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bookViews>
    <workbookView xWindow="65428" yWindow="65428" windowWidth="19416" windowHeight="10416" tabRatio="686" firstSheet="10" activeTab="15"/>
  </bookViews>
  <sheets>
    <sheet name="Klimatické údaje" sheetId="53" r:id="rId1"/>
    <sheet name="1" sheetId="12" r:id="rId2"/>
    <sheet name="2" sheetId="75" r:id="rId3"/>
    <sheet name="3" sheetId="76" r:id="rId4"/>
    <sheet name="4" sheetId="77" r:id="rId5"/>
    <sheet name="5" sheetId="78" r:id="rId6"/>
    <sheet name="6" sheetId="79" r:id="rId7"/>
    <sheet name="7" sheetId="80" r:id="rId8"/>
    <sheet name="8" sheetId="81" r:id="rId9"/>
    <sheet name="10" sheetId="82" r:id="rId10"/>
    <sheet name="14" sheetId="83" r:id="rId11"/>
    <sheet name="17" sheetId="84" r:id="rId12"/>
    <sheet name="18" sheetId="85" r:id="rId13"/>
    <sheet name="19" sheetId="86" r:id="rId14"/>
    <sheet name="27" sheetId="74" r:id="rId15"/>
    <sheet name="Výpočet nákladů a úspor" sheetId="61" r:id="rId16"/>
  </sheets>
  <definedNames>
    <definedName name="_xlnm.Print_Area" localSheetId="1">'1'!$A$1:$Q$47</definedName>
    <definedName name="_xlnm.Print_Area" localSheetId="9">'10'!$A$1:$Q$47</definedName>
    <definedName name="_xlnm.Print_Area" localSheetId="10">'14'!$A$1:$Q$47</definedName>
    <definedName name="_xlnm.Print_Area" localSheetId="11">'17'!$A$1:$Q$47</definedName>
    <definedName name="_xlnm.Print_Area" localSheetId="12">'18'!$A$1:$Q$47</definedName>
    <definedName name="_xlnm.Print_Area" localSheetId="13">'19'!$A$1:$Q$47</definedName>
    <definedName name="_xlnm.Print_Area" localSheetId="2">'2'!$A$1:$Q$47</definedName>
    <definedName name="_xlnm.Print_Area" localSheetId="14">'27'!$A$1:$Q$47</definedName>
    <definedName name="_xlnm.Print_Area" localSheetId="3">'3'!$A$1:$Q$47</definedName>
    <definedName name="_xlnm.Print_Area" localSheetId="4">'4'!$A$1:$Q$47</definedName>
    <definedName name="_xlnm.Print_Area" localSheetId="5">'5'!$A$1:$Q$47</definedName>
    <definedName name="_xlnm.Print_Area" localSheetId="6">'6'!$A$1:$Q$47</definedName>
    <definedName name="_xlnm.Print_Area" localSheetId="7">'7'!$A$1:$Q$47</definedName>
    <definedName name="_xlnm.Print_Area" localSheetId="8">'8'!$A$1:$Q$47</definedName>
    <definedName name="_xlnm.Print_Area" localSheetId="0">'Klimatické údaje'!$A$1:$E$34</definedName>
    <definedName name="_xlnm.Print_Area" localSheetId="15">'Výpočet nákladů a úspor'!$A$1:$Q$70</definedName>
  </definedNames>
  <calcPr calcId="162913"/>
  <extLst/>
</workbook>
</file>

<file path=xl/sharedStrings.xml><?xml version="1.0" encoding="utf-8"?>
<sst xmlns="http://schemas.openxmlformats.org/spreadsheetml/2006/main" count="871" uniqueCount="141">
  <si>
    <t>B</t>
  </si>
  <si>
    <t>C</t>
  </si>
  <si>
    <t>jiné náklady</t>
  </si>
  <si>
    <t>D</t>
  </si>
  <si>
    <t>E</t>
  </si>
  <si>
    <t>F</t>
  </si>
  <si>
    <t>roční diskont</t>
  </si>
  <si>
    <t>PN</t>
  </si>
  <si>
    <t>G</t>
  </si>
  <si>
    <t>PÚ</t>
  </si>
  <si>
    <t>řádek</t>
  </si>
  <si>
    <t>A</t>
  </si>
  <si>
    <t>Roky poskytnuté záruky</t>
  </si>
  <si>
    <t>Voda [m3]</t>
  </si>
  <si>
    <t>Tepelná energie [GJ]</t>
  </si>
  <si>
    <t>Elektrická energie [kWh]</t>
  </si>
  <si>
    <t>Tepelná energie [Kč]</t>
  </si>
  <si>
    <t>Elektrická energie [Kč]</t>
  </si>
  <si>
    <t>Voda [Kč]</t>
  </si>
  <si>
    <t>Ostatní [Kč]</t>
  </si>
  <si>
    <t>Plyn [GJ]</t>
  </si>
  <si>
    <t>Plyn [Kč]</t>
  </si>
  <si>
    <t>Údaje jsou uváděny v Kč</t>
  </si>
  <si>
    <t>Ostatní provozní náklady [Kč]</t>
  </si>
  <si>
    <t>Výše investic</t>
  </si>
  <si>
    <t>DPH</t>
  </si>
  <si>
    <t>Kč</t>
  </si>
  <si>
    <t>I</t>
  </si>
  <si>
    <t>celkem</t>
  </si>
  <si>
    <t>Rok hodnocení</t>
  </si>
  <si>
    <t>H</t>
  </si>
  <si>
    <t>J</t>
  </si>
  <si>
    <t>K</t>
  </si>
  <si>
    <t>Výsledná tabulka</t>
  </si>
  <si>
    <t>sloupec</t>
  </si>
  <si>
    <t>F = B + D + E</t>
  </si>
  <si>
    <t>G = F / roční diskont</t>
  </si>
  <si>
    <t>H – diskontované úspory v Kč</t>
  </si>
  <si>
    <t>H = (A –F)/roční diskont</t>
  </si>
  <si>
    <t>I = A- B</t>
  </si>
  <si>
    <t>K = A-B-D-E</t>
  </si>
  <si>
    <t>J = D+E</t>
  </si>
  <si>
    <t>L =  K diskontované</t>
  </si>
  <si>
    <t>v Kč/rok</t>
  </si>
  <si>
    <t>GJ/rok</t>
  </si>
  <si>
    <t>Kč/rok</t>
  </si>
  <si>
    <t>L</t>
  </si>
  <si>
    <t>Úspory celkem po dobu smluvního vztahu</t>
  </si>
  <si>
    <t>v GJ/rok</t>
  </si>
  <si>
    <t>M</t>
  </si>
  <si>
    <t>N</t>
  </si>
  <si>
    <t>Klimatické údaje</t>
  </si>
  <si>
    <t>Výchozí období:</t>
  </si>
  <si>
    <t>Referenční teploty</t>
  </si>
  <si>
    <t>Měsíc</t>
  </si>
  <si>
    <t>topné dny</t>
  </si>
  <si>
    <t>průměrná teplota</t>
  </si>
  <si>
    <t>-</t>
  </si>
  <si>
    <t>°C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</si>
  <si>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</si>
  <si>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</si>
  <si>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</si>
  <si>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</si>
  <si>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</si>
  <si>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</si>
  <si>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</si>
  <si>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</si>
  <si>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</si>
  <si>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</si>
  <si>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</si>
  <si>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>o</t>
    </r>
    <r>
      <rPr>
        <sz val="10"/>
        <rFont val="Arial CE"/>
        <family val="2"/>
      </rPr>
      <t>D</t>
    </r>
    <r>
      <rPr>
        <vertAlign val="subscript"/>
        <sz val="10"/>
        <rFont val="Arial CE"/>
        <family val="2"/>
      </rPr>
      <t>N*</t>
    </r>
  </si>
  <si>
    <t>*</t>
  </si>
  <si>
    <r>
      <t>denostupně počítány pro t</t>
    </r>
    <r>
      <rPr>
        <vertAlign val="subscript"/>
        <sz val="10"/>
        <rFont val="Arial CE"/>
        <family val="2"/>
      </rPr>
      <t>i</t>
    </r>
    <r>
      <rPr>
        <sz val="10"/>
        <rFont val="Arial CE"/>
        <family val="2"/>
      </rPr>
      <t>=19°C</t>
    </r>
  </si>
  <si>
    <t>denostupně*</t>
  </si>
  <si>
    <t>Vlastní zdroje zadavatele</t>
  </si>
  <si>
    <t>Pro informaci:</t>
  </si>
  <si>
    <t>Rok</t>
  </si>
  <si>
    <t>Denostupně</t>
  </si>
  <si>
    <t>rok realizace</t>
  </si>
  <si>
    <t>Kč bez DPH</t>
  </si>
  <si>
    <t>Kč vč. DPH</t>
  </si>
  <si>
    <t xml:space="preserve">Cena za provedení zákl. opatření </t>
  </si>
  <si>
    <t>Cena za provedení zákl. opatření</t>
  </si>
  <si>
    <t>D – Neprovozní náklady na opatření (soubor opatření) v jednotlivých letech smlouvy v Kč vč. DPH</t>
  </si>
  <si>
    <t>Energetický management</t>
  </si>
  <si>
    <t>Nabídková cena celkem</t>
  </si>
  <si>
    <t>energetický management</t>
  </si>
  <si>
    <r>
      <t xml:space="preserve">finanční náklady </t>
    </r>
    <r>
      <rPr>
        <sz val="10"/>
        <rFont val="Arial CE"/>
        <family val="2"/>
      </rPr>
      <t>(úrok)</t>
    </r>
  </si>
  <si>
    <t>O</t>
  </si>
  <si>
    <t>Finanční náklady (úrok z jistiny v Kč)</t>
  </si>
  <si>
    <t>Cena celkem</t>
  </si>
  <si>
    <t>vlastní zdroje během a bezprostředně po realizaci</t>
  </si>
  <si>
    <t>1.1.2019 - 31.12.2019</t>
  </si>
  <si>
    <t>B -Spotřeba energie v technických jednotkách a náklady na spotřebu energie a ostatní náklady v Kč bez DPH po dobu trvání smlouvy</t>
  </si>
  <si>
    <t>Zadané období (2019)</t>
  </si>
  <si>
    <t xml:space="preserve">Výpočet nákladů a úspor projektu EPC </t>
  </si>
  <si>
    <t>A - Referenční spotřeba energie v technických jednotkách, referenční náklady na spotřebu energie a ostatní náklady v Kč vč. DPH po dobu trvání smlouvy</t>
  </si>
  <si>
    <t>B -Spotřeba energie v technických jednotkách a náklady na spotřebu energie a ostatní náklady v Kč vč. DPH po dobu trvání smlouvy</t>
  </si>
  <si>
    <t>C =  23 + 24 + 25 + 26 + 27 (v Kč vč DPH)</t>
  </si>
  <si>
    <t>C - Úspora energie v technických jednotkách a nákladů na spotřebu energie a ostatních nákladů v Kč vč. DPH po dobu trvání smlouvy</t>
  </si>
  <si>
    <t>A = 5 + 6 + 7 + 8 + 9 (v Kč vč. DPH)</t>
  </si>
  <si>
    <t>B =  14 + 15 + 16 + 17 + 18 (v Kč vč. DPH)</t>
  </si>
  <si>
    <t>C =  23 + 24 + 25 + 26 + 27 (v Kč vč. DPH)</t>
  </si>
  <si>
    <t>F = Roční náklady celkem v Kč vč. DPH</t>
  </si>
  <si>
    <t>Splátka jistiny (z ceny vč. DPH)</t>
  </si>
  <si>
    <t>G -Diskontovaný součet v Kč vč. DPH</t>
  </si>
  <si>
    <t xml:space="preserve">PN (průměrné roční náklady v Kč vč. DPH) = SF / počet roků smlouvy, po které je poskytnuta záruka </t>
  </si>
  <si>
    <t>Celková garantovaná úspora (bez odečtení jakýchkoliv splátek) v Kč vč. DPH</t>
  </si>
  <si>
    <t>Celková splátka (tj. splátka jistiny, úroku a energetického managementu) v Kč vč. DPH</t>
  </si>
  <si>
    <t>Ekonomický přínos projektu pro zadavatele - cash flow v Kč vč. DPH</t>
  </si>
  <si>
    <t>Diskontovaný ekonomický přínos projektu pro zadavatele - cash flow v Kč vč. DPH</t>
  </si>
  <si>
    <t>E – Ostatní náklady: finanční služby z jistiny v Kč bez DPH, ostatní služby atd. v Kč vč. DPH</t>
  </si>
  <si>
    <t>PÚ (průměrné roční úspory v Kč vč. DPH) = SC / počet roků smlouvy, po které je poskytnuta záruka</t>
  </si>
  <si>
    <t>(Splátka jistiny vč. DPH)</t>
  </si>
  <si>
    <t>Údaje jsou uváděny v Kč vč. DPH</t>
  </si>
  <si>
    <t>P</t>
  </si>
  <si>
    <t>Q</t>
  </si>
  <si>
    <t>Chomutov (Doksany)</t>
  </si>
  <si>
    <t>Zadavatel: Statutární město Chomutov</t>
  </si>
  <si>
    <t>Objekt č. 1 – ZŠ Chomutov, Březenecká 4679, 430 04 Chomutov</t>
  </si>
  <si>
    <t>Objekt č. 2 – ZŠ a MŠ Chomutov, 17. listopadu 4728, 430 04 Chomutov</t>
  </si>
  <si>
    <t>Objekt č. 3 – ZŠ Chomutov, Akademika Heyrovského 4539, 430 03 Chomutov</t>
  </si>
  <si>
    <t>Objekt č. 4 – ZŠ Chomutov, Kadaňská 2334, 430 03 Chomutov</t>
  </si>
  <si>
    <t>Objekt č. 5 – ZŠ Chomutov, Hornická 4387, 430 03 Chomutov</t>
  </si>
  <si>
    <t>Objekt č. 6 – ZŠ Chomutov, Na Příkopech 895, 430 01 Chomutov</t>
  </si>
  <si>
    <t>Objekt č. 7 – ZŠ Chomutov, Školní 1480, 430 01 Chomutov</t>
  </si>
  <si>
    <t>Objekt č. 8 – ZŠ Chomutov, Beethovenova 662, 430 01 Chomutov</t>
  </si>
  <si>
    <t>Objekt č. 10 – ZŠ Chomutov, Písečná 5144, 430 04 Chomutov</t>
  </si>
  <si>
    <t>Objekt č. 14 – MŠ Úsměv, 17. listopadu 4708, 430 04 Chomutov</t>
  </si>
  <si>
    <t>Objekt č. 17 – Magistrát města Chomutov, Zborovská 4602,  430 01 Chomutov</t>
  </si>
  <si>
    <t>Objekt č. 18 – Magistrát města Chomutov, Husovo náměstí 104,  430 01 Chomutov</t>
  </si>
  <si>
    <t>Objekt č. 19 – Administrativní budova, Dřínovská 4606, 430 04 Chomutov</t>
  </si>
  <si>
    <t>Objekt č. 27 – ZŠ Speciální a MŠ Palachova 4881, Chomutov</t>
  </si>
  <si>
    <t>Chomutov (X)</t>
  </si>
  <si>
    <t>Plyn [MWh]</t>
  </si>
  <si>
    <t>Vlastní zdroje zadavate</t>
  </si>
  <si>
    <t>platba v roce realizace</t>
  </si>
  <si>
    <t>platba v 1. roce období garance</t>
  </si>
  <si>
    <t>Celkem</t>
  </si>
  <si>
    <t>E = -28 + 29 + 30 + 31</t>
  </si>
  <si>
    <t>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</si>
</sst>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000"/>
    <numFmt numFmtId="167" formatCode="0.0%"/>
  </numFmts>
  <fonts count="1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2"/>
    </font>
    <font>
      <b/>
      <sz val="9"/>
      <color indexed="9"/>
      <name val="Arial"/>
      <family val="2"/>
    </font>
    <font>
      <sz val="10"/>
      <color indexed="9"/>
      <name val="Arial CE"/>
      <family val="2"/>
    </font>
    <font>
      <sz val="10"/>
      <name val="Helv"/>
      <family val="2"/>
    </font>
    <font>
      <vertAlign val="superscript"/>
      <sz val="10"/>
      <name val="Arial CE"/>
      <family val="2"/>
    </font>
    <font>
      <vertAlign val="subscript"/>
      <sz val="10"/>
      <name val="Arial CE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locked="0"/>
    </xf>
    <xf numFmtId="165" fontId="0" fillId="0" borderId="1" xfId="0" applyNumberFormat="1" applyBorder="1"/>
    <xf numFmtId="0" fontId="2" fillId="2" borderId="0" xfId="0" applyFont="1" applyFill="1" applyProtection="1">
      <protection locked="0"/>
    </xf>
    <xf numFmtId="3" fontId="0" fillId="0" borderId="1" xfId="0" applyNumberFormat="1" applyFont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3" fontId="0" fillId="3" borderId="1" xfId="0" applyNumberFormat="1" applyFont="1" applyFill="1" applyBorder="1" applyProtection="1">
      <protection locked="0"/>
    </xf>
    <xf numFmtId="1" fontId="0" fillId="0" borderId="1" xfId="0" applyNumberFormat="1" applyFont="1" applyBorder="1" applyProtection="1">
      <protection locked="0"/>
    </xf>
    <xf numFmtId="0" fontId="0" fillId="0" borderId="2" xfId="0" applyFont="1" applyBorder="1"/>
    <xf numFmtId="0" fontId="0" fillId="0" borderId="2" xfId="0" applyFont="1" applyBorder="1" applyAlignment="1" quotePrefix="1">
      <alignment horizontal="left"/>
    </xf>
    <xf numFmtId="0" fontId="3" fillId="0" borderId="3" xfId="0" applyFont="1" applyBorder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3" fontId="0" fillId="4" borderId="2" xfId="0" applyNumberFormat="1" applyFont="1" applyFill="1" applyBorder="1" applyProtection="1">
      <protection locked="0"/>
    </xf>
    <xf numFmtId="3" fontId="0" fillId="4" borderId="2" xfId="0" applyNumberFormat="1" applyFont="1" applyFill="1" applyBorder="1" applyAlignment="1">
      <alignment horizontal="right"/>
    </xf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4" fillId="5" borderId="2" xfId="0" applyFont="1" applyFill="1" applyBorder="1"/>
    <xf numFmtId="0" fontId="4" fillId="5" borderId="3" xfId="0" applyFont="1" applyFill="1" applyBorder="1" applyAlignment="1">
      <alignment horizontal="center"/>
    </xf>
    <xf numFmtId="3" fontId="4" fillId="5" borderId="1" xfId="0" applyNumberFormat="1" applyFont="1" applyFill="1" applyBorder="1"/>
    <xf numFmtId="3" fontId="4" fillId="5" borderId="1" xfId="0" applyNumberFormat="1" applyFont="1" applyFill="1" applyBorder="1" applyProtection="1">
      <protection locked="0"/>
    </xf>
    <xf numFmtId="0" fontId="4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 quotePrefix="1">
      <alignment horizontal="right"/>
    </xf>
    <xf numFmtId="0" fontId="2" fillId="0" borderId="3" xfId="0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0" fillId="0" borderId="2" xfId="0" applyBorder="1"/>
    <xf numFmtId="3" fontId="2" fillId="4" borderId="1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4" xfId="0" applyBorder="1" applyProtection="1">
      <protection locked="0"/>
    </xf>
    <xf numFmtId="0" fontId="0" fillId="6" borderId="0" xfId="0" applyFill="1" applyProtection="1">
      <protection locked="0"/>
    </xf>
    <xf numFmtId="0" fontId="5" fillId="6" borderId="0" xfId="0" applyFont="1" applyFill="1" applyProtection="1">
      <protection locked="0"/>
    </xf>
    <xf numFmtId="0" fontId="3" fillId="0" borderId="0" xfId="0" applyFont="1" applyAlignment="1">
      <alignment horizontal="center"/>
    </xf>
    <xf numFmtId="0" fontId="0" fillId="0" borderId="5" xfId="0" applyFont="1" applyBorder="1"/>
    <xf numFmtId="0" fontId="0" fillId="0" borderId="0" xfId="0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6" borderId="0" xfId="0" applyFill="1"/>
    <xf numFmtId="0" fontId="4" fillId="5" borderId="1" xfId="0" applyFont="1" applyFill="1" applyBorder="1" applyAlignment="1">
      <alignment horizontal="right" indent="1"/>
    </xf>
    <xf numFmtId="0" fontId="0" fillId="6" borderId="0" xfId="0" applyFill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6" fillId="5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3" fillId="0" borderId="7" xfId="0" applyFont="1" applyBorder="1" applyAlignment="1">
      <alignment horizontal="center"/>
    </xf>
    <xf numFmtId="0" fontId="4" fillId="5" borderId="1" xfId="0" applyFont="1" applyFill="1" applyBorder="1" applyAlignment="1" quotePrefix="1">
      <alignment horizontal="center"/>
    </xf>
    <xf numFmtId="0" fontId="2" fillId="2" borderId="0" xfId="0" applyFont="1" applyFill="1"/>
    <xf numFmtId="0" fontId="0" fillId="2" borderId="0" xfId="0" applyFill="1"/>
    <xf numFmtId="3" fontId="4" fillId="5" borderId="2" xfId="0" applyNumberFormat="1" applyFont="1" applyFill="1" applyBorder="1"/>
    <xf numFmtId="3" fontId="4" fillId="5" borderId="3" xfId="0" applyNumberFormat="1" applyFont="1" applyFill="1" applyBorder="1"/>
    <xf numFmtId="3" fontId="4" fillId="5" borderId="7" xfId="0" applyNumberFormat="1" applyFont="1" applyFill="1" applyBorder="1"/>
    <xf numFmtId="3" fontId="2" fillId="6" borderId="0" xfId="0" applyNumberFormat="1" applyFont="1" applyFill="1" applyProtection="1">
      <protection locked="0"/>
    </xf>
    <xf numFmtId="0" fontId="2" fillId="6" borderId="0" xfId="0" applyFont="1" applyFill="1" applyProtection="1">
      <protection locked="0"/>
    </xf>
    <xf numFmtId="2" fontId="0" fillId="6" borderId="0" xfId="0" applyNumberFormat="1" applyFont="1" applyFill="1" applyProtection="1">
      <protection locked="0"/>
    </xf>
    <xf numFmtId="3" fontId="0" fillId="6" borderId="0" xfId="0" applyNumberFormat="1" applyFont="1" applyFill="1" applyProtection="1">
      <protection locked="0"/>
    </xf>
    <xf numFmtId="0" fontId="0" fillId="6" borderId="0" xfId="0" applyFont="1" applyFill="1" applyProtection="1">
      <protection locked="0"/>
    </xf>
    <xf numFmtId="0" fontId="0" fillId="6" borderId="0" xfId="0" applyFont="1" applyFill="1" applyProtection="1">
      <protection locked="0"/>
    </xf>
    <xf numFmtId="0" fontId="7" fillId="6" borderId="0" xfId="0" applyFont="1" applyFill="1" applyProtection="1">
      <protection locked="0"/>
    </xf>
    <xf numFmtId="166" fontId="0" fillId="3" borderId="1" xfId="0" applyNumberFormat="1" applyFont="1" applyFill="1" applyBorder="1" applyProtection="1">
      <protection locked="0"/>
    </xf>
    <xf numFmtId="3" fontId="4" fillId="5" borderId="3" xfId="0" applyNumberFormat="1" applyFont="1" applyFill="1" applyBorder="1" applyAlignment="1">
      <alignment horizontal="center"/>
    </xf>
    <xf numFmtId="3" fontId="0" fillId="6" borderId="0" xfId="0" applyNumberFormat="1" applyFill="1"/>
    <xf numFmtId="0" fontId="0" fillId="0" borderId="0" xfId="0" applyFont="1" applyProtection="1">
      <protection locked="0"/>
    </xf>
    <xf numFmtId="1" fontId="2" fillId="3" borderId="8" xfId="0" applyNumberFormat="1" applyFont="1" applyFill="1" applyBorder="1" applyAlignment="1" applyProtection="1" quotePrefix="1">
      <alignment horizontal="center"/>
      <protection locked="0"/>
    </xf>
    <xf numFmtId="3" fontId="2" fillId="3" borderId="1" xfId="0" applyNumberFormat="1" applyFont="1" applyFill="1" applyBorder="1" applyAlignment="1" applyProtection="1" quotePrefix="1">
      <alignment horizontal="center"/>
      <protection locked="0"/>
    </xf>
    <xf numFmtId="0" fontId="0" fillId="6" borderId="0" xfId="0" applyFont="1" applyFill="1"/>
    <xf numFmtId="0" fontId="0" fillId="4" borderId="0" xfId="0" applyFont="1" applyFill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2" xfId="0" applyFont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Protection="1">
      <protection locked="0"/>
    </xf>
    <xf numFmtId="1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7" borderId="0" xfId="0" applyFill="1"/>
    <xf numFmtId="0" fontId="4" fillId="5" borderId="1" xfId="0" applyFont="1" applyFill="1" applyBorder="1" applyAlignment="1">
      <alignment horizontal="right"/>
    </xf>
    <xf numFmtId="3" fontId="2" fillId="8" borderId="1" xfId="0" applyNumberFormat="1" applyFont="1" applyFill="1" applyBorder="1" applyAlignment="1" applyProtection="1" quotePrefix="1">
      <alignment horizontal="center"/>
      <protection locked="0"/>
    </xf>
    <xf numFmtId="0" fontId="4" fillId="9" borderId="1" xfId="0" applyFont="1" applyFill="1" applyBorder="1" applyAlignment="1" quotePrefix="1">
      <alignment horizontal="right"/>
    </xf>
    <xf numFmtId="0" fontId="2" fillId="0" borderId="2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5" fillId="10" borderId="0" xfId="0" applyFont="1" applyFill="1" applyProtection="1">
      <protection locked="0"/>
    </xf>
    <xf numFmtId="0" fontId="0" fillId="10" borderId="0" xfId="0" applyFill="1" applyProtection="1">
      <protection locked="0"/>
    </xf>
    <xf numFmtId="3" fontId="3" fillId="0" borderId="3" xfId="0" applyNumberFormat="1" applyFont="1" applyBorder="1" applyAlignment="1">
      <alignment horizontal="center"/>
    </xf>
    <xf numFmtId="3" fontId="2" fillId="0" borderId="0" xfId="0" applyNumberFormat="1" applyFont="1" applyProtection="1">
      <protection locked="0"/>
    </xf>
    <xf numFmtId="167" fontId="3" fillId="0" borderId="3" xfId="0" applyNumberFormat="1" applyFont="1" applyBorder="1" applyAlignment="1">
      <alignment horizontal="center"/>
    </xf>
    <xf numFmtId="3" fontId="2" fillId="11" borderId="1" xfId="0" applyNumberFormat="1" applyFont="1" applyFill="1" applyBorder="1" applyAlignment="1" applyProtection="1" quotePrefix="1">
      <alignment horizontal="center"/>
      <protection locked="0"/>
    </xf>
    <xf numFmtId="3" fontId="0" fillId="11" borderId="1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4" borderId="0" xfId="0" applyFont="1" applyFill="1" applyAlignment="1" applyProtection="1" quotePrefix="1">
      <alignment horizontal="center"/>
      <protection locked="0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2" borderId="0" xfId="0" applyFont="1" applyFill="1" applyProtection="1">
      <protection locked="0"/>
    </xf>
    <xf numFmtId="0" fontId="12" fillId="0" borderId="14" xfId="0" applyFont="1" applyBorder="1"/>
    <xf numFmtId="0" fontId="0" fillId="6" borderId="2" xfId="0" applyFill="1" applyBorder="1" applyAlignment="1" applyProtection="1">
      <alignment horizontal="right"/>
      <protection locked="0"/>
    </xf>
    <xf numFmtId="0" fontId="0" fillId="6" borderId="7" xfId="0" applyFill="1" applyBorder="1" applyAlignment="1" applyProtection="1">
      <alignment horizontal="right"/>
      <protection locked="0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0" fillId="0" borderId="7" xfId="0" applyBorder="1"/>
    <xf numFmtId="0" fontId="2" fillId="2" borderId="0" xfId="0" applyFont="1" applyFill="1"/>
    <xf numFmtId="0" fontId="2" fillId="2" borderId="4" xfId="0" applyFont="1" applyFill="1" applyBorder="1"/>
    <xf numFmtId="0" fontId="2" fillId="0" borderId="0" xfId="0" applyFont="1" applyProtection="1">
      <protection locked="0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wrapText="1"/>
    </xf>
    <xf numFmtId="3" fontId="0" fillId="6" borderId="2" xfId="0" applyNumberFormat="1" applyFont="1" applyFill="1" applyBorder="1" applyAlignment="1">
      <alignment horizontal="right" wrapText="1"/>
    </xf>
    <xf numFmtId="3" fontId="0" fillId="6" borderId="3" xfId="0" applyNumberFormat="1" applyFont="1" applyFill="1" applyBorder="1" applyAlignment="1">
      <alignment horizontal="right" wrapText="1"/>
    </xf>
    <xf numFmtId="3" fontId="0" fillId="0" borderId="7" xfId="0" applyNumberFormat="1" applyFont="1" applyBorder="1" applyAlignment="1">
      <alignment horizontal="right"/>
    </xf>
    <xf numFmtId="3" fontId="0" fillId="6" borderId="7" xfId="0" applyNumberFormat="1" applyFont="1" applyFill="1" applyBorder="1" applyAlignment="1">
      <alignment horizontal="right" wrapText="1"/>
    </xf>
    <xf numFmtId="3" fontId="0" fillId="6" borderId="2" xfId="0" applyNumberFormat="1" applyFont="1" applyFill="1" applyBorder="1" applyAlignment="1">
      <alignment horizontal="right" wrapText="1"/>
    </xf>
    <xf numFmtId="3" fontId="0" fillId="6" borderId="3" xfId="0" applyNumberFormat="1" applyFont="1" applyFill="1" applyBorder="1" applyAlignment="1">
      <alignment horizontal="right" wrapText="1"/>
    </xf>
    <xf numFmtId="3" fontId="0" fillId="0" borderId="7" xfId="0" applyNumberFormat="1" applyFont="1" applyBorder="1" applyAlignment="1">
      <alignment horizontal="right"/>
    </xf>
    <xf numFmtId="3" fontId="4" fillId="5" borderId="2" xfId="0" applyNumberFormat="1" applyFont="1" applyFill="1" applyBorder="1" applyAlignment="1">
      <alignment horizontal="right"/>
    </xf>
    <xf numFmtId="3" fontId="4" fillId="5" borderId="3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Styl 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F2001"/>
  <sheetViews>
    <sheetView showGridLines="0" workbookViewId="0" topLeftCell="A1">
      <selection activeCell="E55" sqref="E55"/>
    </sheetView>
  </sheetViews>
  <sheetFormatPr defaultColWidth="9.00390625" defaultRowHeight="12.75"/>
  <cols>
    <col min="1" max="1" width="2.50390625" style="0" customWidth="1"/>
    <col min="2" max="2" width="10.50390625" style="0" customWidth="1"/>
    <col min="3" max="3" width="12.50390625" style="0" customWidth="1"/>
    <col min="4" max="4" width="11.50390625" style="0" customWidth="1"/>
    <col min="5" max="5" width="12.50390625" style="66" customWidth="1"/>
    <col min="6" max="136" width="9.50390625" style="38" customWidth="1"/>
  </cols>
  <sheetData>
    <row r="1" spans="1:5" ht="12.75">
      <c r="A1" s="38"/>
      <c r="B1" s="38"/>
      <c r="C1" s="38"/>
      <c r="D1" s="38"/>
      <c r="E1" s="65"/>
    </row>
    <row r="2" spans="2:5" ht="15.6">
      <c r="B2" s="32" t="s">
        <v>51</v>
      </c>
      <c r="C2" s="38"/>
      <c r="D2" s="38"/>
      <c r="E2" s="65"/>
    </row>
    <row r="3" spans="1:5" ht="15.6">
      <c r="A3" s="32"/>
      <c r="B3" s="38"/>
      <c r="C3" s="38"/>
      <c r="D3" s="38"/>
      <c r="E3" s="65"/>
    </row>
    <row r="4" spans="1:5" ht="12.75">
      <c r="A4" s="38"/>
      <c r="B4" s="38" t="s">
        <v>117</v>
      </c>
      <c r="C4" s="38"/>
      <c r="D4" s="38"/>
      <c r="E4" s="65"/>
    </row>
    <row r="5" spans="2:5" ht="20.25" customHeight="1">
      <c r="B5" s="82" t="s">
        <v>52</v>
      </c>
      <c r="D5" s="83" t="s">
        <v>92</v>
      </c>
      <c r="E5" s="84"/>
    </row>
    <row r="6" s="67" customFormat="1" ht="20.25" customHeight="1">
      <c r="B6" s="67" t="s">
        <v>53</v>
      </c>
    </row>
    <row r="7" spans="1:6" ht="15" customHeight="1">
      <c r="A7" s="68"/>
      <c r="B7" s="69" t="s">
        <v>54</v>
      </c>
      <c r="C7" s="104" t="s">
        <v>94</v>
      </c>
      <c r="D7" s="105"/>
      <c r="E7" s="105"/>
      <c r="F7" s="85"/>
    </row>
    <row r="8" spans="1:6" ht="26.4">
      <c r="A8" s="70"/>
      <c r="B8" s="71"/>
      <c r="C8" s="72" t="s">
        <v>55</v>
      </c>
      <c r="D8" s="88" t="s">
        <v>56</v>
      </c>
      <c r="E8" s="72" t="s">
        <v>73</v>
      </c>
      <c r="F8" s="84"/>
    </row>
    <row r="9" spans="1:6" ht="16.8">
      <c r="A9" s="73"/>
      <c r="B9" s="74"/>
      <c r="C9" s="75" t="s">
        <v>57</v>
      </c>
      <c r="D9" s="75" t="s">
        <v>58</v>
      </c>
      <c r="E9" s="87" t="s">
        <v>70</v>
      </c>
      <c r="F9" s="84"/>
    </row>
    <row r="10" spans="1:6" ht="12.75">
      <c r="A10" s="27"/>
      <c r="B10" s="76" t="s">
        <v>27</v>
      </c>
      <c r="C10" s="77">
        <v>31</v>
      </c>
      <c r="D10" s="86">
        <v>0.5</v>
      </c>
      <c r="E10" s="86">
        <v>574.2</v>
      </c>
      <c r="F10" s="84"/>
    </row>
    <row r="11" spans="1:6" ht="12.75">
      <c r="A11" s="27"/>
      <c r="B11" s="76" t="s">
        <v>59</v>
      </c>
      <c r="C11" s="77">
        <v>28</v>
      </c>
      <c r="D11" s="86">
        <v>1.5</v>
      </c>
      <c r="E11" s="86">
        <v>489</v>
      </c>
      <c r="F11" s="84"/>
    </row>
    <row r="12" spans="1:6" ht="12.75">
      <c r="A12" s="27"/>
      <c r="B12" s="76" t="s">
        <v>60</v>
      </c>
      <c r="C12" s="77">
        <v>31</v>
      </c>
      <c r="D12" s="86">
        <v>7.1</v>
      </c>
      <c r="E12" s="86">
        <v>368.5</v>
      </c>
      <c r="F12" s="84"/>
    </row>
    <row r="13" spans="1:6" ht="12.75">
      <c r="A13" s="27"/>
      <c r="B13" s="76" t="s">
        <v>61</v>
      </c>
      <c r="C13" s="77">
        <v>27</v>
      </c>
      <c r="D13" s="86">
        <v>10.3</v>
      </c>
      <c r="E13" s="86">
        <v>250.8</v>
      </c>
      <c r="F13" s="84"/>
    </row>
    <row r="14" spans="1:6" ht="12.75">
      <c r="A14" s="27"/>
      <c r="B14" s="76" t="s">
        <v>62</v>
      </c>
      <c r="C14" s="77">
        <v>23</v>
      </c>
      <c r="D14" s="86">
        <v>11.6</v>
      </c>
      <c r="E14" s="86">
        <v>194.3</v>
      </c>
      <c r="F14" s="84"/>
    </row>
    <row r="15" spans="1:6" ht="12.75">
      <c r="A15" s="27"/>
      <c r="B15" s="76" t="s">
        <v>63</v>
      </c>
      <c r="C15" s="77">
        <v>0</v>
      </c>
      <c r="D15" s="86">
        <v>21.9</v>
      </c>
      <c r="E15" s="86"/>
      <c r="F15" s="84"/>
    </row>
    <row r="16" spans="1:6" ht="12.75">
      <c r="A16" s="27"/>
      <c r="B16" s="76" t="s">
        <v>64</v>
      </c>
      <c r="C16" s="77">
        <v>0</v>
      </c>
      <c r="D16" s="86">
        <v>20.4</v>
      </c>
      <c r="E16" s="86"/>
      <c r="F16" s="84"/>
    </row>
    <row r="17" spans="1:6" ht="12.75">
      <c r="A17" s="27"/>
      <c r="B17" s="76" t="s">
        <v>65</v>
      </c>
      <c r="C17" s="77">
        <v>0</v>
      </c>
      <c r="D17" s="86">
        <v>20.1</v>
      </c>
      <c r="E17" s="86"/>
      <c r="F17" s="84"/>
    </row>
    <row r="18" spans="1:6" ht="12.75">
      <c r="A18" s="27"/>
      <c r="B18" s="76" t="s">
        <v>66</v>
      </c>
      <c r="C18" s="77">
        <v>6</v>
      </c>
      <c r="D18" s="86">
        <v>14.6</v>
      </c>
      <c r="E18" s="86">
        <v>41.4</v>
      </c>
      <c r="F18" s="84"/>
    </row>
    <row r="19" spans="1:6" ht="12.75">
      <c r="A19" s="27"/>
      <c r="B19" s="76" t="s">
        <v>67</v>
      </c>
      <c r="C19" s="77">
        <v>26</v>
      </c>
      <c r="D19" s="86">
        <v>10</v>
      </c>
      <c r="E19" s="86">
        <v>247.4</v>
      </c>
      <c r="F19" s="84"/>
    </row>
    <row r="20" spans="1:6" ht="12.75">
      <c r="A20" s="27"/>
      <c r="B20" s="76" t="s">
        <v>68</v>
      </c>
      <c r="C20" s="77">
        <v>30</v>
      </c>
      <c r="D20" s="86">
        <v>6.1</v>
      </c>
      <c r="E20" s="86">
        <v>388.4</v>
      </c>
      <c r="F20" s="84"/>
    </row>
    <row r="21" spans="1:6" ht="12.75">
      <c r="A21" s="27"/>
      <c r="B21" s="76" t="s">
        <v>69</v>
      </c>
      <c r="C21" s="77">
        <v>31</v>
      </c>
      <c r="D21" s="86">
        <v>2.6</v>
      </c>
      <c r="E21" s="86">
        <v>508.3</v>
      </c>
      <c r="F21" s="84"/>
    </row>
    <row r="22" spans="1:6" ht="12.75">
      <c r="A22" s="78"/>
      <c r="B22" s="79" t="s">
        <v>28</v>
      </c>
      <c r="C22" s="80">
        <f>SUM(C10:C21)</f>
        <v>233</v>
      </c>
      <c r="D22" s="81">
        <f>SUMPRODUCT(C10:C21,D10:D21)/C22</f>
        <v>6.153218884120171</v>
      </c>
      <c r="E22" s="81">
        <f>SUM(E10:E21)</f>
        <v>3062.3</v>
      </c>
      <c r="F22" s="84"/>
    </row>
    <row r="23" ht="12.75"/>
    <row r="24" ht="12.75"/>
    <row r="25" spans="1:5" ht="15.6">
      <c r="A25" s="84" t="s">
        <v>71</v>
      </c>
      <c r="B25" s="84" t="s">
        <v>72</v>
      </c>
      <c r="C25" s="38"/>
      <c r="D25" s="38"/>
      <c r="E25" s="38"/>
    </row>
    <row r="26" spans="1:5" ht="12.75">
      <c r="A26" s="38"/>
      <c r="B26" s="38"/>
      <c r="C26" s="38"/>
      <c r="D26" s="38"/>
      <c r="E26" s="38"/>
    </row>
    <row r="27" spans="1:5" ht="12.75">
      <c r="A27" s="38"/>
      <c r="B27" s="38"/>
      <c r="C27" s="38"/>
      <c r="D27" s="38"/>
      <c r="E27" s="38"/>
    </row>
    <row r="28" spans="1:5" ht="12.75">
      <c r="A28" s="38"/>
      <c r="B28" s="38"/>
      <c r="C28" s="38"/>
      <c r="D28" s="38"/>
      <c r="E28" s="38"/>
    </row>
    <row r="29" spans="1:5" ht="12.75">
      <c r="A29" s="38"/>
      <c r="B29" s="38"/>
      <c r="C29" s="38"/>
      <c r="D29" s="38"/>
      <c r="E29" s="38"/>
    </row>
    <row r="30" spans="1:5" ht="12.75">
      <c r="A30" s="38"/>
      <c r="B30" s="38"/>
      <c r="C30" s="38"/>
      <c r="D30" s="38" t="s">
        <v>75</v>
      </c>
      <c r="E30" s="38"/>
    </row>
    <row r="31" spans="1:5" ht="12.75">
      <c r="A31" s="38"/>
      <c r="B31" s="38"/>
      <c r="C31" s="38"/>
      <c r="D31" s="89" t="s">
        <v>76</v>
      </c>
      <c r="E31" s="89" t="s">
        <v>77</v>
      </c>
    </row>
    <row r="32" spans="1:5" ht="12.75">
      <c r="A32" s="38"/>
      <c r="B32" s="38"/>
      <c r="C32" s="38"/>
      <c r="D32" s="89">
        <v>2018</v>
      </c>
      <c r="E32" s="89">
        <v>2929</v>
      </c>
    </row>
    <row r="33" spans="4:5" s="38" customFormat="1" ht="12.75">
      <c r="D33" s="89">
        <v>2020</v>
      </c>
      <c r="E33" s="89">
        <v>3042</v>
      </c>
    </row>
    <row r="34" spans="4:5" s="38" customFormat="1" ht="12.75">
      <c r="D34" s="89">
        <v>2021</v>
      </c>
      <c r="E34" s="89">
        <v>3529.3</v>
      </c>
    </row>
    <row r="35" spans="4:5" s="38" customFormat="1" ht="12.75">
      <c r="D35" s="89">
        <v>2022</v>
      </c>
      <c r="E35" s="89">
        <v>3046.5</v>
      </c>
    </row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>
      <c r="E55" s="65"/>
    </row>
    <row r="56" s="38" customFormat="1" ht="12.75">
      <c r="E56" s="65"/>
    </row>
    <row r="57" s="38" customFormat="1" ht="12.75">
      <c r="E57" s="65"/>
    </row>
    <row r="58" s="38" customFormat="1" ht="12.75">
      <c r="E58" s="65"/>
    </row>
    <row r="59" s="38" customFormat="1" ht="12.75">
      <c r="E59" s="65"/>
    </row>
    <row r="60" s="38" customFormat="1" ht="12.75">
      <c r="E60" s="65"/>
    </row>
    <row r="61" s="38" customFormat="1" ht="12.75">
      <c r="E61" s="65"/>
    </row>
    <row r="62" s="38" customFormat="1" ht="12.75">
      <c r="E62" s="65"/>
    </row>
    <row r="63" s="38" customFormat="1" ht="12.75">
      <c r="E63" s="65"/>
    </row>
    <row r="64" s="38" customFormat="1" ht="12.75">
      <c r="E64" s="65"/>
    </row>
    <row r="65" s="38" customFormat="1" ht="12.75">
      <c r="E65" s="65"/>
    </row>
    <row r="66" s="38" customFormat="1" ht="12.75">
      <c r="E66" s="65"/>
    </row>
    <row r="67" s="38" customFormat="1" ht="12.75">
      <c r="E67" s="65"/>
    </row>
    <row r="68" s="38" customFormat="1" ht="12.75">
      <c r="E68" s="65"/>
    </row>
    <row r="69" s="38" customFormat="1" ht="12.75">
      <c r="E69" s="65"/>
    </row>
    <row r="70" s="38" customFormat="1" ht="12.75">
      <c r="E70" s="65"/>
    </row>
    <row r="71" s="38" customFormat="1" ht="12.75">
      <c r="E71" s="65"/>
    </row>
    <row r="72" s="38" customFormat="1" ht="12.75">
      <c r="E72" s="65"/>
    </row>
    <row r="73" s="38" customFormat="1" ht="12.75">
      <c r="E73" s="65"/>
    </row>
    <row r="74" s="38" customFormat="1" ht="12.75">
      <c r="E74" s="65"/>
    </row>
    <row r="75" s="38" customFormat="1" ht="12.75">
      <c r="E75" s="65"/>
    </row>
    <row r="76" s="38" customFormat="1" ht="12.75">
      <c r="E76" s="65"/>
    </row>
    <row r="77" s="38" customFormat="1" ht="12.75">
      <c r="E77" s="65"/>
    </row>
    <row r="78" s="38" customFormat="1" ht="12.75">
      <c r="E78" s="65"/>
    </row>
    <row r="79" s="38" customFormat="1" ht="12.75">
      <c r="E79" s="65"/>
    </row>
    <row r="80" s="38" customFormat="1" ht="12.75">
      <c r="E80" s="65"/>
    </row>
    <row r="81" s="38" customFormat="1" ht="12.75">
      <c r="E81" s="65"/>
    </row>
    <row r="82" s="38" customFormat="1" ht="12.75">
      <c r="E82" s="65"/>
    </row>
    <row r="83" s="38" customFormat="1" ht="12.75">
      <c r="E83" s="65"/>
    </row>
    <row r="84" s="38" customFormat="1" ht="12.75">
      <c r="E84" s="65"/>
    </row>
    <row r="85" s="38" customFormat="1" ht="12.75">
      <c r="E85" s="65"/>
    </row>
    <row r="86" s="38" customFormat="1" ht="12.75">
      <c r="E86" s="65"/>
    </row>
    <row r="87" s="38" customFormat="1" ht="12.75">
      <c r="E87" s="65"/>
    </row>
    <row r="88" s="38" customFormat="1" ht="12.75">
      <c r="E88" s="65"/>
    </row>
    <row r="89" s="38" customFormat="1" ht="12.75">
      <c r="E89" s="65"/>
    </row>
    <row r="90" s="38" customFormat="1" ht="12.75">
      <c r="E90" s="65"/>
    </row>
    <row r="91" s="38" customFormat="1" ht="12.75">
      <c r="E91" s="65"/>
    </row>
    <row r="92" s="38" customFormat="1" ht="12.75">
      <c r="E92" s="65"/>
    </row>
    <row r="93" s="38" customFormat="1" ht="12.75">
      <c r="E93" s="65"/>
    </row>
    <row r="94" s="38" customFormat="1" ht="12.75">
      <c r="E94" s="65"/>
    </row>
    <row r="95" s="38" customFormat="1" ht="12.75">
      <c r="E95" s="65"/>
    </row>
    <row r="96" s="38" customFormat="1" ht="12.75">
      <c r="E96" s="65"/>
    </row>
    <row r="97" s="38" customFormat="1" ht="12.75">
      <c r="E97" s="65"/>
    </row>
    <row r="98" s="38" customFormat="1" ht="12.75">
      <c r="E98" s="65"/>
    </row>
    <row r="99" s="38" customFormat="1" ht="12.75">
      <c r="E99" s="65"/>
    </row>
    <row r="100" s="38" customFormat="1" ht="12.75">
      <c r="E100" s="65"/>
    </row>
    <row r="101" s="38" customFormat="1" ht="12.75">
      <c r="E101" s="65"/>
    </row>
    <row r="102" s="38" customFormat="1" ht="12.75">
      <c r="E102" s="65"/>
    </row>
    <row r="103" s="38" customFormat="1" ht="12.75">
      <c r="E103" s="65"/>
    </row>
    <row r="104" s="38" customFormat="1" ht="12.75">
      <c r="E104" s="65"/>
    </row>
    <row r="105" s="38" customFormat="1" ht="12.75">
      <c r="E105" s="65"/>
    </row>
    <row r="106" s="38" customFormat="1" ht="12.75">
      <c r="E106" s="65"/>
    </row>
    <row r="107" s="38" customFormat="1" ht="12.75">
      <c r="E107" s="65"/>
    </row>
    <row r="108" s="38" customFormat="1" ht="12.75">
      <c r="E108" s="65"/>
    </row>
    <row r="109" s="38" customFormat="1" ht="12.75">
      <c r="E109" s="65"/>
    </row>
    <row r="110" s="38" customFormat="1" ht="12.75">
      <c r="E110" s="65"/>
    </row>
    <row r="111" s="38" customFormat="1" ht="12.75">
      <c r="E111" s="65"/>
    </row>
    <row r="112" s="38" customFormat="1" ht="12.75">
      <c r="E112" s="65"/>
    </row>
    <row r="113" s="38" customFormat="1" ht="12.75">
      <c r="E113" s="65"/>
    </row>
    <row r="114" s="38" customFormat="1" ht="12.75">
      <c r="E114" s="65"/>
    </row>
    <row r="115" s="38" customFormat="1" ht="12.75">
      <c r="E115" s="65"/>
    </row>
    <row r="116" s="38" customFormat="1" ht="12.75">
      <c r="E116" s="65"/>
    </row>
    <row r="117" s="38" customFormat="1" ht="12.75">
      <c r="E117" s="65"/>
    </row>
    <row r="118" s="38" customFormat="1" ht="12.75">
      <c r="E118" s="65"/>
    </row>
    <row r="119" s="38" customFormat="1" ht="12.75">
      <c r="E119" s="65"/>
    </row>
    <row r="120" s="38" customFormat="1" ht="12.75">
      <c r="E120" s="65"/>
    </row>
    <row r="121" s="38" customFormat="1" ht="12.75">
      <c r="E121" s="65"/>
    </row>
    <row r="122" s="38" customFormat="1" ht="12.75">
      <c r="E122" s="65"/>
    </row>
    <row r="123" s="38" customFormat="1" ht="12.75">
      <c r="E123" s="65"/>
    </row>
    <row r="124" s="38" customFormat="1" ht="12.75">
      <c r="E124" s="65"/>
    </row>
    <row r="125" s="38" customFormat="1" ht="12.75">
      <c r="E125" s="65"/>
    </row>
    <row r="126" s="38" customFormat="1" ht="12.75">
      <c r="E126" s="65"/>
    </row>
    <row r="127" s="38" customFormat="1" ht="12.75">
      <c r="E127" s="65"/>
    </row>
    <row r="128" s="38" customFormat="1" ht="12.75">
      <c r="E128" s="65"/>
    </row>
    <row r="129" s="38" customFormat="1" ht="12.75">
      <c r="E129" s="65"/>
    </row>
    <row r="130" s="38" customFormat="1" ht="12.75">
      <c r="E130" s="65"/>
    </row>
    <row r="131" s="38" customFormat="1" ht="12.75">
      <c r="E131" s="65"/>
    </row>
    <row r="132" s="38" customFormat="1" ht="12.75">
      <c r="E132" s="65"/>
    </row>
    <row r="133" s="38" customFormat="1" ht="12.75">
      <c r="E133" s="65"/>
    </row>
    <row r="134" s="38" customFormat="1" ht="12.75">
      <c r="E134" s="65"/>
    </row>
    <row r="135" s="38" customFormat="1" ht="12.75">
      <c r="E135" s="65"/>
    </row>
    <row r="136" s="38" customFormat="1" ht="12.75">
      <c r="E136" s="65"/>
    </row>
    <row r="137" s="38" customFormat="1" ht="12.75">
      <c r="E137" s="65"/>
    </row>
    <row r="138" s="38" customFormat="1" ht="12.75">
      <c r="E138" s="65"/>
    </row>
    <row r="139" s="38" customFormat="1" ht="12.75">
      <c r="E139" s="65"/>
    </row>
    <row r="140" s="38" customFormat="1" ht="12.75">
      <c r="E140" s="65"/>
    </row>
    <row r="141" s="38" customFormat="1" ht="12.75">
      <c r="E141" s="65"/>
    </row>
    <row r="142" s="38" customFormat="1" ht="12.75">
      <c r="E142" s="65"/>
    </row>
    <row r="143" s="38" customFormat="1" ht="12.75">
      <c r="E143" s="65"/>
    </row>
    <row r="144" s="38" customFormat="1" ht="12.75">
      <c r="E144" s="65"/>
    </row>
    <row r="145" s="38" customFormat="1" ht="12.75">
      <c r="E145" s="65"/>
    </row>
    <row r="146" s="38" customFormat="1" ht="12.75">
      <c r="E146" s="65"/>
    </row>
    <row r="147" s="38" customFormat="1" ht="12.75">
      <c r="E147" s="65"/>
    </row>
    <row r="148" s="38" customFormat="1" ht="12.75">
      <c r="E148" s="65"/>
    </row>
    <row r="149" s="38" customFormat="1" ht="12.75">
      <c r="E149" s="65"/>
    </row>
    <row r="150" s="38" customFormat="1" ht="12.75">
      <c r="E150" s="65"/>
    </row>
    <row r="151" s="38" customFormat="1" ht="12.75">
      <c r="E151" s="65"/>
    </row>
    <row r="152" s="38" customFormat="1" ht="12.75">
      <c r="E152" s="65"/>
    </row>
    <row r="153" s="38" customFormat="1" ht="12.75">
      <c r="E153" s="65"/>
    </row>
    <row r="154" s="38" customFormat="1" ht="12.75">
      <c r="E154" s="65"/>
    </row>
    <row r="155" s="38" customFormat="1" ht="12.75">
      <c r="E155" s="65"/>
    </row>
    <row r="156" s="38" customFormat="1" ht="12.75">
      <c r="E156" s="65"/>
    </row>
    <row r="157" s="38" customFormat="1" ht="12.75">
      <c r="E157" s="65"/>
    </row>
    <row r="158" s="38" customFormat="1" ht="12.75">
      <c r="E158" s="65"/>
    </row>
    <row r="159" s="38" customFormat="1" ht="12.75">
      <c r="E159" s="65"/>
    </row>
    <row r="160" s="38" customFormat="1" ht="12.75">
      <c r="E160" s="65"/>
    </row>
    <row r="161" s="38" customFormat="1" ht="12.75">
      <c r="E161" s="65"/>
    </row>
    <row r="162" s="38" customFormat="1" ht="12.75">
      <c r="E162" s="65"/>
    </row>
    <row r="163" s="38" customFormat="1" ht="12.75">
      <c r="E163" s="65"/>
    </row>
    <row r="164" s="38" customFormat="1" ht="12.75">
      <c r="E164" s="65"/>
    </row>
    <row r="165" s="38" customFormat="1" ht="12.75">
      <c r="E165" s="65"/>
    </row>
    <row r="166" s="38" customFormat="1" ht="12.75">
      <c r="E166" s="65"/>
    </row>
    <row r="167" s="38" customFormat="1" ht="12.75">
      <c r="E167" s="65"/>
    </row>
    <row r="168" s="38" customFormat="1" ht="12.75">
      <c r="E168" s="65"/>
    </row>
    <row r="169" s="38" customFormat="1" ht="12.75">
      <c r="E169" s="65"/>
    </row>
    <row r="170" s="38" customFormat="1" ht="12.75">
      <c r="E170" s="65"/>
    </row>
    <row r="171" s="38" customFormat="1" ht="12.75">
      <c r="E171" s="65"/>
    </row>
    <row r="172" s="38" customFormat="1" ht="12.75">
      <c r="E172" s="65"/>
    </row>
    <row r="173" s="38" customFormat="1" ht="12.75">
      <c r="E173" s="65"/>
    </row>
    <row r="174" s="38" customFormat="1" ht="12.75">
      <c r="E174" s="65"/>
    </row>
    <row r="175" s="38" customFormat="1" ht="12.75">
      <c r="E175" s="65"/>
    </row>
    <row r="176" s="38" customFormat="1" ht="12.75">
      <c r="E176" s="65"/>
    </row>
    <row r="177" s="38" customFormat="1" ht="12.75">
      <c r="E177" s="65"/>
    </row>
    <row r="178" s="38" customFormat="1" ht="12.75">
      <c r="E178" s="65"/>
    </row>
    <row r="179" s="38" customFormat="1" ht="12.75">
      <c r="E179" s="65"/>
    </row>
    <row r="180" s="38" customFormat="1" ht="12.75">
      <c r="E180" s="65"/>
    </row>
    <row r="181" s="38" customFormat="1" ht="12.75">
      <c r="E181" s="65"/>
    </row>
    <row r="182" s="38" customFormat="1" ht="12.75">
      <c r="E182" s="65"/>
    </row>
    <row r="183" s="38" customFormat="1" ht="12.75">
      <c r="E183" s="65"/>
    </row>
    <row r="184" s="38" customFormat="1" ht="12.75">
      <c r="E184" s="65"/>
    </row>
    <row r="185" s="38" customFormat="1" ht="12.75">
      <c r="E185" s="65"/>
    </row>
    <row r="186" s="38" customFormat="1" ht="12.75">
      <c r="E186" s="65"/>
    </row>
    <row r="187" s="38" customFormat="1" ht="12.75">
      <c r="E187" s="65"/>
    </row>
    <row r="188" s="38" customFormat="1" ht="12.75">
      <c r="E188" s="65"/>
    </row>
    <row r="189" s="38" customFormat="1" ht="12.75">
      <c r="E189" s="65"/>
    </row>
    <row r="190" s="38" customFormat="1" ht="12.75">
      <c r="E190" s="65"/>
    </row>
    <row r="191" s="38" customFormat="1" ht="12.75">
      <c r="E191" s="65"/>
    </row>
    <row r="192" s="38" customFormat="1" ht="12.75">
      <c r="E192" s="65"/>
    </row>
    <row r="193" s="38" customFormat="1" ht="12.75">
      <c r="E193" s="65"/>
    </row>
    <row r="194" s="38" customFormat="1" ht="12.75">
      <c r="E194" s="65"/>
    </row>
    <row r="195" s="38" customFormat="1" ht="12.75">
      <c r="E195" s="65"/>
    </row>
    <row r="196" s="38" customFormat="1" ht="12.75">
      <c r="E196" s="65"/>
    </row>
    <row r="197" s="38" customFormat="1" ht="12.75">
      <c r="E197" s="65"/>
    </row>
    <row r="198" s="38" customFormat="1" ht="12.75">
      <c r="E198" s="65"/>
    </row>
    <row r="199" s="38" customFormat="1" ht="12.75">
      <c r="E199" s="65"/>
    </row>
    <row r="200" s="38" customFormat="1" ht="12.75">
      <c r="E200" s="65"/>
    </row>
    <row r="201" s="38" customFormat="1" ht="12.75">
      <c r="E201" s="65"/>
    </row>
    <row r="202" s="38" customFormat="1" ht="12.75">
      <c r="E202" s="65"/>
    </row>
    <row r="203" s="38" customFormat="1" ht="12.75">
      <c r="E203" s="65"/>
    </row>
    <row r="204" s="38" customFormat="1" ht="12.75">
      <c r="E204" s="65"/>
    </row>
    <row r="205" s="38" customFormat="1" ht="12.75">
      <c r="E205" s="65"/>
    </row>
    <row r="206" s="38" customFormat="1" ht="12.75">
      <c r="E206" s="65"/>
    </row>
    <row r="207" s="38" customFormat="1" ht="12.75">
      <c r="E207" s="65"/>
    </row>
    <row r="208" s="38" customFormat="1" ht="12.75">
      <c r="E208" s="65"/>
    </row>
    <row r="209" s="38" customFormat="1" ht="12.75">
      <c r="E209" s="65"/>
    </row>
    <row r="210" s="38" customFormat="1" ht="12.75">
      <c r="E210" s="65"/>
    </row>
    <row r="211" s="38" customFormat="1" ht="12.75">
      <c r="E211" s="65"/>
    </row>
    <row r="212" s="38" customFormat="1" ht="12.75">
      <c r="E212" s="65"/>
    </row>
    <row r="213" s="38" customFormat="1" ht="12.75">
      <c r="E213" s="65"/>
    </row>
    <row r="214" s="38" customFormat="1" ht="12.75">
      <c r="E214" s="65"/>
    </row>
    <row r="215" s="38" customFormat="1" ht="12.75">
      <c r="E215" s="65"/>
    </row>
    <row r="216" s="38" customFormat="1" ht="12.75">
      <c r="E216" s="65"/>
    </row>
    <row r="217" s="38" customFormat="1" ht="12.75">
      <c r="E217" s="65"/>
    </row>
    <row r="218" s="38" customFormat="1" ht="12.75">
      <c r="E218" s="65"/>
    </row>
    <row r="219" s="38" customFormat="1" ht="12.75">
      <c r="E219" s="65"/>
    </row>
    <row r="220" s="38" customFormat="1" ht="12.75">
      <c r="E220" s="65"/>
    </row>
    <row r="221" s="38" customFormat="1" ht="12.75">
      <c r="E221" s="65"/>
    </row>
    <row r="222" s="38" customFormat="1" ht="12.75">
      <c r="E222" s="65"/>
    </row>
    <row r="223" s="38" customFormat="1" ht="12.75">
      <c r="E223" s="65"/>
    </row>
    <row r="224" s="38" customFormat="1" ht="12.75">
      <c r="E224" s="65"/>
    </row>
    <row r="225" s="38" customFormat="1" ht="12.75">
      <c r="E225" s="65"/>
    </row>
    <row r="226" s="38" customFormat="1" ht="12.75">
      <c r="E226" s="65"/>
    </row>
    <row r="227" s="38" customFormat="1" ht="12.75">
      <c r="E227" s="65"/>
    </row>
    <row r="228" s="38" customFormat="1" ht="12.75">
      <c r="E228" s="65"/>
    </row>
    <row r="229" s="38" customFormat="1" ht="12.75">
      <c r="E229" s="65"/>
    </row>
    <row r="230" s="38" customFormat="1" ht="12.75">
      <c r="E230" s="65"/>
    </row>
    <row r="231" s="38" customFormat="1" ht="12.75">
      <c r="E231" s="65"/>
    </row>
    <row r="232" s="38" customFormat="1" ht="12.75">
      <c r="E232" s="65"/>
    </row>
    <row r="233" s="38" customFormat="1" ht="12.75">
      <c r="E233" s="65"/>
    </row>
    <row r="234" s="38" customFormat="1" ht="12.75">
      <c r="E234" s="65"/>
    </row>
    <row r="235" s="38" customFormat="1" ht="12.75">
      <c r="E235" s="65"/>
    </row>
    <row r="236" s="38" customFormat="1" ht="12.75">
      <c r="E236" s="65"/>
    </row>
    <row r="237" s="38" customFormat="1" ht="12.75">
      <c r="E237" s="65"/>
    </row>
    <row r="238" s="38" customFormat="1" ht="12.75">
      <c r="E238" s="65"/>
    </row>
    <row r="239" s="38" customFormat="1" ht="12.75">
      <c r="E239" s="65"/>
    </row>
    <row r="240" s="38" customFormat="1" ht="12.75">
      <c r="E240" s="65"/>
    </row>
    <row r="241" s="38" customFormat="1" ht="12.75">
      <c r="E241" s="65"/>
    </row>
    <row r="242" s="38" customFormat="1" ht="12.75">
      <c r="E242" s="65"/>
    </row>
    <row r="243" s="38" customFormat="1" ht="12.75">
      <c r="E243" s="65"/>
    </row>
    <row r="244" s="38" customFormat="1" ht="12.75">
      <c r="E244" s="65"/>
    </row>
    <row r="245" s="38" customFormat="1" ht="12.75">
      <c r="E245" s="65"/>
    </row>
    <row r="246" s="38" customFormat="1" ht="12.75">
      <c r="E246" s="65"/>
    </row>
    <row r="247" s="38" customFormat="1" ht="12.75">
      <c r="E247" s="65"/>
    </row>
    <row r="248" s="38" customFormat="1" ht="12.75">
      <c r="E248" s="65"/>
    </row>
    <row r="249" s="38" customFormat="1" ht="12.75">
      <c r="E249" s="65"/>
    </row>
    <row r="250" s="38" customFormat="1" ht="12.75">
      <c r="E250" s="65"/>
    </row>
    <row r="251" s="38" customFormat="1" ht="12.75">
      <c r="E251" s="65"/>
    </row>
    <row r="252" s="38" customFormat="1" ht="12.75">
      <c r="E252" s="65"/>
    </row>
    <row r="253" s="38" customFormat="1" ht="12.75">
      <c r="E253" s="65"/>
    </row>
    <row r="254" s="38" customFormat="1" ht="12.75">
      <c r="E254" s="65"/>
    </row>
    <row r="255" s="38" customFormat="1" ht="12.75">
      <c r="E255" s="65"/>
    </row>
    <row r="256" s="38" customFormat="1" ht="12.75">
      <c r="E256" s="65"/>
    </row>
    <row r="257" s="38" customFormat="1" ht="12.75">
      <c r="E257" s="65"/>
    </row>
    <row r="258" s="38" customFormat="1" ht="12.75">
      <c r="E258" s="65"/>
    </row>
    <row r="259" s="38" customFormat="1" ht="12.75">
      <c r="E259" s="65"/>
    </row>
    <row r="260" s="38" customFormat="1" ht="12.75">
      <c r="E260" s="65"/>
    </row>
    <row r="261" s="38" customFormat="1" ht="12.75">
      <c r="E261" s="65"/>
    </row>
    <row r="262" s="38" customFormat="1" ht="12.75">
      <c r="E262" s="65"/>
    </row>
    <row r="263" s="38" customFormat="1" ht="12.75">
      <c r="E263" s="65"/>
    </row>
    <row r="264" s="38" customFormat="1" ht="12.75">
      <c r="E264" s="65"/>
    </row>
    <row r="265" s="38" customFormat="1" ht="12.75">
      <c r="E265" s="65"/>
    </row>
    <row r="266" s="38" customFormat="1" ht="12.75">
      <c r="E266" s="65"/>
    </row>
    <row r="267" s="38" customFormat="1" ht="12.75">
      <c r="E267" s="65"/>
    </row>
    <row r="268" s="38" customFormat="1" ht="12.75">
      <c r="E268" s="65"/>
    </row>
    <row r="269" s="38" customFormat="1" ht="12.75">
      <c r="E269" s="65"/>
    </row>
    <row r="270" s="38" customFormat="1" ht="12.75">
      <c r="E270" s="65"/>
    </row>
    <row r="271" s="38" customFormat="1" ht="12.75">
      <c r="E271" s="65"/>
    </row>
    <row r="272" s="38" customFormat="1" ht="12.75">
      <c r="E272" s="65"/>
    </row>
    <row r="273" s="38" customFormat="1" ht="12.75">
      <c r="E273" s="65"/>
    </row>
    <row r="274" s="38" customFormat="1" ht="12.75">
      <c r="E274" s="65"/>
    </row>
    <row r="275" s="38" customFormat="1" ht="12.75">
      <c r="E275" s="65"/>
    </row>
    <row r="276" s="38" customFormat="1" ht="12.75">
      <c r="E276" s="65"/>
    </row>
    <row r="277" s="38" customFormat="1" ht="12.75">
      <c r="E277" s="65"/>
    </row>
    <row r="278" s="38" customFormat="1" ht="12.75">
      <c r="E278" s="65"/>
    </row>
    <row r="279" s="38" customFormat="1" ht="12.75">
      <c r="E279" s="65"/>
    </row>
    <row r="280" s="38" customFormat="1" ht="12.75">
      <c r="E280" s="65"/>
    </row>
    <row r="281" s="38" customFormat="1" ht="12.75">
      <c r="E281" s="65"/>
    </row>
    <row r="282" s="38" customFormat="1" ht="12.75">
      <c r="E282" s="65"/>
    </row>
    <row r="283" s="38" customFormat="1" ht="12.75">
      <c r="E283" s="65"/>
    </row>
    <row r="284" s="38" customFormat="1" ht="12.75">
      <c r="E284" s="65"/>
    </row>
    <row r="285" s="38" customFormat="1" ht="12.75">
      <c r="E285" s="65"/>
    </row>
    <row r="286" s="38" customFormat="1" ht="12.75">
      <c r="E286" s="65"/>
    </row>
    <row r="287" s="38" customFormat="1" ht="12.75">
      <c r="E287" s="65"/>
    </row>
    <row r="288" s="38" customFormat="1" ht="12.75">
      <c r="E288" s="65"/>
    </row>
    <row r="289" s="38" customFormat="1" ht="12.75">
      <c r="E289" s="65"/>
    </row>
    <row r="290" s="38" customFormat="1" ht="12.75">
      <c r="E290" s="65"/>
    </row>
    <row r="291" s="38" customFormat="1" ht="12.75">
      <c r="E291" s="65"/>
    </row>
    <row r="292" s="38" customFormat="1" ht="12.75">
      <c r="E292" s="65"/>
    </row>
    <row r="293" s="38" customFormat="1" ht="12.75">
      <c r="E293" s="65"/>
    </row>
    <row r="294" s="38" customFormat="1" ht="12.75">
      <c r="E294" s="65"/>
    </row>
    <row r="295" s="38" customFormat="1" ht="12.75">
      <c r="E295" s="65"/>
    </row>
    <row r="296" s="38" customFormat="1" ht="12.75">
      <c r="E296" s="65"/>
    </row>
    <row r="297" s="38" customFormat="1" ht="12.75">
      <c r="E297" s="65"/>
    </row>
    <row r="298" s="38" customFormat="1" ht="12.75">
      <c r="E298" s="65"/>
    </row>
    <row r="299" s="38" customFormat="1" ht="12.75">
      <c r="E299" s="65"/>
    </row>
    <row r="300" s="38" customFormat="1" ht="12.75">
      <c r="E300" s="65"/>
    </row>
    <row r="301" s="38" customFormat="1" ht="12.75">
      <c r="E301" s="65"/>
    </row>
    <row r="302" s="38" customFormat="1" ht="12.75">
      <c r="E302" s="65"/>
    </row>
    <row r="303" s="38" customFormat="1" ht="12.75">
      <c r="E303" s="65"/>
    </row>
    <row r="304" s="38" customFormat="1" ht="12.75">
      <c r="E304" s="65"/>
    </row>
    <row r="305" s="38" customFormat="1" ht="12.75">
      <c r="E305" s="65"/>
    </row>
    <row r="306" s="38" customFormat="1" ht="12.75">
      <c r="E306" s="65"/>
    </row>
    <row r="307" s="38" customFormat="1" ht="12.75">
      <c r="E307" s="65"/>
    </row>
    <row r="308" s="38" customFormat="1" ht="12.75">
      <c r="E308" s="65"/>
    </row>
    <row r="309" s="38" customFormat="1" ht="12.75">
      <c r="E309" s="65"/>
    </row>
    <row r="310" s="38" customFormat="1" ht="12.75">
      <c r="E310" s="65"/>
    </row>
    <row r="311" s="38" customFormat="1" ht="12.75">
      <c r="E311" s="65"/>
    </row>
    <row r="312" s="38" customFormat="1" ht="12.75">
      <c r="E312" s="65"/>
    </row>
    <row r="313" s="38" customFormat="1" ht="12.75">
      <c r="E313" s="65"/>
    </row>
    <row r="314" s="38" customFormat="1" ht="12.75">
      <c r="E314" s="65"/>
    </row>
    <row r="315" s="38" customFormat="1" ht="12.75">
      <c r="E315" s="65"/>
    </row>
    <row r="316" s="38" customFormat="1" ht="12.75">
      <c r="E316" s="65"/>
    </row>
    <row r="317" s="38" customFormat="1" ht="12.75">
      <c r="E317" s="65"/>
    </row>
    <row r="318" s="38" customFormat="1" ht="12.75">
      <c r="E318" s="65"/>
    </row>
    <row r="319" s="38" customFormat="1" ht="12.75">
      <c r="E319" s="65"/>
    </row>
    <row r="320" s="38" customFormat="1" ht="12.75">
      <c r="E320" s="65"/>
    </row>
    <row r="321" s="38" customFormat="1" ht="12.75">
      <c r="E321" s="65"/>
    </row>
    <row r="322" s="38" customFormat="1" ht="12.75">
      <c r="E322" s="65"/>
    </row>
    <row r="323" s="38" customFormat="1" ht="12.75">
      <c r="E323" s="65"/>
    </row>
    <row r="324" s="38" customFormat="1" ht="12.75">
      <c r="E324" s="65"/>
    </row>
    <row r="325" s="38" customFormat="1" ht="12.75">
      <c r="E325" s="65"/>
    </row>
    <row r="326" s="38" customFormat="1" ht="12.75">
      <c r="E326" s="65"/>
    </row>
    <row r="327" s="38" customFormat="1" ht="12.75">
      <c r="E327" s="65"/>
    </row>
    <row r="328" s="38" customFormat="1" ht="12.75">
      <c r="E328" s="65"/>
    </row>
    <row r="329" s="38" customFormat="1" ht="12.75">
      <c r="E329" s="65"/>
    </row>
    <row r="330" s="38" customFormat="1" ht="12.75">
      <c r="E330" s="65"/>
    </row>
    <row r="331" s="38" customFormat="1" ht="12.75">
      <c r="E331" s="65"/>
    </row>
    <row r="332" s="38" customFormat="1" ht="12.75">
      <c r="E332" s="65"/>
    </row>
    <row r="333" s="38" customFormat="1" ht="12.75">
      <c r="E333" s="65"/>
    </row>
    <row r="334" s="38" customFormat="1" ht="12.75">
      <c r="E334" s="65"/>
    </row>
    <row r="335" s="38" customFormat="1" ht="12.75">
      <c r="E335" s="65"/>
    </row>
    <row r="336" s="38" customFormat="1" ht="12.75">
      <c r="E336" s="65"/>
    </row>
    <row r="337" s="38" customFormat="1" ht="12.75">
      <c r="E337" s="65"/>
    </row>
    <row r="338" s="38" customFormat="1" ht="12.75">
      <c r="E338" s="65"/>
    </row>
    <row r="339" s="38" customFormat="1" ht="12.75">
      <c r="E339" s="65"/>
    </row>
    <row r="340" s="38" customFormat="1" ht="12.75">
      <c r="E340" s="65"/>
    </row>
    <row r="341" s="38" customFormat="1" ht="12.75">
      <c r="E341" s="65"/>
    </row>
    <row r="342" s="38" customFormat="1" ht="12.75">
      <c r="E342" s="65"/>
    </row>
    <row r="343" s="38" customFormat="1" ht="12.75">
      <c r="E343" s="65"/>
    </row>
    <row r="344" s="38" customFormat="1" ht="12.75">
      <c r="E344" s="65"/>
    </row>
    <row r="345" s="38" customFormat="1" ht="12.75">
      <c r="E345" s="65"/>
    </row>
    <row r="346" s="38" customFormat="1" ht="12.75">
      <c r="E346" s="65"/>
    </row>
    <row r="347" s="38" customFormat="1" ht="12.75">
      <c r="E347" s="65"/>
    </row>
    <row r="348" s="38" customFormat="1" ht="12.75">
      <c r="E348" s="65"/>
    </row>
    <row r="349" s="38" customFormat="1" ht="12.75">
      <c r="E349" s="65"/>
    </row>
    <row r="350" s="38" customFormat="1" ht="12.75">
      <c r="E350" s="65"/>
    </row>
    <row r="351" s="38" customFormat="1" ht="12.75">
      <c r="E351" s="65"/>
    </row>
    <row r="352" s="38" customFormat="1" ht="12.75">
      <c r="E352" s="65"/>
    </row>
    <row r="353" s="38" customFormat="1" ht="12.75">
      <c r="E353" s="65"/>
    </row>
    <row r="354" s="38" customFormat="1" ht="12.75">
      <c r="E354" s="65"/>
    </row>
    <row r="355" s="38" customFormat="1" ht="12.75">
      <c r="E355" s="65"/>
    </row>
    <row r="356" s="38" customFormat="1" ht="12.75">
      <c r="E356" s="65"/>
    </row>
    <row r="357" s="38" customFormat="1" ht="12.75">
      <c r="E357" s="65"/>
    </row>
    <row r="358" s="38" customFormat="1" ht="12.75">
      <c r="E358" s="65"/>
    </row>
    <row r="359" s="38" customFormat="1" ht="12.75">
      <c r="E359" s="65"/>
    </row>
    <row r="360" s="38" customFormat="1" ht="12.75">
      <c r="E360" s="65"/>
    </row>
    <row r="361" s="38" customFormat="1" ht="12.75">
      <c r="E361" s="65"/>
    </row>
    <row r="362" s="38" customFormat="1" ht="12.75">
      <c r="E362" s="65"/>
    </row>
    <row r="363" s="38" customFormat="1" ht="12.75">
      <c r="E363" s="65"/>
    </row>
    <row r="364" s="38" customFormat="1" ht="12.75">
      <c r="E364" s="65"/>
    </row>
    <row r="365" s="38" customFormat="1" ht="12.75">
      <c r="E365" s="65"/>
    </row>
    <row r="366" s="38" customFormat="1" ht="12.75">
      <c r="E366" s="65"/>
    </row>
    <row r="367" s="38" customFormat="1" ht="12.75">
      <c r="E367" s="65"/>
    </row>
    <row r="368" s="38" customFormat="1" ht="12.75">
      <c r="E368" s="65"/>
    </row>
    <row r="369" s="38" customFormat="1" ht="12.75">
      <c r="E369" s="65"/>
    </row>
    <row r="370" s="38" customFormat="1" ht="12.75">
      <c r="E370" s="65"/>
    </row>
    <row r="371" s="38" customFormat="1" ht="12.75">
      <c r="E371" s="65"/>
    </row>
    <row r="372" s="38" customFormat="1" ht="12.75">
      <c r="E372" s="65"/>
    </row>
    <row r="373" s="38" customFormat="1" ht="12.75">
      <c r="E373" s="65"/>
    </row>
    <row r="374" s="38" customFormat="1" ht="12.75">
      <c r="E374" s="65"/>
    </row>
    <row r="375" s="38" customFormat="1" ht="12.75">
      <c r="E375" s="65"/>
    </row>
    <row r="376" s="38" customFormat="1" ht="12.75">
      <c r="E376" s="65"/>
    </row>
    <row r="377" s="38" customFormat="1" ht="12.75">
      <c r="E377" s="65"/>
    </row>
    <row r="378" s="38" customFormat="1" ht="12.75">
      <c r="E378" s="65"/>
    </row>
    <row r="379" s="38" customFormat="1" ht="12.75">
      <c r="E379" s="65"/>
    </row>
    <row r="380" s="38" customFormat="1" ht="12.75">
      <c r="E380" s="65"/>
    </row>
    <row r="381" s="38" customFormat="1" ht="12.75">
      <c r="E381" s="65"/>
    </row>
    <row r="382" s="38" customFormat="1" ht="12.75">
      <c r="E382" s="65"/>
    </row>
    <row r="383" s="38" customFormat="1" ht="12.75">
      <c r="E383" s="65"/>
    </row>
    <row r="384" s="38" customFormat="1" ht="12.75">
      <c r="E384" s="65"/>
    </row>
    <row r="385" s="38" customFormat="1" ht="12.75">
      <c r="E385" s="65"/>
    </row>
    <row r="386" s="38" customFormat="1" ht="12.75">
      <c r="E386" s="65"/>
    </row>
    <row r="387" s="38" customFormat="1" ht="12.75">
      <c r="E387" s="65"/>
    </row>
    <row r="388" s="38" customFormat="1" ht="12.75">
      <c r="E388" s="65"/>
    </row>
    <row r="389" s="38" customFormat="1" ht="12.75">
      <c r="E389" s="65"/>
    </row>
    <row r="390" s="38" customFormat="1" ht="12.75">
      <c r="E390" s="65"/>
    </row>
    <row r="391" s="38" customFormat="1" ht="12.75">
      <c r="E391" s="65"/>
    </row>
    <row r="392" s="38" customFormat="1" ht="12.75">
      <c r="E392" s="65"/>
    </row>
    <row r="393" s="38" customFormat="1" ht="12.75">
      <c r="E393" s="65"/>
    </row>
    <row r="394" s="38" customFormat="1" ht="12.75">
      <c r="E394" s="65"/>
    </row>
    <row r="395" s="38" customFormat="1" ht="12.75">
      <c r="E395" s="65"/>
    </row>
    <row r="396" s="38" customFormat="1" ht="12.75">
      <c r="E396" s="65"/>
    </row>
    <row r="397" s="38" customFormat="1" ht="12.75">
      <c r="E397" s="65"/>
    </row>
    <row r="398" s="38" customFormat="1" ht="12.75">
      <c r="E398" s="65"/>
    </row>
    <row r="399" s="38" customFormat="1" ht="12.75">
      <c r="E399" s="65"/>
    </row>
    <row r="400" s="38" customFormat="1" ht="12.75">
      <c r="E400" s="65"/>
    </row>
    <row r="401" s="38" customFormat="1" ht="12.75">
      <c r="E401" s="65"/>
    </row>
    <row r="402" s="38" customFormat="1" ht="12.75">
      <c r="E402" s="65"/>
    </row>
    <row r="403" s="38" customFormat="1" ht="12.75">
      <c r="E403" s="65"/>
    </row>
    <row r="404" s="38" customFormat="1" ht="12.75">
      <c r="E404" s="65"/>
    </row>
    <row r="405" s="38" customFormat="1" ht="12.75">
      <c r="E405" s="65"/>
    </row>
    <row r="406" s="38" customFormat="1" ht="12.75">
      <c r="E406" s="65"/>
    </row>
    <row r="407" s="38" customFormat="1" ht="12.75">
      <c r="E407" s="65"/>
    </row>
    <row r="408" s="38" customFormat="1" ht="12.75">
      <c r="E408" s="65"/>
    </row>
    <row r="409" s="38" customFormat="1" ht="12.75">
      <c r="E409" s="65"/>
    </row>
    <row r="410" s="38" customFormat="1" ht="12.75">
      <c r="E410" s="65"/>
    </row>
    <row r="411" s="38" customFormat="1" ht="12.75">
      <c r="E411" s="65"/>
    </row>
    <row r="412" s="38" customFormat="1" ht="12.75">
      <c r="E412" s="65"/>
    </row>
    <row r="413" s="38" customFormat="1" ht="12.75">
      <c r="E413" s="65"/>
    </row>
    <row r="414" s="38" customFormat="1" ht="12.75">
      <c r="E414" s="65"/>
    </row>
    <row r="415" s="38" customFormat="1" ht="12.75">
      <c r="E415" s="65"/>
    </row>
    <row r="416" s="38" customFormat="1" ht="12.75">
      <c r="E416" s="65"/>
    </row>
    <row r="417" s="38" customFormat="1" ht="12.75">
      <c r="E417" s="65"/>
    </row>
    <row r="418" s="38" customFormat="1" ht="12.75">
      <c r="E418" s="65"/>
    </row>
    <row r="419" s="38" customFormat="1" ht="12.75">
      <c r="E419" s="65"/>
    </row>
    <row r="420" s="38" customFormat="1" ht="12.75">
      <c r="E420" s="65"/>
    </row>
    <row r="421" s="38" customFormat="1" ht="12.75">
      <c r="E421" s="65"/>
    </row>
    <row r="422" s="38" customFormat="1" ht="12.75">
      <c r="E422" s="65"/>
    </row>
    <row r="423" s="38" customFormat="1" ht="12.75">
      <c r="E423" s="65"/>
    </row>
    <row r="424" s="38" customFormat="1" ht="12.75">
      <c r="E424" s="65"/>
    </row>
    <row r="425" s="38" customFormat="1" ht="12.75">
      <c r="E425" s="65"/>
    </row>
    <row r="426" s="38" customFormat="1" ht="12.75">
      <c r="E426" s="65"/>
    </row>
    <row r="427" s="38" customFormat="1" ht="12.75">
      <c r="E427" s="65"/>
    </row>
    <row r="428" s="38" customFormat="1" ht="12.75">
      <c r="E428" s="65"/>
    </row>
    <row r="429" s="38" customFormat="1" ht="12.75">
      <c r="E429" s="65"/>
    </row>
    <row r="430" s="38" customFormat="1" ht="12.75">
      <c r="E430" s="65"/>
    </row>
    <row r="431" s="38" customFormat="1" ht="12.75">
      <c r="E431" s="65"/>
    </row>
    <row r="432" s="38" customFormat="1" ht="12.75">
      <c r="E432" s="65"/>
    </row>
    <row r="433" s="38" customFormat="1" ht="12.75">
      <c r="E433" s="65"/>
    </row>
    <row r="434" s="38" customFormat="1" ht="12.75">
      <c r="E434" s="65"/>
    </row>
    <row r="435" s="38" customFormat="1" ht="12.75">
      <c r="E435" s="65"/>
    </row>
    <row r="436" s="38" customFormat="1" ht="12.75">
      <c r="E436" s="65"/>
    </row>
    <row r="437" s="38" customFormat="1" ht="12.75">
      <c r="E437" s="65"/>
    </row>
    <row r="438" s="38" customFormat="1" ht="12.75">
      <c r="E438" s="65"/>
    </row>
    <row r="439" s="38" customFormat="1" ht="12.75">
      <c r="E439" s="65"/>
    </row>
    <row r="440" s="38" customFormat="1" ht="12.75">
      <c r="E440" s="65"/>
    </row>
    <row r="441" s="38" customFormat="1" ht="12.75">
      <c r="E441" s="65"/>
    </row>
    <row r="442" s="38" customFormat="1" ht="12.75">
      <c r="E442" s="65"/>
    </row>
    <row r="443" s="38" customFormat="1" ht="12.75">
      <c r="E443" s="65"/>
    </row>
    <row r="444" s="38" customFormat="1" ht="12.75">
      <c r="E444" s="65"/>
    </row>
    <row r="445" s="38" customFormat="1" ht="12.75">
      <c r="E445" s="65"/>
    </row>
    <row r="446" s="38" customFormat="1" ht="12.75">
      <c r="E446" s="65"/>
    </row>
    <row r="447" s="38" customFormat="1" ht="12.75">
      <c r="E447" s="65"/>
    </row>
    <row r="448" s="38" customFormat="1" ht="12.75">
      <c r="E448" s="65"/>
    </row>
    <row r="449" s="38" customFormat="1" ht="12.75">
      <c r="E449" s="65"/>
    </row>
    <row r="450" s="38" customFormat="1" ht="12.75">
      <c r="E450" s="65"/>
    </row>
    <row r="451" s="38" customFormat="1" ht="12.75">
      <c r="E451" s="65"/>
    </row>
    <row r="452" s="38" customFormat="1" ht="12.75">
      <c r="E452" s="65"/>
    </row>
    <row r="453" s="38" customFormat="1" ht="12.75">
      <c r="E453" s="65"/>
    </row>
    <row r="454" s="38" customFormat="1" ht="12.75">
      <c r="E454" s="65"/>
    </row>
    <row r="455" s="38" customFormat="1" ht="12.75">
      <c r="E455" s="65"/>
    </row>
    <row r="456" s="38" customFormat="1" ht="12.75">
      <c r="E456" s="65"/>
    </row>
    <row r="457" s="38" customFormat="1" ht="12.75">
      <c r="E457" s="65"/>
    </row>
    <row r="458" s="38" customFormat="1" ht="12.75">
      <c r="E458" s="65"/>
    </row>
    <row r="459" s="38" customFormat="1" ht="12.75">
      <c r="E459" s="65"/>
    </row>
    <row r="460" s="38" customFormat="1" ht="12.75">
      <c r="E460" s="65"/>
    </row>
    <row r="461" s="38" customFormat="1" ht="12.75">
      <c r="E461" s="65"/>
    </row>
    <row r="462" s="38" customFormat="1" ht="12.75">
      <c r="E462" s="65"/>
    </row>
    <row r="463" s="38" customFormat="1" ht="12.75">
      <c r="E463" s="65"/>
    </row>
    <row r="464" s="38" customFormat="1" ht="12.75">
      <c r="E464" s="65"/>
    </row>
    <row r="465" s="38" customFormat="1" ht="12.75">
      <c r="E465" s="65"/>
    </row>
    <row r="466" s="38" customFormat="1" ht="12.75">
      <c r="E466" s="65"/>
    </row>
    <row r="467" s="38" customFormat="1" ht="12.75">
      <c r="E467" s="65"/>
    </row>
    <row r="468" s="38" customFormat="1" ht="12.75">
      <c r="E468" s="65"/>
    </row>
    <row r="469" s="38" customFormat="1" ht="12.75">
      <c r="E469" s="65"/>
    </row>
    <row r="470" s="38" customFormat="1" ht="12.75">
      <c r="E470" s="65"/>
    </row>
    <row r="471" s="38" customFormat="1" ht="12.75">
      <c r="E471" s="65"/>
    </row>
    <row r="472" s="38" customFormat="1" ht="12.75">
      <c r="E472" s="65"/>
    </row>
    <row r="473" s="38" customFormat="1" ht="12.75">
      <c r="E473" s="65"/>
    </row>
    <row r="474" s="38" customFormat="1" ht="12.75">
      <c r="E474" s="65"/>
    </row>
    <row r="475" s="38" customFormat="1" ht="12.75">
      <c r="E475" s="65"/>
    </row>
    <row r="476" s="38" customFormat="1" ht="12.75">
      <c r="E476" s="65"/>
    </row>
    <row r="477" s="38" customFormat="1" ht="12.75">
      <c r="E477" s="65"/>
    </row>
    <row r="478" s="38" customFormat="1" ht="12.75">
      <c r="E478" s="65"/>
    </row>
    <row r="479" s="38" customFormat="1" ht="12.75">
      <c r="E479" s="65"/>
    </row>
    <row r="480" s="38" customFormat="1" ht="12.75">
      <c r="E480" s="65"/>
    </row>
    <row r="481" s="38" customFormat="1" ht="12.75">
      <c r="E481" s="65"/>
    </row>
    <row r="482" s="38" customFormat="1" ht="12.75">
      <c r="E482" s="65"/>
    </row>
    <row r="483" s="38" customFormat="1" ht="12.75">
      <c r="E483" s="65"/>
    </row>
    <row r="484" s="38" customFormat="1" ht="12.75">
      <c r="E484" s="65"/>
    </row>
    <row r="485" s="38" customFormat="1" ht="12.75">
      <c r="E485" s="65"/>
    </row>
    <row r="486" s="38" customFormat="1" ht="12.75">
      <c r="E486" s="65"/>
    </row>
    <row r="487" s="38" customFormat="1" ht="12.75">
      <c r="E487" s="65"/>
    </row>
    <row r="488" s="38" customFormat="1" ht="12.75">
      <c r="E488" s="65"/>
    </row>
    <row r="489" s="38" customFormat="1" ht="12.75">
      <c r="E489" s="65"/>
    </row>
    <row r="490" s="38" customFormat="1" ht="12.75">
      <c r="E490" s="65"/>
    </row>
    <row r="491" s="38" customFormat="1" ht="12.75">
      <c r="E491" s="65"/>
    </row>
    <row r="492" s="38" customFormat="1" ht="12.75">
      <c r="E492" s="65"/>
    </row>
    <row r="493" s="38" customFormat="1" ht="12.75">
      <c r="E493" s="65"/>
    </row>
    <row r="494" s="38" customFormat="1" ht="12.75">
      <c r="E494" s="65"/>
    </row>
    <row r="495" s="38" customFormat="1" ht="12.75">
      <c r="E495" s="65"/>
    </row>
    <row r="496" s="38" customFormat="1" ht="12.75">
      <c r="E496" s="65"/>
    </row>
    <row r="497" s="38" customFormat="1" ht="12.75">
      <c r="E497" s="65"/>
    </row>
    <row r="498" s="38" customFormat="1" ht="12.75">
      <c r="E498" s="65"/>
    </row>
    <row r="499" s="38" customFormat="1" ht="12.75">
      <c r="E499" s="65"/>
    </row>
    <row r="500" s="38" customFormat="1" ht="12.75">
      <c r="E500" s="65"/>
    </row>
    <row r="501" s="38" customFormat="1" ht="12.75">
      <c r="E501" s="65"/>
    </row>
    <row r="502" s="38" customFormat="1" ht="12.75">
      <c r="E502" s="65"/>
    </row>
    <row r="503" s="38" customFormat="1" ht="12.75">
      <c r="E503" s="65"/>
    </row>
    <row r="504" s="38" customFormat="1" ht="12.75">
      <c r="E504" s="65"/>
    </row>
    <row r="505" s="38" customFormat="1" ht="12.75">
      <c r="E505" s="65"/>
    </row>
    <row r="506" s="38" customFormat="1" ht="12.75">
      <c r="E506" s="65"/>
    </row>
    <row r="507" s="38" customFormat="1" ht="12.75">
      <c r="E507" s="65"/>
    </row>
    <row r="508" s="38" customFormat="1" ht="12.75">
      <c r="E508" s="65"/>
    </row>
    <row r="509" s="38" customFormat="1" ht="12.75">
      <c r="E509" s="65"/>
    </row>
    <row r="510" s="38" customFormat="1" ht="12.75">
      <c r="E510" s="65"/>
    </row>
    <row r="511" s="38" customFormat="1" ht="12.75">
      <c r="E511" s="65"/>
    </row>
    <row r="512" s="38" customFormat="1" ht="12.75">
      <c r="E512" s="65"/>
    </row>
    <row r="513" s="38" customFormat="1" ht="12.75">
      <c r="E513" s="65"/>
    </row>
    <row r="514" s="38" customFormat="1" ht="12.75">
      <c r="E514" s="65"/>
    </row>
    <row r="515" s="38" customFormat="1" ht="12.75">
      <c r="E515" s="65"/>
    </row>
    <row r="516" s="38" customFormat="1" ht="12.75">
      <c r="E516" s="65"/>
    </row>
    <row r="517" s="38" customFormat="1" ht="12.75">
      <c r="E517" s="65"/>
    </row>
    <row r="518" s="38" customFormat="1" ht="12.75">
      <c r="E518" s="65"/>
    </row>
    <row r="519" s="38" customFormat="1" ht="12.75">
      <c r="E519" s="65"/>
    </row>
    <row r="520" s="38" customFormat="1" ht="12.75">
      <c r="E520" s="65"/>
    </row>
    <row r="521" s="38" customFormat="1" ht="12.75">
      <c r="E521" s="65"/>
    </row>
    <row r="522" s="38" customFormat="1" ht="12.75">
      <c r="E522" s="65"/>
    </row>
    <row r="523" s="38" customFormat="1" ht="12.75">
      <c r="E523" s="65"/>
    </row>
    <row r="524" s="38" customFormat="1" ht="12.75">
      <c r="E524" s="65"/>
    </row>
    <row r="525" s="38" customFormat="1" ht="12.75">
      <c r="E525" s="65"/>
    </row>
    <row r="526" s="38" customFormat="1" ht="12.75">
      <c r="E526" s="65"/>
    </row>
    <row r="527" s="38" customFormat="1" ht="12.75">
      <c r="E527" s="65"/>
    </row>
    <row r="528" s="38" customFormat="1" ht="12.75">
      <c r="E528" s="65"/>
    </row>
    <row r="529" s="38" customFormat="1" ht="12.75">
      <c r="E529" s="65"/>
    </row>
    <row r="530" s="38" customFormat="1" ht="12.75">
      <c r="E530" s="65"/>
    </row>
    <row r="531" s="38" customFormat="1" ht="12.75">
      <c r="E531" s="65"/>
    </row>
    <row r="532" s="38" customFormat="1" ht="12.75">
      <c r="E532" s="65"/>
    </row>
    <row r="533" s="38" customFormat="1" ht="12.75">
      <c r="E533" s="65"/>
    </row>
    <row r="534" s="38" customFormat="1" ht="12.75">
      <c r="E534" s="65"/>
    </row>
    <row r="535" s="38" customFormat="1" ht="12.75">
      <c r="E535" s="65"/>
    </row>
    <row r="536" s="38" customFormat="1" ht="12.75">
      <c r="E536" s="65"/>
    </row>
    <row r="537" s="38" customFormat="1" ht="12.75">
      <c r="E537" s="65"/>
    </row>
    <row r="538" s="38" customFormat="1" ht="12.75">
      <c r="E538" s="65"/>
    </row>
    <row r="539" s="38" customFormat="1" ht="12.75">
      <c r="E539" s="65"/>
    </row>
    <row r="540" s="38" customFormat="1" ht="12.75">
      <c r="E540" s="65"/>
    </row>
    <row r="541" s="38" customFormat="1" ht="12.75">
      <c r="E541" s="65"/>
    </row>
    <row r="542" s="38" customFormat="1" ht="12.75">
      <c r="E542" s="65"/>
    </row>
    <row r="543" s="38" customFormat="1" ht="12.75">
      <c r="E543" s="65"/>
    </row>
    <row r="544" s="38" customFormat="1" ht="12.75">
      <c r="E544" s="65"/>
    </row>
    <row r="545" s="38" customFormat="1" ht="12.75">
      <c r="E545" s="65"/>
    </row>
    <row r="546" s="38" customFormat="1" ht="12.75">
      <c r="E546" s="65"/>
    </row>
    <row r="547" s="38" customFormat="1" ht="12.75">
      <c r="E547" s="65"/>
    </row>
    <row r="548" s="38" customFormat="1" ht="12.75">
      <c r="E548" s="65"/>
    </row>
    <row r="549" s="38" customFormat="1" ht="12.75">
      <c r="E549" s="65"/>
    </row>
    <row r="550" s="38" customFormat="1" ht="12.75">
      <c r="E550" s="65"/>
    </row>
    <row r="551" s="38" customFormat="1" ht="12.75">
      <c r="E551" s="65"/>
    </row>
    <row r="552" s="38" customFormat="1" ht="12.75">
      <c r="E552" s="65"/>
    </row>
    <row r="553" s="38" customFormat="1" ht="12.75">
      <c r="E553" s="65"/>
    </row>
    <row r="554" s="38" customFormat="1" ht="12.75">
      <c r="E554" s="65"/>
    </row>
    <row r="555" s="38" customFormat="1" ht="12.75">
      <c r="E555" s="65"/>
    </row>
    <row r="556" s="38" customFormat="1" ht="12.75">
      <c r="E556" s="65"/>
    </row>
    <row r="557" s="38" customFormat="1" ht="12.75">
      <c r="E557" s="65"/>
    </row>
    <row r="558" s="38" customFormat="1" ht="12.75">
      <c r="E558" s="65"/>
    </row>
    <row r="559" s="38" customFormat="1" ht="12.75">
      <c r="E559" s="65"/>
    </row>
    <row r="560" s="38" customFormat="1" ht="12.75">
      <c r="E560" s="65"/>
    </row>
    <row r="561" s="38" customFormat="1" ht="12.75">
      <c r="E561" s="65"/>
    </row>
    <row r="562" s="38" customFormat="1" ht="12.75">
      <c r="E562" s="65"/>
    </row>
    <row r="563" s="38" customFormat="1" ht="12.75">
      <c r="E563" s="65"/>
    </row>
    <row r="564" s="38" customFormat="1" ht="12.75">
      <c r="E564" s="65"/>
    </row>
    <row r="565" s="38" customFormat="1" ht="12.75">
      <c r="E565" s="65"/>
    </row>
    <row r="566" s="38" customFormat="1" ht="12.75">
      <c r="E566" s="65"/>
    </row>
    <row r="567" s="38" customFormat="1" ht="12.75">
      <c r="E567" s="65"/>
    </row>
    <row r="568" s="38" customFormat="1" ht="12.75">
      <c r="E568" s="65"/>
    </row>
    <row r="569" s="38" customFormat="1" ht="12.75">
      <c r="E569" s="65"/>
    </row>
    <row r="570" s="38" customFormat="1" ht="12.75">
      <c r="E570" s="65"/>
    </row>
    <row r="571" s="38" customFormat="1" ht="12.75">
      <c r="E571" s="65"/>
    </row>
    <row r="572" s="38" customFormat="1" ht="12.75">
      <c r="E572" s="65"/>
    </row>
    <row r="573" s="38" customFormat="1" ht="12.75">
      <c r="E573" s="65"/>
    </row>
    <row r="574" s="38" customFormat="1" ht="12.75">
      <c r="E574" s="65"/>
    </row>
    <row r="575" s="38" customFormat="1" ht="12.75">
      <c r="E575" s="65"/>
    </row>
    <row r="576" s="38" customFormat="1" ht="12.75">
      <c r="E576" s="65"/>
    </row>
    <row r="577" s="38" customFormat="1" ht="12.75">
      <c r="E577" s="65"/>
    </row>
    <row r="578" s="38" customFormat="1" ht="12.75">
      <c r="E578" s="65"/>
    </row>
    <row r="579" s="38" customFormat="1" ht="12.75">
      <c r="E579" s="65"/>
    </row>
    <row r="580" s="38" customFormat="1" ht="12.75">
      <c r="E580" s="65"/>
    </row>
    <row r="581" s="38" customFormat="1" ht="12.75">
      <c r="E581" s="65"/>
    </row>
    <row r="582" s="38" customFormat="1" ht="12.75">
      <c r="E582" s="65"/>
    </row>
    <row r="583" s="38" customFormat="1" ht="12.75">
      <c r="E583" s="65"/>
    </row>
    <row r="584" s="38" customFormat="1" ht="12.75">
      <c r="E584" s="65"/>
    </row>
    <row r="585" s="38" customFormat="1" ht="12.75">
      <c r="E585" s="65"/>
    </row>
    <row r="586" s="38" customFormat="1" ht="12.75">
      <c r="E586" s="65"/>
    </row>
    <row r="587" s="38" customFormat="1" ht="12.75">
      <c r="E587" s="65"/>
    </row>
    <row r="588" s="38" customFormat="1" ht="12.75">
      <c r="E588" s="65"/>
    </row>
    <row r="589" s="38" customFormat="1" ht="12.75">
      <c r="E589" s="65"/>
    </row>
    <row r="590" s="38" customFormat="1" ht="12.75">
      <c r="E590" s="65"/>
    </row>
    <row r="591" s="38" customFormat="1" ht="12.75">
      <c r="E591" s="65"/>
    </row>
    <row r="592" s="38" customFormat="1" ht="12.75">
      <c r="E592" s="65"/>
    </row>
    <row r="593" s="38" customFormat="1" ht="12.75">
      <c r="E593" s="65"/>
    </row>
    <row r="594" s="38" customFormat="1" ht="12.75">
      <c r="E594" s="65"/>
    </row>
    <row r="595" s="38" customFormat="1" ht="12.75">
      <c r="E595" s="65"/>
    </row>
    <row r="596" s="38" customFormat="1" ht="12.75">
      <c r="E596" s="65"/>
    </row>
    <row r="597" s="38" customFormat="1" ht="12.75">
      <c r="E597" s="65"/>
    </row>
    <row r="598" s="38" customFormat="1" ht="12.75">
      <c r="E598" s="65"/>
    </row>
    <row r="599" s="38" customFormat="1" ht="12.75">
      <c r="E599" s="65"/>
    </row>
    <row r="600" s="38" customFormat="1" ht="12.75">
      <c r="E600" s="65"/>
    </row>
    <row r="601" s="38" customFormat="1" ht="12.75">
      <c r="E601" s="65"/>
    </row>
    <row r="602" s="38" customFormat="1" ht="12.75">
      <c r="E602" s="65"/>
    </row>
    <row r="603" s="38" customFormat="1" ht="12.75">
      <c r="E603" s="65"/>
    </row>
    <row r="604" s="38" customFormat="1" ht="12.75">
      <c r="E604" s="65"/>
    </row>
    <row r="605" s="38" customFormat="1" ht="12.75">
      <c r="E605" s="65"/>
    </row>
    <row r="606" s="38" customFormat="1" ht="12.75">
      <c r="E606" s="65"/>
    </row>
    <row r="607" s="38" customFormat="1" ht="12.75">
      <c r="E607" s="65"/>
    </row>
    <row r="608" s="38" customFormat="1" ht="12.75">
      <c r="E608" s="65"/>
    </row>
    <row r="609" s="38" customFormat="1" ht="12.75">
      <c r="E609" s="65"/>
    </row>
    <row r="610" s="38" customFormat="1" ht="12.75">
      <c r="E610" s="65"/>
    </row>
    <row r="611" s="38" customFormat="1" ht="12.75">
      <c r="E611" s="65"/>
    </row>
    <row r="612" s="38" customFormat="1" ht="12.75">
      <c r="E612" s="65"/>
    </row>
    <row r="613" s="38" customFormat="1" ht="12.75">
      <c r="E613" s="65"/>
    </row>
    <row r="614" s="38" customFormat="1" ht="12.75">
      <c r="E614" s="65"/>
    </row>
    <row r="615" s="38" customFormat="1" ht="12.75">
      <c r="E615" s="65"/>
    </row>
    <row r="616" s="38" customFormat="1" ht="12.75">
      <c r="E616" s="65"/>
    </row>
    <row r="617" s="38" customFormat="1" ht="12.75">
      <c r="E617" s="65"/>
    </row>
    <row r="618" s="38" customFormat="1" ht="12.75">
      <c r="E618" s="65"/>
    </row>
    <row r="619" s="38" customFormat="1" ht="12.75">
      <c r="E619" s="65"/>
    </row>
    <row r="620" s="38" customFormat="1" ht="12.75">
      <c r="E620" s="65"/>
    </row>
    <row r="621" s="38" customFormat="1" ht="12.75">
      <c r="E621" s="65"/>
    </row>
    <row r="622" s="38" customFormat="1" ht="12.75">
      <c r="E622" s="65"/>
    </row>
    <row r="623" s="38" customFormat="1" ht="12.75">
      <c r="E623" s="65"/>
    </row>
    <row r="624" s="38" customFormat="1" ht="12.75">
      <c r="E624" s="65"/>
    </row>
    <row r="625" s="38" customFormat="1" ht="12.75">
      <c r="E625" s="65"/>
    </row>
    <row r="626" s="38" customFormat="1" ht="12.75">
      <c r="E626" s="65"/>
    </row>
    <row r="627" s="38" customFormat="1" ht="12.75">
      <c r="E627" s="65"/>
    </row>
    <row r="628" s="38" customFormat="1" ht="12.75">
      <c r="E628" s="65"/>
    </row>
    <row r="629" s="38" customFormat="1" ht="12.75">
      <c r="E629" s="65"/>
    </row>
    <row r="630" s="38" customFormat="1" ht="12.75">
      <c r="E630" s="65"/>
    </row>
    <row r="631" s="38" customFormat="1" ht="12.75">
      <c r="E631" s="65"/>
    </row>
    <row r="632" s="38" customFormat="1" ht="12.75">
      <c r="E632" s="65"/>
    </row>
    <row r="633" s="38" customFormat="1" ht="12.75">
      <c r="E633" s="65"/>
    </row>
    <row r="634" s="38" customFormat="1" ht="12.75">
      <c r="E634" s="65"/>
    </row>
    <row r="635" s="38" customFormat="1" ht="12.75">
      <c r="E635" s="65"/>
    </row>
    <row r="636" s="38" customFormat="1" ht="12.75">
      <c r="E636" s="65"/>
    </row>
    <row r="637" s="38" customFormat="1" ht="12.75">
      <c r="E637" s="65"/>
    </row>
    <row r="638" s="38" customFormat="1" ht="12.75">
      <c r="E638" s="65"/>
    </row>
    <row r="639" s="38" customFormat="1" ht="12.75">
      <c r="E639" s="65"/>
    </row>
    <row r="640" s="38" customFormat="1" ht="12.75">
      <c r="E640" s="65"/>
    </row>
    <row r="641" s="38" customFormat="1" ht="12.75">
      <c r="E641" s="65"/>
    </row>
    <row r="642" s="38" customFormat="1" ht="12.75">
      <c r="E642" s="65"/>
    </row>
    <row r="643" s="38" customFormat="1" ht="12.75">
      <c r="E643" s="65"/>
    </row>
    <row r="644" s="38" customFormat="1" ht="12.75">
      <c r="E644" s="65"/>
    </row>
    <row r="645" s="38" customFormat="1" ht="12.75">
      <c r="E645" s="65"/>
    </row>
    <row r="646" s="38" customFormat="1" ht="12.75">
      <c r="E646" s="65"/>
    </row>
    <row r="647" s="38" customFormat="1" ht="12.75">
      <c r="E647" s="65"/>
    </row>
    <row r="648" s="38" customFormat="1" ht="12.75">
      <c r="E648" s="65"/>
    </row>
    <row r="649" s="38" customFormat="1" ht="12.75">
      <c r="E649" s="65"/>
    </row>
    <row r="650" s="38" customFormat="1" ht="12.75">
      <c r="E650" s="65"/>
    </row>
    <row r="651" s="38" customFormat="1" ht="12.75">
      <c r="E651" s="65"/>
    </row>
    <row r="652" s="38" customFormat="1" ht="12.75">
      <c r="E652" s="65"/>
    </row>
    <row r="653" s="38" customFormat="1" ht="12.75">
      <c r="E653" s="65"/>
    </row>
    <row r="654" s="38" customFormat="1" ht="12.75">
      <c r="E654" s="65"/>
    </row>
    <row r="655" s="38" customFormat="1" ht="12.75">
      <c r="E655" s="65"/>
    </row>
    <row r="656" s="38" customFormat="1" ht="12.75">
      <c r="E656" s="65"/>
    </row>
    <row r="657" s="38" customFormat="1" ht="12.75">
      <c r="E657" s="65"/>
    </row>
    <row r="658" s="38" customFormat="1" ht="12.75">
      <c r="E658" s="65"/>
    </row>
    <row r="659" s="38" customFormat="1" ht="12.75">
      <c r="E659" s="65"/>
    </row>
    <row r="660" s="38" customFormat="1" ht="12.75">
      <c r="E660" s="65"/>
    </row>
    <row r="661" s="38" customFormat="1" ht="12.75">
      <c r="E661" s="65"/>
    </row>
    <row r="662" s="38" customFormat="1" ht="12.75">
      <c r="E662" s="65"/>
    </row>
    <row r="663" s="38" customFormat="1" ht="12.75">
      <c r="E663" s="65"/>
    </row>
    <row r="664" s="38" customFormat="1" ht="12.75">
      <c r="E664" s="65"/>
    </row>
    <row r="665" s="38" customFormat="1" ht="12.75">
      <c r="E665" s="65"/>
    </row>
    <row r="666" s="38" customFormat="1" ht="12.75">
      <c r="E666" s="65"/>
    </row>
    <row r="667" s="38" customFormat="1" ht="12.75">
      <c r="E667" s="65"/>
    </row>
    <row r="668" s="38" customFormat="1" ht="12.75">
      <c r="E668" s="65"/>
    </row>
    <row r="669" s="38" customFormat="1" ht="12.75">
      <c r="E669" s="65"/>
    </row>
    <row r="670" s="38" customFormat="1" ht="12.75">
      <c r="E670" s="65"/>
    </row>
    <row r="671" s="38" customFormat="1" ht="12.75">
      <c r="E671" s="65"/>
    </row>
    <row r="672" s="38" customFormat="1" ht="12.75">
      <c r="E672" s="65"/>
    </row>
    <row r="673" s="38" customFormat="1" ht="12.75">
      <c r="E673" s="65"/>
    </row>
    <row r="674" s="38" customFormat="1" ht="12.75">
      <c r="E674" s="65"/>
    </row>
    <row r="675" s="38" customFormat="1" ht="12.75">
      <c r="E675" s="65"/>
    </row>
    <row r="676" s="38" customFormat="1" ht="12.75">
      <c r="E676" s="65"/>
    </row>
    <row r="677" s="38" customFormat="1" ht="12.75">
      <c r="E677" s="65"/>
    </row>
    <row r="678" s="38" customFormat="1" ht="12.75">
      <c r="E678" s="65"/>
    </row>
    <row r="679" s="38" customFormat="1" ht="12.75">
      <c r="E679" s="65"/>
    </row>
    <row r="680" s="38" customFormat="1" ht="12.75">
      <c r="E680" s="65"/>
    </row>
    <row r="681" s="38" customFormat="1" ht="12.75">
      <c r="E681" s="65"/>
    </row>
    <row r="682" s="38" customFormat="1" ht="12.75">
      <c r="E682" s="65"/>
    </row>
    <row r="683" s="38" customFormat="1" ht="12.75">
      <c r="E683" s="65"/>
    </row>
    <row r="684" s="38" customFormat="1" ht="12.75">
      <c r="E684" s="65"/>
    </row>
    <row r="685" s="38" customFormat="1" ht="12.75">
      <c r="E685" s="65"/>
    </row>
    <row r="686" s="38" customFormat="1" ht="12.75">
      <c r="E686" s="65"/>
    </row>
    <row r="687" s="38" customFormat="1" ht="12.75">
      <c r="E687" s="65"/>
    </row>
    <row r="688" s="38" customFormat="1" ht="12.75">
      <c r="E688" s="65"/>
    </row>
    <row r="689" s="38" customFormat="1" ht="12.75">
      <c r="E689" s="65"/>
    </row>
    <row r="690" s="38" customFormat="1" ht="12.75">
      <c r="E690" s="65"/>
    </row>
    <row r="691" s="38" customFormat="1" ht="12.75">
      <c r="E691" s="65"/>
    </row>
    <row r="692" s="38" customFormat="1" ht="12.75">
      <c r="E692" s="65"/>
    </row>
    <row r="693" s="38" customFormat="1" ht="12.75">
      <c r="E693" s="65"/>
    </row>
    <row r="694" s="38" customFormat="1" ht="12.75">
      <c r="E694" s="65"/>
    </row>
    <row r="695" s="38" customFormat="1" ht="12.75">
      <c r="E695" s="65"/>
    </row>
    <row r="696" s="38" customFormat="1" ht="12.75">
      <c r="E696" s="65"/>
    </row>
    <row r="697" s="38" customFormat="1" ht="12.75">
      <c r="E697" s="65"/>
    </row>
    <row r="698" s="38" customFormat="1" ht="12.75">
      <c r="E698" s="65"/>
    </row>
    <row r="699" s="38" customFormat="1" ht="12.75">
      <c r="E699" s="65"/>
    </row>
    <row r="700" s="38" customFormat="1" ht="12.75">
      <c r="E700" s="65"/>
    </row>
    <row r="701" s="38" customFormat="1" ht="12.75">
      <c r="E701" s="65"/>
    </row>
    <row r="702" s="38" customFormat="1" ht="12.75">
      <c r="E702" s="65"/>
    </row>
    <row r="703" s="38" customFormat="1" ht="12.75">
      <c r="E703" s="65"/>
    </row>
    <row r="704" s="38" customFormat="1" ht="12.75">
      <c r="E704" s="65"/>
    </row>
    <row r="705" s="38" customFormat="1" ht="12.75">
      <c r="E705" s="65"/>
    </row>
    <row r="706" s="38" customFormat="1" ht="12.75">
      <c r="E706" s="65"/>
    </row>
    <row r="707" s="38" customFormat="1" ht="12.75">
      <c r="E707" s="65"/>
    </row>
    <row r="708" s="38" customFormat="1" ht="12.75">
      <c r="E708" s="65"/>
    </row>
    <row r="709" s="38" customFormat="1" ht="12.75">
      <c r="E709" s="65"/>
    </row>
    <row r="710" s="38" customFormat="1" ht="12.75">
      <c r="E710" s="65"/>
    </row>
    <row r="711" s="38" customFormat="1" ht="12.75">
      <c r="E711" s="65"/>
    </row>
    <row r="712" s="38" customFormat="1" ht="12.75">
      <c r="E712" s="65"/>
    </row>
    <row r="713" s="38" customFormat="1" ht="12.75">
      <c r="E713" s="65"/>
    </row>
    <row r="714" s="38" customFormat="1" ht="12.75">
      <c r="E714" s="65"/>
    </row>
    <row r="715" s="38" customFormat="1" ht="12.75">
      <c r="E715" s="65"/>
    </row>
    <row r="716" s="38" customFormat="1" ht="12.75">
      <c r="E716" s="65"/>
    </row>
    <row r="717" s="38" customFormat="1" ht="12.75">
      <c r="E717" s="65"/>
    </row>
    <row r="718" s="38" customFormat="1" ht="12.75">
      <c r="E718" s="65"/>
    </row>
    <row r="719" s="38" customFormat="1" ht="12.75">
      <c r="E719" s="65"/>
    </row>
    <row r="720" s="38" customFormat="1" ht="12.75">
      <c r="E720" s="65"/>
    </row>
    <row r="721" s="38" customFormat="1" ht="12.75">
      <c r="E721" s="65"/>
    </row>
    <row r="722" s="38" customFormat="1" ht="12.75">
      <c r="E722" s="65"/>
    </row>
    <row r="723" s="38" customFormat="1" ht="12.75">
      <c r="E723" s="65"/>
    </row>
    <row r="724" s="38" customFormat="1" ht="12.75">
      <c r="E724" s="65"/>
    </row>
    <row r="725" s="38" customFormat="1" ht="12.75">
      <c r="E725" s="65"/>
    </row>
    <row r="726" s="38" customFormat="1" ht="12.75">
      <c r="E726" s="65"/>
    </row>
    <row r="727" s="38" customFormat="1" ht="12.75">
      <c r="E727" s="65"/>
    </row>
    <row r="728" s="38" customFormat="1" ht="12.75">
      <c r="E728" s="65"/>
    </row>
    <row r="729" s="38" customFormat="1" ht="12.75">
      <c r="E729" s="65"/>
    </row>
    <row r="730" s="38" customFormat="1" ht="12.75">
      <c r="E730" s="65"/>
    </row>
    <row r="731" s="38" customFormat="1" ht="12.75">
      <c r="E731" s="65"/>
    </row>
    <row r="732" s="38" customFormat="1" ht="12.75">
      <c r="E732" s="65"/>
    </row>
    <row r="733" s="38" customFormat="1" ht="12.75">
      <c r="E733" s="65"/>
    </row>
    <row r="734" s="38" customFormat="1" ht="12.75">
      <c r="E734" s="65"/>
    </row>
    <row r="735" s="38" customFormat="1" ht="12.75">
      <c r="E735" s="65"/>
    </row>
    <row r="736" s="38" customFormat="1" ht="12.75">
      <c r="E736" s="65"/>
    </row>
    <row r="737" s="38" customFormat="1" ht="12.75">
      <c r="E737" s="65"/>
    </row>
    <row r="738" s="38" customFormat="1" ht="12.75">
      <c r="E738" s="65"/>
    </row>
    <row r="739" s="38" customFormat="1" ht="12.75">
      <c r="E739" s="65"/>
    </row>
    <row r="740" s="38" customFormat="1" ht="12.75">
      <c r="E740" s="65"/>
    </row>
    <row r="741" s="38" customFormat="1" ht="12.75">
      <c r="E741" s="65"/>
    </row>
    <row r="742" s="38" customFormat="1" ht="12.75">
      <c r="E742" s="65"/>
    </row>
    <row r="743" s="38" customFormat="1" ht="12.75">
      <c r="E743" s="65"/>
    </row>
    <row r="744" s="38" customFormat="1" ht="12.75">
      <c r="E744" s="65"/>
    </row>
    <row r="745" s="38" customFormat="1" ht="12.75">
      <c r="E745" s="65"/>
    </row>
    <row r="746" s="38" customFormat="1" ht="12.75">
      <c r="E746" s="65"/>
    </row>
    <row r="747" s="38" customFormat="1" ht="12.75">
      <c r="E747" s="65"/>
    </row>
    <row r="748" s="38" customFormat="1" ht="12.75">
      <c r="E748" s="65"/>
    </row>
    <row r="749" s="38" customFormat="1" ht="12.75">
      <c r="E749" s="65"/>
    </row>
    <row r="750" s="38" customFormat="1" ht="12.75">
      <c r="E750" s="65"/>
    </row>
    <row r="751" s="38" customFormat="1" ht="12.75">
      <c r="E751" s="65"/>
    </row>
    <row r="752" s="38" customFormat="1" ht="12.75">
      <c r="E752" s="65"/>
    </row>
    <row r="753" s="38" customFormat="1" ht="12.75">
      <c r="E753" s="65"/>
    </row>
    <row r="754" s="38" customFormat="1" ht="12.75">
      <c r="E754" s="65"/>
    </row>
    <row r="755" s="38" customFormat="1" ht="12.75">
      <c r="E755" s="65"/>
    </row>
    <row r="756" s="38" customFormat="1" ht="12.75">
      <c r="E756" s="65"/>
    </row>
    <row r="757" s="38" customFormat="1" ht="12.75">
      <c r="E757" s="65"/>
    </row>
    <row r="758" s="38" customFormat="1" ht="12.75">
      <c r="E758" s="65"/>
    </row>
    <row r="759" s="38" customFormat="1" ht="12.75">
      <c r="E759" s="65"/>
    </row>
    <row r="760" s="38" customFormat="1" ht="12.75">
      <c r="E760" s="65"/>
    </row>
    <row r="761" s="38" customFormat="1" ht="12.75">
      <c r="E761" s="65"/>
    </row>
    <row r="762" s="38" customFormat="1" ht="12.75">
      <c r="E762" s="65"/>
    </row>
    <row r="763" s="38" customFormat="1" ht="12.75">
      <c r="E763" s="65"/>
    </row>
    <row r="764" s="38" customFormat="1" ht="12.75">
      <c r="E764" s="65"/>
    </row>
    <row r="765" s="38" customFormat="1" ht="12.75">
      <c r="E765" s="65"/>
    </row>
    <row r="766" s="38" customFormat="1" ht="12.75">
      <c r="E766" s="65"/>
    </row>
    <row r="767" s="38" customFormat="1" ht="12.75">
      <c r="E767" s="65"/>
    </row>
    <row r="768" s="38" customFormat="1" ht="12.75">
      <c r="E768" s="65"/>
    </row>
    <row r="769" s="38" customFormat="1" ht="12.75">
      <c r="E769" s="65"/>
    </row>
    <row r="770" s="38" customFormat="1" ht="12.75">
      <c r="E770" s="65"/>
    </row>
    <row r="771" s="38" customFormat="1" ht="12.75">
      <c r="E771" s="65"/>
    </row>
    <row r="772" s="38" customFormat="1" ht="12.75">
      <c r="E772" s="65"/>
    </row>
    <row r="773" s="38" customFormat="1" ht="12.75">
      <c r="E773" s="65"/>
    </row>
    <row r="774" s="38" customFormat="1" ht="12.75">
      <c r="E774" s="65"/>
    </row>
    <row r="775" s="38" customFormat="1" ht="12.75">
      <c r="E775" s="65"/>
    </row>
    <row r="776" s="38" customFormat="1" ht="12.75">
      <c r="E776" s="65"/>
    </row>
    <row r="777" s="38" customFormat="1" ht="12.75">
      <c r="E777" s="65"/>
    </row>
    <row r="778" s="38" customFormat="1" ht="12.75">
      <c r="E778" s="65"/>
    </row>
    <row r="779" s="38" customFormat="1" ht="12.75">
      <c r="E779" s="65"/>
    </row>
    <row r="780" s="38" customFormat="1" ht="12.75">
      <c r="E780" s="65"/>
    </row>
    <row r="781" s="38" customFormat="1" ht="12.75">
      <c r="E781" s="65"/>
    </row>
    <row r="782" s="38" customFormat="1" ht="12.75">
      <c r="E782" s="65"/>
    </row>
    <row r="783" s="38" customFormat="1" ht="12.75">
      <c r="E783" s="65"/>
    </row>
    <row r="784" s="38" customFormat="1" ht="12.75">
      <c r="E784" s="65"/>
    </row>
    <row r="785" s="38" customFormat="1" ht="12.75">
      <c r="E785" s="65"/>
    </row>
    <row r="786" s="38" customFormat="1" ht="12.75">
      <c r="E786" s="65"/>
    </row>
    <row r="787" s="38" customFormat="1" ht="12.75">
      <c r="E787" s="65"/>
    </row>
    <row r="788" s="38" customFormat="1" ht="12.75">
      <c r="E788" s="65"/>
    </row>
    <row r="789" s="38" customFormat="1" ht="12.75">
      <c r="E789" s="65"/>
    </row>
    <row r="790" s="38" customFormat="1" ht="12.75">
      <c r="E790" s="65"/>
    </row>
    <row r="791" s="38" customFormat="1" ht="12.75">
      <c r="E791" s="65"/>
    </row>
    <row r="792" s="38" customFormat="1" ht="12.75">
      <c r="E792" s="65"/>
    </row>
    <row r="793" s="38" customFormat="1" ht="12.75">
      <c r="E793" s="65"/>
    </row>
    <row r="794" s="38" customFormat="1" ht="12.75">
      <c r="E794" s="65"/>
    </row>
    <row r="795" s="38" customFormat="1" ht="12.75">
      <c r="E795" s="65"/>
    </row>
    <row r="796" s="38" customFormat="1" ht="12.75">
      <c r="E796" s="65"/>
    </row>
    <row r="797" s="38" customFormat="1" ht="12.75">
      <c r="E797" s="65"/>
    </row>
    <row r="798" s="38" customFormat="1" ht="12.75">
      <c r="E798" s="65"/>
    </row>
    <row r="799" s="38" customFormat="1" ht="12.75">
      <c r="E799" s="65"/>
    </row>
    <row r="800" s="38" customFormat="1" ht="12.75">
      <c r="E800" s="65"/>
    </row>
    <row r="801" s="38" customFormat="1" ht="12.75">
      <c r="E801" s="65"/>
    </row>
    <row r="802" s="38" customFormat="1" ht="12.75">
      <c r="E802" s="65"/>
    </row>
    <row r="803" s="38" customFormat="1" ht="12.75">
      <c r="E803" s="65"/>
    </row>
    <row r="804" s="38" customFormat="1" ht="12.75">
      <c r="E804" s="65"/>
    </row>
    <row r="805" s="38" customFormat="1" ht="12.75">
      <c r="E805" s="65"/>
    </row>
    <row r="806" s="38" customFormat="1" ht="12.75">
      <c r="E806" s="65"/>
    </row>
    <row r="807" s="38" customFormat="1" ht="12.75">
      <c r="E807" s="65"/>
    </row>
    <row r="808" s="38" customFormat="1" ht="12.75">
      <c r="E808" s="65"/>
    </row>
    <row r="809" s="38" customFormat="1" ht="12.75">
      <c r="E809" s="65"/>
    </row>
    <row r="810" s="38" customFormat="1" ht="12.75">
      <c r="E810" s="65"/>
    </row>
    <row r="811" s="38" customFormat="1" ht="12.75">
      <c r="E811" s="65"/>
    </row>
    <row r="812" s="38" customFormat="1" ht="12.75">
      <c r="E812" s="65"/>
    </row>
    <row r="813" s="38" customFormat="1" ht="12.75">
      <c r="E813" s="65"/>
    </row>
    <row r="814" s="38" customFormat="1" ht="12.75">
      <c r="E814" s="65"/>
    </row>
    <row r="815" s="38" customFormat="1" ht="12.75">
      <c r="E815" s="65"/>
    </row>
    <row r="816" s="38" customFormat="1" ht="12.75">
      <c r="E816" s="65"/>
    </row>
    <row r="817" s="38" customFormat="1" ht="12.75">
      <c r="E817" s="65"/>
    </row>
    <row r="818" s="38" customFormat="1" ht="12.75">
      <c r="E818" s="65"/>
    </row>
    <row r="819" s="38" customFormat="1" ht="12.75">
      <c r="E819" s="65"/>
    </row>
    <row r="820" s="38" customFormat="1" ht="12.75">
      <c r="E820" s="65"/>
    </row>
    <row r="821" s="38" customFormat="1" ht="12.75">
      <c r="E821" s="65"/>
    </row>
    <row r="822" s="38" customFormat="1" ht="12.75">
      <c r="E822" s="65"/>
    </row>
    <row r="823" s="38" customFormat="1" ht="12.75">
      <c r="E823" s="65"/>
    </row>
    <row r="824" s="38" customFormat="1" ht="12.75">
      <c r="E824" s="65"/>
    </row>
    <row r="825" s="38" customFormat="1" ht="12.75">
      <c r="E825" s="65"/>
    </row>
    <row r="826" s="38" customFormat="1" ht="12.75">
      <c r="E826" s="65"/>
    </row>
    <row r="827" s="38" customFormat="1" ht="12.75">
      <c r="E827" s="65"/>
    </row>
    <row r="828" s="38" customFormat="1" ht="12.75">
      <c r="E828" s="65"/>
    </row>
    <row r="829" s="38" customFormat="1" ht="12.75">
      <c r="E829" s="65"/>
    </row>
    <row r="830" s="38" customFormat="1" ht="12.75">
      <c r="E830" s="65"/>
    </row>
    <row r="831" s="38" customFormat="1" ht="12.75">
      <c r="E831" s="65"/>
    </row>
    <row r="832" s="38" customFormat="1" ht="12.75">
      <c r="E832" s="65"/>
    </row>
    <row r="833" s="38" customFormat="1" ht="12.75">
      <c r="E833" s="65"/>
    </row>
    <row r="834" s="38" customFormat="1" ht="12.75">
      <c r="E834" s="65"/>
    </row>
    <row r="835" s="38" customFormat="1" ht="12.75">
      <c r="E835" s="65"/>
    </row>
    <row r="836" s="38" customFormat="1" ht="12.75">
      <c r="E836" s="65"/>
    </row>
    <row r="837" s="38" customFormat="1" ht="12.75">
      <c r="E837" s="65"/>
    </row>
    <row r="838" s="38" customFormat="1" ht="12.75">
      <c r="E838" s="65"/>
    </row>
    <row r="839" s="38" customFormat="1" ht="12.75">
      <c r="E839" s="65"/>
    </row>
    <row r="840" s="38" customFormat="1" ht="12.75">
      <c r="E840" s="65"/>
    </row>
    <row r="841" s="38" customFormat="1" ht="12.75">
      <c r="E841" s="65"/>
    </row>
    <row r="842" s="38" customFormat="1" ht="12.75">
      <c r="E842" s="65"/>
    </row>
    <row r="843" s="38" customFormat="1" ht="12.75">
      <c r="E843" s="65"/>
    </row>
    <row r="844" s="38" customFormat="1" ht="12.75">
      <c r="E844" s="65"/>
    </row>
    <row r="845" s="38" customFormat="1" ht="12.75">
      <c r="E845" s="65"/>
    </row>
    <row r="846" s="38" customFormat="1" ht="12.75">
      <c r="E846" s="65"/>
    </row>
    <row r="847" s="38" customFormat="1" ht="12.75">
      <c r="E847" s="65"/>
    </row>
    <row r="848" s="38" customFormat="1" ht="12.75">
      <c r="E848" s="65"/>
    </row>
    <row r="849" s="38" customFormat="1" ht="12.75">
      <c r="E849" s="65"/>
    </row>
    <row r="850" s="38" customFormat="1" ht="12.75">
      <c r="E850" s="65"/>
    </row>
    <row r="851" s="38" customFormat="1" ht="12.75">
      <c r="E851" s="65"/>
    </row>
    <row r="852" s="38" customFormat="1" ht="12.75">
      <c r="E852" s="65"/>
    </row>
    <row r="853" s="38" customFormat="1" ht="12.75">
      <c r="E853" s="65"/>
    </row>
    <row r="854" s="38" customFormat="1" ht="12.75">
      <c r="E854" s="65"/>
    </row>
    <row r="855" s="38" customFormat="1" ht="12.75">
      <c r="E855" s="65"/>
    </row>
    <row r="856" s="38" customFormat="1" ht="12.75">
      <c r="E856" s="65"/>
    </row>
    <row r="857" s="38" customFormat="1" ht="12.75">
      <c r="E857" s="65"/>
    </row>
    <row r="858" s="38" customFormat="1" ht="12.75">
      <c r="E858" s="65"/>
    </row>
    <row r="859" s="38" customFormat="1" ht="12.75">
      <c r="E859" s="65"/>
    </row>
    <row r="860" s="38" customFormat="1" ht="12.75">
      <c r="E860" s="65"/>
    </row>
    <row r="861" s="38" customFormat="1" ht="12.75">
      <c r="E861" s="65"/>
    </row>
    <row r="862" s="38" customFormat="1" ht="12.75">
      <c r="E862" s="65"/>
    </row>
    <row r="863" s="38" customFormat="1" ht="12.75">
      <c r="E863" s="65"/>
    </row>
    <row r="864" s="38" customFormat="1" ht="12.75">
      <c r="E864" s="65"/>
    </row>
    <row r="865" s="38" customFormat="1" ht="12.75">
      <c r="E865" s="65"/>
    </row>
    <row r="866" s="38" customFormat="1" ht="12.75">
      <c r="E866" s="65"/>
    </row>
    <row r="867" s="38" customFormat="1" ht="12.75">
      <c r="E867" s="65"/>
    </row>
    <row r="868" s="38" customFormat="1" ht="12.75">
      <c r="E868" s="65"/>
    </row>
    <row r="869" s="38" customFormat="1" ht="12.75">
      <c r="E869" s="65"/>
    </row>
    <row r="870" s="38" customFormat="1" ht="12.75">
      <c r="E870" s="65"/>
    </row>
    <row r="871" s="38" customFormat="1" ht="12.75">
      <c r="E871" s="65"/>
    </row>
    <row r="872" s="38" customFormat="1" ht="12.75">
      <c r="E872" s="65"/>
    </row>
    <row r="873" s="38" customFormat="1" ht="12.75">
      <c r="E873" s="65"/>
    </row>
    <row r="874" s="38" customFormat="1" ht="12.75">
      <c r="E874" s="65"/>
    </row>
    <row r="875" s="38" customFormat="1" ht="12.75">
      <c r="E875" s="65"/>
    </row>
    <row r="876" s="38" customFormat="1" ht="12.75">
      <c r="E876" s="65"/>
    </row>
    <row r="877" s="38" customFormat="1" ht="12.75">
      <c r="E877" s="65"/>
    </row>
    <row r="878" s="38" customFormat="1" ht="12.75">
      <c r="E878" s="65"/>
    </row>
    <row r="879" s="38" customFormat="1" ht="12.75">
      <c r="E879" s="65"/>
    </row>
    <row r="880" s="38" customFormat="1" ht="12.75">
      <c r="E880" s="65"/>
    </row>
    <row r="881" s="38" customFormat="1" ht="12.75">
      <c r="E881" s="65"/>
    </row>
    <row r="882" s="38" customFormat="1" ht="12.75">
      <c r="E882" s="65"/>
    </row>
    <row r="883" s="38" customFormat="1" ht="12.75">
      <c r="E883" s="65"/>
    </row>
    <row r="884" s="38" customFormat="1" ht="12.75">
      <c r="E884" s="65"/>
    </row>
    <row r="885" s="38" customFormat="1" ht="12.75">
      <c r="E885" s="65"/>
    </row>
    <row r="886" s="38" customFormat="1" ht="12.75">
      <c r="E886" s="65"/>
    </row>
    <row r="887" s="38" customFormat="1" ht="12.75">
      <c r="E887" s="65"/>
    </row>
    <row r="888" s="38" customFormat="1" ht="12.75">
      <c r="E888" s="65"/>
    </row>
    <row r="889" s="38" customFormat="1" ht="12.75">
      <c r="E889" s="65"/>
    </row>
    <row r="890" s="38" customFormat="1" ht="12.75">
      <c r="E890" s="65"/>
    </row>
    <row r="891" s="38" customFormat="1" ht="12.75">
      <c r="E891" s="65"/>
    </row>
    <row r="892" s="38" customFormat="1" ht="12.75">
      <c r="E892" s="65"/>
    </row>
    <row r="893" s="38" customFormat="1" ht="12.75">
      <c r="E893" s="65"/>
    </row>
    <row r="894" s="38" customFormat="1" ht="12.75">
      <c r="E894" s="65"/>
    </row>
    <row r="895" s="38" customFormat="1" ht="12.75">
      <c r="E895" s="65"/>
    </row>
    <row r="896" s="38" customFormat="1" ht="12.75">
      <c r="E896" s="65"/>
    </row>
    <row r="897" s="38" customFormat="1" ht="12.75">
      <c r="E897" s="65"/>
    </row>
    <row r="898" s="38" customFormat="1" ht="12.75">
      <c r="E898" s="65"/>
    </row>
    <row r="899" s="38" customFormat="1" ht="12.75">
      <c r="E899" s="65"/>
    </row>
    <row r="900" s="38" customFormat="1" ht="12.75">
      <c r="E900" s="65"/>
    </row>
    <row r="901" s="38" customFormat="1" ht="12.75">
      <c r="E901" s="65"/>
    </row>
    <row r="902" s="38" customFormat="1" ht="12.75">
      <c r="E902" s="65"/>
    </row>
    <row r="903" s="38" customFormat="1" ht="12.75">
      <c r="E903" s="65"/>
    </row>
    <row r="904" s="38" customFormat="1" ht="12.75">
      <c r="E904" s="65"/>
    </row>
    <row r="905" s="38" customFormat="1" ht="12.75">
      <c r="E905" s="65"/>
    </row>
    <row r="906" s="38" customFormat="1" ht="12.75">
      <c r="E906" s="65"/>
    </row>
    <row r="907" s="38" customFormat="1" ht="12.75">
      <c r="E907" s="65"/>
    </row>
    <row r="908" s="38" customFormat="1" ht="12.75">
      <c r="E908" s="65"/>
    </row>
    <row r="909" s="38" customFormat="1" ht="12.75">
      <c r="E909" s="65"/>
    </row>
    <row r="910" s="38" customFormat="1" ht="12.75">
      <c r="E910" s="65"/>
    </row>
    <row r="911" s="38" customFormat="1" ht="12.75">
      <c r="E911" s="65"/>
    </row>
    <row r="912" s="38" customFormat="1" ht="12.75">
      <c r="E912" s="65"/>
    </row>
    <row r="913" s="38" customFormat="1" ht="12.75">
      <c r="E913" s="65"/>
    </row>
    <row r="914" s="38" customFormat="1" ht="12.75">
      <c r="E914" s="65"/>
    </row>
    <row r="915" s="38" customFormat="1" ht="12.75">
      <c r="E915" s="65"/>
    </row>
    <row r="916" s="38" customFormat="1" ht="12.75">
      <c r="E916" s="65"/>
    </row>
    <row r="917" s="38" customFormat="1" ht="12.75">
      <c r="E917" s="65"/>
    </row>
    <row r="918" s="38" customFormat="1" ht="12.75">
      <c r="E918" s="65"/>
    </row>
    <row r="919" s="38" customFormat="1" ht="12.75">
      <c r="E919" s="65"/>
    </row>
    <row r="920" s="38" customFormat="1" ht="12.75">
      <c r="E920" s="65"/>
    </row>
    <row r="921" s="38" customFormat="1" ht="12.75">
      <c r="E921" s="65"/>
    </row>
    <row r="922" s="38" customFormat="1" ht="12.75">
      <c r="E922" s="65"/>
    </row>
    <row r="923" s="38" customFormat="1" ht="12.75">
      <c r="E923" s="65"/>
    </row>
    <row r="924" s="38" customFormat="1" ht="12.75">
      <c r="E924" s="65"/>
    </row>
    <row r="925" s="38" customFormat="1" ht="12.75">
      <c r="E925" s="65"/>
    </row>
    <row r="926" s="38" customFormat="1" ht="12.75">
      <c r="E926" s="65"/>
    </row>
    <row r="927" s="38" customFormat="1" ht="12.75">
      <c r="E927" s="65"/>
    </row>
    <row r="928" s="38" customFormat="1" ht="12.75">
      <c r="E928" s="65"/>
    </row>
    <row r="929" s="38" customFormat="1" ht="12.75">
      <c r="E929" s="65"/>
    </row>
    <row r="930" s="38" customFormat="1" ht="12.75">
      <c r="E930" s="65"/>
    </row>
    <row r="931" s="38" customFormat="1" ht="12.75">
      <c r="E931" s="65"/>
    </row>
    <row r="932" s="38" customFormat="1" ht="12.75">
      <c r="E932" s="65"/>
    </row>
    <row r="933" s="38" customFormat="1" ht="12.75">
      <c r="E933" s="65"/>
    </row>
    <row r="934" s="38" customFormat="1" ht="12.75">
      <c r="E934" s="65"/>
    </row>
    <row r="935" s="38" customFormat="1" ht="12.75">
      <c r="E935" s="65"/>
    </row>
    <row r="936" s="38" customFormat="1" ht="12.75">
      <c r="E936" s="65"/>
    </row>
    <row r="937" s="38" customFormat="1" ht="12.75">
      <c r="E937" s="65"/>
    </row>
    <row r="938" s="38" customFormat="1" ht="12.75">
      <c r="E938" s="65"/>
    </row>
    <row r="939" s="38" customFormat="1" ht="12.75">
      <c r="E939" s="65"/>
    </row>
    <row r="940" s="38" customFormat="1" ht="12.75">
      <c r="E940" s="65"/>
    </row>
    <row r="941" s="38" customFormat="1" ht="12.75">
      <c r="E941" s="65"/>
    </row>
    <row r="942" s="38" customFormat="1" ht="12.75">
      <c r="E942" s="65"/>
    </row>
    <row r="943" s="38" customFormat="1" ht="12.75">
      <c r="E943" s="65"/>
    </row>
    <row r="944" s="38" customFormat="1" ht="12.75">
      <c r="E944" s="65"/>
    </row>
    <row r="945" s="38" customFormat="1" ht="12.75">
      <c r="E945" s="65"/>
    </row>
    <row r="946" s="38" customFormat="1" ht="12.75">
      <c r="E946" s="65"/>
    </row>
    <row r="947" s="38" customFormat="1" ht="12.75">
      <c r="E947" s="65"/>
    </row>
    <row r="948" s="38" customFormat="1" ht="12.75">
      <c r="E948" s="65"/>
    </row>
    <row r="949" s="38" customFormat="1" ht="12.75">
      <c r="E949" s="65"/>
    </row>
    <row r="950" s="38" customFormat="1" ht="12.75">
      <c r="E950" s="65"/>
    </row>
    <row r="951" s="38" customFormat="1" ht="12.75">
      <c r="E951" s="65"/>
    </row>
    <row r="952" s="38" customFormat="1" ht="12.75">
      <c r="E952" s="65"/>
    </row>
    <row r="953" s="38" customFormat="1" ht="12.75">
      <c r="E953" s="65"/>
    </row>
    <row r="954" s="38" customFormat="1" ht="12.75">
      <c r="E954" s="65"/>
    </row>
    <row r="955" s="38" customFormat="1" ht="12.75">
      <c r="E955" s="65"/>
    </row>
    <row r="956" s="38" customFormat="1" ht="12.75">
      <c r="E956" s="65"/>
    </row>
    <row r="957" s="38" customFormat="1" ht="12.75">
      <c r="E957" s="65"/>
    </row>
    <row r="958" s="38" customFormat="1" ht="12.75">
      <c r="E958" s="65"/>
    </row>
    <row r="959" s="38" customFormat="1" ht="12.75">
      <c r="E959" s="65"/>
    </row>
    <row r="960" s="38" customFormat="1" ht="12.75">
      <c r="E960" s="65"/>
    </row>
    <row r="961" s="38" customFormat="1" ht="12.75">
      <c r="E961" s="65"/>
    </row>
    <row r="962" s="38" customFormat="1" ht="12.75">
      <c r="E962" s="65"/>
    </row>
    <row r="963" s="38" customFormat="1" ht="12.75">
      <c r="E963" s="65"/>
    </row>
    <row r="964" s="38" customFormat="1" ht="12.75">
      <c r="E964" s="65"/>
    </row>
    <row r="965" s="38" customFormat="1" ht="12.75">
      <c r="E965" s="65"/>
    </row>
    <row r="966" s="38" customFormat="1" ht="12.75">
      <c r="E966" s="65"/>
    </row>
    <row r="967" s="38" customFormat="1" ht="12.75">
      <c r="E967" s="65"/>
    </row>
    <row r="968" s="38" customFormat="1" ht="12.75">
      <c r="E968" s="65"/>
    </row>
    <row r="969" s="38" customFormat="1" ht="12.75">
      <c r="E969" s="65"/>
    </row>
    <row r="970" s="38" customFormat="1" ht="12.75">
      <c r="E970" s="65"/>
    </row>
    <row r="971" s="38" customFormat="1" ht="12.75">
      <c r="E971" s="65"/>
    </row>
    <row r="972" s="38" customFormat="1" ht="12.75">
      <c r="E972" s="65"/>
    </row>
    <row r="973" s="38" customFormat="1" ht="12.75">
      <c r="E973" s="65"/>
    </row>
    <row r="974" s="38" customFormat="1" ht="12.75">
      <c r="E974" s="65"/>
    </row>
    <row r="975" s="38" customFormat="1" ht="12.75">
      <c r="E975" s="65"/>
    </row>
    <row r="976" s="38" customFormat="1" ht="12.75">
      <c r="E976" s="65"/>
    </row>
    <row r="977" s="38" customFormat="1" ht="12.75">
      <c r="E977" s="65"/>
    </row>
    <row r="978" s="38" customFormat="1" ht="12.75">
      <c r="E978" s="65"/>
    </row>
    <row r="979" s="38" customFormat="1" ht="12.75">
      <c r="E979" s="65"/>
    </row>
    <row r="980" s="38" customFormat="1" ht="12.75">
      <c r="E980" s="65"/>
    </row>
    <row r="981" s="38" customFormat="1" ht="12.75">
      <c r="E981" s="65"/>
    </row>
    <row r="982" s="38" customFormat="1" ht="12.75">
      <c r="E982" s="65"/>
    </row>
    <row r="983" s="38" customFormat="1" ht="12.75">
      <c r="E983" s="65"/>
    </row>
    <row r="984" s="38" customFormat="1" ht="12.75">
      <c r="E984" s="65"/>
    </row>
    <row r="985" s="38" customFormat="1" ht="12.75">
      <c r="E985" s="65"/>
    </row>
    <row r="986" s="38" customFormat="1" ht="12.75">
      <c r="E986" s="65"/>
    </row>
    <row r="987" s="38" customFormat="1" ht="12.75">
      <c r="E987" s="65"/>
    </row>
    <row r="988" s="38" customFormat="1" ht="12.75">
      <c r="E988" s="65"/>
    </row>
    <row r="989" s="38" customFormat="1" ht="12.75">
      <c r="E989" s="65"/>
    </row>
    <row r="990" s="38" customFormat="1" ht="12.75">
      <c r="E990" s="65"/>
    </row>
    <row r="991" s="38" customFormat="1" ht="12.75">
      <c r="E991" s="65"/>
    </row>
    <row r="992" s="38" customFormat="1" ht="12.75">
      <c r="E992" s="65"/>
    </row>
    <row r="993" s="38" customFormat="1" ht="12.75">
      <c r="E993" s="65"/>
    </row>
    <row r="994" s="38" customFormat="1" ht="12.75">
      <c r="E994" s="65"/>
    </row>
    <row r="995" s="38" customFormat="1" ht="12.75">
      <c r="E995" s="65"/>
    </row>
    <row r="996" s="38" customFormat="1" ht="12.75">
      <c r="E996" s="65"/>
    </row>
    <row r="997" s="38" customFormat="1" ht="12.75">
      <c r="E997" s="65"/>
    </row>
    <row r="998" s="38" customFormat="1" ht="12.75">
      <c r="E998" s="65"/>
    </row>
    <row r="999" s="38" customFormat="1" ht="12.75">
      <c r="E999" s="65"/>
    </row>
    <row r="1000" s="38" customFormat="1" ht="12.75">
      <c r="E1000" s="65"/>
    </row>
    <row r="1001" s="38" customFormat="1" ht="12.75">
      <c r="E1001" s="65"/>
    </row>
    <row r="1002" s="38" customFormat="1" ht="12.75">
      <c r="E1002" s="65"/>
    </row>
    <row r="1003" s="38" customFormat="1" ht="12.75">
      <c r="E1003" s="65"/>
    </row>
    <row r="1004" s="38" customFormat="1" ht="12.75">
      <c r="E1004" s="65"/>
    </row>
    <row r="1005" s="38" customFormat="1" ht="12.75">
      <c r="E1005" s="65"/>
    </row>
    <row r="1006" s="38" customFormat="1" ht="12.75">
      <c r="E1006" s="65"/>
    </row>
    <row r="1007" s="38" customFormat="1" ht="12.75">
      <c r="E1007" s="65"/>
    </row>
    <row r="1008" s="38" customFormat="1" ht="12.75">
      <c r="E1008" s="65"/>
    </row>
    <row r="1009" s="38" customFormat="1" ht="12.75">
      <c r="E1009" s="65"/>
    </row>
    <row r="1010" s="38" customFormat="1" ht="12.75">
      <c r="E1010" s="65"/>
    </row>
    <row r="1011" s="38" customFormat="1" ht="12.75">
      <c r="E1011" s="65"/>
    </row>
    <row r="1012" s="38" customFormat="1" ht="12.75">
      <c r="E1012" s="65"/>
    </row>
    <row r="1013" s="38" customFormat="1" ht="12.75">
      <c r="E1013" s="65"/>
    </row>
    <row r="1014" s="38" customFormat="1" ht="12.75">
      <c r="E1014" s="65"/>
    </row>
    <row r="1015" s="38" customFormat="1" ht="12.75">
      <c r="E1015" s="65"/>
    </row>
    <row r="1016" s="38" customFormat="1" ht="12.75">
      <c r="E1016" s="65"/>
    </row>
    <row r="1017" s="38" customFormat="1" ht="12.75">
      <c r="E1017" s="65"/>
    </row>
    <row r="1018" s="38" customFormat="1" ht="12.75">
      <c r="E1018" s="65"/>
    </row>
    <row r="1019" s="38" customFormat="1" ht="12.75">
      <c r="E1019" s="65"/>
    </row>
    <row r="1020" s="38" customFormat="1" ht="12.75">
      <c r="E1020" s="65"/>
    </row>
    <row r="1021" s="38" customFormat="1" ht="12.75">
      <c r="E1021" s="65"/>
    </row>
    <row r="1022" s="38" customFormat="1" ht="12.75">
      <c r="E1022" s="65"/>
    </row>
    <row r="1023" s="38" customFormat="1" ht="12.75">
      <c r="E1023" s="65"/>
    </row>
    <row r="1024" s="38" customFormat="1" ht="12.75">
      <c r="E1024" s="65"/>
    </row>
    <row r="1025" s="38" customFormat="1" ht="12.75">
      <c r="E1025" s="65"/>
    </row>
    <row r="1026" s="38" customFormat="1" ht="12.75">
      <c r="E1026" s="65"/>
    </row>
    <row r="1027" s="38" customFormat="1" ht="12.75">
      <c r="E1027" s="65"/>
    </row>
    <row r="1028" s="38" customFormat="1" ht="12.75">
      <c r="E1028" s="65"/>
    </row>
    <row r="1029" s="38" customFormat="1" ht="12.75">
      <c r="E1029" s="65"/>
    </row>
    <row r="1030" s="38" customFormat="1" ht="12.75">
      <c r="E1030" s="65"/>
    </row>
    <row r="1031" s="38" customFormat="1" ht="12.75">
      <c r="E1031" s="65"/>
    </row>
    <row r="1032" s="38" customFormat="1" ht="12.75">
      <c r="E1032" s="65"/>
    </row>
    <row r="1033" s="38" customFormat="1" ht="12.75">
      <c r="E1033" s="65"/>
    </row>
    <row r="1034" s="38" customFormat="1" ht="12.75">
      <c r="E1034" s="65"/>
    </row>
    <row r="1035" s="38" customFormat="1" ht="12.75">
      <c r="E1035" s="65"/>
    </row>
    <row r="1036" s="38" customFormat="1" ht="12.75">
      <c r="E1036" s="65"/>
    </row>
    <row r="1037" s="38" customFormat="1" ht="12.75">
      <c r="E1037" s="65"/>
    </row>
    <row r="1038" s="38" customFormat="1" ht="12.75">
      <c r="E1038" s="65"/>
    </row>
    <row r="1039" s="38" customFormat="1" ht="12.75">
      <c r="E1039" s="65"/>
    </row>
    <row r="1040" s="38" customFormat="1" ht="12.75">
      <c r="E1040" s="65"/>
    </row>
    <row r="1041" s="38" customFormat="1" ht="12.75">
      <c r="E1041" s="65"/>
    </row>
    <row r="1042" s="38" customFormat="1" ht="12.75">
      <c r="E1042" s="65"/>
    </row>
    <row r="1043" s="38" customFormat="1" ht="12.75">
      <c r="E1043" s="65"/>
    </row>
    <row r="1044" s="38" customFormat="1" ht="12.75">
      <c r="E1044" s="65"/>
    </row>
    <row r="1045" s="38" customFormat="1" ht="12.75">
      <c r="E1045" s="65"/>
    </row>
    <row r="1046" s="38" customFormat="1" ht="12.75">
      <c r="E1046" s="65"/>
    </row>
    <row r="1047" s="38" customFormat="1" ht="12.75">
      <c r="E1047" s="65"/>
    </row>
    <row r="1048" s="38" customFormat="1" ht="12.75">
      <c r="E1048" s="65"/>
    </row>
    <row r="1049" s="38" customFormat="1" ht="12.75">
      <c r="E1049" s="65"/>
    </row>
    <row r="1050" s="38" customFormat="1" ht="12.75">
      <c r="E1050" s="65"/>
    </row>
    <row r="1051" s="38" customFormat="1" ht="12.75">
      <c r="E1051" s="65"/>
    </row>
    <row r="1052" s="38" customFormat="1" ht="12.75">
      <c r="E1052" s="65"/>
    </row>
    <row r="1053" s="38" customFormat="1" ht="12.75">
      <c r="E1053" s="65"/>
    </row>
    <row r="1054" s="38" customFormat="1" ht="12.75">
      <c r="E1054" s="65"/>
    </row>
    <row r="1055" s="38" customFormat="1" ht="12.75">
      <c r="E1055" s="65"/>
    </row>
    <row r="1056" s="38" customFormat="1" ht="12.75">
      <c r="E1056" s="65"/>
    </row>
    <row r="1057" s="38" customFormat="1" ht="12.75">
      <c r="E1057" s="65"/>
    </row>
    <row r="1058" s="38" customFormat="1" ht="12.75">
      <c r="E1058" s="65"/>
    </row>
    <row r="1059" s="38" customFormat="1" ht="12.75">
      <c r="E1059" s="65"/>
    </row>
    <row r="1060" s="38" customFormat="1" ht="12.75">
      <c r="E1060" s="65"/>
    </row>
    <row r="1061" s="38" customFormat="1" ht="12.75">
      <c r="E1061" s="65"/>
    </row>
    <row r="1062" s="38" customFormat="1" ht="12.75">
      <c r="E1062" s="65"/>
    </row>
    <row r="1063" s="38" customFormat="1" ht="12.75">
      <c r="E1063" s="65"/>
    </row>
    <row r="1064" s="38" customFormat="1" ht="12.75">
      <c r="E1064" s="65"/>
    </row>
    <row r="1065" s="38" customFormat="1" ht="12.75">
      <c r="E1065" s="65"/>
    </row>
    <row r="1066" s="38" customFormat="1" ht="12.75">
      <c r="E1066" s="65"/>
    </row>
    <row r="1067" s="38" customFormat="1" ht="12.75">
      <c r="E1067" s="65"/>
    </row>
    <row r="1068" s="38" customFormat="1" ht="12.75">
      <c r="E1068" s="65"/>
    </row>
    <row r="1069" s="38" customFormat="1" ht="12.75">
      <c r="E1069" s="65"/>
    </row>
    <row r="1070" s="38" customFormat="1" ht="12.75">
      <c r="E1070" s="65"/>
    </row>
    <row r="1071" s="38" customFormat="1" ht="12.75">
      <c r="E1071" s="65"/>
    </row>
    <row r="1072" s="38" customFormat="1" ht="12.75">
      <c r="E1072" s="65"/>
    </row>
    <row r="1073" s="38" customFormat="1" ht="12.75">
      <c r="E1073" s="65"/>
    </row>
    <row r="1074" s="38" customFormat="1" ht="12.75">
      <c r="E1074" s="65"/>
    </row>
    <row r="1075" s="38" customFormat="1" ht="12.75">
      <c r="E1075" s="65"/>
    </row>
    <row r="1076" s="38" customFormat="1" ht="12.75">
      <c r="E1076" s="65"/>
    </row>
    <row r="1077" s="38" customFormat="1" ht="12.75">
      <c r="E1077" s="65"/>
    </row>
    <row r="1078" s="38" customFormat="1" ht="12.75">
      <c r="E1078" s="65"/>
    </row>
    <row r="1079" s="38" customFormat="1" ht="12.75">
      <c r="E1079" s="65"/>
    </row>
    <row r="1080" s="38" customFormat="1" ht="12.75">
      <c r="E1080" s="65"/>
    </row>
    <row r="1081" s="38" customFormat="1" ht="12.75">
      <c r="E1081" s="65"/>
    </row>
    <row r="1082" s="38" customFormat="1" ht="12.75">
      <c r="E1082" s="65"/>
    </row>
    <row r="1083" s="38" customFormat="1" ht="12.75">
      <c r="E1083" s="65"/>
    </row>
    <row r="1084" s="38" customFormat="1" ht="12.75">
      <c r="E1084" s="65"/>
    </row>
    <row r="1085" s="38" customFormat="1" ht="12.75">
      <c r="E1085" s="65"/>
    </row>
    <row r="1086" s="38" customFormat="1" ht="12.75">
      <c r="E1086" s="65"/>
    </row>
    <row r="1087" s="38" customFormat="1" ht="12.75">
      <c r="E1087" s="65"/>
    </row>
    <row r="1088" s="38" customFormat="1" ht="12.75">
      <c r="E1088" s="65"/>
    </row>
    <row r="1089" s="38" customFormat="1" ht="12.75">
      <c r="E1089" s="65"/>
    </row>
    <row r="1090" s="38" customFormat="1" ht="12.75">
      <c r="E1090" s="65"/>
    </row>
    <row r="1091" s="38" customFormat="1" ht="12.75">
      <c r="E1091" s="65"/>
    </row>
    <row r="1092" s="38" customFormat="1" ht="12.75">
      <c r="E1092" s="65"/>
    </row>
    <row r="1093" s="38" customFormat="1" ht="12.75">
      <c r="E1093" s="65"/>
    </row>
    <row r="1094" s="38" customFormat="1" ht="12.75">
      <c r="E1094" s="65"/>
    </row>
    <row r="1095" s="38" customFormat="1" ht="12.75">
      <c r="E1095" s="65"/>
    </row>
    <row r="1096" s="38" customFormat="1" ht="12.75">
      <c r="E1096" s="65"/>
    </row>
    <row r="1097" s="38" customFormat="1" ht="12.75">
      <c r="E1097" s="65"/>
    </row>
    <row r="1098" s="38" customFormat="1" ht="12.75">
      <c r="E1098" s="65"/>
    </row>
    <row r="1099" s="38" customFormat="1" ht="12.75">
      <c r="E1099" s="65"/>
    </row>
    <row r="1100" s="38" customFormat="1" ht="12.75">
      <c r="E1100" s="65"/>
    </row>
    <row r="1101" s="38" customFormat="1" ht="12.75">
      <c r="E1101" s="65"/>
    </row>
    <row r="1102" s="38" customFormat="1" ht="12.75">
      <c r="E1102" s="65"/>
    </row>
    <row r="1103" s="38" customFormat="1" ht="12.75">
      <c r="E1103" s="65"/>
    </row>
    <row r="1104" s="38" customFormat="1" ht="12.75">
      <c r="E1104" s="65"/>
    </row>
    <row r="1105" s="38" customFormat="1" ht="12.75">
      <c r="E1105" s="65"/>
    </row>
    <row r="1106" s="38" customFormat="1" ht="12.75">
      <c r="E1106" s="65"/>
    </row>
    <row r="1107" s="38" customFormat="1" ht="12.75">
      <c r="E1107" s="65"/>
    </row>
    <row r="1108" s="38" customFormat="1" ht="12.75">
      <c r="E1108" s="65"/>
    </row>
    <row r="1109" s="38" customFormat="1" ht="12.75">
      <c r="E1109" s="65"/>
    </row>
    <row r="1110" s="38" customFormat="1" ht="12.75">
      <c r="E1110" s="65"/>
    </row>
    <row r="1111" s="38" customFormat="1" ht="12.75">
      <c r="E1111" s="65"/>
    </row>
    <row r="1112" s="38" customFormat="1" ht="12.75">
      <c r="E1112" s="65"/>
    </row>
    <row r="1113" s="38" customFormat="1" ht="12.75">
      <c r="E1113" s="65"/>
    </row>
    <row r="1114" s="38" customFormat="1" ht="12.75">
      <c r="E1114" s="65"/>
    </row>
    <row r="1115" s="38" customFormat="1" ht="12.75">
      <c r="E1115" s="65"/>
    </row>
    <row r="1116" s="38" customFormat="1" ht="12.75">
      <c r="E1116" s="65"/>
    </row>
    <row r="1117" s="38" customFormat="1" ht="12.75">
      <c r="E1117" s="65"/>
    </row>
    <row r="1118" s="38" customFormat="1" ht="12.75">
      <c r="E1118" s="65"/>
    </row>
    <row r="1119" s="38" customFormat="1" ht="12.75">
      <c r="E1119" s="65"/>
    </row>
    <row r="1120" s="38" customFormat="1" ht="12.75">
      <c r="E1120" s="65"/>
    </row>
    <row r="1121" s="38" customFormat="1" ht="12.75">
      <c r="E1121" s="65"/>
    </row>
    <row r="1122" s="38" customFormat="1" ht="12.75">
      <c r="E1122" s="65"/>
    </row>
    <row r="1123" s="38" customFormat="1" ht="12.75">
      <c r="E1123" s="65"/>
    </row>
    <row r="1124" s="38" customFormat="1" ht="12.75">
      <c r="E1124" s="65"/>
    </row>
    <row r="1125" s="38" customFormat="1" ht="12.75">
      <c r="E1125" s="65"/>
    </row>
    <row r="1126" s="38" customFormat="1" ht="12.75">
      <c r="E1126" s="65"/>
    </row>
    <row r="1127" s="38" customFormat="1" ht="12.75">
      <c r="E1127" s="65"/>
    </row>
    <row r="1128" s="38" customFormat="1" ht="12.75">
      <c r="E1128" s="65"/>
    </row>
    <row r="1129" s="38" customFormat="1" ht="12.75">
      <c r="E1129" s="65"/>
    </row>
    <row r="1130" s="38" customFormat="1" ht="12.75">
      <c r="E1130" s="65"/>
    </row>
    <row r="1131" s="38" customFormat="1" ht="12.75">
      <c r="E1131" s="65"/>
    </row>
    <row r="1132" s="38" customFormat="1" ht="12.75">
      <c r="E1132" s="65"/>
    </row>
    <row r="1133" s="38" customFormat="1" ht="12.75">
      <c r="E1133" s="65"/>
    </row>
    <row r="1134" s="38" customFormat="1" ht="12.75">
      <c r="E1134" s="65"/>
    </row>
    <row r="1135" s="38" customFormat="1" ht="12.75">
      <c r="E1135" s="65"/>
    </row>
    <row r="1136" s="38" customFormat="1" ht="12.75">
      <c r="E1136" s="65"/>
    </row>
    <row r="1137" s="38" customFormat="1" ht="12.75">
      <c r="E1137" s="65"/>
    </row>
    <row r="1138" s="38" customFormat="1" ht="12.75">
      <c r="E1138" s="65"/>
    </row>
    <row r="1139" s="38" customFormat="1" ht="12.75">
      <c r="E1139" s="65"/>
    </row>
    <row r="1140" s="38" customFormat="1" ht="12.75">
      <c r="E1140" s="65"/>
    </row>
    <row r="1141" s="38" customFormat="1" ht="12.75">
      <c r="E1141" s="65"/>
    </row>
    <row r="1142" s="38" customFormat="1" ht="12.75">
      <c r="E1142" s="65"/>
    </row>
    <row r="1143" s="38" customFormat="1" ht="12.75">
      <c r="E1143" s="65"/>
    </row>
    <row r="1144" s="38" customFormat="1" ht="12.75">
      <c r="E1144" s="65"/>
    </row>
    <row r="1145" s="38" customFormat="1" ht="12.75">
      <c r="E1145" s="65"/>
    </row>
    <row r="1146" s="38" customFormat="1" ht="12.75">
      <c r="E1146" s="65"/>
    </row>
    <row r="1147" s="38" customFormat="1" ht="12.75">
      <c r="E1147" s="65"/>
    </row>
    <row r="1148" s="38" customFormat="1" ht="12.75">
      <c r="E1148" s="65"/>
    </row>
    <row r="1149" s="38" customFormat="1" ht="12.75">
      <c r="E1149" s="65"/>
    </row>
    <row r="1150" s="38" customFormat="1" ht="12.75">
      <c r="E1150" s="65"/>
    </row>
    <row r="1151" s="38" customFormat="1" ht="12.75">
      <c r="E1151" s="65"/>
    </row>
    <row r="1152" s="38" customFormat="1" ht="12.75">
      <c r="E1152" s="65"/>
    </row>
    <row r="1153" s="38" customFormat="1" ht="12.75">
      <c r="E1153" s="65"/>
    </row>
    <row r="1154" s="38" customFormat="1" ht="12.75">
      <c r="E1154" s="65"/>
    </row>
    <row r="1155" s="38" customFormat="1" ht="12.75">
      <c r="E1155" s="65"/>
    </row>
    <row r="1156" s="38" customFormat="1" ht="12.75">
      <c r="E1156" s="65"/>
    </row>
    <row r="1157" s="38" customFormat="1" ht="12.75">
      <c r="E1157" s="65"/>
    </row>
    <row r="1158" s="38" customFormat="1" ht="12.75">
      <c r="E1158" s="65"/>
    </row>
    <row r="1159" s="38" customFormat="1" ht="12.75">
      <c r="E1159" s="65"/>
    </row>
    <row r="1160" s="38" customFormat="1" ht="12.75">
      <c r="E1160" s="65"/>
    </row>
    <row r="1161" s="38" customFormat="1" ht="12.75">
      <c r="E1161" s="65"/>
    </row>
    <row r="1162" s="38" customFormat="1" ht="12.75">
      <c r="E1162" s="65"/>
    </row>
    <row r="1163" s="38" customFormat="1" ht="12.75">
      <c r="E1163" s="65"/>
    </row>
    <row r="1164" s="38" customFormat="1" ht="12.75">
      <c r="E1164" s="65"/>
    </row>
    <row r="1165" s="38" customFormat="1" ht="12.75">
      <c r="E1165" s="65"/>
    </row>
    <row r="1166" s="38" customFormat="1" ht="12.75">
      <c r="E1166" s="65"/>
    </row>
    <row r="1167" s="38" customFormat="1" ht="12.75">
      <c r="E1167" s="65"/>
    </row>
    <row r="1168" s="38" customFormat="1" ht="12.75">
      <c r="E1168" s="65"/>
    </row>
    <row r="1169" s="38" customFormat="1" ht="12.75">
      <c r="E1169" s="65"/>
    </row>
    <row r="1170" s="38" customFormat="1" ht="12.75">
      <c r="E1170" s="65"/>
    </row>
    <row r="1171" s="38" customFormat="1" ht="12.75">
      <c r="E1171" s="65"/>
    </row>
    <row r="1172" s="38" customFormat="1" ht="12.75">
      <c r="E1172" s="65"/>
    </row>
    <row r="1173" s="38" customFormat="1" ht="12.75">
      <c r="E1173" s="65"/>
    </row>
    <row r="1174" s="38" customFormat="1" ht="12.75">
      <c r="E1174" s="65"/>
    </row>
    <row r="1175" s="38" customFormat="1" ht="12.75">
      <c r="E1175" s="65"/>
    </row>
    <row r="1176" s="38" customFormat="1" ht="12.75">
      <c r="E1176" s="65"/>
    </row>
    <row r="1177" s="38" customFormat="1" ht="12.75">
      <c r="E1177" s="65"/>
    </row>
    <row r="1178" s="38" customFormat="1" ht="12.75">
      <c r="E1178" s="65"/>
    </row>
    <row r="1179" s="38" customFormat="1" ht="12.75">
      <c r="E1179" s="65"/>
    </row>
    <row r="1180" s="38" customFormat="1" ht="12.75">
      <c r="E1180" s="65"/>
    </row>
    <row r="1181" s="38" customFormat="1" ht="12.75">
      <c r="E1181" s="65"/>
    </row>
    <row r="1182" s="38" customFormat="1" ht="12.75">
      <c r="E1182" s="65"/>
    </row>
    <row r="1183" s="38" customFormat="1" ht="12.75">
      <c r="E1183" s="65"/>
    </row>
    <row r="1184" s="38" customFormat="1" ht="12.75">
      <c r="E1184" s="65"/>
    </row>
    <row r="1185" s="38" customFormat="1" ht="12.75">
      <c r="E1185" s="65"/>
    </row>
    <row r="1186" s="38" customFormat="1" ht="12.75">
      <c r="E1186" s="65"/>
    </row>
    <row r="1187" s="38" customFormat="1" ht="12.75">
      <c r="E1187" s="65"/>
    </row>
    <row r="1188" s="38" customFormat="1" ht="12.75">
      <c r="E1188" s="65"/>
    </row>
    <row r="1189" s="38" customFormat="1" ht="12.75">
      <c r="E1189" s="65"/>
    </row>
    <row r="1190" s="38" customFormat="1" ht="12.75">
      <c r="E1190" s="65"/>
    </row>
    <row r="1191" s="38" customFormat="1" ht="12.75">
      <c r="E1191" s="65"/>
    </row>
    <row r="1192" s="38" customFormat="1" ht="12.75">
      <c r="E1192" s="65"/>
    </row>
    <row r="1193" s="38" customFormat="1" ht="12.75">
      <c r="E1193" s="65"/>
    </row>
    <row r="1194" s="38" customFormat="1" ht="12.75">
      <c r="E1194" s="65"/>
    </row>
    <row r="1195" s="38" customFormat="1" ht="12.75">
      <c r="E1195" s="65"/>
    </row>
    <row r="1196" s="38" customFormat="1" ht="12.75">
      <c r="E1196" s="65"/>
    </row>
    <row r="1197" s="38" customFormat="1" ht="12.75">
      <c r="E1197" s="65"/>
    </row>
    <row r="1198" s="38" customFormat="1" ht="12.75">
      <c r="E1198" s="65"/>
    </row>
    <row r="1199" s="38" customFormat="1" ht="12.75">
      <c r="E1199" s="65"/>
    </row>
    <row r="1200" s="38" customFormat="1" ht="12.75">
      <c r="E1200" s="65"/>
    </row>
    <row r="1201" s="38" customFormat="1" ht="12.75">
      <c r="E1201" s="65"/>
    </row>
    <row r="1202" s="38" customFormat="1" ht="12.75">
      <c r="E1202" s="65"/>
    </row>
    <row r="1203" s="38" customFormat="1" ht="12.75">
      <c r="E1203" s="65"/>
    </row>
    <row r="1204" s="38" customFormat="1" ht="12.75">
      <c r="E1204" s="65"/>
    </row>
    <row r="1205" s="38" customFormat="1" ht="12.75">
      <c r="E1205" s="65"/>
    </row>
    <row r="1206" s="38" customFormat="1" ht="12.75">
      <c r="E1206" s="65"/>
    </row>
    <row r="1207" s="38" customFormat="1" ht="12.75">
      <c r="E1207" s="65"/>
    </row>
    <row r="1208" s="38" customFormat="1" ht="12.75">
      <c r="E1208" s="65"/>
    </row>
    <row r="1209" s="38" customFormat="1" ht="12.75">
      <c r="E1209" s="65"/>
    </row>
    <row r="1210" s="38" customFormat="1" ht="12.75">
      <c r="E1210" s="65"/>
    </row>
    <row r="1211" s="38" customFormat="1" ht="12.75">
      <c r="E1211" s="65"/>
    </row>
    <row r="1212" s="38" customFormat="1" ht="12.75">
      <c r="E1212" s="65"/>
    </row>
    <row r="1213" s="38" customFormat="1" ht="12.75">
      <c r="E1213" s="65"/>
    </row>
    <row r="1214" s="38" customFormat="1" ht="12.75">
      <c r="E1214" s="65"/>
    </row>
    <row r="1215" s="38" customFormat="1" ht="12.75">
      <c r="E1215" s="65"/>
    </row>
    <row r="1216" s="38" customFormat="1" ht="12.75">
      <c r="E1216" s="65"/>
    </row>
    <row r="1217" s="38" customFormat="1" ht="12.75">
      <c r="E1217" s="65"/>
    </row>
    <row r="1218" s="38" customFormat="1" ht="12.75">
      <c r="E1218" s="65"/>
    </row>
    <row r="1219" s="38" customFormat="1" ht="12.75">
      <c r="E1219" s="65"/>
    </row>
    <row r="1220" s="38" customFormat="1" ht="12.75">
      <c r="E1220" s="65"/>
    </row>
    <row r="1221" s="38" customFormat="1" ht="12.75">
      <c r="E1221" s="65"/>
    </row>
    <row r="1222" s="38" customFormat="1" ht="12.75">
      <c r="E1222" s="65"/>
    </row>
    <row r="1223" s="38" customFormat="1" ht="12.75">
      <c r="E1223" s="65"/>
    </row>
    <row r="1224" s="38" customFormat="1" ht="12.75">
      <c r="E1224" s="65"/>
    </row>
    <row r="1225" s="38" customFormat="1" ht="12.75">
      <c r="E1225" s="65"/>
    </row>
    <row r="1226" s="38" customFormat="1" ht="12.75">
      <c r="E1226" s="65"/>
    </row>
    <row r="1227" s="38" customFormat="1" ht="12.75">
      <c r="E1227" s="65"/>
    </row>
    <row r="1228" s="38" customFormat="1" ht="12.75">
      <c r="E1228" s="65"/>
    </row>
    <row r="1229" s="38" customFormat="1" ht="12.75">
      <c r="E1229" s="65"/>
    </row>
    <row r="1230" s="38" customFormat="1" ht="12.75">
      <c r="E1230" s="65"/>
    </row>
    <row r="1231" s="38" customFormat="1" ht="12.75">
      <c r="E1231" s="65"/>
    </row>
    <row r="1232" s="38" customFormat="1" ht="12.75">
      <c r="E1232" s="65"/>
    </row>
    <row r="1233" s="38" customFormat="1" ht="12.75">
      <c r="E1233" s="65"/>
    </row>
    <row r="1234" s="38" customFormat="1" ht="12.75">
      <c r="E1234" s="65"/>
    </row>
    <row r="1235" s="38" customFormat="1" ht="12.75">
      <c r="E1235" s="65"/>
    </row>
    <row r="1236" s="38" customFormat="1" ht="12.75">
      <c r="E1236" s="65"/>
    </row>
    <row r="1237" s="38" customFormat="1" ht="12.75">
      <c r="E1237" s="65"/>
    </row>
    <row r="1238" s="38" customFormat="1" ht="12.75">
      <c r="E1238" s="65"/>
    </row>
    <row r="1239" s="38" customFormat="1" ht="12.75">
      <c r="E1239" s="65"/>
    </row>
    <row r="1240" s="38" customFormat="1" ht="12.75">
      <c r="E1240" s="65"/>
    </row>
    <row r="1241" s="38" customFormat="1" ht="12.75">
      <c r="E1241" s="65"/>
    </row>
    <row r="1242" s="38" customFormat="1" ht="12.75">
      <c r="E1242" s="65"/>
    </row>
    <row r="1243" s="38" customFormat="1" ht="12.75">
      <c r="E1243" s="65"/>
    </row>
    <row r="1244" s="38" customFormat="1" ht="12.75">
      <c r="E1244" s="65"/>
    </row>
    <row r="1245" s="38" customFormat="1" ht="12.75">
      <c r="E1245" s="65"/>
    </row>
    <row r="1246" s="38" customFormat="1" ht="12.75">
      <c r="E1246" s="65"/>
    </row>
    <row r="1247" s="38" customFormat="1" ht="12.75">
      <c r="E1247" s="65"/>
    </row>
    <row r="1248" s="38" customFormat="1" ht="12.75">
      <c r="E1248" s="65"/>
    </row>
    <row r="1249" s="38" customFormat="1" ht="12.75">
      <c r="E1249" s="65"/>
    </row>
    <row r="1250" s="38" customFormat="1" ht="12.75">
      <c r="E1250" s="65"/>
    </row>
    <row r="1251" s="38" customFormat="1" ht="12.75">
      <c r="E1251" s="65"/>
    </row>
    <row r="1252" s="38" customFormat="1" ht="12.75">
      <c r="E1252" s="65"/>
    </row>
    <row r="1253" s="38" customFormat="1" ht="12.75">
      <c r="E1253" s="65"/>
    </row>
    <row r="1254" s="38" customFormat="1" ht="12.75">
      <c r="E1254" s="65"/>
    </row>
    <row r="1255" s="38" customFormat="1" ht="12.75">
      <c r="E1255" s="65"/>
    </row>
    <row r="1256" s="38" customFormat="1" ht="12.75">
      <c r="E1256" s="65"/>
    </row>
    <row r="1257" s="38" customFormat="1" ht="12.75">
      <c r="E1257" s="65"/>
    </row>
    <row r="1258" s="38" customFormat="1" ht="12.75">
      <c r="E1258" s="65"/>
    </row>
    <row r="1259" s="38" customFormat="1" ht="12.75">
      <c r="E1259" s="65"/>
    </row>
    <row r="1260" s="38" customFormat="1" ht="12.75">
      <c r="E1260" s="65"/>
    </row>
    <row r="1261" s="38" customFormat="1" ht="12.75">
      <c r="E1261" s="65"/>
    </row>
    <row r="1262" s="38" customFormat="1" ht="12.75">
      <c r="E1262" s="65"/>
    </row>
    <row r="1263" s="38" customFormat="1" ht="12.75">
      <c r="E1263" s="65"/>
    </row>
    <row r="1264" s="38" customFormat="1" ht="12.75">
      <c r="E1264" s="65"/>
    </row>
    <row r="1265" s="38" customFormat="1" ht="12.75">
      <c r="E1265" s="65"/>
    </row>
    <row r="1266" s="38" customFormat="1" ht="12.75">
      <c r="E1266" s="65"/>
    </row>
    <row r="1267" s="38" customFormat="1" ht="12.75">
      <c r="E1267" s="65"/>
    </row>
    <row r="1268" s="38" customFormat="1" ht="12.75">
      <c r="E1268" s="65"/>
    </row>
    <row r="1269" s="38" customFormat="1" ht="12.75">
      <c r="E1269" s="65"/>
    </row>
    <row r="1270" s="38" customFormat="1" ht="12.75">
      <c r="E1270" s="65"/>
    </row>
    <row r="1271" s="38" customFormat="1" ht="12.75">
      <c r="E1271" s="65"/>
    </row>
    <row r="1272" s="38" customFormat="1" ht="12.75">
      <c r="E1272" s="65"/>
    </row>
    <row r="1273" s="38" customFormat="1" ht="12.75">
      <c r="E1273" s="65"/>
    </row>
    <row r="1274" s="38" customFormat="1" ht="12.75">
      <c r="E1274" s="65"/>
    </row>
    <row r="1275" s="38" customFormat="1" ht="12.75">
      <c r="E1275" s="65"/>
    </row>
    <row r="1276" s="38" customFormat="1" ht="12.75">
      <c r="E1276" s="65"/>
    </row>
    <row r="1277" s="38" customFormat="1" ht="12.75">
      <c r="E1277" s="65"/>
    </row>
    <row r="1278" s="38" customFormat="1" ht="12.75">
      <c r="E1278" s="65"/>
    </row>
    <row r="1279" s="38" customFormat="1" ht="12.75">
      <c r="E1279" s="65"/>
    </row>
    <row r="1280" s="38" customFormat="1" ht="12.75">
      <c r="E1280" s="65"/>
    </row>
    <row r="1281" s="38" customFormat="1" ht="12.75">
      <c r="E1281" s="65"/>
    </row>
    <row r="1282" s="38" customFormat="1" ht="12.75">
      <c r="E1282" s="65"/>
    </row>
    <row r="1283" s="38" customFormat="1" ht="12.75">
      <c r="E1283" s="65"/>
    </row>
    <row r="1284" s="38" customFormat="1" ht="12.75">
      <c r="E1284" s="65"/>
    </row>
    <row r="1285" s="38" customFormat="1" ht="12.75">
      <c r="E1285" s="65"/>
    </row>
    <row r="1286" s="38" customFormat="1" ht="12.75">
      <c r="E1286" s="65"/>
    </row>
    <row r="1287" s="38" customFormat="1" ht="12.75">
      <c r="E1287" s="65"/>
    </row>
    <row r="1288" s="38" customFormat="1" ht="12.75">
      <c r="E1288" s="65"/>
    </row>
    <row r="1289" s="38" customFormat="1" ht="12.75">
      <c r="E1289" s="65"/>
    </row>
    <row r="1290" s="38" customFormat="1" ht="12.75">
      <c r="E1290" s="65"/>
    </row>
    <row r="1291" s="38" customFormat="1" ht="12.75">
      <c r="E1291" s="65"/>
    </row>
    <row r="1292" s="38" customFormat="1" ht="12.75">
      <c r="E1292" s="65"/>
    </row>
    <row r="1293" s="38" customFormat="1" ht="12.75">
      <c r="E1293" s="65"/>
    </row>
    <row r="1294" s="38" customFormat="1" ht="12.75">
      <c r="E1294" s="65"/>
    </row>
    <row r="1295" s="38" customFormat="1" ht="12.75">
      <c r="E1295" s="65"/>
    </row>
    <row r="1296" s="38" customFormat="1" ht="12.75">
      <c r="E1296" s="65"/>
    </row>
    <row r="1297" s="38" customFormat="1" ht="12.75">
      <c r="E1297" s="65"/>
    </row>
    <row r="1298" s="38" customFormat="1" ht="12.75">
      <c r="E1298" s="65"/>
    </row>
    <row r="1299" s="38" customFormat="1" ht="12.75">
      <c r="E1299" s="65"/>
    </row>
    <row r="1300" s="38" customFormat="1" ht="12.75">
      <c r="E1300" s="65"/>
    </row>
    <row r="1301" s="38" customFormat="1" ht="12.75">
      <c r="E1301" s="65"/>
    </row>
    <row r="1302" s="38" customFormat="1" ht="12.75">
      <c r="E1302" s="65"/>
    </row>
    <row r="1303" s="38" customFormat="1" ht="12.75">
      <c r="E1303" s="65"/>
    </row>
    <row r="1304" s="38" customFormat="1" ht="12.75">
      <c r="E1304" s="65"/>
    </row>
    <row r="1305" s="38" customFormat="1" ht="12.75">
      <c r="E1305" s="65"/>
    </row>
    <row r="1306" s="38" customFormat="1" ht="12.75">
      <c r="E1306" s="65"/>
    </row>
    <row r="1307" s="38" customFormat="1" ht="12.75">
      <c r="E1307" s="65"/>
    </row>
    <row r="1308" s="38" customFormat="1" ht="12.75">
      <c r="E1308" s="65"/>
    </row>
    <row r="1309" s="38" customFormat="1" ht="12.75">
      <c r="E1309" s="65"/>
    </row>
    <row r="1310" s="38" customFormat="1" ht="12.75">
      <c r="E1310" s="65"/>
    </row>
    <row r="1311" s="38" customFormat="1" ht="12.75">
      <c r="E1311" s="65"/>
    </row>
    <row r="1312" s="38" customFormat="1" ht="12.75">
      <c r="E1312" s="65"/>
    </row>
    <row r="1313" s="38" customFormat="1" ht="12.75">
      <c r="E1313" s="65"/>
    </row>
    <row r="1314" s="38" customFormat="1" ht="12.75">
      <c r="E1314" s="65"/>
    </row>
    <row r="1315" s="38" customFormat="1" ht="12.75">
      <c r="E1315" s="65"/>
    </row>
    <row r="1316" s="38" customFormat="1" ht="12.75">
      <c r="E1316" s="65"/>
    </row>
    <row r="1317" s="38" customFormat="1" ht="12.75">
      <c r="E1317" s="65"/>
    </row>
    <row r="1318" s="38" customFormat="1" ht="12.75">
      <c r="E1318" s="65"/>
    </row>
    <row r="1319" s="38" customFormat="1" ht="12.75">
      <c r="E1319" s="65"/>
    </row>
    <row r="1320" s="38" customFormat="1" ht="12.75">
      <c r="E1320" s="65"/>
    </row>
    <row r="1321" s="38" customFormat="1" ht="12.75">
      <c r="E1321" s="65"/>
    </row>
    <row r="1322" s="38" customFormat="1" ht="12.75">
      <c r="E1322" s="65"/>
    </row>
    <row r="1323" s="38" customFormat="1" ht="12.75">
      <c r="E1323" s="65"/>
    </row>
    <row r="1324" s="38" customFormat="1" ht="12.75">
      <c r="E1324" s="65"/>
    </row>
    <row r="1325" s="38" customFormat="1" ht="12.75">
      <c r="E1325" s="65"/>
    </row>
    <row r="1326" s="38" customFormat="1" ht="12.75">
      <c r="E1326" s="65"/>
    </row>
    <row r="1327" s="38" customFormat="1" ht="12.75">
      <c r="E1327" s="65"/>
    </row>
    <row r="1328" s="38" customFormat="1" ht="12.75">
      <c r="E1328" s="65"/>
    </row>
    <row r="1329" s="38" customFormat="1" ht="12.75">
      <c r="E1329" s="65"/>
    </row>
    <row r="1330" s="38" customFormat="1" ht="12.75">
      <c r="E1330" s="65"/>
    </row>
    <row r="1331" s="38" customFormat="1" ht="12.75">
      <c r="E1331" s="65"/>
    </row>
    <row r="1332" s="38" customFormat="1" ht="12.75">
      <c r="E1332" s="65"/>
    </row>
    <row r="1333" s="38" customFormat="1" ht="12.75">
      <c r="E1333" s="65"/>
    </row>
    <row r="1334" s="38" customFormat="1" ht="12.75">
      <c r="E1334" s="65"/>
    </row>
    <row r="1335" s="38" customFormat="1" ht="12.75">
      <c r="E1335" s="65"/>
    </row>
    <row r="1336" s="38" customFormat="1" ht="12.75">
      <c r="E1336" s="65"/>
    </row>
    <row r="1337" s="38" customFormat="1" ht="12.75">
      <c r="E1337" s="65"/>
    </row>
    <row r="1338" s="38" customFormat="1" ht="12.75">
      <c r="E1338" s="65"/>
    </row>
    <row r="1339" s="38" customFormat="1" ht="12.75">
      <c r="E1339" s="65"/>
    </row>
    <row r="1340" s="38" customFormat="1" ht="12.75">
      <c r="E1340" s="65"/>
    </row>
    <row r="1341" s="38" customFormat="1" ht="12.75">
      <c r="E1341" s="65"/>
    </row>
    <row r="1342" s="38" customFormat="1" ht="12.75">
      <c r="E1342" s="65"/>
    </row>
    <row r="1343" s="38" customFormat="1" ht="12.75">
      <c r="E1343" s="65"/>
    </row>
    <row r="1344" s="38" customFormat="1" ht="12.75">
      <c r="E1344" s="65"/>
    </row>
    <row r="1345" s="38" customFormat="1" ht="12.75">
      <c r="E1345" s="65"/>
    </row>
    <row r="1346" s="38" customFormat="1" ht="12.75">
      <c r="E1346" s="65"/>
    </row>
    <row r="1347" s="38" customFormat="1" ht="12.75">
      <c r="E1347" s="65"/>
    </row>
    <row r="1348" s="38" customFormat="1" ht="12.75">
      <c r="E1348" s="65"/>
    </row>
    <row r="1349" s="38" customFormat="1" ht="12.75">
      <c r="E1349" s="65"/>
    </row>
    <row r="1350" s="38" customFormat="1" ht="12.75">
      <c r="E1350" s="65"/>
    </row>
    <row r="1351" s="38" customFormat="1" ht="12.75">
      <c r="E1351" s="65"/>
    </row>
    <row r="1352" s="38" customFormat="1" ht="12.75">
      <c r="E1352" s="65"/>
    </row>
    <row r="1353" s="38" customFormat="1" ht="12.75">
      <c r="E1353" s="65"/>
    </row>
    <row r="1354" s="38" customFormat="1" ht="12.75">
      <c r="E1354" s="65"/>
    </row>
    <row r="1355" s="38" customFormat="1" ht="12.75">
      <c r="E1355" s="65"/>
    </row>
    <row r="1356" s="38" customFormat="1" ht="12.75">
      <c r="E1356" s="65"/>
    </row>
    <row r="1357" s="38" customFormat="1" ht="12.75">
      <c r="E1357" s="65"/>
    </row>
    <row r="1358" s="38" customFormat="1" ht="12.75">
      <c r="E1358" s="65"/>
    </row>
    <row r="1359" s="38" customFormat="1" ht="12.75">
      <c r="E1359" s="65"/>
    </row>
    <row r="1360" s="38" customFormat="1" ht="12.75">
      <c r="E1360" s="65"/>
    </row>
    <row r="1361" s="38" customFormat="1" ht="12.75">
      <c r="E1361" s="65"/>
    </row>
    <row r="1362" s="38" customFormat="1" ht="12.75">
      <c r="E1362" s="65"/>
    </row>
    <row r="1363" s="38" customFormat="1" ht="12.75">
      <c r="E1363" s="65"/>
    </row>
    <row r="1364" s="38" customFormat="1" ht="12.75">
      <c r="E1364" s="65"/>
    </row>
    <row r="1365" s="38" customFormat="1" ht="12.75">
      <c r="E1365" s="65"/>
    </row>
    <row r="1366" s="38" customFormat="1" ht="12.75">
      <c r="E1366" s="65"/>
    </row>
    <row r="1367" s="38" customFormat="1" ht="12.75">
      <c r="E1367" s="65"/>
    </row>
    <row r="1368" s="38" customFormat="1" ht="12.75">
      <c r="E1368" s="65"/>
    </row>
    <row r="1369" s="38" customFormat="1" ht="12.75">
      <c r="E1369" s="65"/>
    </row>
    <row r="1370" s="38" customFormat="1" ht="12.75">
      <c r="E1370" s="65"/>
    </row>
    <row r="1371" s="38" customFormat="1" ht="12.75">
      <c r="E1371" s="65"/>
    </row>
    <row r="1372" s="38" customFormat="1" ht="12.75">
      <c r="E1372" s="65"/>
    </row>
    <row r="1373" s="38" customFormat="1" ht="12.75">
      <c r="E1373" s="65"/>
    </row>
    <row r="1374" s="38" customFormat="1" ht="12.75">
      <c r="E1374" s="65"/>
    </row>
    <row r="1375" s="38" customFormat="1" ht="12.75">
      <c r="E1375" s="65"/>
    </row>
    <row r="1376" s="38" customFormat="1" ht="12.75">
      <c r="E1376" s="65"/>
    </row>
    <row r="1377" s="38" customFormat="1" ht="12.75">
      <c r="E1377" s="65"/>
    </row>
    <row r="1378" s="38" customFormat="1" ht="12.75">
      <c r="E1378" s="65"/>
    </row>
    <row r="1379" s="38" customFormat="1" ht="12.75">
      <c r="E1379" s="65"/>
    </row>
    <row r="1380" s="38" customFormat="1" ht="12.75">
      <c r="E1380" s="65"/>
    </row>
    <row r="1381" s="38" customFormat="1" ht="12.75">
      <c r="E1381" s="65"/>
    </row>
    <row r="1382" s="38" customFormat="1" ht="12.75">
      <c r="E1382" s="65"/>
    </row>
    <row r="1383" s="38" customFormat="1" ht="12.75">
      <c r="E1383" s="65"/>
    </row>
    <row r="1384" s="38" customFormat="1" ht="12.75">
      <c r="E1384" s="65"/>
    </row>
    <row r="1385" s="38" customFormat="1" ht="12.75">
      <c r="E1385" s="65"/>
    </row>
    <row r="1386" s="38" customFormat="1" ht="12.75">
      <c r="E1386" s="65"/>
    </row>
    <row r="1387" s="38" customFormat="1" ht="12.75">
      <c r="E1387" s="65"/>
    </row>
    <row r="1388" s="38" customFormat="1" ht="12.75">
      <c r="E1388" s="65"/>
    </row>
    <row r="1389" s="38" customFormat="1" ht="12.75">
      <c r="E1389" s="65"/>
    </row>
    <row r="1390" s="38" customFormat="1" ht="12.75">
      <c r="E1390" s="65"/>
    </row>
    <row r="1391" s="38" customFormat="1" ht="12.75">
      <c r="E1391" s="65"/>
    </row>
    <row r="1392" s="38" customFormat="1" ht="12.75">
      <c r="E1392" s="65"/>
    </row>
    <row r="1393" s="38" customFormat="1" ht="12.75">
      <c r="E1393" s="65"/>
    </row>
    <row r="1394" s="38" customFormat="1" ht="12.75">
      <c r="E1394" s="65"/>
    </row>
    <row r="1395" s="38" customFormat="1" ht="12.75">
      <c r="E1395" s="65"/>
    </row>
    <row r="1396" s="38" customFormat="1" ht="12.75">
      <c r="E1396" s="65"/>
    </row>
    <row r="1397" s="38" customFormat="1" ht="12.75">
      <c r="E1397" s="65"/>
    </row>
    <row r="1398" s="38" customFormat="1" ht="12.75">
      <c r="E1398" s="65"/>
    </row>
    <row r="1399" s="38" customFormat="1" ht="12.75">
      <c r="E1399" s="65"/>
    </row>
    <row r="1400" s="38" customFormat="1" ht="12.75">
      <c r="E1400" s="65"/>
    </row>
    <row r="1401" s="38" customFormat="1" ht="12.75">
      <c r="E1401" s="65"/>
    </row>
    <row r="1402" s="38" customFormat="1" ht="12.75">
      <c r="E1402" s="65"/>
    </row>
    <row r="1403" s="38" customFormat="1" ht="12.75">
      <c r="E1403" s="65"/>
    </row>
    <row r="1404" s="38" customFormat="1" ht="12.75">
      <c r="E1404" s="65"/>
    </row>
    <row r="1405" s="38" customFormat="1" ht="12.75">
      <c r="E1405" s="65"/>
    </row>
    <row r="1406" s="38" customFormat="1" ht="12.75">
      <c r="E1406" s="65"/>
    </row>
    <row r="1407" s="38" customFormat="1" ht="12.75">
      <c r="E1407" s="65"/>
    </row>
    <row r="1408" s="38" customFormat="1" ht="12.75">
      <c r="E1408" s="65"/>
    </row>
    <row r="1409" s="38" customFormat="1" ht="12.75">
      <c r="E1409" s="65"/>
    </row>
    <row r="1410" s="38" customFormat="1" ht="12.75">
      <c r="E1410" s="65"/>
    </row>
    <row r="1411" s="38" customFormat="1" ht="12.75">
      <c r="E1411" s="65"/>
    </row>
    <row r="1412" s="38" customFormat="1" ht="12.75">
      <c r="E1412" s="65"/>
    </row>
    <row r="1413" s="38" customFormat="1" ht="12.75">
      <c r="E1413" s="65"/>
    </row>
    <row r="1414" s="38" customFormat="1" ht="12.75">
      <c r="E1414" s="65"/>
    </row>
    <row r="1415" s="38" customFormat="1" ht="12.75">
      <c r="E1415" s="65"/>
    </row>
    <row r="1416" s="38" customFormat="1" ht="12.75">
      <c r="E1416" s="65"/>
    </row>
    <row r="1417" s="38" customFormat="1" ht="12.75">
      <c r="E1417" s="65"/>
    </row>
    <row r="1418" s="38" customFormat="1" ht="12.75">
      <c r="E1418" s="65"/>
    </row>
    <row r="1419" s="38" customFormat="1" ht="12.75">
      <c r="E1419" s="65"/>
    </row>
    <row r="1420" s="38" customFormat="1" ht="12.75">
      <c r="E1420" s="65"/>
    </row>
    <row r="1421" s="38" customFormat="1" ht="12.75">
      <c r="E1421" s="65"/>
    </row>
    <row r="1422" s="38" customFormat="1" ht="12.75">
      <c r="E1422" s="65"/>
    </row>
    <row r="1423" s="38" customFormat="1" ht="12.75">
      <c r="E1423" s="65"/>
    </row>
    <row r="1424" s="38" customFormat="1" ht="12.75">
      <c r="E1424" s="65"/>
    </row>
    <row r="1425" s="38" customFormat="1" ht="12.75">
      <c r="E1425" s="65"/>
    </row>
    <row r="1426" s="38" customFormat="1" ht="12.75">
      <c r="E1426" s="65"/>
    </row>
    <row r="1427" s="38" customFormat="1" ht="12.75">
      <c r="E1427" s="65"/>
    </row>
    <row r="1428" s="38" customFormat="1" ht="12.75">
      <c r="E1428" s="65"/>
    </row>
    <row r="1429" s="38" customFormat="1" ht="12.75">
      <c r="E1429" s="65"/>
    </row>
    <row r="1430" s="38" customFormat="1" ht="12.75">
      <c r="E1430" s="65"/>
    </row>
    <row r="1431" s="38" customFormat="1" ht="12.75">
      <c r="E1431" s="65"/>
    </row>
    <row r="1432" s="38" customFormat="1" ht="12.75">
      <c r="E1432" s="65"/>
    </row>
    <row r="1433" s="38" customFormat="1" ht="12.75">
      <c r="E1433" s="65"/>
    </row>
    <row r="1434" s="38" customFormat="1" ht="12.75">
      <c r="E1434" s="65"/>
    </row>
    <row r="1435" s="38" customFormat="1" ht="12.75">
      <c r="E1435" s="65"/>
    </row>
    <row r="1436" s="38" customFormat="1" ht="12.75">
      <c r="E1436" s="65"/>
    </row>
    <row r="1437" s="38" customFormat="1" ht="12.75">
      <c r="E1437" s="65"/>
    </row>
    <row r="1438" s="38" customFormat="1" ht="12.75">
      <c r="E1438" s="65"/>
    </row>
    <row r="1439" s="38" customFormat="1" ht="12.75">
      <c r="E1439" s="65"/>
    </row>
    <row r="1440" s="38" customFormat="1" ht="12.75">
      <c r="E1440" s="65"/>
    </row>
    <row r="1441" s="38" customFormat="1" ht="12.75">
      <c r="E1441" s="65"/>
    </row>
    <row r="1442" s="38" customFormat="1" ht="12.75">
      <c r="E1442" s="65"/>
    </row>
    <row r="1443" s="38" customFormat="1" ht="12.75">
      <c r="E1443" s="65"/>
    </row>
    <row r="1444" s="38" customFormat="1" ht="12.75">
      <c r="E1444" s="65"/>
    </row>
    <row r="1445" s="38" customFormat="1" ht="12.75">
      <c r="E1445" s="65"/>
    </row>
    <row r="1446" s="38" customFormat="1" ht="12.75">
      <c r="E1446" s="65"/>
    </row>
    <row r="1447" s="38" customFormat="1" ht="12.75">
      <c r="E1447" s="65"/>
    </row>
    <row r="1448" s="38" customFormat="1" ht="12.75">
      <c r="E1448" s="65"/>
    </row>
    <row r="1449" s="38" customFormat="1" ht="12.75">
      <c r="E1449" s="65"/>
    </row>
    <row r="1450" s="38" customFormat="1" ht="12.75">
      <c r="E1450" s="65"/>
    </row>
    <row r="1451" s="38" customFormat="1" ht="12.75">
      <c r="E1451" s="65"/>
    </row>
    <row r="1452" s="38" customFormat="1" ht="12.75">
      <c r="E1452" s="65"/>
    </row>
    <row r="1453" s="38" customFormat="1" ht="12.75">
      <c r="E1453" s="65"/>
    </row>
    <row r="1454" s="38" customFormat="1" ht="12.75">
      <c r="E1454" s="65"/>
    </row>
    <row r="1455" s="38" customFormat="1" ht="12.75">
      <c r="E1455" s="65"/>
    </row>
    <row r="1456" s="38" customFormat="1" ht="12.75">
      <c r="E1456" s="65"/>
    </row>
    <row r="1457" s="38" customFormat="1" ht="12.75">
      <c r="E1457" s="65"/>
    </row>
    <row r="1458" s="38" customFormat="1" ht="12.75">
      <c r="E1458" s="65"/>
    </row>
    <row r="1459" s="38" customFormat="1" ht="12.75">
      <c r="E1459" s="65"/>
    </row>
    <row r="1460" s="38" customFormat="1" ht="12.75">
      <c r="E1460" s="65"/>
    </row>
    <row r="1461" s="38" customFormat="1" ht="12.75">
      <c r="E1461" s="65"/>
    </row>
    <row r="1462" s="38" customFormat="1" ht="12.75">
      <c r="E1462" s="65"/>
    </row>
    <row r="1463" s="38" customFormat="1" ht="12.75">
      <c r="E1463" s="65"/>
    </row>
    <row r="1464" s="38" customFormat="1" ht="12.75">
      <c r="E1464" s="65"/>
    </row>
    <row r="1465" s="38" customFormat="1" ht="12.75">
      <c r="E1465" s="65"/>
    </row>
    <row r="1466" s="38" customFormat="1" ht="12.75">
      <c r="E1466" s="65"/>
    </row>
    <row r="1467" s="38" customFormat="1" ht="12.75">
      <c r="E1467" s="65"/>
    </row>
    <row r="1468" s="38" customFormat="1" ht="12.75">
      <c r="E1468" s="65"/>
    </row>
    <row r="1469" s="38" customFormat="1" ht="12.75">
      <c r="E1469" s="65"/>
    </row>
    <row r="1470" s="38" customFormat="1" ht="12.75">
      <c r="E1470" s="65"/>
    </row>
    <row r="1471" s="38" customFormat="1" ht="12.75">
      <c r="E1471" s="65"/>
    </row>
    <row r="1472" s="38" customFormat="1" ht="12.75">
      <c r="E1472" s="65"/>
    </row>
    <row r="1473" s="38" customFormat="1" ht="12.75">
      <c r="E1473" s="65"/>
    </row>
    <row r="1474" s="38" customFormat="1" ht="12.75">
      <c r="E1474" s="65"/>
    </row>
    <row r="1475" s="38" customFormat="1" ht="12.75">
      <c r="E1475" s="65"/>
    </row>
    <row r="1476" s="38" customFormat="1" ht="12.75">
      <c r="E1476" s="65"/>
    </row>
    <row r="1477" s="38" customFormat="1" ht="12.75">
      <c r="E1477" s="65"/>
    </row>
    <row r="1478" s="38" customFormat="1" ht="12.75">
      <c r="E1478" s="65"/>
    </row>
    <row r="1479" s="38" customFormat="1" ht="12.75">
      <c r="E1479" s="65"/>
    </row>
    <row r="1480" s="38" customFormat="1" ht="12.75">
      <c r="E1480" s="65"/>
    </row>
    <row r="1481" s="38" customFormat="1" ht="12.75">
      <c r="E1481" s="65"/>
    </row>
    <row r="1482" s="38" customFormat="1" ht="12.75">
      <c r="E1482" s="65"/>
    </row>
    <row r="1483" s="38" customFormat="1" ht="12.75">
      <c r="E1483" s="65"/>
    </row>
    <row r="1484" s="38" customFormat="1" ht="12.75">
      <c r="E1484" s="65"/>
    </row>
    <row r="1485" s="38" customFormat="1" ht="12.75">
      <c r="E1485" s="65"/>
    </row>
    <row r="1486" s="38" customFormat="1" ht="12.75">
      <c r="E1486" s="65"/>
    </row>
    <row r="1487" s="38" customFormat="1" ht="12.75">
      <c r="E1487" s="65"/>
    </row>
    <row r="1488" s="38" customFormat="1" ht="12.75">
      <c r="E1488" s="65"/>
    </row>
    <row r="1489" s="38" customFormat="1" ht="12.75">
      <c r="E1489" s="65"/>
    </row>
    <row r="1490" s="38" customFormat="1" ht="12.75">
      <c r="E1490" s="65"/>
    </row>
    <row r="1491" s="38" customFormat="1" ht="12.75">
      <c r="E1491" s="65"/>
    </row>
    <row r="1492" s="38" customFormat="1" ht="12.75">
      <c r="E1492" s="65"/>
    </row>
    <row r="1493" s="38" customFormat="1" ht="12.75">
      <c r="E1493" s="65"/>
    </row>
    <row r="1494" s="38" customFormat="1" ht="12.75">
      <c r="E1494" s="65"/>
    </row>
    <row r="1495" s="38" customFormat="1" ht="12.75">
      <c r="E1495" s="65"/>
    </row>
    <row r="1496" s="38" customFormat="1" ht="12.75">
      <c r="E1496" s="65"/>
    </row>
    <row r="1497" s="38" customFormat="1" ht="12.75">
      <c r="E1497" s="65"/>
    </row>
    <row r="1498" s="38" customFormat="1" ht="12.75">
      <c r="E1498" s="65"/>
    </row>
    <row r="1499" s="38" customFormat="1" ht="12.75">
      <c r="E1499" s="65"/>
    </row>
    <row r="1500" s="38" customFormat="1" ht="12.75">
      <c r="E1500" s="65"/>
    </row>
    <row r="1501" s="38" customFormat="1" ht="12.75">
      <c r="E1501" s="65"/>
    </row>
    <row r="1502" s="38" customFormat="1" ht="12.75">
      <c r="E1502" s="65"/>
    </row>
    <row r="1503" s="38" customFormat="1" ht="12.75">
      <c r="E1503" s="65"/>
    </row>
    <row r="1504" s="38" customFormat="1" ht="12.75">
      <c r="E1504" s="65"/>
    </row>
    <row r="1505" s="38" customFormat="1" ht="12.75">
      <c r="E1505" s="65"/>
    </row>
    <row r="1506" s="38" customFormat="1" ht="12.75">
      <c r="E1506" s="65"/>
    </row>
    <row r="1507" s="38" customFormat="1" ht="12.75">
      <c r="E1507" s="65"/>
    </row>
    <row r="1508" s="38" customFormat="1" ht="12.75">
      <c r="E1508" s="65"/>
    </row>
    <row r="1509" s="38" customFormat="1" ht="12.75">
      <c r="E1509" s="65"/>
    </row>
    <row r="1510" s="38" customFormat="1" ht="12.75">
      <c r="E1510" s="65"/>
    </row>
    <row r="1511" s="38" customFormat="1" ht="12.75">
      <c r="E1511" s="65"/>
    </row>
    <row r="1512" s="38" customFormat="1" ht="12.75">
      <c r="E1512" s="65"/>
    </row>
    <row r="1513" s="38" customFormat="1" ht="12.75">
      <c r="E1513" s="65"/>
    </row>
    <row r="1514" s="38" customFormat="1" ht="12.75">
      <c r="E1514" s="65"/>
    </row>
    <row r="1515" s="38" customFormat="1" ht="12.75">
      <c r="E1515" s="65"/>
    </row>
    <row r="1516" s="38" customFormat="1" ht="12.75">
      <c r="E1516" s="65"/>
    </row>
    <row r="1517" s="38" customFormat="1" ht="12.75">
      <c r="E1517" s="65"/>
    </row>
    <row r="1518" s="38" customFormat="1" ht="12.75">
      <c r="E1518" s="65"/>
    </row>
    <row r="1519" s="38" customFormat="1" ht="12.75">
      <c r="E1519" s="65"/>
    </row>
    <row r="1520" s="38" customFormat="1" ht="12.75">
      <c r="E1520" s="65"/>
    </row>
    <row r="1521" s="38" customFormat="1" ht="12.75">
      <c r="E1521" s="65"/>
    </row>
    <row r="1522" s="38" customFormat="1" ht="12.75">
      <c r="E1522" s="65"/>
    </row>
    <row r="1523" s="38" customFormat="1" ht="12.75">
      <c r="E1523" s="65"/>
    </row>
    <row r="1524" s="38" customFormat="1" ht="12.75">
      <c r="E1524" s="65"/>
    </row>
    <row r="1525" s="38" customFormat="1" ht="12.75">
      <c r="E1525" s="65"/>
    </row>
    <row r="1526" s="38" customFormat="1" ht="12.75">
      <c r="E1526" s="65"/>
    </row>
    <row r="1527" s="38" customFormat="1" ht="12.75">
      <c r="E1527" s="65"/>
    </row>
    <row r="1528" s="38" customFormat="1" ht="12.75">
      <c r="E1528" s="65"/>
    </row>
    <row r="1529" s="38" customFormat="1" ht="12.75">
      <c r="E1529" s="65"/>
    </row>
    <row r="1530" s="38" customFormat="1" ht="12.75">
      <c r="E1530" s="65"/>
    </row>
    <row r="1531" s="38" customFormat="1" ht="12.75">
      <c r="E1531" s="65"/>
    </row>
    <row r="1532" s="38" customFormat="1" ht="12.75">
      <c r="E1532" s="65"/>
    </row>
    <row r="1533" s="38" customFormat="1" ht="12.75">
      <c r="E1533" s="65"/>
    </row>
    <row r="1534" s="38" customFormat="1" ht="12.75">
      <c r="E1534" s="65"/>
    </row>
    <row r="1535" s="38" customFormat="1" ht="12.75">
      <c r="E1535" s="65"/>
    </row>
    <row r="1536" s="38" customFormat="1" ht="12.75">
      <c r="E1536" s="65"/>
    </row>
    <row r="1537" s="38" customFormat="1" ht="12.75">
      <c r="E1537" s="65"/>
    </row>
    <row r="1538" s="38" customFormat="1" ht="12.75">
      <c r="E1538" s="65"/>
    </row>
    <row r="1539" s="38" customFormat="1" ht="12.75">
      <c r="E1539" s="65"/>
    </row>
    <row r="1540" s="38" customFormat="1" ht="12.75">
      <c r="E1540" s="65"/>
    </row>
    <row r="1541" s="38" customFormat="1" ht="12.75">
      <c r="E1541" s="65"/>
    </row>
    <row r="1542" s="38" customFormat="1" ht="12.75">
      <c r="E1542" s="65"/>
    </row>
    <row r="1543" s="38" customFormat="1" ht="12.75">
      <c r="E1543" s="65"/>
    </row>
    <row r="1544" s="38" customFormat="1" ht="12.75">
      <c r="E1544" s="65"/>
    </row>
    <row r="1545" s="38" customFormat="1" ht="12.75">
      <c r="E1545" s="65"/>
    </row>
    <row r="1546" s="38" customFormat="1" ht="12.75">
      <c r="E1546" s="65"/>
    </row>
    <row r="1547" s="38" customFormat="1" ht="12.75">
      <c r="E1547" s="65"/>
    </row>
    <row r="1548" s="38" customFormat="1" ht="12.75">
      <c r="E1548" s="65"/>
    </row>
    <row r="1549" s="38" customFormat="1" ht="12.75">
      <c r="E1549" s="65"/>
    </row>
    <row r="1550" s="38" customFormat="1" ht="12.75">
      <c r="E1550" s="65"/>
    </row>
    <row r="1551" s="38" customFormat="1" ht="12.75">
      <c r="E1551" s="65"/>
    </row>
    <row r="1552" s="38" customFormat="1" ht="12.75">
      <c r="E1552" s="65"/>
    </row>
    <row r="1553" s="38" customFormat="1" ht="12.75">
      <c r="E1553" s="65"/>
    </row>
    <row r="1554" s="38" customFormat="1" ht="12.75">
      <c r="E1554" s="65"/>
    </row>
    <row r="1555" s="38" customFormat="1" ht="12.75">
      <c r="E1555" s="65"/>
    </row>
    <row r="1556" s="38" customFormat="1" ht="12.75">
      <c r="E1556" s="65"/>
    </row>
    <row r="1557" s="38" customFormat="1" ht="12.75">
      <c r="E1557" s="65"/>
    </row>
    <row r="1558" s="38" customFormat="1" ht="12.75">
      <c r="E1558" s="65"/>
    </row>
    <row r="1559" s="38" customFormat="1" ht="12.75">
      <c r="E1559" s="65"/>
    </row>
    <row r="1560" s="38" customFormat="1" ht="12.75">
      <c r="E1560" s="65"/>
    </row>
    <row r="1561" s="38" customFormat="1" ht="12.75">
      <c r="E1561" s="65"/>
    </row>
    <row r="1562" s="38" customFormat="1" ht="12.75">
      <c r="E1562" s="65"/>
    </row>
    <row r="1563" s="38" customFormat="1" ht="12.75">
      <c r="E1563" s="65"/>
    </row>
    <row r="1564" s="38" customFormat="1" ht="12.75">
      <c r="E1564" s="65"/>
    </row>
    <row r="1565" s="38" customFormat="1" ht="12.75">
      <c r="E1565" s="65"/>
    </row>
    <row r="1566" s="38" customFormat="1" ht="12.75">
      <c r="E1566" s="65"/>
    </row>
    <row r="1567" s="38" customFormat="1" ht="12.75">
      <c r="E1567" s="65"/>
    </row>
    <row r="1568" s="38" customFormat="1" ht="12.75">
      <c r="E1568" s="65"/>
    </row>
    <row r="1569" s="38" customFormat="1" ht="12.75">
      <c r="E1569" s="65"/>
    </row>
    <row r="1570" s="38" customFormat="1" ht="12.75">
      <c r="E1570" s="65"/>
    </row>
    <row r="1571" s="38" customFormat="1" ht="12.75">
      <c r="E1571" s="65"/>
    </row>
    <row r="1572" s="38" customFormat="1" ht="12.75">
      <c r="E1572" s="65"/>
    </row>
    <row r="1573" s="38" customFormat="1" ht="12.75">
      <c r="E1573" s="65"/>
    </row>
    <row r="1574" s="38" customFormat="1" ht="12.75">
      <c r="E1574" s="65"/>
    </row>
    <row r="1575" s="38" customFormat="1" ht="12.75">
      <c r="E1575" s="65"/>
    </row>
    <row r="1576" s="38" customFormat="1" ht="12.75">
      <c r="E1576" s="65"/>
    </row>
    <row r="1577" s="38" customFormat="1" ht="12.75">
      <c r="E1577" s="65"/>
    </row>
    <row r="1578" s="38" customFormat="1" ht="12.75">
      <c r="E1578" s="65"/>
    </row>
    <row r="1579" s="38" customFormat="1" ht="12.75">
      <c r="E1579" s="65"/>
    </row>
    <row r="1580" s="38" customFormat="1" ht="12.75">
      <c r="E1580" s="65"/>
    </row>
    <row r="1581" s="38" customFormat="1" ht="12.75">
      <c r="E1581" s="65"/>
    </row>
    <row r="1582" s="38" customFormat="1" ht="12.75">
      <c r="E1582" s="65"/>
    </row>
    <row r="1583" s="38" customFormat="1" ht="12.75">
      <c r="E1583" s="65"/>
    </row>
    <row r="1584" s="38" customFormat="1" ht="12.75">
      <c r="E1584" s="65"/>
    </row>
    <row r="1585" s="38" customFormat="1" ht="12.75">
      <c r="E1585" s="65"/>
    </row>
    <row r="1586" s="38" customFormat="1" ht="12.75">
      <c r="E1586" s="65"/>
    </row>
    <row r="1587" s="38" customFormat="1" ht="12.75">
      <c r="E1587" s="65"/>
    </row>
    <row r="1588" s="38" customFormat="1" ht="12.75">
      <c r="E1588" s="65"/>
    </row>
    <row r="1589" s="38" customFormat="1" ht="12.75">
      <c r="E1589" s="65"/>
    </row>
    <row r="1590" s="38" customFormat="1" ht="12.75">
      <c r="E1590" s="65"/>
    </row>
    <row r="1591" s="38" customFormat="1" ht="12.75">
      <c r="E1591" s="65"/>
    </row>
    <row r="1592" s="38" customFormat="1" ht="12.75">
      <c r="E1592" s="65"/>
    </row>
    <row r="1593" s="38" customFormat="1" ht="12.75">
      <c r="E1593" s="65"/>
    </row>
    <row r="1594" s="38" customFormat="1" ht="12.75">
      <c r="E1594" s="65"/>
    </row>
    <row r="1595" s="38" customFormat="1" ht="12.75">
      <c r="E1595" s="65"/>
    </row>
    <row r="1596" s="38" customFormat="1" ht="12.75">
      <c r="E1596" s="65"/>
    </row>
    <row r="1597" s="38" customFormat="1" ht="12.75">
      <c r="E1597" s="65"/>
    </row>
    <row r="1598" s="38" customFormat="1" ht="12.75">
      <c r="E1598" s="65"/>
    </row>
    <row r="1599" s="38" customFormat="1" ht="12.75">
      <c r="E1599" s="65"/>
    </row>
    <row r="1600" s="38" customFormat="1" ht="12.75">
      <c r="E1600" s="65"/>
    </row>
    <row r="1601" s="38" customFormat="1" ht="12.75">
      <c r="E1601" s="65"/>
    </row>
    <row r="1602" s="38" customFormat="1" ht="12.75">
      <c r="E1602" s="65"/>
    </row>
    <row r="1603" s="38" customFormat="1" ht="12.75">
      <c r="E1603" s="65"/>
    </row>
    <row r="1604" s="38" customFormat="1" ht="12.75">
      <c r="E1604" s="65"/>
    </row>
    <row r="1605" s="38" customFormat="1" ht="12.75">
      <c r="E1605" s="65"/>
    </row>
    <row r="1606" s="38" customFormat="1" ht="12.75">
      <c r="E1606" s="65"/>
    </row>
    <row r="1607" s="38" customFormat="1" ht="12.75">
      <c r="E1607" s="65"/>
    </row>
    <row r="1608" s="38" customFormat="1" ht="12.75">
      <c r="E1608" s="65"/>
    </row>
    <row r="1609" s="38" customFormat="1" ht="12.75">
      <c r="E1609" s="65"/>
    </row>
    <row r="1610" s="38" customFormat="1" ht="12.75">
      <c r="E1610" s="65"/>
    </row>
    <row r="1611" s="38" customFormat="1" ht="12.75">
      <c r="E1611" s="65"/>
    </row>
    <row r="1612" s="38" customFormat="1" ht="12.75">
      <c r="E1612" s="65"/>
    </row>
    <row r="1613" s="38" customFormat="1" ht="12.75">
      <c r="E1613" s="65"/>
    </row>
    <row r="1614" s="38" customFormat="1" ht="12.75">
      <c r="E1614" s="65"/>
    </row>
    <row r="1615" s="38" customFormat="1" ht="12.75">
      <c r="E1615" s="65"/>
    </row>
    <row r="1616" s="38" customFormat="1" ht="12.75">
      <c r="E1616" s="65"/>
    </row>
    <row r="1617" s="38" customFormat="1" ht="12.75">
      <c r="E1617" s="65"/>
    </row>
    <row r="1618" s="38" customFormat="1" ht="12.75">
      <c r="E1618" s="65"/>
    </row>
    <row r="1619" s="38" customFormat="1" ht="12.75">
      <c r="E1619" s="65"/>
    </row>
    <row r="1620" s="38" customFormat="1" ht="12.75">
      <c r="E1620" s="65"/>
    </row>
    <row r="1621" s="38" customFormat="1" ht="12.75">
      <c r="E1621" s="65"/>
    </row>
    <row r="1622" s="38" customFormat="1" ht="12.75">
      <c r="E1622" s="65"/>
    </row>
    <row r="1623" s="38" customFormat="1" ht="12.75">
      <c r="E1623" s="65"/>
    </row>
    <row r="1624" s="38" customFormat="1" ht="12.75">
      <c r="E1624" s="65"/>
    </row>
    <row r="1625" s="38" customFormat="1" ht="12.75">
      <c r="E1625" s="65"/>
    </row>
    <row r="1626" s="38" customFormat="1" ht="12.75">
      <c r="E1626" s="65"/>
    </row>
    <row r="1627" s="38" customFormat="1" ht="12.75">
      <c r="E1627" s="65"/>
    </row>
    <row r="1628" s="38" customFormat="1" ht="12.75">
      <c r="E1628" s="65"/>
    </row>
    <row r="1629" s="38" customFormat="1" ht="12.75">
      <c r="E1629" s="65"/>
    </row>
    <row r="1630" s="38" customFormat="1" ht="12.75">
      <c r="E1630" s="65"/>
    </row>
    <row r="1631" s="38" customFormat="1" ht="12.75">
      <c r="E1631" s="65"/>
    </row>
    <row r="1632" s="38" customFormat="1" ht="12.75">
      <c r="E1632" s="65"/>
    </row>
    <row r="1633" s="38" customFormat="1" ht="12.75">
      <c r="E1633" s="65"/>
    </row>
    <row r="1634" s="38" customFormat="1" ht="12.75">
      <c r="E1634" s="65"/>
    </row>
    <row r="1635" s="38" customFormat="1" ht="12.75">
      <c r="E1635" s="65"/>
    </row>
    <row r="1636" s="38" customFormat="1" ht="12.75">
      <c r="E1636" s="65"/>
    </row>
    <row r="1637" s="38" customFormat="1" ht="12.75">
      <c r="E1637" s="65"/>
    </row>
    <row r="1638" s="38" customFormat="1" ht="12.75">
      <c r="E1638" s="65"/>
    </row>
    <row r="1639" s="38" customFormat="1" ht="12.75">
      <c r="E1639" s="65"/>
    </row>
    <row r="1640" s="38" customFormat="1" ht="12.75">
      <c r="E1640" s="65"/>
    </row>
    <row r="1641" s="38" customFormat="1" ht="12.75">
      <c r="E1641" s="65"/>
    </row>
    <row r="1642" s="38" customFormat="1" ht="12.75">
      <c r="E1642" s="65"/>
    </row>
    <row r="1643" s="38" customFormat="1" ht="12.75">
      <c r="E1643" s="65"/>
    </row>
    <row r="1644" s="38" customFormat="1" ht="12.75">
      <c r="E1644" s="65"/>
    </row>
    <row r="1645" s="38" customFormat="1" ht="12.75">
      <c r="E1645" s="65"/>
    </row>
    <row r="1646" s="38" customFormat="1" ht="12.75">
      <c r="E1646" s="65"/>
    </row>
    <row r="1647" s="38" customFormat="1" ht="12.75">
      <c r="E1647" s="65"/>
    </row>
    <row r="1648" s="38" customFormat="1" ht="12.75">
      <c r="E1648" s="65"/>
    </row>
    <row r="1649" s="38" customFormat="1" ht="12.75">
      <c r="E1649" s="65"/>
    </row>
    <row r="1650" s="38" customFormat="1" ht="12.75">
      <c r="E1650" s="65"/>
    </row>
    <row r="1651" s="38" customFormat="1" ht="12.75">
      <c r="E1651" s="65"/>
    </row>
    <row r="1652" s="38" customFormat="1" ht="12.75">
      <c r="E1652" s="65"/>
    </row>
    <row r="1653" s="38" customFormat="1" ht="12.75">
      <c r="E1653" s="65"/>
    </row>
    <row r="1654" s="38" customFormat="1" ht="12.75">
      <c r="E1654" s="65"/>
    </row>
    <row r="1655" s="38" customFormat="1" ht="12.75">
      <c r="E1655" s="65"/>
    </row>
    <row r="1656" s="38" customFormat="1" ht="12.75">
      <c r="E1656" s="65"/>
    </row>
    <row r="1657" s="38" customFormat="1" ht="12.75">
      <c r="E1657" s="65"/>
    </row>
    <row r="1658" s="38" customFormat="1" ht="12.75">
      <c r="E1658" s="65"/>
    </row>
    <row r="1659" s="38" customFormat="1" ht="12.75">
      <c r="E1659" s="65"/>
    </row>
    <row r="1660" s="38" customFormat="1" ht="12.75">
      <c r="E1660" s="65"/>
    </row>
    <row r="1661" s="38" customFormat="1" ht="12.75">
      <c r="E1661" s="65"/>
    </row>
    <row r="1662" s="38" customFormat="1" ht="12.75">
      <c r="E1662" s="65"/>
    </row>
    <row r="1663" s="38" customFormat="1" ht="12.75">
      <c r="E1663" s="65"/>
    </row>
    <row r="1664" s="38" customFormat="1" ht="12.75">
      <c r="E1664" s="65"/>
    </row>
    <row r="1665" s="38" customFormat="1" ht="12.75">
      <c r="E1665" s="65"/>
    </row>
    <row r="1666" s="38" customFormat="1" ht="12.75">
      <c r="E1666" s="65"/>
    </row>
    <row r="1667" s="38" customFormat="1" ht="12.75">
      <c r="E1667" s="65"/>
    </row>
    <row r="1668" s="38" customFormat="1" ht="12.75">
      <c r="E1668" s="65"/>
    </row>
    <row r="1669" s="38" customFormat="1" ht="12.75">
      <c r="E1669" s="65"/>
    </row>
    <row r="1670" s="38" customFormat="1" ht="12.75">
      <c r="E1670" s="65"/>
    </row>
    <row r="1671" s="38" customFormat="1" ht="12.75">
      <c r="E1671" s="65"/>
    </row>
    <row r="1672" s="38" customFormat="1" ht="12.75">
      <c r="E1672" s="65"/>
    </row>
    <row r="1673" s="38" customFormat="1" ht="12.75">
      <c r="E1673" s="65"/>
    </row>
    <row r="1674" s="38" customFormat="1" ht="12.75">
      <c r="E1674" s="65"/>
    </row>
    <row r="1675" s="38" customFormat="1" ht="12.75">
      <c r="E1675" s="65"/>
    </row>
    <row r="1676" s="38" customFormat="1" ht="12.75">
      <c r="E1676" s="65"/>
    </row>
    <row r="1677" s="38" customFormat="1" ht="12.75">
      <c r="E1677" s="65"/>
    </row>
    <row r="1678" s="38" customFormat="1" ht="12.75">
      <c r="E1678" s="65"/>
    </row>
    <row r="1679" s="38" customFormat="1" ht="12.75">
      <c r="E1679" s="65"/>
    </row>
    <row r="1680" s="38" customFormat="1" ht="12.75">
      <c r="E1680" s="65"/>
    </row>
    <row r="1681" s="38" customFormat="1" ht="12.75">
      <c r="E1681" s="65"/>
    </row>
    <row r="1682" s="38" customFormat="1" ht="12.75">
      <c r="E1682" s="65"/>
    </row>
    <row r="1683" s="38" customFormat="1" ht="12.75">
      <c r="E1683" s="65"/>
    </row>
    <row r="1684" s="38" customFormat="1" ht="12.75">
      <c r="E1684" s="65"/>
    </row>
    <row r="1685" s="38" customFormat="1" ht="12.75">
      <c r="E1685" s="65"/>
    </row>
    <row r="1686" s="38" customFormat="1" ht="12.75">
      <c r="E1686" s="65"/>
    </row>
    <row r="1687" s="38" customFormat="1" ht="12.75">
      <c r="E1687" s="65"/>
    </row>
    <row r="1688" s="38" customFormat="1" ht="12.75">
      <c r="E1688" s="65"/>
    </row>
    <row r="1689" s="38" customFormat="1" ht="12.75">
      <c r="E1689" s="65"/>
    </row>
    <row r="1690" s="38" customFormat="1" ht="12.75">
      <c r="E1690" s="65"/>
    </row>
    <row r="1691" s="38" customFormat="1" ht="12.75">
      <c r="E1691" s="65"/>
    </row>
    <row r="1692" s="38" customFormat="1" ht="12.75">
      <c r="E1692" s="65"/>
    </row>
    <row r="1693" s="38" customFormat="1" ht="12.75">
      <c r="E1693" s="65"/>
    </row>
    <row r="1694" s="38" customFormat="1" ht="12.75">
      <c r="E1694" s="65"/>
    </row>
    <row r="1695" s="38" customFormat="1" ht="12.75">
      <c r="E1695" s="65"/>
    </row>
    <row r="1696" s="38" customFormat="1" ht="12.75">
      <c r="E1696" s="65"/>
    </row>
    <row r="1697" s="38" customFormat="1" ht="12.75">
      <c r="E1697" s="65"/>
    </row>
    <row r="1698" s="38" customFormat="1" ht="12.75">
      <c r="E1698" s="65"/>
    </row>
    <row r="1699" s="38" customFormat="1" ht="12.75">
      <c r="E1699" s="65"/>
    </row>
    <row r="1700" s="38" customFormat="1" ht="12.75">
      <c r="E1700" s="65"/>
    </row>
    <row r="1701" s="38" customFormat="1" ht="12.75">
      <c r="E1701" s="65"/>
    </row>
    <row r="1702" s="38" customFormat="1" ht="12.75">
      <c r="E1702" s="65"/>
    </row>
    <row r="1703" s="38" customFormat="1" ht="12.75">
      <c r="E1703" s="65"/>
    </row>
    <row r="1704" s="38" customFormat="1" ht="12.75">
      <c r="E1704" s="65"/>
    </row>
    <row r="1705" s="38" customFormat="1" ht="12.75">
      <c r="E1705" s="65"/>
    </row>
    <row r="1706" s="38" customFormat="1" ht="12.75">
      <c r="E1706" s="65"/>
    </row>
    <row r="1707" s="38" customFormat="1" ht="12.75">
      <c r="E1707" s="65"/>
    </row>
    <row r="1708" s="38" customFormat="1" ht="12.75">
      <c r="E1708" s="65"/>
    </row>
    <row r="1709" s="38" customFormat="1" ht="12.75">
      <c r="E1709" s="65"/>
    </row>
    <row r="1710" s="38" customFormat="1" ht="12.75">
      <c r="E1710" s="65"/>
    </row>
    <row r="1711" s="38" customFormat="1" ht="12.75">
      <c r="E1711" s="65"/>
    </row>
    <row r="1712" s="38" customFormat="1" ht="12.75">
      <c r="E1712" s="65"/>
    </row>
    <row r="1713" s="38" customFormat="1" ht="12.75">
      <c r="E1713" s="65"/>
    </row>
    <row r="1714" s="38" customFormat="1" ht="12.75">
      <c r="E1714" s="65"/>
    </row>
    <row r="1715" s="38" customFormat="1" ht="12.75">
      <c r="E1715" s="65"/>
    </row>
    <row r="1716" s="38" customFormat="1" ht="12.75">
      <c r="E1716" s="65"/>
    </row>
    <row r="1717" s="38" customFormat="1" ht="12.75">
      <c r="E1717" s="65"/>
    </row>
    <row r="1718" s="38" customFormat="1" ht="12.75">
      <c r="E1718" s="65"/>
    </row>
    <row r="1719" s="38" customFormat="1" ht="12.75">
      <c r="E1719" s="65"/>
    </row>
    <row r="1720" s="38" customFormat="1" ht="12.75">
      <c r="E1720" s="65"/>
    </row>
    <row r="1721" s="38" customFormat="1" ht="12.75">
      <c r="E1721" s="65"/>
    </row>
    <row r="1722" s="38" customFormat="1" ht="12.75">
      <c r="E1722" s="65"/>
    </row>
    <row r="1723" s="38" customFormat="1" ht="12.75">
      <c r="E1723" s="65"/>
    </row>
    <row r="1724" s="38" customFormat="1" ht="12.75">
      <c r="E1724" s="65"/>
    </row>
    <row r="1725" s="38" customFormat="1" ht="12.75">
      <c r="E1725" s="65"/>
    </row>
    <row r="1726" s="38" customFormat="1" ht="12.75">
      <c r="E1726" s="65"/>
    </row>
    <row r="1727" s="38" customFormat="1" ht="12.75">
      <c r="E1727" s="65"/>
    </row>
    <row r="1728" s="38" customFormat="1" ht="12.75">
      <c r="E1728" s="65"/>
    </row>
    <row r="1729" s="38" customFormat="1" ht="12.75">
      <c r="E1729" s="65"/>
    </row>
    <row r="1730" s="38" customFormat="1" ht="12.75">
      <c r="E1730" s="65"/>
    </row>
    <row r="1731" s="38" customFormat="1" ht="12.75">
      <c r="E1731" s="65"/>
    </row>
    <row r="1732" s="38" customFormat="1" ht="12.75">
      <c r="E1732" s="65"/>
    </row>
    <row r="1733" s="38" customFormat="1" ht="12.75">
      <c r="E1733" s="65"/>
    </row>
    <row r="1734" s="38" customFormat="1" ht="12.75">
      <c r="E1734" s="65"/>
    </row>
    <row r="1735" s="38" customFormat="1" ht="12.75">
      <c r="E1735" s="65"/>
    </row>
    <row r="1736" s="38" customFormat="1" ht="12.75">
      <c r="E1736" s="65"/>
    </row>
    <row r="1737" s="38" customFormat="1" ht="12.75">
      <c r="E1737" s="65"/>
    </row>
    <row r="1738" s="38" customFormat="1" ht="12.75">
      <c r="E1738" s="65"/>
    </row>
    <row r="1739" s="38" customFormat="1" ht="12.75">
      <c r="E1739" s="65"/>
    </row>
    <row r="1740" s="38" customFormat="1" ht="12.75">
      <c r="E1740" s="65"/>
    </row>
    <row r="1741" s="38" customFormat="1" ht="12.75">
      <c r="E1741" s="65"/>
    </row>
    <row r="1742" s="38" customFormat="1" ht="12.75">
      <c r="E1742" s="65"/>
    </row>
    <row r="1743" s="38" customFormat="1" ht="12.75">
      <c r="E1743" s="65"/>
    </row>
    <row r="1744" s="38" customFormat="1" ht="12.75">
      <c r="E1744" s="65"/>
    </row>
    <row r="1745" s="38" customFormat="1" ht="12.75">
      <c r="E1745" s="65"/>
    </row>
    <row r="1746" s="38" customFormat="1" ht="12.75">
      <c r="E1746" s="65"/>
    </row>
    <row r="1747" s="38" customFormat="1" ht="12.75">
      <c r="E1747" s="65"/>
    </row>
    <row r="1748" s="38" customFormat="1" ht="12.75">
      <c r="E1748" s="65"/>
    </row>
    <row r="1749" s="38" customFormat="1" ht="12.75">
      <c r="E1749" s="65"/>
    </row>
    <row r="1750" s="38" customFormat="1" ht="12.75">
      <c r="E1750" s="65"/>
    </row>
    <row r="1751" s="38" customFormat="1" ht="12.75">
      <c r="E1751" s="65"/>
    </row>
    <row r="1752" s="38" customFormat="1" ht="12.75">
      <c r="E1752" s="65"/>
    </row>
    <row r="1753" s="38" customFormat="1" ht="12.75">
      <c r="E1753" s="65"/>
    </row>
    <row r="1754" s="38" customFormat="1" ht="12.75">
      <c r="E1754" s="65"/>
    </row>
    <row r="1755" s="38" customFormat="1" ht="12.75">
      <c r="E1755" s="65"/>
    </row>
    <row r="1756" s="38" customFormat="1" ht="12.75">
      <c r="E1756" s="65"/>
    </row>
    <row r="1757" s="38" customFormat="1" ht="12.75">
      <c r="E1757" s="65"/>
    </row>
    <row r="1758" s="38" customFormat="1" ht="12.75">
      <c r="E1758" s="65"/>
    </row>
    <row r="1759" s="38" customFormat="1" ht="12.75">
      <c r="E1759" s="65"/>
    </row>
    <row r="1760" s="38" customFormat="1" ht="12.75">
      <c r="E1760" s="65"/>
    </row>
    <row r="1761" s="38" customFormat="1" ht="12.75">
      <c r="E1761" s="65"/>
    </row>
    <row r="1762" s="38" customFormat="1" ht="12.75">
      <c r="E1762" s="65"/>
    </row>
    <row r="1763" s="38" customFormat="1" ht="12.75">
      <c r="E1763" s="65"/>
    </row>
    <row r="1764" s="38" customFormat="1" ht="12.75">
      <c r="E1764" s="65"/>
    </row>
    <row r="1765" s="38" customFormat="1" ht="12.75">
      <c r="E1765" s="65"/>
    </row>
    <row r="1766" s="38" customFormat="1" ht="12.75">
      <c r="E1766" s="65"/>
    </row>
    <row r="1767" s="38" customFormat="1" ht="12.75">
      <c r="E1767" s="65"/>
    </row>
    <row r="1768" s="38" customFormat="1" ht="12.75">
      <c r="E1768" s="65"/>
    </row>
    <row r="1769" s="38" customFormat="1" ht="12.75">
      <c r="E1769" s="65"/>
    </row>
    <row r="1770" s="38" customFormat="1" ht="12.75">
      <c r="E1770" s="65"/>
    </row>
    <row r="1771" s="38" customFormat="1" ht="12.75">
      <c r="E1771" s="65"/>
    </row>
    <row r="1772" s="38" customFormat="1" ht="12.75">
      <c r="E1772" s="65"/>
    </row>
    <row r="1773" s="38" customFormat="1" ht="12.75">
      <c r="E1773" s="65"/>
    </row>
    <row r="1774" s="38" customFormat="1" ht="12.75">
      <c r="E1774" s="65"/>
    </row>
    <row r="1775" s="38" customFormat="1" ht="12.75">
      <c r="E1775" s="65"/>
    </row>
    <row r="1776" s="38" customFormat="1" ht="12.75">
      <c r="E1776" s="65"/>
    </row>
    <row r="1777" s="38" customFormat="1" ht="12.75">
      <c r="E1777" s="65"/>
    </row>
    <row r="1778" s="38" customFormat="1" ht="12.75">
      <c r="E1778" s="65"/>
    </row>
    <row r="1779" s="38" customFormat="1" ht="12.75">
      <c r="E1779" s="65"/>
    </row>
    <row r="1780" s="38" customFormat="1" ht="12.75">
      <c r="E1780" s="65"/>
    </row>
    <row r="1781" s="38" customFormat="1" ht="12.75">
      <c r="E1781" s="65"/>
    </row>
    <row r="1782" s="38" customFormat="1" ht="12.75">
      <c r="E1782" s="65"/>
    </row>
    <row r="1783" s="38" customFormat="1" ht="12.75">
      <c r="E1783" s="65"/>
    </row>
    <row r="1784" s="38" customFormat="1" ht="12.75">
      <c r="E1784" s="65"/>
    </row>
    <row r="1785" s="38" customFormat="1" ht="12.75">
      <c r="E1785" s="65"/>
    </row>
    <row r="1786" s="38" customFormat="1" ht="12.75">
      <c r="E1786" s="65"/>
    </row>
    <row r="1787" s="38" customFormat="1" ht="12.75">
      <c r="E1787" s="65"/>
    </row>
    <row r="1788" s="38" customFormat="1" ht="12.75">
      <c r="E1788" s="65"/>
    </row>
    <row r="1789" s="38" customFormat="1" ht="12.75">
      <c r="E1789" s="65"/>
    </row>
    <row r="1790" s="38" customFormat="1" ht="12.75">
      <c r="E1790" s="65"/>
    </row>
    <row r="1791" s="38" customFormat="1" ht="12.75">
      <c r="E1791" s="65"/>
    </row>
    <row r="1792" s="38" customFormat="1" ht="12.75">
      <c r="E1792" s="65"/>
    </row>
    <row r="1793" s="38" customFormat="1" ht="12.75">
      <c r="E1793" s="65"/>
    </row>
    <row r="1794" s="38" customFormat="1" ht="12.75">
      <c r="E1794" s="65"/>
    </row>
    <row r="1795" s="38" customFormat="1" ht="12.75">
      <c r="E1795" s="65"/>
    </row>
    <row r="1796" s="38" customFormat="1" ht="12.75">
      <c r="E1796" s="65"/>
    </row>
    <row r="1797" s="38" customFormat="1" ht="12.75">
      <c r="E1797" s="65"/>
    </row>
    <row r="1798" s="38" customFormat="1" ht="12.75">
      <c r="E1798" s="65"/>
    </row>
    <row r="1799" s="38" customFormat="1" ht="12.75">
      <c r="E1799" s="65"/>
    </row>
    <row r="1800" s="38" customFormat="1" ht="12.75">
      <c r="E1800" s="65"/>
    </row>
    <row r="1801" s="38" customFormat="1" ht="12.75">
      <c r="E1801" s="65"/>
    </row>
    <row r="1802" s="38" customFormat="1" ht="12.75">
      <c r="E1802" s="65"/>
    </row>
    <row r="1803" s="38" customFormat="1" ht="12.75">
      <c r="E1803" s="65"/>
    </row>
    <row r="1804" s="38" customFormat="1" ht="12.75">
      <c r="E1804" s="65"/>
    </row>
    <row r="1805" s="38" customFormat="1" ht="12.75">
      <c r="E1805" s="65"/>
    </row>
    <row r="1806" s="38" customFormat="1" ht="12.75">
      <c r="E1806" s="65"/>
    </row>
    <row r="1807" s="38" customFormat="1" ht="12.75">
      <c r="E1807" s="65"/>
    </row>
    <row r="1808" s="38" customFormat="1" ht="12.75">
      <c r="E1808" s="65"/>
    </row>
    <row r="1809" s="38" customFormat="1" ht="12.75">
      <c r="E1809" s="65"/>
    </row>
    <row r="1810" s="38" customFormat="1" ht="12.75">
      <c r="E1810" s="65"/>
    </row>
    <row r="1811" s="38" customFormat="1" ht="12.75">
      <c r="E1811" s="65"/>
    </row>
    <row r="1812" s="38" customFormat="1" ht="12.75">
      <c r="E1812" s="65"/>
    </row>
    <row r="1813" s="38" customFormat="1" ht="12.75">
      <c r="E1813" s="65"/>
    </row>
    <row r="1814" s="38" customFormat="1" ht="12.75">
      <c r="E1814" s="65"/>
    </row>
    <row r="1815" s="38" customFormat="1" ht="12.75">
      <c r="E1815" s="65"/>
    </row>
    <row r="1816" s="38" customFormat="1" ht="12.75">
      <c r="E1816" s="65"/>
    </row>
    <row r="1817" s="38" customFormat="1" ht="12.75">
      <c r="E1817" s="65"/>
    </row>
    <row r="1818" s="38" customFormat="1" ht="12.75">
      <c r="E1818" s="65"/>
    </row>
    <row r="1819" s="38" customFormat="1" ht="12.75">
      <c r="E1819" s="65"/>
    </row>
    <row r="1820" s="38" customFormat="1" ht="12.75">
      <c r="E1820" s="65"/>
    </row>
    <row r="1821" s="38" customFormat="1" ht="12.75">
      <c r="E1821" s="65"/>
    </row>
    <row r="1822" s="38" customFormat="1" ht="12.75">
      <c r="E1822" s="65"/>
    </row>
    <row r="1823" s="38" customFormat="1" ht="12.75">
      <c r="E1823" s="65"/>
    </row>
    <row r="1824" s="38" customFormat="1" ht="12.75">
      <c r="E1824" s="65"/>
    </row>
    <row r="1825" s="38" customFormat="1" ht="12.75">
      <c r="E1825" s="65"/>
    </row>
    <row r="1826" s="38" customFormat="1" ht="12.75">
      <c r="E1826" s="65"/>
    </row>
    <row r="1827" s="38" customFormat="1" ht="12.75">
      <c r="E1827" s="65"/>
    </row>
    <row r="1828" s="38" customFormat="1" ht="12.75">
      <c r="E1828" s="65"/>
    </row>
    <row r="1829" s="38" customFormat="1" ht="12.75">
      <c r="E1829" s="65"/>
    </row>
    <row r="1830" s="38" customFormat="1" ht="12.75">
      <c r="E1830" s="65"/>
    </row>
    <row r="1831" s="38" customFormat="1" ht="12.75">
      <c r="E1831" s="65"/>
    </row>
    <row r="1832" s="38" customFormat="1" ht="12.75">
      <c r="E1832" s="65"/>
    </row>
    <row r="1833" s="38" customFormat="1" ht="12.75">
      <c r="E1833" s="65"/>
    </row>
    <row r="1834" s="38" customFormat="1" ht="12.75">
      <c r="E1834" s="65"/>
    </row>
    <row r="1835" s="38" customFormat="1" ht="12.75">
      <c r="E1835" s="65"/>
    </row>
    <row r="1836" s="38" customFormat="1" ht="12.75">
      <c r="E1836" s="65"/>
    </row>
    <row r="1837" s="38" customFormat="1" ht="12.75">
      <c r="E1837" s="65"/>
    </row>
    <row r="1838" s="38" customFormat="1" ht="12.75">
      <c r="E1838" s="65"/>
    </row>
    <row r="1839" s="38" customFormat="1" ht="12.75">
      <c r="E1839" s="65"/>
    </row>
    <row r="1840" s="38" customFormat="1" ht="12.75">
      <c r="E1840" s="65"/>
    </row>
    <row r="1841" s="38" customFormat="1" ht="12.75">
      <c r="E1841" s="65"/>
    </row>
    <row r="1842" s="38" customFormat="1" ht="12.75">
      <c r="E1842" s="65"/>
    </row>
    <row r="1843" s="38" customFormat="1" ht="12.75">
      <c r="E1843" s="65"/>
    </row>
    <row r="1844" s="38" customFormat="1" ht="12.75">
      <c r="E1844" s="65"/>
    </row>
    <row r="1845" s="38" customFormat="1" ht="12.75">
      <c r="E1845" s="65"/>
    </row>
    <row r="1846" s="38" customFormat="1" ht="12.75">
      <c r="E1846" s="65"/>
    </row>
    <row r="1847" s="38" customFormat="1" ht="12.75">
      <c r="E1847" s="65"/>
    </row>
    <row r="1848" s="38" customFormat="1" ht="12.75">
      <c r="E1848" s="65"/>
    </row>
    <row r="1849" s="38" customFormat="1" ht="12.75">
      <c r="E1849" s="65"/>
    </row>
    <row r="1850" s="38" customFormat="1" ht="12.75">
      <c r="E1850" s="65"/>
    </row>
    <row r="1851" s="38" customFormat="1" ht="12.75">
      <c r="E1851" s="65"/>
    </row>
    <row r="1852" s="38" customFormat="1" ht="12.75">
      <c r="E1852" s="65"/>
    </row>
    <row r="1853" s="38" customFormat="1" ht="12.75">
      <c r="E1853" s="65"/>
    </row>
    <row r="1854" s="38" customFormat="1" ht="12.75">
      <c r="E1854" s="65"/>
    </row>
    <row r="1855" s="38" customFormat="1" ht="12.75">
      <c r="E1855" s="65"/>
    </row>
    <row r="1856" s="38" customFormat="1" ht="12.75">
      <c r="E1856" s="65"/>
    </row>
    <row r="1857" s="38" customFormat="1" ht="12.75">
      <c r="E1857" s="65"/>
    </row>
    <row r="1858" s="38" customFormat="1" ht="12.75">
      <c r="E1858" s="65"/>
    </row>
    <row r="1859" s="38" customFormat="1" ht="12.75">
      <c r="E1859" s="65"/>
    </row>
    <row r="1860" s="38" customFormat="1" ht="12.75">
      <c r="E1860" s="65"/>
    </row>
    <row r="1861" s="38" customFormat="1" ht="12.75">
      <c r="E1861" s="65"/>
    </row>
    <row r="1862" s="38" customFormat="1" ht="12.75">
      <c r="E1862" s="65"/>
    </row>
    <row r="1863" s="38" customFormat="1" ht="12.75">
      <c r="E1863" s="65"/>
    </row>
    <row r="1864" s="38" customFormat="1" ht="12.75">
      <c r="E1864" s="65"/>
    </row>
    <row r="1865" s="38" customFormat="1" ht="12.75">
      <c r="E1865" s="65"/>
    </row>
    <row r="1866" s="38" customFormat="1" ht="12.75">
      <c r="E1866" s="65"/>
    </row>
    <row r="1867" s="38" customFormat="1" ht="12.75">
      <c r="E1867" s="65"/>
    </row>
    <row r="1868" s="38" customFormat="1" ht="12.75">
      <c r="E1868" s="65"/>
    </row>
    <row r="1869" s="38" customFormat="1" ht="12.75">
      <c r="E1869" s="65"/>
    </row>
    <row r="1870" s="38" customFormat="1" ht="12.75">
      <c r="E1870" s="65"/>
    </row>
    <row r="1871" s="38" customFormat="1" ht="12.75">
      <c r="E1871" s="65"/>
    </row>
    <row r="1872" s="38" customFormat="1" ht="12.75">
      <c r="E1872" s="65"/>
    </row>
    <row r="1873" s="38" customFormat="1" ht="12.75">
      <c r="E1873" s="65"/>
    </row>
    <row r="1874" s="38" customFormat="1" ht="12.75">
      <c r="E1874" s="65"/>
    </row>
    <row r="1875" s="38" customFormat="1" ht="12.75">
      <c r="E1875" s="65"/>
    </row>
    <row r="1876" s="38" customFormat="1" ht="12.75">
      <c r="E1876" s="65"/>
    </row>
    <row r="1877" s="38" customFormat="1" ht="12.75">
      <c r="E1877" s="65"/>
    </row>
    <row r="1878" s="38" customFormat="1" ht="12.75">
      <c r="E1878" s="65"/>
    </row>
    <row r="1879" s="38" customFormat="1" ht="12.75">
      <c r="E1879" s="65"/>
    </row>
    <row r="1880" s="38" customFormat="1" ht="12.75">
      <c r="E1880" s="65"/>
    </row>
    <row r="1881" s="38" customFormat="1" ht="12.75">
      <c r="E1881" s="65"/>
    </row>
    <row r="1882" s="38" customFormat="1" ht="12.75">
      <c r="E1882" s="65"/>
    </row>
    <row r="1883" s="38" customFormat="1" ht="12.75">
      <c r="E1883" s="65"/>
    </row>
    <row r="1884" s="38" customFormat="1" ht="12.75">
      <c r="E1884" s="65"/>
    </row>
    <row r="1885" s="38" customFormat="1" ht="12.75">
      <c r="E1885" s="65"/>
    </row>
    <row r="1886" s="38" customFormat="1" ht="12.75">
      <c r="E1886" s="65"/>
    </row>
    <row r="1887" s="38" customFormat="1" ht="12.75">
      <c r="E1887" s="65"/>
    </row>
    <row r="1888" s="38" customFormat="1" ht="12.75">
      <c r="E1888" s="65"/>
    </row>
    <row r="1889" s="38" customFormat="1" ht="12.75">
      <c r="E1889" s="65"/>
    </row>
    <row r="1890" s="38" customFormat="1" ht="12.75">
      <c r="E1890" s="65"/>
    </row>
    <row r="1891" s="38" customFormat="1" ht="12.75">
      <c r="E1891" s="65"/>
    </row>
    <row r="1892" s="38" customFormat="1" ht="12.75">
      <c r="E1892" s="65"/>
    </row>
    <row r="1893" s="38" customFormat="1" ht="12.75">
      <c r="E1893" s="65"/>
    </row>
    <row r="1894" s="38" customFormat="1" ht="12.75">
      <c r="E1894" s="65"/>
    </row>
    <row r="1895" s="38" customFormat="1" ht="12.75">
      <c r="E1895" s="65"/>
    </row>
    <row r="1896" s="38" customFormat="1" ht="12.75">
      <c r="E1896" s="65"/>
    </row>
    <row r="1897" s="38" customFormat="1" ht="12.75">
      <c r="E1897" s="65"/>
    </row>
    <row r="1898" s="38" customFormat="1" ht="12.75">
      <c r="E1898" s="65"/>
    </row>
    <row r="1899" s="38" customFormat="1" ht="12.75">
      <c r="E1899" s="65"/>
    </row>
    <row r="1900" s="38" customFormat="1" ht="12.75">
      <c r="E1900" s="65"/>
    </row>
    <row r="1901" s="38" customFormat="1" ht="12.75">
      <c r="E1901" s="65"/>
    </row>
    <row r="1902" s="38" customFormat="1" ht="12.75">
      <c r="E1902" s="65"/>
    </row>
    <row r="1903" s="38" customFormat="1" ht="12.75">
      <c r="E1903" s="65"/>
    </row>
    <row r="1904" s="38" customFormat="1" ht="12.75">
      <c r="E1904" s="65"/>
    </row>
    <row r="1905" s="38" customFormat="1" ht="12.75">
      <c r="E1905" s="65"/>
    </row>
    <row r="1906" s="38" customFormat="1" ht="12.75">
      <c r="E1906" s="65"/>
    </row>
    <row r="1907" s="38" customFormat="1" ht="12.75">
      <c r="E1907" s="65"/>
    </row>
    <row r="1908" s="38" customFormat="1" ht="12.75">
      <c r="E1908" s="65"/>
    </row>
    <row r="1909" s="38" customFormat="1" ht="12.75">
      <c r="E1909" s="65"/>
    </row>
    <row r="1910" s="38" customFormat="1" ht="12.75">
      <c r="E1910" s="65"/>
    </row>
    <row r="1911" s="38" customFormat="1" ht="12.75">
      <c r="E1911" s="65"/>
    </row>
    <row r="1912" s="38" customFormat="1" ht="12.75">
      <c r="E1912" s="65"/>
    </row>
    <row r="1913" s="38" customFormat="1" ht="12.75">
      <c r="E1913" s="65"/>
    </row>
    <row r="1914" s="38" customFormat="1" ht="12.75">
      <c r="E1914" s="65"/>
    </row>
    <row r="1915" s="38" customFormat="1" ht="12.75">
      <c r="E1915" s="65"/>
    </row>
    <row r="1916" s="38" customFormat="1" ht="12.75">
      <c r="E1916" s="65"/>
    </row>
    <row r="1917" s="38" customFormat="1" ht="12.75">
      <c r="E1917" s="65"/>
    </row>
    <row r="1918" s="38" customFormat="1" ht="12.75">
      <c r="E1918" s="65"/>
    </row>
    <row r="1919" s="38" customFormat="1" ht="12.75">
      <c r="E1919" s="65"/>
    </row>
    <row r="1920" s="38" customFormat="1" ht="12.75">
      <c r="E1920" s="65"/>
    </row>
    <row r="1921" s="38" customFormat="1" ht="12.75">
      <c r="E1921" s="65"/>
    </row>
    <row r="1922" s="38" customFormat="1" ht="12.75">
      <c r="E1922" s="65"/>
    </row>
    <row r="1923" s="38" customFormat="1" ht="12.75">
      <c r="E1923" s="65"/>
    </row>
    <row r="1924" s="38" customFormat="1" ht="12.75">
      <c r="E1924" s="65"/>
    </row>
    <row r="1925" s="38" customFormat="1" ht="12.75">
      <c r="E1925" s="65"/>
    </row>
    <row r="1926" s="38" customFormat="1" ht="12.75">
      <c r="E1926" s="65"/>
    </row>
    <row r="1927" s="38" customFormat="1" ht="12.75">
      <c r="E1927" s="65"/>
    </row>
    <row r="1928" s="38" customFormat="1" ht="12.75">
      <c r="E1928" s="65"/>
    </row>
    <row r="1929" s="38" customFormat="1" ht="12.75">
      <c r="E1929" s="65"/>
    </row>
    <row r="1930" s="38" customFormat="1" ht="12.75">
      <c r="E1930" s="65"/>
    </row>
    <row r="1931" s="38" customFormat="1" ht="12.75">
      <c r="E1931" s="65"/>
    </row>
    <row r="1932" s="38" customFormat="1" ht="12.75">
      <c r="E1932" s="65"/>
    </row>
    <row r="1933" s="38" customFormat="1" ht="12.75">
      <c r="E1933" s="65"/>
    </row>
    <row r="1934" s="38" customFormat="1" ht="12.75">
      <c r="E1934" s="65"/>
    </row>
    <row r="1935" s="38" customFormat="1" ht="12.75">
      <c r="E1935" s="65"/>
    </row>
    <row r="1936" s="38" customFormat="1" ht="12.75">
      <c r="E1936" s="65"/>
    </row>
    <row r="1937" s="38" customFormat="1" ht="12.75">
      <c r="E1937" s="65"/>
    </row>
    <row r="1938" s="38" customFormat="1" ht="12.75">
      <c r="E1938" s="65"/>
    </row>
    <row r="1939" s="38" customFormat="1" ht="12.75">
      <c r="E1939" s="65"/>
    </row>
    <row r="1940" s="38" customFormat="1" ht="12.75">
      <c r="E1940" s="65"/>
    </row>
    <row r="1941" s="38" customFormat="1" ht="12.75">
      <c r="E1941" s="65"/>
    </row>
    <row r="1942" s="38" customFormat="1" ht="12.75">
      <c r="E1942" s="65"/>
    </row>
    <row r="1943" s="38" customFormat="1" ht="12.75">
      <c r="E1943" s="65"/>
    </row>
    <row r="1944" s="38" customFormat="1" ht="12.75">
      <c r="E1944" s="65"/>
    </row>
    <row r="1945" s="38" customFormat="1" ht="12.75">
      <c r="E1945" s="65"/>
    </row>
    <row r="1946" s="38" customFormat="1" ht="12.75">
      <c r="E1946" s="65"/>
    </row>
    <row r="1947" s="38" customFormat="1" ht="12.75">
      <c r="E1947" s="65"/>
    </row>
    <row r="1948" s="38" customFormat="1" ht="12.75">
      <c r="E1948" s="65"/>
    </row>
    <row r="1949" s="38" customFormat="1" ht="12.75">
      <c r="E1949" s="65"/>
    </row>
    <row r="1950" s="38" customFormat="1" ht="12.75">
      <c r="E1950" s="65"/>
    </row>
    <row r="1951" s="38" customFormat="1" ht="12.75">
      <c r="E1951" s="65"/>
    </row>
    <row r="1952" s="38" customFormat="1" ht="12.75">
      <c r="E1952" s="65"/>
    </row>
    <row r="1953" s="38" customFormat="1" ht="12.75">
      <c r="E1953" s="65"/>
    </row>
    <row r="1954" s="38" customFormat="1" ht="12.75">
      <c r="E1954" s="65"/>
    </row>
    <row r="1955" s="38" customFormat="1" ht="12.75">
      <c r="E1955" s="65"/>
    </row>
    <row r="1956" s="38" customFormat="1" ht="12.75">
      <c r="E1956" s="65"/>
    </row>
    <row r="1957" s="38" customFormat="1" ht="12.75">
      <c r="E1957" s="65"/>
    </row>
    <row r="1958" s="38" customFormat="1" ht="12.75">
      <c r="E1958" s="65"/>
    </row>
    <row r="1959" s="38" customFormat="1" ht="12.75">
      <c r="E1959" s="65"/>
    </row>
    <row r="1960" s="38" customFormat="1" ht="12.75">
      <c r="E1960" s="65"/>
    </row>
    <row r="1961" s="38" customFormat="1" ht="12.75">
      <c r="E1961" s="65"/>
    </row>
    <row r="1962" s="38" customFormat="1" ht="12.75">
      <c r="E1962" s="65"/>
    </row>
    <row r="1963" s="38" customFormat="1" ht="12.75">
      <c r="E1963" s="65"/>
    </row>
    <row r="1964" s="38" customFormat="1" ht="12.75">
      <c r="E1964" s="65"/>
    </row>
    <row r="1965" s="38" customFormat="1" ht="12.75">
      <c r="E1965" s="65"/>
    </row>
    <row r="1966" s="38" customFormat="1" ht="12.75">
      <c r="E1966" s="65"/>
    </row>
    <row r="1967" s="38" customFormat="1" ht="12.75">
      <c r="E1967" s="65"/>
    </row>
    <row r="1968" s="38" customFormat="1" ht="12.75">
      <c r="E1968" s="65"/>
    </row>
    <row r="1969" s="38" customFormat="1" ht="12.75">
      <c r="E1969" s="65"/>
    </row>
    <row r="1970" s="38" customFormat="1" ht="12.75">
      <c r="E1970" s="65"/>
    </row>
    <row r="1971" s="38" customFormat="1" ht="12.75">
      <c r="E1971" s="65"/>
    </row>
    <row r="1972" s="38" customFormat="1" ht="12.75">
      <c r="E1972" s="65"/>
    </row>
    <row r="1973" s="38" customFormat="1" ht="12.75">
      <c r="E1973" s="65"/>
    </row>
    <row r="1974" s="38" customFormat="1" ht="12.75">
      <c r="E1974" s="65"/>
    </row>
    <row r="1975" s="38" customFormat="1" ht="12.75">
      <c r="E1975" s="65"/>
    </row>
    <row r="1976" s="38" customFormat="1" ht="12.75">
      <c r="E1976" s="65"/>
    </row>
    <row r="1977" s="38" customFormat="1" ht="12.75">
      <c r="E1977" s="65"/>
    </row>
    <row r="1978" s="38" customFormat="1" ht="12.75">
      <c r="E1978" s="65"/>
    </row>
    <row r="1979" s="38" customFormat="1" ht="12.75">
      <c r="E1979" s="65"/>
    </row>
    <row r="1980" s="38" customFormat="1" ht="12.75">
      <c r="E1980" s="65"/>
    </row>
    <row r="1981" s="38" customFormat="1" ht="12.75">
      <c r="E1981" s="65"/>
    </row>
    <row r="1982" s="38" customFormat="1" ht="12.75">
      <c r="E1982" s="65"/>
    </row>
    <row r="1983" s="38" customFormat="1" ht="12.75">
      <c r="E1983" s="65"/>
    </row>
    <row r="1984" s="38" customFormat="1" ht="12.75">
      <c r="E1984" s="65"/>
    </row>
    <row r="1985" s="38" customFormat="1" ht="12.75">
      <c r="E1985" s="65"/>
    </row>
    <row r="1986" s="38" customFormat="1" ht="12.75">
      <c r="E1986" s="65"/>
    </row>
    <row r="1987" s="38" customFormat="1" ht="12.75">
      <c r="E1987" s="65"/>
    </row>
    <row r="1988" s="38" customFormat="1" ht="12.75">
      <c r="E1988" s="65"/>
    </row>
    <row r="1989" s="38" customFormat="1" ht="12.75">
      <c r="E1989" s="65"/>
    </row>
    <row r="1990" s="38" customFormat="1" ht="12.75">
      <c r="E1990" s="65"/>
    </row>
    <row r="1991" s="38" customFormat="1" ht="12.75">
      <c r="E1991" s="65"/>
    </row>
    <row r="1992" s="38" customFormat="1" ht="12.75">
      <c r="E1992" s="65"/>
    </row>
    <row r="1993" s="38" customFormat="1" ht="12.75">
      <c r="E1993" s="65"/>
    </row>
    <row r="1994" s="38" customFormat="1" ht="12.75">
      <c r="E1994" s="65"/>
    </row>
    <row r="1995" s="38" customFormat="1" ht="12.75">
      <c r="E1995" s="65"/>
    </row>
    <row r="1996" s="38" customFormat="1" ht="12.75">
      <c r="E1996" s="65"/>
    </row>
    <row r="1997" s="38" customFormat="1" ht="12.75">
      <c r="E1997" s="65"/>
    </row>
    <row r="1998" s="38" customFormat="1" ht="12.75">
      <c r="E1998" s="65"/>
    </row>
    <row r="1999" s="38" customFormat="1" ht="12.75">
      <c r="E1999" s="65"/>
    </row>
    <row r="2000" s="38" customFormat="1" ht="12.75">
      <c r="E2000" s="65"/>
    </row>
    <row r="2001" spans="4:5" ht="12.75">
      <c r="D2001" s="38"/>
      <c r="E2001" s="65"/>
    </row>
  </sheetData>
  <mergeCells count="1">
    <mergeCell ref="C7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32">
      <selection activeCell="F37" sqref="F37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127</v>
      </c>
      <c r="H4" s="98"/>
      <c r="I4" s="98"/>
      <c r="J4" s="98"/>
      <c r="K4" s="98"/>
      <c r="L4" s="98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35" customHeight="1">
      <c r="A7" s="94" t="s">
        <v>81</v>
      </c>
      <c r="B7" s="106" t="s">
        <v>79</v>
      </c>
      <c r="C7" s="107"/>
      <c r="D7" s="9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95" t="s">
        <v>25</v>
      </c>
      <c r="B8" s="106" t="s">
        <v>26</v>
      </c>
      <c r="C8" s="107"/>
      <c r="D8" s="9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94" t="s">
        <v>82</v>
      </c>
      <c r="B9" s="106" t="s">
        <v>80</v>
      </c>
      <c r="C9" s="107"/>
      <c r="D9" s="9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2.75">
      <c r="A11" s="11" t="s">
        <v>12</v>
      </c>
      <c r="B11" s="12">
        <v>12</v>
      </c>
      <c r="C11" s="12"/>
      <c r="D11" s="108"/>
      <c r="E11" s="108"/>
      <c r="F11" s="108"/>
      <c r="G11" s="108"/>
      <c r="H11" s="108"/>
      <c r="I11" s="108"/>
      <c r="J11" s="108"/>
      <c r="K11" s="13"/>
      <c r="L11" s="13"/>
      <c r="M11" s="13"/>
      <c r="N11" s="13"/>
      <c r="O11" s="13"/>
      <c r="P11" s="13"/>
      <c r="Q11" s="13"/>
    </row>
    <row r="12" spans="1:17" ht="20.25" customHeight="1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92"/>
      <c r="F13" s="24">
        <v>2026</v>
      </c>
      <c r="G13" s="24">
        <f>F13+1</f>
        <v>2027</v>
      </c>
      <c r="H13" s="24">
        <f aca="true" t="shared" si="0" ref="H13:Q13">G13+1</f>
        <v>2028</v>
      </c>
      <c r="I13" s="24">
        <f t="shared" si="0"/>
        <v>2029</v>
      </c>
      <c r="J13" s="24">
        <f t="shared" si="0"/>
        <v>2030</v>
      </c>
      <c r="K13" s="24">
        <f t="shared" si="0"/>
        <v>2031</v>
      </c>
      <c r="L13" s="24">
        <f>K13+1</f>
        <v>2032</v>
      </c>
      <c r="M13" s="24">
        <f>L13+1</f>
        <v>2033</v>
      </c>
      <c r="N13" s="24">
        <f>K13+1</f>
        <v>2032</v>
      </c>
      <c r="O13" s="24">
        <f aca="true" t="shared" si="1" ref="O13">N13+1</f>
        <v>2033</v>
      </c>
      <c r="P13" s="24">
        <f>M13+1</f>
        <v>2034</v>
      </c>
      <c r="Q13" s="24">
        <f t="shared" si="0"/>
        <v>2035</v>
      </c>
    </row>
    <row r="14" spans="1:17" ht="12.75">
      <c r="A14" s="93" t="s">
        <v>14</v>
      </c>
      <c r="B14" s="10">
        <v>1</v>
      </c>
      <c r="C14" s="10"/>
      <c r="D14" s="14">
        <v>1486.19</v>
      </c>
      <c r="E14" s="14"/>
      <c r="F14" s="4">
        <f aca="true" t="shared" si="2" ref="F14">D14</f>
        <v>1486.19</v>
      </c>
      <c r="G14" s="4">
        <f aca="true" t="shared" si="3" ref="G14:K14">F14</f>
        <v>1486.19</v>
      </c>
      <c r="H14" s="4">
        <f t="shared" si="3"/>
        <v>1486.19</v>
      </c>
      <c r="I14" s="4">
        <f t="shared" si="3"/>
        <v>1486.19</v>
      </c>
      <c r="J14" s="4">
        <f t="shared" si="3"/>
        <v>1486.19</v>
      </c>
      <c r="K14" s="4">
        <f t="shared" si="3"/>
        <v>1486.19</v>
      </c>
      <c r="L14" s="4">
        <f aca="true" t="shared" si="4" ref="L14">I14</f>
        <v>1486.19</v>
      </c>
      <c r="M14" s="4">
        <f aca="true" t="shared" si="5" ref="M14">L14</f>
        <v>1486.19</v>
      </c>
      <c r="N14" s="4">
        <f aca="true" t="shared" si="6" ref="N14">I14</f>
        <v>1486.19</v>
      </c>
      <c r="O14" s="4">
        <f aca="true" t="shared" si="7" ref="O14">N14</f>
        <v>1486.19</v>
      </c>
      <c r="P14" s="4">
        <f aca="true" t="shared" si="8" ref="P14">K14</f>
        <v>1486.19</v>
      </c>
      <c r="Q14" s="4">
        <f aca="true" t="shared" si="9" ref="Q14">P14</f>
        <v>1486.19</v>
      </c>
    </row>
    <row r="15" spans="1:17" ht="12.75">
      <c r="A15" s="27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93" t="s">
        <v>15</v>
      </c>
      <c r="B16" s="10">
        <v>3</v>
      </c>
      <c r="C16" s="10"/>
      <c r="D16" s="15">
        <f>101.583*1000</f>
        <v>101583</v>
      </c>
      <c r="E16" s="15"/>
      <c r="F16" s="4">
        <f aca="true" t="shared" si="10" ref="F16:F22">D16</f>
        <v>101583</v>
      </c>
      <c r="G16" s="4">
        <f aca="true" t="shared" si="11" ref="G16:Q22">F16</f>
        <v>101583</v>
      </c>
      <c r="H16" s="4">
        <f t="shared" si="11"/>
        <v>101583</v>
      </c>
      <c r="I16" s="4">
        <f t="shared" si="11"/>
        <v>101583</v>
      </c>
      <c r="J16" s="4">
        <f t="shared" si="11"/>
        <v>101583</v>
      </c>
      <c r="K16" s="4">
        <f t="shared" si="11"/>
        <v>101583</v>
      </c>
      <c r="L16" s="4">
        <f aca="true" t="shared" si="12" ref="L16:L22">I16</f>
        <v>101583</v>
      </c>
      <c r="M16" s="4">
        <f aca="true" t="shared" si="13" ref="M16:M22">L16</f>
        <v>101583</v>
      </c>
      <c r="N16" s="4">
        <f aca="true" t="shared" si="14" ref="N16:N22">I16</f>
        <v>101583</v>
      </c>
      <c r="O16" s="4">
        <f aca="true" t="shared" si="15" ref="O16:O22">N16</f>
        <v>101583</v>
      </c>
      <c r="P16" s="4">
        <f aca="true" t="shared" si="16" ref="P16:P22">K16</f>
        <v>101583</v>
      </c>
      <c r="Q16" s="4">
        <f t="shared" si="11"/>
        <v>101583</v>
      </c>
    </row>
    <row r="17" spans="1:17" ht="12.75">
      <c r="A17" s="93" t="s">
        <v>13</v>
      </c>
      <c r="B17" s="10">
        <v>4</v>
      </c>
      <c r="C17" s="10"/>
      <c r="D17" s="15">
        <v>1502</v>
      </c>
      <c r="E17" s="15"/>
      <c r="F17" s="4">
        <f t="shared" si="10"/>
        <v>1502</v>
      </c>
      <c r="G17" s="4">
        <f t="shared" si="11"/>
        <v>1502</v>
      </c>
      <c r="H17" s="4">
        <f t="shared" si="11"/>
        <v>1502</v>
      </c>
      <c r="I17" s="4">
        <f t="shared" si="11"/>
        <v>1502</v>
      </c>
      <c r="J17" s="4">
        <f t="shared" si="11"/>
        <v>1502</v>
      </c>
      <c r="K17" s="4">
        <f t="shared" si="11"/>
        <v>1502</v>
      </c>
      <c r="L17" s="4">
        <f t="shared" si="12"/>
        <v>1502</v>
      </c>
      <c r="M17" s="4">
        <f t="shared" si="13"/>
        <v>1502</v>
      </c>
      <c r="N17" s="4">
        <f t="shared" si="14"/>
        <v>1502</v>
      </c>
      <c r="O17" s="4">
        <f t="shared" si="15"/>
        <v>1502</v>
      </c>
      <c r="P17" s="4">
        <f t="shared" si="16"/>
        <v>1502</v>
      </c>
      <c r="Q17" s="4">
        <f t="shared" si="11"/>
        <v>1502</v>
      </c>
    </row>
    <row r="18" spans="1:17" ht="12.75">
      <c r="A18" s="8" t="s">
        <v>16</v>
      </c>
      <c r="B18" s="10">
        <v>5</v>
      </c>
      <c r="C18" s="10"/>
      <c r="D18" s="15">
        <v>1323199.5426999996</v>
      </c>
      <c r="E18" s="15"/>
      <c r="F18" s="4">
        <f t="shared" si="10"/>
        <v>1323199.5426999996</v>
      </c>
      <c r="G18" s="4">
        <f t="shared" si="11"/>
        <v>1323199.5426999996</v>
      </c>
      <c r="H18" s="4">
        <f t="shared" si="11"/>
        <v>1323199.5426999996</v>
      </c>
      <c r="I18" s="4">
        <f t="shared" si="11"/>
        <v>1323199.5426999996</v>
      </c>
      <c r="J18" s="4">
        <f t="shared" si="11"/>
        <v>1323199.5426999996</v>
      </c>
      <c r="K18" s="4">
        <f t="shared" si="11"/>
        <v>1323199.5426999996</v>
      </c>
      <c r="L18" s="4">
        <f t="shared" si="12"/>
        <v>1323199.5426999996</v>
      </c>
      <c r="M18" s="4">
        <f t="shared" si="13"/>
        <v>1323199.5426999996</v>
      </c>
      <c r="N18" s="4">
        <f t="shared" si="14"/>
        <v>1323199.5426999996</v>
      </c>
      <c r="O18" s="4">
        <f t="shared" si="15"/>
        <v>1323199.5426999996</v>
      </c>
      <c r="P18" s="4">
        <f t="shared" si="16"/>
        <v>1323199.5426999996</v>
      </c>
      <c r="Q18" s="4">
        <f t="shared" si="11"/>
        <v>1323199.5426999996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900141.7116999999</v>
      </c>
      <c r="E20" s="15"/>
      <c r="F20" s="4">
        <f t="shared" si="10"/>
        <v>900141.7116999999</v>
      </c>
      <c r="G20" s="4">
        <f t="shared" si="11"/>
        <v>900141.7116999999</v>
      </c>
      <c r="H20" s="4">
        <f t="shared" si="11"/>
        <v>900141.7116999999</v>
      </c>
      <c r="I20" s="4">
        <f t="shared" si="11"/>
        <v>900141.7116999999</v>
      </c>
      <c r="J20" s="4">
        <f t="shared" si="11"/>
        <v>900141.7116999999</v>
      </c>
      <c r="K20" s="4">
        <f t="shared" si="11"/>
        <v>900141.7116999999</v>
      </c>
      <c r="L20" s="4">
        <f t="shared" si="12"/>
        <v>900141.7116999999</v>
      </c>
      <c r="M20" s="4">
        <f t="shared" si="13"/>
        <v>900141.7116999999</v>
      </c>
      <c r="N20" s="4">
        <f t="shared" si="14"/>
        <v>900141.7116999999</v>
      </c>
      <c r="O20" s="4">
        <f t="shared" si="15"/>
        <v>900141.7116999999</v>
      </c>
      <c r="P20" s="4">
        <f t="shared" si="16"/>
        <v>900141.7116999999</v>
      </c>
      <c r="Q20" s="4">
        <f t="shared" si="11"/>
        <v>900141.7116999999</v>
      </c>
    </row>
    <row r="21" spans="1:17" ht="12.75">
      <c r="A21" s="8" t="s">
        <v>18</v>
      </c>
      <c r="B21" s="10">
        <v>8</v>
      </c>
      <c r="C21" s="10"/>
      <c r="D21" s="15">
        <v>209345.30539999995</v>
      </c>
      <c r="E21" s="15"/>
      <c r="F21" s="4">
        <f t="shared" si="10"/>
        <v>209345.30539999995</v>
      </c>
      <c r="G21" s="4">
        <f t="shared" si="11"/>
        <v>209345.30539999995</v>
      </c>
      <c r="H21" s="4">
        <f t="shared" si="11"/>
        <v>209345.30539999995</v>
      </c>
      <c r="I21" s="4">
        <f t="shared" si="11"/>
        <v>209345.30539999995</v>
      </c>
      <c r="J21" s="4">
        <f t="shared" si="11"/>
        <v>209345.30539999995</v>
      </c>
      <c r="K21" s="4">
        <f t="shared" si="11"/>
        <v>209345.30539999995</v>
      </c>
      <c r="L21" s="4">
        <f t="shared" si="12"/>
        <v>209345.30539999995</v>
      </c>
      <c r="M21" s="4">
        <f t="shared" si="13"/>
        <v>209345.30539999995</v>
      </c>
      <c r="N21" s="4">
        <f t="shared" si="14"/>
        <v>209345.30539999995</v>
      </c>
      <c r="O21" s="4">
        <f t="shared" si="15"/>
        <v>209345.30539999995</v>
      </c>
      <c r="P21" s="4">
        <f t="shared" si="16"/>
        <v>209345.30539999995</v>
      </c>
      <c r="Q21" s="4">
        <f t="shared" si="11"/>
        <v>209345.30539999995</v>
      </c>
    </row>
    <row r="22" spans="1:17" ht="12.75">
      <c r="A22" s="34" t="s">
        <v>23</v>
      </c>
      <c r="B22" s="33">
        <v>9</v>
      </c>
      <c r="C22" s="33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100</v>
      </c>
      <c r="B23" s="16" t="s">
        <v>11</v>
      </c>
      <c r="C23" s="16"/>
      <c r="D23" s="21">
        <f>SUM(D18:D22)</f>
        <v>2432686.5597999995</v>
      </c>
      <c r="E23" s="21"/>
      <c r="F23" s="21">
        <f aca="true" t="shared" si="17" ref="F23:Q23">SUM(F18:F22)</f>
        <v>2432686.5597999995</v>
      </c>
      <c r="G23" s="21">
        <f t="shared" si="17"/>
        <v>2432686.5597999995</v>
      </c>
      <c r="H23" s="21">
        <f t="shared" si="17"/>
        <v>2432686.5597999995</v>
      </c>
      <c r="I23" s="21">
        <f t="shared" si="17"/>
        <v>2432686.5597999995</v>
      </c>
      <c r="J23" s="21">
        <f t="shared" si="17"/>
        <v>2432686.5597999995</v>
      </c>
      <c r="K23" s="21">
        <f t="shared" si="17"/>
        <v>2432686.5597999995</v>
      </c>
      <c r="L23" s="21">
        <f t="shared" si="17"/>
        <v>2432686.5597999995</v>
      </c>
      <c r="M23" s="21">
        <f t="shared" si="17"/>
        <v>2432686.5597999995</v>
      </c>
      <c r="N23" s="21">
        <f t="shared" si="17"/>
        <v>2432686.5597999995</v>
      </c>
      <c r="O23" s="21">
        <f t="shared" si="17"/>
        <v>2432686.5597999995</v>
      </c>
      <c r="P23" s="21">
        <f t="shared" si="17"/>
        <v>2432686.5597999995</v>
      </c>
      <c r="Q23" s="21">
        <f t="shared" si="17"/>
        <v>2432686.5597999995</v>
      </c>
    </row>
    <row r="24" spans="1:17" ht="20.25" customHeight="1">
      <c r="A24" s="3" t="s">
        <v>97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2026</v>
      </c>
      <c r="G25" s="24">
        <f>F25+1</f>
        <v>2027</v>
      </c>
      <c r="H25" s="24">
        <f aca="true" t="shared" si="18" ref="H25:Q25">G25+1</f>
        <v>2028</v>
      </c>
      <c r="I25" s="24">
        <f t="shared" si="18"/>
        <v>2029</v>
      </c>
      <c r="J25" s="24">
        <f t="shared" si="18"/>
        <v>2030</v>
      </c>
      <c r="K25" s="24">
        <f t="shared" si="18"/>
        <v>2031</v>
      </c>
      <c r="L25" s="24">
        <f>K25+1</f>
        <v>2032</v>
      </c>
      <c r="M25" s="24">
        <f>L25+1</f>
        <v>2033</v>
      </c>
      <c r="N25" s="24">
        <f>K25+1</f>
        <v>2032</v>
      </c>
      <c r="O25" s="24">
        <f aca="true" t="shared" si="19" ref="O25">N25+1</f>
        <v>2033</v>
      </c>
      <c r="P25" s="24">
        <f>M25+1</f>
        <v>2034</v>
      </c>
      <c r="Q25" s="24">
        <f t="shared" si="18"/>
        <v>2035</v>
      </c>
    </row>
    <row r="26" spans="1:19" ht="12.75">
      <c r="A26" s="93" t="s">
        <v>14</v>
      </c>
      <c r="B26" s="10">
        <v>10</v>
      </c>
      <c r="C26" s="10"/>
      <c r="D26" s="10"/>
      <c r="E26" s="10"/>
      <c r="F26" s="6">
        <f aca="true" t="shared" si="20" ref="F26:Q26">F14-F38</f>
        <v>1486.19</v>
      </c>
      <c r="G26" s="6">
        <f t="shared" si="20"/>
        <v>1486.19</v>
      </c>
      <c r="H26" s="6">
        <f t="shared" si="20"/>
        <v>1486.19</v>
      </c>
      <c r="I26" s="6">
        <f t="shared" si="20"/>
        <v>1486.19</v>
      </c>
      <c r="J26" s="6">
        <f t="shared" si="20"/>
        <v>1486.19</v>
      </c>
      <c r="K26" s="6">
        <f t="shared" si="20"/>
        <v>1486.19</v>
      </c>
      <c r="L26" s="6">
        <f t="shared" si="20"/>
        <v>1486.19</v>
      </c>
      <c r="M26" s="6">
        <f t="shared" si="20"/>
        <v>1486.19</v>
      </c>
      <c r="N26" s="6">
        <f t="shared" si="20"/>
        <v>1486.19</v>
      </c>
      <c r="O26" s="6">
        <f t="shared" si="20"/>
        <v>1486.19</v>
      </c>
      <c r="P26" s="6">
        <f t="shared" si="20"/>
        <v>1486.19</v>
      </c>
      <c r="Q26" s="6">
        <f t="shared" si="20"/>
        <v>1486.19</v>
      </c>
      <c r="R26" s="52"/>
      <c r="S26" s="53"/>
    </row>
    <row r="27" spans="1:19" ht="12.75">
      <c r="A27" s="27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2"/>
      <c r="S27" s="53"/>
    </row>
    <row r="28" spans="1:19" ht="12.75">
      <c r="A28" s="93" t="s">
        <v>15</v>
      </c>
      <c r="B28" s="10">
        <v>12</v>
      </c>
      <c r="C28" s="10"/>
      <c r="D28" s="10"/>
      <c r="E28" s="10"/>
      <c r="F28" s="6">
        <f aca="true" t="shared" si="21" ref="F28:Q30">F16-F40</f>
        <v>101583</v>
      </c>
      <c r="G28" s="6">
        <f t="shared" si="21"/>
        <v>101583</v>
      </c>
      <c r="H28" s="6">
        <f t="shared" si="21"/>
        <v>101583</v>
      </c>
      <c r="I28" s="6">
        <f t="shared" si="21"/>
        <v>101583</v>
      </c>
      <c r="J28" s="6">
        <f t="shared" si="21"/>
        <v>101583</v>
      </c>
      <c r="K28" s="6">
        <f t="shared" si="21"/>
        <v>101583</v>
      </c>
      <c r="L28" s="6">
        <f t="shared" si="21"/>
        <v>101583</v>
      </c>
      <c r="M28" s="6">
        <f t="shared" si="21"/>
        <v>101583</v>
      </c>
      <c r="N28" s="6">
        <f t="shared" si="21"/>
        <v>101583</v>
      </c>
      <c r="O28" s="6">
        <f t="shared" si="21"/>
        <v>101583</v>
      </c>
      <c r="P28" s="6">
        <f t="shared" si="21"/>
        <v>101583</v>
      </c>
      <c r="Q28" s="6">
        <f t="shared" si="21"/>
        <v>101583</v>
      </c>
      <c r="R28" s="52"/>
      <c r="S28" s="53"/>
    </row>
    <row r="29" spans="1:19" ht="12.75">
      <c r="A29" s="93" t="s">
        <v>13</v>
      </c>
      <c r="B29" s="10">
        <v>13</v>
      </c>
      <c r="C29" s="10"/>
      <c r="D29" s="10"/>
      <c r="E29" s="10"/>
      <c r="F29" s="6">
        <f t="shared" si="21"/>
        <v>1502</v>
      </c>
      <c r="G29" s="6">
        <f t="shared" si="21"/>
        <v>1502</v>
      </c>
      <c r="H29" s="6">
        <f t="shared" si="21"/>
        <v>1502</v>
      </c>
      <c r="I29" s="6">
        <f t="shared" si="21"/>
        <v>1502</v>
      </c>
      <c r="J29" s="6">
        <f t="shared" si="21"/>
        <v>1502</v>
      </c>
      <c r="K29" s="6">
        <f t="shared" si="21"/>
        <v>1502</v>
      </c>
      <c r="L29" s="6">
        <f t="shared" si="21"/>
        <v>1502</v>
      </c>
      <c r="M29" s="6">
        <f t="shared" si="21"/>
        <v>1502</v>
      </c>
      <c r="N29" s="6">
        <f t="shared" si="21"/>
        <v>1502</v>
      </c>
      <c r="O29" s="6">
        <f t="shared" si="21"/>
        <v>1502</v>
      </c>
      <c r="P29" s="6">
        <f t="shared" si="21"/>
        <v>1502</v>
      </c>
      <c r="Q29" s="6">
        <f t="shared" si="21"/>
        <v>1502</v>
      </c>
      <c r="R29" s="52"/>
      <c r="S29" s="53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1323199.5426999996</v>
      </c>
      <c r="G30" s="6">
        <f t="shared" si="21"/>
        <v>1323199.5426999996</v>
      </c>
      <c r="H30" s="6">
        <f t="shared" si="21"/>
        <v>1323199.5426999996</v>
      </c>
      <c r="I30" s="6">
        <f t="shared" si="21"/>
        <v>1323199.5426999996</v>
      </c>
      <c r="J30" s="6">
        <f t="shared" si="21"/>
        <v>1323199.5426999996</v>
      </c>
      <c r="K30" s="6">
        <f t="shared" si="21"/>
        <v>1323199.5426999996</v>
      </c>
      <c r="L30" s="6">
        <f t="shared" si="21"/>
        <v>1323199.5426999996</v>
      </c>
      <c r="M30" s="6">
        <f t="shared" si="21"/>
        <v>1323199.5426999996</v>
      </c>
      <c r="N30" s="6">
        <f t="shared" si="21"/>
        <v>1323199.5426999996</v>
      </c>
      <c r="O30" s="6">
        <f t="shared" si="21"/>
        <v>1323199.5426999996</v>
      </c>
      <c r="P30" s="6">
        <f t="shared" si="21"/>
        <v>1323199.5426999996</v>
      </c>
      <c r="Q30" s="6">
        <f t="shared" si="21"/>
        <v>1323199.5426999996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900141.7116999999</v>
      </c>
      <c r="G32" s="6">
        <f t="shared" si="22"/>
        <v>900141.7116999999</v>
      </c>
      <c r="H32" s="6">
        <f t="shared" si="22"/>
        <v>900141.7116999999</v>
      </c>
      <c r="I32" s="6">
        <f t="shared" si="22"/>
        <v>900141.7116999999</v>
      </c>
      <c r="J32" s="6">
        <f t="shared" si="22"/>
        <v>900141.7116999999</v>
      </c>
      <c r="K32" s="6">
        <f t="shared" si="22"/>
        <v>900141.7116999999</v>
      </c>
      <c r="L32" s="6">
        <f t="shared" si="22"/>
        <v>900141.7116999999</v>
      </c>
      <c r="M32" s="6">
        <f t="shared" si="22"/>
        <v>900141.7116999999</v>
      </c>
      <c r="N32" s="6">
        <f t="shared" si="22"/>
        <v>900141.7116999999</v>
      </c>
      <c r="O32" s="6">
        <f t="shared" si="22"/>
        <v>900141.7116999999</v>
      </c>
      <c r="P32" s="6">
        <f t="shared" si="22"/>
        <v>900141.7116999999</v>
      </c>
      <c r="Q32" s="6">
        <f t="shared" si="22"/>
        <v>900141.7116999999</v>
      </c>
      <c r="R32" s="54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209345.30539999995</v>
      </c>
      <c r="G33" s="6">
        <f t="shared" si="22"/>
        <v>209345.30539999995</v>
      </c>
      <c r="H33" s="6">
        <f t="shared" si="22"/>
        <v>209345.30539999995</v>
      </c>
      <c r="I33" s="6">
        <f t="shared" si="22"/>
        <v>209345.30539999995</v>
      </c>
      <c r="J33" s="6">
        <f t="shared" si="22"/>
        <v>209345.30539999995</v>
      </c>
      <c r="K33" s="6">
        <f t="shared" si="22"/>
        <v>209345.30539999995</v>
      </c>
      <c r="L33" s="6">
        <f t="shared" si="22"/>
        <v>209345.30539999995</v>
      </c>
      <c r="M33" s="6">
        <f t="shared" si="22"/>
        <v>209345.30539999995</v>
      </c>
      <c r="N33" s="6">
        <f t="shared" si="22"/>
        <v>209345.30539999995</v>
      </c>
      <c r="O33" s="6">
        <f t="shared" si="22"/>
        <v>209345.30539999995</v>
      </c>
      <c r="P33" s="6">
        <f t="shared" si="22"/>
        <v>209345.30539999995</v>
      </c>
      <c r="Q33" s="6">
        <f t="shared" si="22"/>
        <v>209345.30539999995</v>
      </c>
      <c r="R33" s="54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4"/>
    </row>
    <row r="35" spans="1:18" ht="12.75">
      <c r="A35" s="18" t="s">
        <v>101</v>
      </c>
      <c r="B35" s="19" t="s">
        <v>0</v>
      </c>
      <c r="C35" s="19"/>
      <c r="D35" s="19"/>
      <c r="E35" s="19"/>
      <c r="F35" s="20">
        <f aca="true" t="shared" si="23" ref="F35:Q35">SUM(F30:F34)</f>
        <v>2432686.5597999995</v>
      </c>
      <c r="G35" s="20">
        <f t="shared" si="23"/>
        <v>2432686.5597999995</v>
      </c>
      <c r="H35" s="20">
        <f t="shared" si="23"/>
        <v>2432686.5597999995</v>
      </c>
      <c r="I35" s="20">
        <f t="shared" si="23"/>
        <v>2432686.5597999995</v>
      </c>
      <c r="J35" s="20">
        <f t="shared" si="23"/>
        <v>2432686.5597999995</v>
      </c>
      <c r="K35" s="20">
        <f t="shared" si="23"/>
        <v>2432686.5597999995</v>
      </c>
      <c r="L35" s="20">
        <f t="shared" si="23"/>
        <v>2432686.5597999995</v>
      </c>
      <c r="M35" s="20">
        <f t="shared" si="23"/>
        <v>2432686.5597999995</v>
      </c>
      <c r="N35" s="20">
        <f t="shared" si="23"/>
        <v>2432686.5597999995</v>
      </c>
      <c r="O35" s="20">
        <f t="shared" si="23"/>
        <v>2432686.5597999995</v>
      </c>
      <c r="P35" s="20">
        <f t="shared" si="23"/>
        <v>2432686.5597999995</v>
      </c>
      <c r="Q35" s="20">
        <f t="shared" si="23"/>
        <v>2432686.5597999995</v>
      </c>
      <c r="R35" s="55"/>
    </row>
    <row r="36" spans="1:17" ht="20.25" customHeight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2026</v>
      </c>
      <c r="G37" s="24">
        <f aca="true" t="shared" si="24" ref="G37:Q37">F37+1</f>
        <v>2027</v>
      </c>
      <c r="H37" s="24">
        <f t="shared" si="24"/>
        <v>2028</v>
      </c>
      <c r="I37" s="24">
        <f t="shared" si="24"/>
        <v>2029</v>
      </c>
      <c r="J37" s="24">
        <f t="shared" si="24"/>
        <v>2030</v>
      </c>
      <c r="K37" s="24">
        <f t="shared" si="24"/>
        <v>2031</v>
      </c>
      <c r="L37" s="24">
        <f t="shared" si="24"/>
        <v>2032</v>
      </c>
      <c r="M37" s="24">
        <f t="shared" si="24"/>
        <v>2033</v>
      </c>
      <c r="N37" s="24">
        <f>K37+1</f>
        <v>2032</v>
      </c>
      <c r="O37" s="24">
        <f aca="true" t="shared" si="25" ref="O37">N37+1</f>
        <v>2033</v>
      </c>
      <c r="P37" s="24">
        <f>M37+1</f>
        <v>2034</v>
      </c>
      <c r="Q37" s="24">
        <f t="shared" si="24"/>
        <v>2035</v>
      </c>
    </row>
    <row r="38" spans="1:19" ht="12.75">
      <c r="A38" s="93" t="s">
        <v>14</v>
      </c>
      <c r="B38" s="10">
        <v>19</v>
      </c>
      <c r="C38" s="10"/>
      <c r="D38" s="99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2"/>
      <c r="S38" s="53"/>
    </row>
    <row r="39" spans="1:19" ht="12.75">
      <c r="A39" s="27" t="s">
        <v>20</v>
      </c>
      <c r="B39" s="10">
        <v>20</v>
      </c>
      <c r="C39" s="10"/>
      <c r="D39" s="99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2"/>
      <c r="S39" s="53"/>
    </row>
    <row r="40" spans="1:19" ht="12.75">
      <c r="A40" s="93" t="s">
        <v>15</v>
      </c>
      <c r="B40" s="10">
        <v>21</v>
      </c>
      <c r="C40" s="10"/>
      <c r="D40" s="99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2"/>
      <c r="S40" s="53"/>
    </row>
    <row r="41" spans="1:19" ht="12.75">
      <c r="A41" s="93" t="s">
        <v>13</v>
      </c>
      <c r="B41" s="10">
        <v>22</v>
      </c>
      <c r="C41" s="10"/>
      <c r="D41" s="99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2"/>
      <c r="S41" s="53"/>
    </row>
    <row r="42" spans="1:17" ht="12.75">
      <c r="A42" s="8" t="s">
        <v>16</v>
      </c>
      <c r="B42" s="10">
        <v>23</v>
      </c>
      <c r="C42" s="10"/>
      <c r="D42" s="99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99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99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4"/>
    </row>
    <row r="45" spans="1:18" ht="12.75">
      <c r="A45" s="8" t="s">
        <v>18</v>
      </c>
      <c r="B45" s="10">
        <v>26</v>
      </c>
      <c r="C45" s="10"/>
      <c r="D45" s="99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4"/>
    </row>
    <row r="46" spans="1:18" ht="12.75">
      <c r="A46" s="9" t="s">
        <v>19</v>
      </c>
      <c r="B46" s="10">
        <v>27</v>
      </c>
      <c r="C46" s="10"/>
      <c r="D46" s="99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4"/>
    </row>
    <row r="47" spans="1:18" ht="12.75">
      <c r="A47" s="18" t="s">
        <v>98</v>
      </c>
      <c r="B47" s="19" t="s">
        <v>1</v>
      </c>
      <c r="C47" s="19"/>
      <c r="D47" s="60">
        <f>SUM(F47:Q47)</f>
        <v>0</v>
      </c>
      <c r="E47" s="60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5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</sheetData>
  <mergeCells count="4">
    <mergeCell ref="B7:C7"/>
    <mergeCell ref="B8:C8"/>
    <mergeCell ref="B9:C9"/>
    <mergeCell ref="D11:J11"/>
  </mergeCells>
  <conditionalFormatting sqref="B11: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33">
      <selection activeCell="F37" sqref="F37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128</v>
      </c>
      <c r="H4" s="98"/>
      <c r="I4" s="98"/>
      <c r="J4" s="98"/>
      <c r="K4" s="98"/>
      <c r="L4" s="98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35" customHeight="1">
      <c r="A7" s="94" t="s">
        <v>81</v>
      </c>
      <c r="B7" s="106" t="s">
        <v>79</v>
      </c>
      <c r="C7" s="107"/>
      <c r="D7" s="9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95" t="s">
        <v>25</v>
      </c>
      <c r="B8" s="106" t="s">
        <v>26</v>
      </c>
      <c r="C8" s="107"/>
      <c r="D8" s="9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94" t="s">
        <v>82</v>
      </c>
      <c r="B9" s="106" t="s">
        <v>80</v>
      </c>
      <c r="C9" s="107"/>
      <c r="D9" s="9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2.75">
      <c r="A11" s="11" t="s">
        <v>12</v>
      </c>
      <c r="B11" s="12">
        <v>12</v>
      </c>
      <c r="C11" s="12"/>
      <c r="D11" s="108"/>
      <c r="E11" s="108"/>
      <c r="F11" s="108"/>
      <c r="G11" s="108"/>
      <c r="H11" s="108"/>
      <c r="I11" s="108"/>
      <c r="J11" s="108"/>
      <c r="K11" s="13"/>
      <c r="L11" s="13"/>
      <c r="M11" s="13"/>
      <c r="N11" s="13"/>
      <c r="O11" s="13"/>
      <c r="P11" s="13"/>
      <c r="Q11" s="13"/>
    </row>
    <row r="12" spans="1:17" ht="20.25" customHeight="1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92"/>
      <c r="F13" s="24">
        <v>2026</v>
      </c>
      <c r="G13" s="24">
        <f>F13+1</f>
        <v>2027</v>
      </c>
      <c r="H13" s="24">
        <f aca="true" t="shared" si="0" ref="H13:Q13">G13+1</f>
        <v>2028</v>
      </c>
      <c r="I13" s="24">
        <f t="shared" si="0"/>
        <v>2029</v>
      </c>
      <c r="J13" s="24">
        <f t="shared" si="0"/>
        <v>2030</v>
      </c>
      <c r="K13" s="24">
        <f t="shared" si="0"/>
        <v>2031</v>
      </c>
      <c r="L13" s="24">
        <f>K13+1</f>
        <v>2032</v>
      </c>
      <c r="M13" s="24">
        <f>L13+1</f>
        <v>2033</v>
      </c>
      <c r="N13" s="24">
        <f>K13+1</f>
        <v>2032</v>
      </c>
      <c r="O13" s="24">
        <f aca="true" t="shared" si="1" ref="O13">N13+1</f>
        <v>2033</v>
      </c>
      <c r="P13" s="24">
        <f>M13+1</f>
        <v>2034</v>
      </c>
      <c r="Q13" s="24">
        <f t="shared" si="0"/>
        <v>2035</v>
      </c>
    </row>
    <row r="14" spans="1:17" ht="12.75">
      <c r="A14" s="93" t="s">
        <v>14</v>
      </c>
      <c r="B14" s="10">
        <v>1</v>
      </c>
      <c r="C14" s="10"/>
      <c r="D14" s="14">
        <v>775.5699999999999</v>
      </c>
      <c r="E14" s="14"/>
      <c r="F14" s="4">
        <f aca="true" t="shared" si="2" ref="F14">D14</f>
        <v>775.5699999999999</v>
      </c>
      <c r="G14" s="4">
        <f aca="true" t="shared" si="3" ref="G14:K14">F14</f>
        <v>775.5699999999999</v>
      </c>
      <c r="H14" s="4">
        <f t="shared" si="3"/>
        <v>775.5699999999999</v>
      </c>
      <c r="I14" s="4">
        <f t="shared" si="3"/>
        <v>775.5699999999999</v>
      </c>
      <c r="J14" s="4">
        <f t="shared" si="3"/>
        <v>775.5699999999999</v>
      </c>
      <c r="K14" s="4">
        <f t="shared" si="3"/>
        <v>775.5699999999999</v>
      </c>
      <c r="L14" s="4">
        <f aca="true" t="shared" si="4" ref="L14">I14</f>
        <v>775.5699999999999</v>
      </c>
      <c r="M14" s="4">
        <f aca="true" t="shared" si="5" ref="M14">L14</f>
        <v>775.5699999999999</v>
      </c>
      <c r="N14" s="4">
        <f aca="true" t="shared" si="6" ref="N14">I14</f>
        <v>775.5699999999999</v>
      </c>
      <c r="O14" s="4">
        <f aca="true" t="shared" si="7" ref="O14">N14</f>
        <v>775.5699999999999</v>
      </c>
      <c r="P14" s="4">
        <f aca="true" t="shared" si="8" ref="P14">K14</f>
        <v>775.5699999999999</v>
      </c>
      <c r="Q14" s="4">
        <f aca="true" t="shared" si="9" ref="Q14">P14</f>
        <v>775.5699999999999</v>
      </c>
    </row>
    <row r="15" spans="1:17" ht="12.75">
      <c r="A15" s="27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93" t="s">
        <v>15</v>
      </c>
      <c r="B16" s="10">
        <v>3</v>
      </c>
      <c r="C16" s="10"/>
      <c r="D16" s="15">
        <f>8.775*1000</f>
        <v>8775</v>
      </c>
      <c r="E16" s="15"/>
      <c r="F16" s="4">
        <f aca="true" t="shared" si="10" ref="F16:F22">D16</f>
        <v>8775</v>
      </c>
      <c r="G16" s="4">
        <f aca="true" t="shared" si="11" ref="G16:Q22">F16</f>
        <v>8775</v>
      </c>
      <c r="H16" s="4">
        <f t="shared" si="11"/>
        <v>8775</v>
      </c>
      <c r="I16" s="4">
        <f t="shared" si="11"/>
        <v>8775</v>
      </c>
      <c r="J16" s="4">
        <f t="shared" si="11"/>
        <v>8775</v>
      </c>
      <c r="K16" s="4">
        <f t="shared" si="11"/>
        <v>8775</v>
      </c>
      <c r="L16" s="4">
        <f aca="true" t="shared" si="12" ref="L16:L22">I16</f>
        <v>8775</v>
      </c>
      <c r="M16" s="4">
        <f aca="true" t="shared" si="13" ref="M16:M22">L16</f>
        <v>8775</v>
      </c>
      <c r="N16" s="4">
        <f aca="true" t="shared" si="14" ref="N16:N22">I16</f>
        <v>8775</v>
      </c>
      <c r="O16" s="4">
        <f aca="true" t="shared" si="15" ref="O16:O22">N16</f>
        <v>8775</v>
      </c>
      <c r="P16" s="4">
        <f aca="true" t="shared" si="16" ref="P16:P22">K16</f>
        <v>8775</v>
      </c>
      <c r="Q16" s="4">
        <f t="shared" si="11"/>
        <v>8775</v>
      </c>
    </row>
    <row r="17" spans="1:17" ht="12.75">
      <c r="A17" s="93" t="s">
        <v>13</v>
      </c>
      <c r="B17" s="10">
        <v>4</v>
      </c>
      <c r="C17" s="10"/>
      <c r="D17" s="15">
        <v>543</v>
      </c>
      <c r="E17" s="15"/>
      <c r="F17" s="4">
        <f t="shared" si="10"/>
        <v>543</v>
      </c>
      <c r="G17" s="4">
        <f t="shared" si="11"/>
        <v>543</v>
      </c>
      <c r="H17" s="4">
        <f t="shared" si="11"/>
        <v>543</v>
      </c>
      <c r="I17" s="4">
        <f t="shared" si="11"/>
        <v>543</v>
      </c>
      <c r="J17" s="4">
        <f t="shared" si="11"/>
        <v>543</v>
      </c>
      <c r="K17" s="4">
        <f t="shared" si="11"/>
        <v>543</v>
      </c>
      <c r="L17" s="4">
        <f t="shared" si="12"/>
        <v>543</v>
      </c>
      <c r="M17" s="4">
        <f t="shared" si="13"/>
        <v>543</v>
      </c>
      <c r="N17" s="4">
        <f t="shared" si="14"/>
        <v>543</v>
      </c>
      <c r="O17" s="4">
        <f t="shared" si="15"/>
        <v>543</v>
      </c>
      <c r="P17" s="4">
        <f t="shared" si="16"/>
        <v>543</v>
      </c>
      <c r="Q17" s="4">
        <f t="shared" si="11"/>
        <v>543</v>
      </c>
    </row>
    <row r="18" spans="1:17" ht="12.75">
      <c r="A18" s="8" t="s">
        <v>16</v>
      </c>
      <c r="B18" s="10">
        <v>5</v>
      </c>
      <c r="C18" s="10"/>
      <c r="D18" s="15">
        <v>721602.827862</v>
      </c>
      <c r="E18" s="15"/>
      <c r="F18" s="4">
        <f t="shared" si="10"/>
        <v>721602.827862</v>
      </c>
      <c r="G18" s="4">
        <f t="shared" si="11"/>
        <v>721602.827862</v>
      </c>
      <c r="H18" s="4">
        <f t="shared" si="11"/>
        <v>721602.827862</v>
      </c>
      <c r="I18" s="4">
        <f t="shared" si="11"/>
        <v>721602.827862</v>
      </c>
      <c r="J18" s="4">
        <f t="shared" si="11"/>
        <v>721602.827862</v>
      </c>
      <c r="K18" s="4">
        <f t="shared" si="11"/>
        <v>721602.827862</v>
      </c>
      <c r="L18" s="4">
        <f t="shared" si="12"/>
        <v>721602.827862</v>
      </c>
      <c r="M18" s="4">
        <f t="shared" si="13"/>
        <v>721602.827862</v>
      </c>
      <c r="N18" s="4">
        <f t="shared" si="14"/>
        <v>721602.827862</v>
      </c>
      <c r="O18" s="4">
        <f t="shared" si="15"/>
        <v>721602.827862</v>
      </c>
      <c r="P18" s="4">
        <f t="shared" si="16"/>
        <v>721602.827862</v>
      </c>
      <c r="Q18" s="4">
        <f t="shared" si="11"/>
        <v>721602.827862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82362.68232499999</v>
      </c>
      <c r="E20" s="15"/>
      <c r="F20" s="4">
        <f t="shared" si="10"/>
        <v>82362.68232499999</v>
      </c>
      <c r="G20" s="4">
        <f t="shared" si="11"/>
        <v>82362.68232499999</v>
      </c>
      <c r="H20" s="4">
        <f t="shared" si="11"/>
        <v>82362.68232499999</v>
      </c>
      <c r="I20" s="4">
        <f t="shared" si="11"/>
        <v>82362.68232499999</v>
      </c>
      <c r="J20" s="4">
        <f t="shared" si="11"/>
        <v>82362.68232499999</v>
      </c>
      <c r="K20" s="4">
        <f t="shared" si="11"/>
        <v>82362.68232499999</v>
      </c>
      <c r="L20" s="4">
        <f t="shared" si="12"/>
        <v>82362.68232499999</v>
      </c>
      <c r="M20" s="4">
        <f t="shared" si="13"/>
        <v>82362.68232499999</v>
      </c>
      <c r="N20" s="4">
        <f t="shared" si="14"/>
        <v>82362.68232499999</v>
      </c>
      <c r="O20" s="4">
        <f t="shared" si="15"/>
        <v>82362.68232499999</v>
      </c>
      <c r="P20" s="4">
        <f t="shared" si="16"/>
        <v>82362.68232499999</v>
      </c>
      <c r="Q20" s="4">
        <f t="shared" si="11"/>
        <v>82362.68232499999</v>
      </c>
    </row>
    <row r="21" spans="1:17" ht="12.75">
      <c r="A21" s="8" t="s">
        <v>18</v>
      </c>
      <c r="B21" s="10">
        <v>8</v>
      </c>
      <c r="C21" s="10"/>
      <c r="D21" s="15">
        <v>75682.09109999999</v>
      </c>
      <c r="E21" s="15"/>
      <c r="F21" s="4">
        <f t="shared" si="10"/>
        <v>75682.09109999999</v>
      </c>
      <c r="G21" s="4">
        <f t="shared" si="11"/>
        <v>75682.09109999999</v>
      </c>
      <c r="H21" s="4">
        <f t="shared" si="11"/>
        <v>75682.09109999999</v>
      </c>
      <c r="I21" s="4">
        <f t="shared" si="11"/>
        <v>75682.09109999999</v>
      </c>
      <c r="J21" s="4">
        <f t="shared" si="11"/>
        <v>75682.09109999999</v>
      </c>
      <c r="K21" s="4">
        <f t="shared" si="11"/>
        <v>75682.09109999999</v>
      </c>
      <c r="L21" s="4">
        <f t="shared" si="12"/>
        <v>75682.09109999999</v>
      </c>
      <c r="M21" s="4">
        <f t="shared" si="13"/>
        <v>75682.09109999999</v>
      </c>
      <c r="N21" s="4">
        <f t="shared" si="14"/>
        <v>75682.09109999999</v>
      </c>
      <c r="O21" s="4">
        <f t="shared" si="15"/>
        <v>75682.09109999999</v>
      </c>
      <c r="P21" s="4">
        <f t="shared" si="16"/>
        <v>75682.09109999999</v>
      </c>
      <c r="Q21" s="4">
        <f t="shared" si="11"/>
        <v>75682.09109999999</v>
      </c>
    </row>
    <row r="22" spans="1:17" ht="12.75">
      <c r="A22" s="34" t="s">
        <v>23</v>
      </c>
      <c r="B22" s="33">
        <v>9</v>
      </c>
      <c r="C22" s="33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100</v>
      </c>
      <c r="B23" s="16" t="s">
        <v>11</v>
      </c>
      <c r="C23" s="16"/>
      <c r="D23" s="21">
        <f>SUM(D18:D22)</f>
        <v>879647.6012869999</v>
      </c>
      <c r="E23" s="21"/>
      <c r="F23" s="21">
        <f aca="true" t="shared" si="17" ref="F23:Q23">SUM(F18:F22)</f>
        <v>879647.6012869999</v>
      </c>
      <c r="G23" s="21">
        <f t="shared" si="17"/>
        <v>879647.6012869999</v>
      </c>
      <c r="H23" s="21">
        <f t="shared" si="17"/>
        <v>879647.6012869999</v>
      </c>
      <c r="I23" s="21">
        <f t="shared" si="17"/>
        <v>879647.6012869999</v>
      </c>
      <c r="J23" s="21">
        <f t="shared" si="17"/>
        <v>879647.6012869999</v>
      </c>
      <c r="K23" s="21">
        <f t="shared" si="17"/>
        <v>879647.6012869999</v>
      </c>
      <c r="L23" s="21">
        <f t="shared" si="17"/>
        <v>879647.6012869999</v>
      </c>
      <c r="M23" s="21">
        <f t="shared" si="17"/>
        <v>879647.6012869999</v>
      </c>
      <c r="N23" s="21">
        <f t="shared" si="17"/>
        <v>879647.6012869999</v>
      </c>
      <c r="O23" s="21">
        <f t="shared" si="17"/>
        <v>879647.6012869999</v>
      </c>
      <c r="P23" s="21">
        <f t="shared" si="17"/>
        <v>879647.6012869999</v>
      </c>
      <c r="Q23" s="21">
        <f t="shared" si="17"/>
        <v>879647.6012869999</v>
      </c>
    </row>
    <row r="24" spans="1:17" ht="20.25" customHeight="1">
      <c r="A24" s="3" t="s">
        <v>97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2026</v>
      </c>
      <c r="G25" s="24">
        <f>F25+1</f>
        <v>2027</v>
      </c>
      <c r="H25" s="24">
        <f aca="true" t="shared" si="18" ref="H25:Q25">G25+1</f>
        <v>2028</v>
      </c>
      <c r="I25" s="24">
        <f t="shared" si="18"/>
        <v>2029</v>
      </c>
      <c r="J25" s="24">
        <f t="shared" si="18"/>
        <v>2030</v>
      </c>
      <c r="K25" s="24">
        <f t="shared" si="18"/>
        <v>2031</v>
      </c>
      <c r="L25" s="24">
        <f>K25+1</f>
        <v>2032</v>
      </c>
      <c r="M25" s="24">
        <f>L25+1</f>
        <v>2033</v>
      </c>
      <c r="N25" s="24">
        <f>K25+1</f>
        <v>2032</v>
      </c>
      <c r="O25" s="24">
        <f aca="true" t="shared" si="19" ref="O25">N25+1</f>
        <v>2033</v>
      </c>
      <c r="P25" s="24">
        <f>M25+1</f>
        <v>2034</v>
      </c>
      <c r="Q25" s="24">
        <f t="shared" si="18"/>
        <v>2035</v>
      </c>
    </row>
    <row r="26" spans="1:19" ht="12.75">
      <c r="A26" s="93" t="s">
        <v>14</v>
      </c>
      <c r="B26" s="10">
        <v>10</v>
      </c>
      <c r="C26" s="10"/>
      <c r="D26" s="10"/>
      <c r="E26" s="10"/>
      <c r="F26" s="6">
        <f aca="true" t="shared" si="20" ref="F26:Q26">F14-F38</f>
        <v>775.5699999999999</v>
      </c>
      <c r="G26" s="6">
        <f t="shared" si="20"/>
        <v>775.5699999999999</v>
      </c>
      <c r="H26" s="6">
        <f t="shared" si="20"/>
        <v>775.5699999999999</v>
      </c>
      <c r="I26" s="6">
        <f t="shared" si="20"/>
        <v>775.5699999999999</v>
      </c>
      <c r="J26" s="6">
        <f t="shared" si="20"/>
        <v>775.5699999999999</v>
      </c>
      <c r="K26" s="6">
        <f t="shared" si="20"/>
        <v>775.5699999999999</v>
      </c>
      <c r="L26" s="6">
        <f t="shared" si="20"/>
        <v>775.5699999999999</v>
      </c>
      <c r="M26" s="6">
        <f t="shared" si="20"/>
        <v>775.5699999999999</v>
      </c>
      <c r="N26" s="6">
        <f t="shared" si="20"/>
        <v>775.5699999999999</v>
      </c>
      <c r="O26" s="6">
        <f t="shared" si="20"/>
        <v>775.5699999999999</v>
      </c>
      <c r="P26" s="6">
        <f t="shared" si="20"/>
        <v>775.5699999999999</v>
      </c>
      <c r="Q26" s="6">
        <f t="shared" si="20"/>
        <v>775.5699999999999</v>
      </c>
      <c r="R26" s="52"/>
      <c r="S26" s="53"/>
    </row>
    <row r="27" spans="1:19" ht="12.75">
      <c r="A27" s="27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2"/>
      <c r="S27" s="53"/>
    </row>
    <row r="28" spans="1:19" ht="12.75">
      <c r="A28" s="93" t="s">
        <v>15</v>
      </c>
      <c r="B28" s="10">
        <v>12</v>
      </c>
      <c r="C28" s="10"/>
      <c r="D28" s="10"/>
      <c r="E28" s="10"/>
      <c r="F28" s="6">
        <f aca="true" t="shared" si="21" ref="F28:Q30">F16-F40</f>
        <v>8775</v>
      </c>
      <c r="G28" s="6">
        <f t="shared" si="21"/>
        <v>8775</v>
      </c>
      <c r="H28" s="6">
        <f t="shared" si="21"/>
        <v>8775</v>
      </c>
      <c r="I28" s="6">
        <f t="shared" si="21"/>
        <v>8775</v>
      </c>
      <c r="J28" s="6">
        <f t="shared" si="21"/>
        <v>8775</v>
      </c>
      <c r="K28" s="6">
        <f t="shared" si="21"/>
        <v>8775</v>
      </c>
      <c r="L28" s="6">
        <f t="shared" si="21"/>
        <v>8775</v>
      </c>
      <c r="M28" s="6">
        <f t="shared" si="21"/>
        <v>8775</v>
      </c>
      <c r="N28" s="6">
        <f t="shared" si="21"/>
        <v>8775</v>
      </c>
      <c r="O28" s="6">
        <f t="shared" si="21"/>
        <v>8775</v>
      </c>
      <c r="P28" s="6">
        <f t="shared" si="21"/>
        <v>8775</v>
      </c>
      <c r="Q28" s="6">
        <f t="shared" si="21"/>
        <v>8775</v>
      </c>
      <c r="R28" s="52"/>
      <c r="S28" s="53"/>
    </row>
    <row r="29" spans="1:19" ht="12.75">
      <c r="A29" s="93" t="s">
        <v>13</v>
      </c>
      <c r="B29" s="10">
        <v>13</v>
      </c>
      <c r="C29" s="10"/>
      <c r="D29" s="10"/>
      <c r="E29" s="10"/>
      <c r="F29" s="6">
        <f t="shared" si="21"/>
        <v>543</v>
      </c>
      <c r="G29" s="6">
        <f t="shared" si="21"/>
        <v>543</v>
      </c>
      <c r="H29" s="6">
        <f t="shared" si="21"/>
        <v>543</v>
      </c>
      <c r="I29" s="6">
        <f t="shared" si="21"/>
        <v>543</v>
      </c>
      <c r="J29" s="6">
        <f t="shared" si="21"/>
        <v>543</v>
      </c>
      <c r="K29" s="6">
        <f t="shared" si="21"/>
        <v>543</v>
      </c>
      <c r="L29" s="6">
        <f t="shared" si="21"/>
        <v>543</v>
      </c>
      <c r="M29" s="6">
        <f t="shared" si="21"/>
        <v>543</v>
      </c>
      <c r="N29" s="6">
        <f t="shared" si="21"/>
        <v>543</v>
      </c>
      <c r="O29" s="6">
        <f t="shared" si="21"/>
        <v>543</v>
      </c>
      <c r="P29" s="6">
        <f t="shared" si="21"/>
        <v>543</v>
      </c>
      <c r="Q29" s="6">
        <f t="shared" si="21"/>
        <v>543</v>
      </c>
      <c r="R29" s="52"/>
      <c r="S29" s="53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721602.827862</v>
      </c>
      <c r="G30" s="6">
        <f t="shared" si="21"/>
        <v>721602.827862</v>
      </c>
      <c r="H30" s="6">
        <f t="shared" si="21"/>
        <v>721602.827862</v>
      </c>
      <c r="I30" s="6">
        <f t="shared" si="21"/>
        <v>721602.827862</v>
      </c>
      <c r="J30" s="6">
        <f t="shared" si="21"/>
        <v>721602.827862</v>
      </c>
      <c r="K30" s="6">
        <f t="shared" si="21"/>
        <v>721602.827862</v>
      </c>
      <c r="L30" s="6">
        <f t="shared" si="21"/>
        <v>721602.827862</v>
      </c>
      <c r="M30" s="6">
        <f t="shared" si="21"/>
        <v>721602.827862</v>
      </c>
      <c r="N30" s="6">
        <f t="shared" si="21"/>
        <v>721602.827862</v>
      </c>
      <c r="O30" s="6">
        <f t="shared" si="21"/>
        <v>721602.827862</v>
      </c>
      <c r="P30" s="6">
        <f t="shared" si="21"/>
        <v>721602.827862</v>
      </c>
      <c r="Q30" s="6">
        <f t="shared" si="21"/>
        <v>721602.827862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82362.68232499999</v>
      </c>
      <c r="G32" s="6">
        <f t="shared" si="22"/>
        <v>82362.68232499999</v>
      </c>
      <c r="H32" s="6">
        <f t="shared" si="22"/>
        <v>82362.68232499999</v>
      </c>
      <c r="I32" s="6">
        <f t="shared" si="22"/>
        <v>82362.68232499999</v>
      </c>
      <c r="J32" s="6">
        <f t="shared" si="22"/>
        <v>82362.68232499999</v>
      </c>
      <c r="K32" s="6">
        <f t="shared" si="22"/>
        <v>82362.68232499999</v>
      </c>
      <c r="L32" s="6">
        <f t="shared" si="22"/>
        <v>82362.68232499999</v>
      </c>
      <c r="M32" s="6">
        <f t="shared" si="22"/>
        <v>82362.68232499999</v>
      </c>
      <c r="N32" s="6">
        <f t="shared" si="22"/>
        <v>82362.68232499999</v>
      </c>
      <c r="O32" s="6">
        <f t="shared" si="22"/>
        <v>82362.68232499999</v>
      </c>
      <c r="P32" s="6">
        <f t="shared" si="22"/>
        <v>82362.68232499999</v>
      </c>
      <c r="Q32" s="6">
        <f t="shared" si="22"/>
        <v>82362.68232499999</v>
      </c>
      <c r="R32" s="54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75682.09109999999</v>
      </c>
      <c r="G33" s="6">
        <f t="shared" si="22"/>
        <v>75682.09109999999</v>
      </c>
      <c r="H33" s="6">
        <f t="shared" si="22"/>
        <v>75682.09109999999</v>
      </c>
      <c r="I33" s="6">
        <f t="shared" si="22"/>
        <v>75682.09109999999</v>
      </c>
      <c r="J33" s="6">
        <f t="shared" si="22"/>
        <v>75682.09109999999</v>
      </c>
      <c r="K33" s="6">
        <f t="shared" si="22"/>
        <v>75682.09109999999</v>
      </c>
      <c r="L33" s="6">
        <f t="shared" si="22"/>
        <v>75682.09109999999</v>
      </c>
      <c r="M33" s="6">
        <f t="shared" si="22"/>
        <v>75682.09109999999</v>
      </c>
      <c r="N33" s="6">
        <f t="shared" si="22"/>
        <v>75682.09109999999</v>
      </c>
      <c r="O33" s="6">
        <f t="shared" si="22"/>
        <v>75682.09109999999</v>
      </c>
      <c r="P33" s="6">
        <f t="shared" si="22"/>
        <v>75682.09109999999</v>
      </c>
      <c r="Q33" s="6">
        <f t="shared" si="22"/>
        <v>75682.09109999999</v>
      </c>
      <c r="R33" s="54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4"/>
    </row>
    <row r="35" spans="1:18" ht="12.75">
      <c r="A35" s="18" t="s">
        <v>101</v>
      </c>
      <c r="B35" s="19" t="s">
        <v>0</v>
      </c>
      <c r="C35" s="19"/>
      <c r="D35" s="19"/>
      <c r="E35" s="19"/>
      <c r="F35" s="20">
        <f aca="true" t="shared" si="23" ref="F35:Q35">SUM(F30:F34)</f>
        <v>879647.6012869999</v>
      </c>
      <c r="G35" s="20">
        <f t="shared" si="23"/>
        <v>879647.6012869999</v>
      </c>
      <c r="H35" s="20">
        <f t="shared" si="23"/>
        <v>879647.6012869999</v>
      </c>
      <c r="I35" s="20">
        <f t="shared" si="23"/>
        <v>879647.6012869999</v>
      </c>
      <c r="J35" s="20">
        <f t="shared" si="23"/>
        <v>879647.6012869999</v>
      </c>
      <c r="K35" s="20">
        <f t="shared" si="23"/>
        <v>879647.6012869999</v>
      </c>
      <c r="L35" s="20">
        <f t="shared" si="23"/>
        <v>879647.6012869999</v>
      </c>
      <c r="M35" s="20">
        <f t="shared" si="23"/>
        <v>879647.6012869999</v>
      </c>
      <c r="N35" s="20">
        <f t="shared" si="23"/>
        <v>879647.6012869999</v>
      </c>
      <c r="O35" s="20">
        <f t="shared" si="23"/>
        <v>879647.6012869999</v>
      </c>
      <c r="P35" s="20">
        <f t="shared" si="23"/>
        <v>879647.6012869999</v>
      </c>
      <c r="Q35" s="20">
        <f t="shared" si="23"/>
        <v>879647.6012869999</v>
      </c>
      <c r="R35" s="55"/>
    </row>
    <row r="36" spans="1:17" ht="20.25" customHeight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2026</v>
      </c>
      <c r="G37" s="24">
        <f aca="true" t="shared" si="24" ref="G37:Q37">F37+1</f>
        <v>2027</v>
      </c>
      <c r="H37" s="24">
        <f t="shared" si="24"/>
        <v>2028</v>
      </c>
      <c r="I37" s="24">
        <f t="shared" si="24"/>
        <v>2029</v>
      </c>
      <c r="J37" s="24">
        <f t="shared" si="24"/>
        <v>2030</v>
      </c>
      <c r="K37" s="24">
        <f t="shared" si="24"/>
        <v>2031</v>
      </c>
      <c r="L37" s="24">
        <f t="shared" si="24"/>
        <v>2032</v>
      </c>
      <c r="M37" s="24">
        <f t="shared" si="24"/>
        <v>2033</v>
      </c>
      <c r="N37" s="24">
        <f>K37+1</f>
        <v>2032</v>
      </c>
      <c r="O37" s="24">
        <f aca="true" t="shared" si="25" ref="O37">N37+1</f>
        <v>2033</v>
      </c>
      <c r="P37" s="24">
        <f>M37+1</f>
        <v>2034</v>
      </c>
      <c r="Q37" s="24">
        <f t="shared" si="24"/>
        <v>2035</v>
      </c>
    </row>
    <row r="38" spans="1:19" ht="12.75">
      <c r="A38" s="93" t="s">
        <v>14</v>
      </c>
      <c r="B38" s="10">
        <v>19</v>
      </c>
      <c r="C38" s="10"/>
      <c r="D38" s="99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2"/>
      <c r="S38" s="53"/>
    </row>
    <row r="39" spans="1:19" ht="12.75">
      <c r="A39" s="27" t="s">
        <v>20</v>
      </c>
      <c r="B39" s="10">
        <v>20</v>
      </c>
      <c r="C39" s="10"/>
      <c r="D39" s="99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2"/>
      <c r="S39" s="53"/>
    </row>
    <row r="40" spans="1:19" ht="12.75">
      <c r="A40" s="93" t="s">
        <v>15</v>
      </c>
      <c r="B40" s="10">
        <v>21</v>
      </c>
      <c r="C40" s="10"/>
      <c r="D40" s="99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2"/>
      <c r="S40" s="53"/>
    </row>
    <row r="41" spans="1:19" ht="12.75">
      <c r="A41" s="93" t="s">
        <v>13</v>
      </c>
      <c r="B41" s="10">
        <v>22</v>
      </c>
      <c r="C41" s="10"/>
      <c r="D41" s="99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2"/>
      <c r="S41" s="53"/>
    </row>
    <row r="42" spans="1:17" ht="12.75">
      <c r="A42" s="8" t="s">
        <v>16</v>
      </c>
      <c r="B42" s="10">
        <v>23</v>
      </c>
      <c r="C42" s="10"/>
      <c r="D42" s="99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99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99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4"/>
    </row>
    <row r="45" spans="1:18" ht="12.75">
      <c r="A45" s="8" t="s">
        <v>18</v>
      </c>
      <c r="B45" s="10">
        <v>26</v>
      </c>
      <c r="C45" s="10"/>
      <c r="D45" s="99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4"/>
    </row>
    <row r="46" spans="1:18" ht="12.75">
      <c r="A46" s="9" t="s">
        <v>19</v>
      </c>
      <c r="B46" s="10">
        <v>27</v>
      </c>
      <c r="C46" s="10"/>
      <c r="D46" s="99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4"/>
    </row>
    <row r="47" spans="1:18" ht="12.75">
      <c r="A47" s="18" t="s">
        <v>98</v>
      </c>
      <c r="B47" s="19" t="s">
        <v>1</v>
      </c>
      <c r="C47" s="19"/>
      <c r="D47" s="60">
        <f>SUM(F47:Q47)</f>
        <v>0</v>
      </c>
      <c r="E47" s="60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5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</sheetData>
  <mergeCells count="4">
    <mergeCell ref="B7:C7"/>
    <mergeCell ref="B8:C8"/>
    <mergeCell ref="B9:C9"/>
    <mergeCell ref="D11:J11"/>
  </mergeCells>
  <conditionalFormatting sqref="B11: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33">
      <selection activeCell="F37" sqref="F37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129</v>
      </c>
      <c r="H4" s="98"/>
      <c r="I4" s="98"/>
      <c r="J4" s="98"/>
      <c r="K4" s="98"/>
      <c r="L4" s="98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35" customHeight="1">
      <c r="A7" s="94" t="s">
        <v>81</v>
      </c>
      <c r="B7" s="106" t="s">
        <v>79</v>
      </c>
      <c r="C7" s="107"/>
      <c r="D7" s="9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95" t="s">
        <v>25</v>
      </c>
      <c r="B8" s="106" t="s">
        <v>26</v>
      </c>
      <c r="C8" s="107"/>
      <c r="D8" s="9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94" t="s">
        <v>82</v>
      </c>
      <c r="B9" s="106" t="s">
        <v>80</v>
      </c>
      <c r="C9" s="107"/>
      <c r="D9" s="9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2.75">
      <c r="A11" s="11" t="s">
        <v>12</v>
      </c>
      <c r="B11" s="12">
        <v>12</v>
      </c>
      <c r="C11" s="12"/>
      <c r="D11" s="108"/>
      <c r="E11" s="108"/>
      <c r="F11" s="108"/>
      <c r="G11" s="108"/>
      <c r="H11" s="108"/>
      <c r="I11" s="108"/>
      <c r="J11" s="108"/>
      <c r="K11" s="13"/>
      <c r="L11" s="13"/>
      <c r="M11" s="13"/>
      <c r="N11" s="13"/>
      <c r="O11" s="13"/>
      <c r="P11" s="13"/>
      <c r="Q11" s="13"/>
    </row>
    <row r="12" spans="1:17" ht="20.25" customHeight="1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92"/>
      <c r="F13" s="24">
        <v>2026</v>
      </c>
      <c r="G13" s="24">
        <f>F13+1</f>
        <v>2027</v>
      </c>
      <c r="H13" s="24">
        <f aca="true" t="shared" si="0" ref="H13:Q13">G13+1</f>
        <v>2028</v>
      </c>
      <c r="I13" s="24">
        <f t="shared" si="0"/>
        <v>2029</v>
      </c>
      <c r="J13" s="24">
        <f t="shared" si="0"/>
        <v>2030</v>
      </c>
      <c r="K13" s="24">
        <f t="shared" si="0"/>
        <v>2031</v>
      </c>
      <c r="L13" s="24">
        <f>K13+1</f>
        <v>2032</v>
      </c>
      <c r="M13" s="24">
        <f>L13+1</f>
        <v>2033</v>
      </c>
      <c r="N13" s="24">
        <f>K13+1</f>
        <v>2032</v>
      </c>
      <c r="O13" s="24">
        <f aca="true" t="shared" si="1" ref="O13">N13+1</f>
        <v>2033</v>
      </c>
      <c r="P13" s="24">
        <f>M13+1</f>
        <v>2034</v>
      </c>
      <c r="Q13" s="24">
        <f t="shared" si="0"/>
        <v>2035</v>
      </c>
    </row>
    <row r="14" spans="1:17" ht="12.75">
      <c r="A14" s="93" t="s">
        <v>14</v>
      </c>
      <c r="B14" s="10">
        <v>1</v>
      </c>
      <c r="C14" s="10"/>
      <c r="D14" s="14">
        <v>2280</v>
      </c>
      <c r="E14" s="14"/>
      <c r="F14" s="4">
        <f aca="true" t="shared" si="2" ref="F14">D14</f>
        <v>2280</v>
      </c>
      <c r="G14" s="4">
        <f aca="true" t="shared" si="3" ref="G14:K14">F14</f>
        <v>2280</v>
      </c>
      <c r="H14" s="4">
        <f t="shared" si="3"/>
        <v>2280</v>
      </c>
      <c r="I14" s="4">
        <f t="shared" si="3"/>
        <v>2280</v>
      </c>
      <c r="J14" s="4">
        <f t="shared" si="3"/>
        <v>2280</v>
      </c>
      <c r="K14" s="4">
        <f t="shared" si="3"/>
        <v>2280</v>
      </c>
      <c r="L14" s="4">
        <f aca="true" t="shared" si="4" ref="L14">I14</f>
        <v>2280</v>
      </c>
      <c r="M14" s="4">
        <f aca="true" t="shared" si="5" ref="M14">L14</f>
        <v>2280</v>
      </c>
      <c r="N14" s="4">
        <f aca="true" t="shared" si="6" ref="N14">I14</f>
        <v>2280</v>
      </c>
      <c r="O14" s="4">
        <f aca="true" t="shared" si="7" ref="O14">N14</f>
        <v>2280</v>
      </c>
      <c r="P14" s="4">
        <f aca="true" t="shared" si="8" ref="P14">K14</f>
        <v>2280</v>
      </c>
      <c r="Q14" s="4">
        <f aca="true" t="shared" si="9" ref="Q14">P14</f>
        <v>2280</v>
      </c>
    </row>
    <row r="15" spans="1:17" ht="12.75">
      <c r="A15" s="27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93" t="s">
        <v>15</v>
      </c>
      <c r="B16" s="10">
        <v>3</v>
      </c>
      <c r="C16" s="10"/>
      <c r="D16" s="15">
        <v>286102</v>
      </c>
      <c r="E16" s="15"/>
      <c r="F16" s="4">
        <f aca="true" t="shared" si="10" ref="F16:F22">D16</f>
        <v>286102</v>
      </c>
      <c r="G16" s="4">
        <f aca="true" t="shared" si="11" ref="G16:Q22">F16</f>
        <v>286102</v>
      </c>
      <c r="H16" s="4">
        <f t="shared" si="11"/>
        <v>286102</v>
      </c>
      <c r="I16" s="4">
        <f t="shared" si="11"/>
        <v>286102</v>
      </c>
      <c r="J16" s="4">
        <f t="shared" si="11"/>
        <v>286102</v>
      </c>
      <c r="K16" s="4">
        <f t="shared" si="11"/>
        <v>286102</v>
      </c>
      <c r="L16" s="4">
        <f aca="true" t="shared" si="12" ref="L16:L22">I16</f>
        <v>286102</v>
      </c>
      <c r="M16" s="4">
        <f aca="true" t="shared" si="13" ref="M16:M22">L16</f>
        <v>286102</v>
      </c>
      <c r="N16" s="4">
        <f aca="true" t="shared" si="14" ref="N16:N22">I16</f>
        <v>286102</v>
      </c>
      <c r="O16" s="4">
        <f aca="true" t="shared" si="15" ref="O16:O22">N16</f>
        <v>286102</v>
      </c>
      <c r="P16" s="4">
        <f aca="true" t="shared" si="16" ref="P16:P22">K16</f>
        <v>286102</v>
      </c>
      <c r="Q16" s="4">
        <f t="shared" si="11"/>
        <v>286102</v>
      </c>
    </row>
    <row r="17" spans="1:17" ht="12.75">
      <c r="A17" s="93" t="s">
        <v>13</v>
      </c>
      <c r="B17" s="10">
        <v>4</v>
      </c>
      <c r="C17" s="10"/>
      <c r="D17" s="15">
        <v>1796</v>
      </c>
      <c r="E17" s="15"/>
      <c r="F17" s="4">
        <f t="shared" si="10"/>
        <v>1796</v>
      </c>
      <c r="G17" s="4">
        <f t="shared" si="11"/>
        <v>1796</v>
      </c>
      <c r="H17" s="4">
        <f t="shared" si="11"/>
        <v>1796</v>
      </c>
      <c r="I17" s="4">
        <f t="shared" si="11"/>
        <v>1796</v>
      </c>
      <c r="J17" s="4">
        <f t="shared" si="11"/>
        <v>1796</v>
      </c>
      <c r="K17" s="4">
        <f t="shared" si="11"/>
        <v>1796</v>
      </c>
      <c r="L17" s="4">
        <f t="shared" si="12"/>
        <v>1796</v>
      </c>
      <c r="M17" s="4">
        <f t="shared" si="13"/>
        <v>1796</v>
      </c>
      <c r="N17" s="4">
        <f t="shared" si="14"/>
        <v>1796</v>
      </c>
      <c r="O17" s="4">
        <f t="shared" si="15"/>
        <v>1796</v>
      </c>
      <c r="P17" s="4">
        <f t="shared" si="16"/>
        <v>1796</v>
      </c>
      <c r="Q17" s="4">
        <f t="shared" si="11"/>
        <v>1796</v>
      </c>
    </row>
    <row r="18" spans="1:17" ht="12.75">
      <c r="A18" s="8" t="s">
        <v>16</v>
      </c>
      <c r="B18" s="10">
        <v>5</v>
      </c>
      <c r="C18" s="10"/>
      <c r="D18" s="15">
        <v>2029952.4</v>
      </c>
      <c r="E18" s="15"/>
      <c r="F18" s="4">
        <f t="shared" si="10"/>
        <v>2029952.4</v>
      </c>
      <c r="G18" s="4">
        <f t="shared" si="11"/>
        <v>2029952.4</v>
      </c>
      <c r="H18" s="4">
        <f t="shared" si="11"/>
        <v>2029952.4</v>
      </c>
      <c r="I18" s="4">
        <f t="shared" si="11"/>
        <v>2029952.4</v>
      </c>
      <c r="J18" s="4">
        <f t="shared" si="11"/>
        <v>2029952.4</v>
      </c>
      <c r="K18" s="4">
        <f t="shared" si="11"/>
        <v>2029952.4</v>
      </c>
      <c r="L18" s="4">
        <f t="shared" si="12"/>
        <v>2029952.4</v>
      </c>
      <c r="M18" s="4">
        <f t="shared" si="13"/>
        <v>2029952.4</v>
      </c>
      <c r="N18" s="4">
        <f t="shared" si="14"/>
        <v>2029952.4</v>
      </c>
      <c r="O18" s="4">
        <f t="shared" si="15"/>
        <v>2029952.4</v>
      </c>
      <c r="P18" s="4">
        <f t="shared" si="16"/>
        <v>2029952.4</v>
      </c>
      <c r="Q18" s="4">
        <f t="shared" si="11"/>
        <v>2029952.4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2451622.7813000004</v>
      </c>
      <c r="E20" s="15"/>
      <c r="F20" s="4">
        <f t="shared" si="10"/>
        <v>2451622.7813000004</v>
      </c>
      <c r="G20" s="4">
        <f t="shared" si="11"/>
        <v>2451622.7813000004</v>
      </c>
      <c r="H20" s="4">
        <f t="shared" si="11"/>
        <v>2451622.7813000004</v>
      </c>
      <c r="I20" s="4">
        <f t="shared" si="11"/>
        <v>2451622.7813000004</v>
      </c>
      <c r="J20" s="4">
        <f t="shared" si="11"/>
        <v>2451622.7813000004</v>
      </c>
      <c r="K20" s="4">
        <f t="shared" si="11"/>
        <v>2451622.7813000004</v>
      </c>
      <c r="L20" s="4">
        <f t="shared" si="12"/>
        <v>2451622.7813000004</v>
      </c>
      <c r="M20" s="4">
        <f t="shared" si="13"/>
        <v>2451622.7813000004</v>
      </c>
      <c r="N20" s="4">
        <f t="shared" si="14"/>
        <v>2451622.7813000004</v>
      </c>
      <c r="O20" s="4">
        <f t="shared" si="15"/>
        <v>2451622.7813000004</v>
      </c>
      <c r="P20" s="4">
        <f t="shared" si="16"/>
        <v>2451622.7813000004</v>
      </c>
      <c r="Q20" s="4">
        <f t="shared" si="11"/>
        <v>2451622.7813000004</v>
      </c>
    </row>
    <row r="21" spans="1:17" ht="12.75">
      <c r="A21" s="8" t="s">
        <v>18</v>
      </c>
      <c r="B21" s="10">
        <v>8</v>
      </c>
      <c r="C21" s="10"/>
      <c r="D21" s="15">
        <v>250322.34919999997</v>
      </c>
      <c r="E21" s="15"/>
      <c r="F21" s="4">
        <f t="shared" si="10"/>
        <v>250322.34919999997</v>
      </c>
      <c r="G21" s="4">
        <f t="shared" si="11"/>
        <v>250322.34919999997</v>
      </c>
      <c r="H21" s="4">
        <f t="shared" si="11"/>
        <v>250322.34919999997</v>
      </c>
      <c r="I21" s="4">
        <f t="shared" si="11"/>
        <v>250322.34919999997</v>
      </c>
      <c r="J21" s="4">
        <f t="shared" si="11"/>
        <v>250322.34919999997</v>
      </c>
      <c r="K21" s="4">
        <f t="shared" si="11"/>
        <v>250322.34919999997</v>
      </c>
      <c r="L21" s="4">
        <f t="shared" si="12"/>
        <v>250322.34919999997</v>
      </c>
      <c r="M21" s="4">
        <f t="shared" si="13"/>
        <v>250322.34919999997</v>
      </c>
      <c r="N21" s="4">
        <f t="shared" si="14"/>
        <v>250322.34919999997</v>
      </c>
      <c r="O21" s="4">
        <f t="shared" si="15"/>
        <v>250322.34919999997</v>
      </c>
      <c r="P21" s="4">
        <f t="shared" si="16"/>
        <v>250322.34919999997</v>
      </c>
      <c r="Q21" s="4">
        <f t="shared" si="11"/>
        <v>250322.34919999997</v>
      </c>
    </row>
    <row r="22" spans="1:17" ht="12.75">
      <c r="A22" s="34" t="s">
        <v>23</v>
      </c>
      <c r="B22" s="33">
        <v>9</v>
      </c>
      <c r="C22" s="33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100</v>
      </c>
      <c r="B23" s="16" t="s">
        <v>11</v>
      </c>
      <c r="C23" s="16"/>
      <c r="D23" s="21">
        <f>SUM(D18:D22)</f>
        <v>4731897.5305</v>
      </c>
      <c r="E23" s="21"/>
      <c r="F23" s="21">
        <f aca="true" t="shared" si="17" ref="F23:Q23">SUM(F18:F22)</f>
        <v>4731897.5305</v>
      </c>
      <c r="G23" s="21">
        <f t="shared" si="17"/>
        <v>4731897.5305</v>
      </c>
      <c r="H23" s="21">
        <f t="shared" si="17"/>
        <v>4731897.5305</v>
      </c>
      <c r="I23" s="21">
        <f t="shared" si="17"/>
        <v>4731897.5305</v>
      </c>
      <c r="J23" s="21">
        <f t="shared" si="17"/>
        <v>4731897.5305</v>
      </c>
      <c r="K23" s="21">
        <f t="shared" si="17"/>
        <v>4731897.5305</v>
      </c>
      <c r="L23" s="21">
        <f t="shared" si="17"/>
        <v>4731897.5305</v>
      </c>
      <c r="M23" s="21">
        <f t="shared" si="17"/>
        <v>4731897.5305</v>
      </c>
      <c r="N23" s="21">
        <f t="shared" si="17"/>
        <v>4731897.5305</v>
      </c>
      <c r="O23" s="21">
        <f t="shared" si="17"/>
        <v>4731897.5305</v>
      </c>
      <c r="P23" s="21">
        <f t="shared" si="17"/>
        <v>4731897.5305</v>
      </c>
      <c r="Q23" s="21">
        <f t="shared" si="17"/>
        <v>4731897.5305</v>
      </c>
    </row>
    <row r="24" spans="1:17" ht="20.25" customHeight="1">
      <c r="A24" s="3" t="s">
        <v>97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2026</v>
      </c>
      <c r="G25" s="24">
        <f>F25+1</f>
        <v>2027</v>
      </c>
      <c r="H25" s="24">
        <f aca="true" t="shared" si="18" ref="H25:Q25">G25+1</f>
        <v>2028</v>
      </c>
      <c r="I25" s="24">
        <f t="shared" si="18"/>
        <v>2029</v>
      </c>
      <c r="J25" s="24">
        <f t="shared" si="18"/>
        <v>2030</v>
      </c>
      <c r="K25" s="24">
        <f t="shared" si="18"/>
        <v>2031</v>
      </c>
      <c r="L25" s="24">
        <f>K25+1</f>
        <v>2032</v>
      </c>
      <c r="M25" s="24">
        <f>L25+1</f>
        <v>2033</v>
      </c>
      <c r="N25" s="24">
        <f>K25+1</f>
        <v>2032</v>
      </c>
      <c r="O25" s="24">
        <f aca="true" t="shared" si="19" ref="O25">N25+1</f>
        <v>2033</v>
      </c>
      <c r="P25" s="24">
        <f>M25+1</f>
        <v>2034</v>
      </c>
      <c r="Q25" s="24">
        <f t="shared" si="18"/>
        <v>2035</v>
      </c>
    </row>
    <row r="26" spans="1:19" ht="12.75">
      <c r="A26" s="93" t="s">
        <v>14</v>
      </c>
      <c r="B26" s="10">
        <v>10</v>
      </c>
      <c r="C26" s="10"/>
      <c r="D26" s="10"/>
      <c r="E26" s="10"/>
      <c r="F26" s="6">
        <f aca="true" t="shared" si="20" ref="F26:Q26">F14-F38</f>
        <v>2280</v>
      </c>
      <c r="G26" s="6">
        <f t="shared" si="20"/>
        <v>2280</v>
      </c>
      <c r="H26" s="6">
        <f t="shared" si="20"/>
        <v>2280</v>
      </c>
      <c r="I26" s="6">
        <f t="shared" si="20"/>
        <v>2280</v>
      </c>
      <c r="J26" s="6">
        <f t="shared" si="20"/>
        <v>2280</v>
      </c>
      <c r="K26" s="6">
        <f t="shared" si="20"/>
        <v>2280</v>
      </c>
      <c r="L26" s="6">
        <f t="shared" si="20"/>
        <v>2280</v>
      </c>
      <c r="M26" s="6">
        <f t="shared" si="20"/>
        <v>2280</v>
      </c>
      <c r="N26" s="6">
        <f t="shared" si="20"/>
        <v>2280</v>
      </c>
      <c r="O26" s="6">
        <f t="shared" si="20"/>
        <v>2280</v>
      </c>
      <c r="P26" s="6">
        <f t="shared" si="20"/>
        <v>2280</v>
      </c>
      <c r="Q26" s="6">
        <f t="shared" si="20"/>
        <v>2280</v>
      </c>
      <c r="R26" s="52"/>
      <c r="S26" s="53"/>
    </row>
    <row r="27" spans="1:19" ht="12.75">
      <c r="A27" s="27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2"/>
      <c r="S27" s="53"/>
    </row>
    <row r="28" spans="1:19" ht="12.75">
      <c r="A28" s="93" t="s">
        <v>15</v>
      </c>
      <c r="B28" s="10">
        <v>12</v>
      </c>
      <c r="C28" s="10"/>
      <c r="D28" s="10"/>
      <c r="E28" s="10"/>
      <c r="F28" s="6">
        <f aca="true" t="shared" si="21" ref="F28:Q30">F16-F40</f>
        <v>286102</v>
      </c>
      <c r="G28" s="6">
        <f t="shared" si="21"/>
        <v>286102</v>
      </c>
      <c r="H28" s="6">
        <f t="shared" si="21"/>
        <v>286102</v>
      </c>
      <c r="I28" s="6">
        <f t="shared" si="21"/>
        <v>286102</v>
      </c>
      <c r="J28" s="6">
        <f t="shared" si="21"/>
        <v>286102</v>
      </c>
      <c r="K28" s="6">
        <f t="shared" si="21"/>
        <v>286102</v>
      </c>
      <c r="L28" s="6">
        <f t="shared" si="21"/>
        <v>286102</v>
      </c>
      <c r="M28" s="6">
        <f t="shared" si="21"/>
        <v>286102</v>
      </c>
      <c r="N28" s="6">
        <f t="shared" si="21"/>
        <v>286102</v>
      </c>
      <c r="O28" s="6">
        <f t="shared" si="21"/>
        <v>286102</v>
      </c>
      <c r="P28" s="6">
        <f t="shared" si="21"/>
        <v>286102</v>
      </c>
      <c r="Q28" s="6">
        <f t="shared" si="21"/>
        <v>286102</v>
      </c>
      <c r="R28" s="52"/>
      <c r="S28" s="53"/>
    </row>
    <row r="29" spans="1:19" ht="12.75">
      <c r="A29" s="93" t="s">
        <v>13</v>
      </c>
      <c r="B29" s="10">
        <v>13</v>
      </c>
      <c r="C29" s="10"/>
      <c r="D29" s="10"/>
      <c r="E29" s="10"/>
      <c r="F29" s="6">
        <f t="shared" si="21"/>
        <v>1796</v>
      </c>
      <c r="G29" s="6">
        <f t="shared" si="21"/>
        <v>1796</v>
      </c>
      <c r="H29" s="6">
        <f t="shared" si="21"/>
        <v>1796</v>
      </c>
      <c r="I29" s="6">
        <f t="shared" si="21"/>
        <v>1796</v>
      </c>
      <c r="J29" s="6">
        <f t="shared" si="21"/>
        <v>1796</v>
      </c>
      <c r="K29" s="6">
        <f t="shared" si="21"/>
        <v>1796</v>
      </c>
      <c r="L29" s="6">
        <f t="shared" si="21"/>
        <v>1796</v>
      </c>
      <c r="M29" s="6">
        <f t="shared" si="21"/>
        <v>1796</v>
      </c>
      <c r="N29" s="6">
        <f t="shared" si="21"/>
        <v>1796</v>
      </c>
      <c r="O29" s="6">
        <f t="shared" si="21"/>
        <v>1796</v>
      </c>
      <c r="P29" s="6">
        <f t="shared" si="21"/>
        <v>1796</v>
      </c>
      <c r="Q29" s="6">
        <f t="shared" si="21"/>
        <v>1796</v>
      </c>
      <c r="R29" s="52"/>
      <c r="S29" s="53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2029952.4</v>
      </c>
      <c r="G30" s="6">
        <f t="shared" si="21"/>
        <v>2029952.4</v>
      </c>
      <c r="H30" s="6">
        <f t="shared" si="21"/>
        <v>2029952.4</v>
      </c>
      <c r="I30" s="6">
        <f t="shared" si="21"/>
        <v>2029952.4</v>
      </c>
      <c r="J30" s="6">
        <f t="shared" si="21"/>
        <v>2029952.4</v>
      </c>
      <c r="K30" s="6">
        <f t="shared" si="21"/>
        <v>2029952.4</v>
      </c>
      <c r="L30" s="6">
        <f t="shared" si="21"/>
        <v>2029952.4</v>
      </c>
      <c r="M30" s="6">
        <f t="shared" si="21"/>
        <v>2029952.4</v>
      </c>
      <c r="N30" s="6">
        <f t="shared" si="21"/>
        <v>2029952.4</v>
      </c>
      <c r="O30" s="6">
        <f t="shared" si="21"/>
        <v>2029952.4</v>
      </c>
      <c r="P30" s="6">
        <f t="shared" si="21"/>
        <v>2029952.4</v>
      </c>
      <c r="Q30" s="6">
        <f t="shared" si="21"/>
        <v>2029952.4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2451622.7813000004</v>
      </c>
      <c r="G32" s="6">
        <f t="shared" si="22"/>
        <v>2451622.7813000004</v>
      </c>
      <c r="H32" s="6">
        <f t="shared" si="22"/>
        <v>2451622.7813000004</v>
      </c>
      <c r="I32" s="6">
        <f t="shared" si="22"/>
        <v>2451622.7813000004</v>
      </c>
      <c r="J32" s="6">
        <f t="shared" si="22"/>
        <v>2451622.7813000004</v>
      </c>
      <c r="K32" s="6">
        <f t="shared" si="22"/>
        <v>2451622.7813000004</v>
      </c>
      <c r="L32" s="6">
        <f t="shared" si="22"/>
        <v>2451622.7813000004</v>
      </c>
      <c r="M32" s="6">
        <f t="shared" si="22"/>
        <v>2451622.7813000004</v>
      </c>
      <c r="N32" s="6">
        <f t="shared" si="22"/>
        <v>2451622.7813000004</v>
      </c>
      <c r="O32" s="6">
        <f t="shared" si="22"/>
        <v>2451622.7813000004</v>
      </c>
      <c r="P32" s="6">
        <f t="shared" si="22"/>
        <v>2451622.7813000004</v>
      </c>
      <c r="Q32" s="6">
        <f t="shared" si="22"/>
        <v>2451622.7813000004</v>
      </c>
      <c r="R32" s="54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250322.34919999997</v>
      </c>
      <c r="G33" s="6">
        <f t="shared" si="22"/>
        <v>250322.34919999997</v>
      </c>
      <c r="H33" s="6">
        <f t="shared" si="22"/>
        <v>250322.34919999997</v>
      </c>
      <c r="I33" s="6">
        <f t="shared" si="22"/>
        <v>250322.34919999997</v>
      </c>
      <c r="J33" s="6">
        <f t="shared" si="22"/>
        <v>250322.34919999997</v>
      </c>
      <c r="K33" s="6">
        <f t="shared" si="22"/>
        <v>250322.34919999997</v>
      </c>
      <c r="L33" s="6">
        <f t="shared" si="22"/>
        <v>250322.34919999997</v>
      </c>
      <c r="M33" s="6">
        <f t="shared" si="22"/>
        <v>250322.34919999997</v>
      </c>
      <c r="N33" s="6">
        <f t="shared" si="22"/>
        <v>250322.34919999997</v>
      </c>
      <c r="O33" s="6">
        <f t="shared" si="22"/>
        <v>250322.34919999997</v>
      </c>
      <c r="P33" s="6">
        <f t="shared" si="22"/>
        <v>250322.34919999997</v>
      </c>
      <c r="Q33" s="6">
        <f t="shared" si="22"/>
        <v>250322.34919999997</v>
      </c>
      <c r="R33" s="54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4"/>
    </row>
    <row r="35" spans="1:18" ht="12.75">
      <c r="A35" s="18" t="s">
        <v>101</v>
      </c>
      <c r="B35" s="19" t="s">
        <v>0</v>
      </c>
      <c r="C35" s="19"/>
      <c r="D35" s="19"/>
      <c r="E35" s="19"/>
      <c r="F35" s="20">
        <f aca="true" t="shared" si="23" ref="F35:Q35">SUM(F30:F34)</f>
        <v>4731897.5305</v>
      </c>
      <c r="G35" s="20">
        <f t="shared" si="23"/>
        <v>4731897.5305</v>
      </c>
      <c r="H35" s="20">
        <f t="shared" si="23"/>
        <v>4731897.5305</v>
      </c>
      <c r="I35" s="20">
        <f t="shared" si="23"/>
        <v>4731897.5305</v>
      </c>
      <c r="J35" s="20">
        <f t="shared" si="23"/>
        <v>4731897.5305</v>
      </c>
      <c r="K35" s="20">
        <f t="shared" si="23"/>
        <v>4731897.5305</v>
      </c>
      <c r="L35" s="20">
        <f t="shared" si="23"/>
        <v>4731897.5305</v>
      </c>
      <c r="M35" s="20">
        <f t="shared" si="23"/>
        <v>4731897.5305</v>
      </c>
      <c r="N35" s="20">
        <f t="shared" si="23"/>
        <v>4731897.5305</v>
      </c>
      <c r="O35" s="20">
        <f t="shared" si="23"/>
        <v>4731897.5305</v>
      </c>
      <c r="P35" s="20">
        <f t="shared" si="23"/>
        <v>4731897.5305</v>
      </c>
      <c r="Q35" s="20">
        <f t="shared" si="23"/>
        <v>4731897.5305</v>
      </c>
      <c r="R35" s="55"/>
    </row>
    <row r="36" spans="1:17" ht="20.25" customHeight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2026</v>
      </c>
      <c r="G37" s="24">
        <f aca="true" t="shared" si="24" ref="G37:Q37">F37+1</f>
        <v>2027</v>
      </c>
      <c r="H37" s="24">
        <f t="shared" si="24"/>
        <v>2028</v>
      </c>
      <c r="I37" s="24">
        <f t="shared" si="24"/>
        <v>2029</v>
      </c>
      <c r="J37" s="24">
        <f t="shared" si="24"/>
        <v>2030</v>
      </c>
      <c r="K37" s="24">
        <f t="shared" si="24"/>
        <v>2031</v>
      </c>
      <c r="L37" s="24">
        <f t="shared" si="24"/>
        <v>2032</v>
      </c>
      <c r="M37" s="24">
        <f t="shared" si="24"/>
        <v>2033</v>
      </c>
      <c r="N37" s="24">
        <f>K37+1</f>
        <v>2032</v>
      </c>
      <c r="O37" s="24">
        <f aca="true" t="shared" si="25" ref="O37">N37+1</f>
        <v>2033</v>
      </c>
      <c r="P37" s="24">
        <f>M37+1</f>
        <v>2034</v>
      </c>
      <c r="Q37" s="24">
        <f t="shared" si="24"/>
        <v>2035</v>
      </c>
    </row>
    <row r="38" spans="1:19" ht="12.75">
      <c r="A38" s="93" t="s">
        <v>14</v>
      </c>
      <c r="B38" s="10">
        <v>19</v>
      </c>
      <c r="C38" s="10"/>
      <c r="D38" s="99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2"/>
      <c r="S38" s="53"/>
    </row>
    <row r="39" spans="1:19" ht="12.75">
      <c r="A39" s="27" t="s">
        <v>20</v>
      </c>
      <c r="B39" s="10">
        <v>20</v>
      </c>
      <c r="C39" s="10"/>
      <c r="D39" s="99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2"/>
      <c r="S39" s="53"/>
    </row>
    <row r="40" spans="1:19" ht="12.75">
      <c r="A40" s="93" t="s">
        <v>15</v>
      </c>
      <c r="B40" s="10">
        <v>21</v>
      </c>
      <c r="C40" s="10"/>
      <c r="D40" s="99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2"/>
      <c r="S40" s="53"/>
    </row>
    <row r="41" spans="1:19" ht="12.75">
      <c r="A41" s="93" t="s">
        <v>13</v>
      </c>
      <c r="B41" s="10">
        <v>22</v>
      </c>
      <c r="C41" s="10"/>
      <c r="D41" s="99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2"/>
      <c r="S41" s="53"/>
    </row>
    <row r="42" spans="1:17" ht="12.75">
      <c r="A42" s="8" t="s">
        <v>16</v>
      </c>
      <c r="B42" s="10">
        <v>23</v>
      </c>
      <c r="C42" s="10"/>
      <c r="D42" s="99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99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99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4"/>
    </row>
    <row r="45" spans="1:18" ht="12.75">
      <c r="A45" s="8" t="s">
        <v>18</v>
      </c>
      <c r="B45" s="10">
        <v>26</v>
      </c>
      <c r="C45" s="10"/>
      <c r="D45" s="99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4"/>
    </row>
    <row r="46" spans="1:18" ht="12.75">
      <c r="A46" s="9" t="s">
        <v>19</v>
      </c>
      <c r="B46" s="10">
        <v>27</v>
      </c>
      <c r="C46" s="10"/>
      <c r="D46" s="99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4"/>
    </row>
    <row r="47" spans="1:18" ht="12.75">
      <c r="A47" s="18" t="s">
        <v>98</v>
      </c>
      <c r="B47" s="19" t="s">
        <v>1</v>
      </c>
      <c r="C47" s="19"/>
      <c r="D47" s="60">
        <f>SUM(F47:Q47)</f>
        <v>0</v>
      </c>
      <c r="E47" s="60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5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</sheetData>
  <mergeCells count="4">
    <mergeCell ref="B7:C7"/>
    <mergeCell ref="B8:C8"/>
    <mergeCell ref="B9:C9"/>
    <mergeCell ref="D11:J11"/>
  </mergeCells>
  <conditionalFormatting sqref="B11: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35">
      <selection activeCell="F37" sqref="F37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tr">
        <f>1!A3</f>
        <v>Zadavatel: Statutární město Chomutov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130</v>
      </c>
      <c r="H4" s="98"/>
      <c r="I4" s="98"/>
      <c r="J4" s="98"/>
      <c r="K4" s="98"/>
      <c r="L4" s="98"/>
      <c r="M4" s="98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35" customHeight="1">
      <c r="A7" s="94" t="s">
        <v>81</v>
      </c>
      <c r="B7" s="106" t="s">
        <v>79</v>
      </c>
      <c r="C7" s="107"/>
      <c r="D7" s="9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95" t="s">
        <v>25</v>
      </c>
      <c r="B8" s="106" t="s">
        <v>26</v>
      </c>
      <c r="C8" s="107"/>
      <c r="D8" s="9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94" t="s">
        <v>82</v>
      </c>
      <c r="B9" s="106" t="s">
        <v>80</v>
      </c>
      <c r="C9" s="107"/>
      <c r="D9" s="9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2.75">
      <c r="A11" s="11" t="s">
        <v>12</v>
      </c>
      <c r="B11" s="12">
        <v>12</v>
      </c>
      <c r="C11" s="12"/>
      <c r="D11" s="108"/>
      <c r="E11" s="108"/>
      <c r="F11" s="108"/>
      <c r="G11" s="108"/>
      <c r="H11" s="108"/>
      <c r="I11" s="108"/>
      <c r="J11" s="108"/>
      <c r="K11" s="13"/>
      <c r="L11" s="13"/>
      <c r="M11" s="13"/>
      <c r="N11" s="13"/>
      <c r="O11" s="13"/>
      <c r="P11" s="13"/>
      <c r="Q11" s="13"/>
    </row>
    <row r="12" spans="1:17" ht="20.25" customHeight="1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92"/>
      <c r="F13" s="24">
        <v>2026</v>
      </c>
      <c r="G13" s="24">
        <f>F13+1</f>
        <v>2027</v>
      </c>
      <c r="H13" s="24">
        <f aca="true" t="shared" si="0" ref="H13:Q13">G13+1</f>
        <v>2028</v>
      </c>
      <c r="I13" s="24">
        <f t="shared" si="0"/>
        <v>2029</v>
      </c>
      <c r="J13" s="24">
        <f t="shared" si="0"/>
        <v>2030</v>
      </c>
      <c r="K13" s="24">
        <f t="shared" si="0"/>
        <v>2031</v>
      </c>
      <c r="L13" s="24">
        <f>K13+1</f>
        <v>2032</v>
      </c>
      <c r="M13" s="24">
        <f>L13+1</f>
        <v>2033</v>
      </c>
      <c r="N13" s="24">
        <f>K13+1</f>
        <v>2032</v>
      </c>
      <c r="O13" s="24">
        <f aca="true" t="shared" si="1" ref="O13">N13+1</f>
        <v>2033</v>
      </c>
      <c r="P13" s="24">
        <f>M13+1</f>
        <v>2034</v>
      </c>
      <c r="Q13" s="24">
        <f t="shared" si="0"/>
        <v>2035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93" t="s">
        <v>134</v>
      </c>
      <c r="B15" s="10">
        <v>2</v>
      </c>
      <c r="C15" s="10"/>
      <c r="D15" s="14">
        <v>332.82205</v>
      </c>
      <c r="E15" s="14"/>
      <c r="F15" s="4">
        <f aca="true" t="shared" si="2" ref="F15:F22">D15</f>
        <v>332.82205</v>
      </c>
      <c r="G15" s="4">
        <f aca="true" t="shared" si="3" ref="G15:Q22">F15</f>
        <v>332.82205</v>
      </c>
      <c r="H15" s="4">
        <f t="shared" si="3"/>
        <v>332.82205</v>
      </c>
      <c r="I15" s="4">
        <f t="shared" si="3"/>
        <v>332.82205</v>
      </c>
      <c r="J15" s="4">
        <f t="shared" si="3"/>
        <v>332.82205</v>
      </c>
      <c r="K15" s="4">
        <f t="shared" si="3"/>
        <v>332.82205</v>
      </c>
      <c r="L15" s="4">
        <f aca="true" t="shared" si="4" ref="L15:L22">I15</f>
        <v>332.82205</v>
      </c>
      <c r="M15" s="4">
        <f aca="true" t="shared" si="5" ref="M15:M22">L15</f>
        <v>332.82205</v>
      </c>
      <c r="N15" s="4">
        <f aca="true" t="shared" si="6" ref="N15:N22">I15</f>
        <v>332.82205</v>
      </c>
      <c r="O15" s="4">
        <f aca="true" t="shared" si="7" ref="O15:O22">N15</f>
        <v>332.82205</v>
      </c>
      <c r="P15" s="4">
        <f aca="true" t="shared" si="8" ref="P15:P22">K15</f>
        <v>332.82205</v>
      </c>
      <c r="Q15" s="4">
        <f t="shared" si="3"/>
        <v>332.82205</v>
      </c>
    </row>
    <row r="16" spans="1:17" ht="12.75">
      <c r="A16" s="93" t="s">
        <v>15</v>
      </c>
      <c r="B16" s="10">
        <v>3</v>
      </c>
      <c r="C16" s="10"/>
      <c r="D16" s="15">
        <f>49.105*1000</f>
        <v>49105</v>
      </c>
      <c r="E16" s="15"/>
      <c r="F16" s="4">
        <f t="shared" si="2"/>
        <v>49105</v>
      </c>
      <c r="G16" s="4">
        <f t="shared" si="3"/>
        <v>49105</v>
      </c>
      <c r="H16" s="4">
        <f t="shared" si="3"/>
        <v>49105</v>
      </c>
      <c r="I16" s="4">
        <f t="shared" si="3"/>
        <v>49105</v>
      </c>
      <c r="J16" s="4">
        <f t="shared" si="3"/>
        <v>49105</v>
      </c>
      <c r="K16" s="4">
        <f t="shared" si="3"/>
        <v>49105</v>
      </c>
      <c r="L16" s="4">
        <f t="shared" si="4"/>
        <v>49105</v>
      </c>
      <c r="M16" s="4">
        <f t="shared" si="5"/>
        <v>49105</v>
      </c>
      <c r="N16" s="4">
        <f t="shared" si="6"/>
        <v>49105</v>
      </c>
      <c r="O16" s="4">
        <f t="shared" si="7"/>
        <v>49105</v>
      </c>
      <c r="P16" s="4">
        <f t="shared" si="8"/>
        <v>49105</v>
      </c>
      <c r="Q16" s="4">
        <f t="shared" si="3"/>
        <v>49105</v>
      </c>
    </row>
    <row r="17" spans="1:17" ht="12.75">
      <c r="A17" s="93" t="s">
        <v>13</v>
      </c>
      <c r="B17" s="10">
        <v>4</v>
      </c>
      <c r="C17" s="10"/>
      <c r="D17" s="15">
        <v>383</v>
      </c>
      <c r="E17" s="15"/>
      <c r="F17" s="4">
        <f t="shared" si="2"/>
        <v>383</v>
      </c>
      <c r="G17" s="4">
        <f t="shared" si="3"/>
        <v>383</v>
      </c>
      <c r="H17" s="4">
        <f t="shared" si="3"/>
        <v>383</v>
      </c>
      <c r="I17" s="4">
        <f t="shared" si="3"/>
        <v>383</v>
      </c>
      <c r="J17" s="4">
        <f t="shared" si="3"/>
        <v>383</v>
      </c>
      <c r="K17" s="4">
        <f t="shared" si="3"/>
        <v>383</v>
      </c>
      <c r="L17" s="4">
        <f t="shared" si="4"/>
        <v>383</v>
      </c>
      <c r="M17" s="4">
        <f t="shared" si="5"/>
        <v>383</v>
      </c>
      <c r="N17" s="4">
        <f t="shared" si="6"/>
        <v>383</v>
      </c>
      <c r="O17" s="4">
        <f t="shared" si="7"/>
        <v>383</v>
      </c>
      <c r="P17" s="4">
        <f t="shared" si="8"/>
        <v>383</v>
      </c>
      <c r="Q17" s="4">
        <f t="shared" si="3"/>
        <v>383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f>1951.99204433053*D15</f>
        <v>649665.9937777779</v>
      </c>
      <c r="E19" s="15"/>
      <c r="F19" s="4">
        <f t="shared" si="2"/>
        <v>649665.9937777779</v>
      </c>
      <c r="G19" s="4">
        <f t="shared" si="3"/>
        <v>649665.9937777779</v>
      </c>
      <c r="H19" s="4">
        <f t="shared" si="3"/>
        <v>649665.9937777779</v>
      </c>
      <c r="I19" s="4">
        <f t="shared" si="3"/>
        <v>649665.9937777779</v>
      </c>
      <c r="J19" s="4">
        <f t="shared" si="3"/>
        <v>649665.9937777779</v>
      </c>
      <c r="K19" s="4">
        <f t="shared" si="3"/>
        <v>649665.9937777779</v>
      </c>
      <c r="L19" s="4">
        <f t="shared" si="4"/>
        <v>649665.9937777779</v>
      </c>
      <c r="M19" s="4">
        <f t="shared" si="5"/>
        <v>649665.9937777779</v>
      </c>
      <c r="N19" s="4">
        <f t="shared" si="6"/>
        <v>649665.9937777779</v>
      </c>
      <c r="O19" s="4">
        <f t="shared" si="7"/>
        <v>649665.9937777779</v>
      </c>
      <c r="P19" s="4">
        <f t="shared" si="8"/>
        <v>649665.9937777779</v>
      </c>
      <c r="Q19" s="4">
        <f t="shared" si="3"/>
        <v>649665.9937777779</v>
      </c>
    </row>
    <row r="20" spans="1:17" ht="12.75">
      <c r="A20" s="8" t="s">
        <v>17</v>
      </c>
      <c r="B20" s="10">
        <v>7</v>
      </c>
      <c r="C20" s="10"/>
      <c r="D20" s="15">
        <v>398752.81984999997</v>
      </c>
      <c r="E20" s="15"/>
      <c r="F20" s="4">
        <f t="shared" si="2"/>
        <v>398752.81984999997</v>
      </c>
      <c r="G20" s="4">
        <f t="shared" si="3"/>
        <v>398752.81984999997</v>
      </c>
      <c r="H20" s="4">
        <f t="shared" si="3"/>
        <v>398752.81984999997</v>
      </c>
      <c r="I20" s="4">
        <f t="shared" si="3"/>
        <v>398752.81984999997</v>
      </c>
      <c r="J20" s="4">
        <f t="shared" si="3"/>
        <v>398752.81984999997</v>
      </c>
      <c r="K20" s="4">
        <f t="shared" si="3"/>
        <v>398752.81984999997</v>
      </c>
      <c r="L20" s="4">
        <f t="shared" si="4"/>
        <v>398752.81984999997</v>
      </c>
      <c r="M20" s="4">
        <f t="shared" si="5"/>
        <v>398752.81984999997</v>
      </c>
      <c r="N20" s="4">
        <f t="shared" si="6"/>
        <v>398752.81984999997</v>
      </c>
      <c r="O20" s="4">
        <f t="shared" si="7"/>
        <v>398752.81984999997</v>
      </c>
      <c r="P20" s="4">
        <f t="shared" si="8"/>
        <v>398752.81984999997</v>
      </c>
      <c r="Q20" s="4">
        <f t="shared" si="3"/>
        <v>398752.81984999997</v>
      </c>
    </row>
    <row r="21" spans="1:17" ht="12.75">
      <c r="A21" s="8" t="s">
        <v>18</v>
      </c>
      <c r="B21" s="10">
        <v>8</v>
      </c>
      <c r="C21" s="10"/>
      <c r="D21" s="15">
        <v>53381.65909999999</v>
      </c>
      <c r="E21" s="15"/>
      <c r="F21" s="4">
        <f t="shared" si="2"/>
        <v>53381.65909999999</v>
      </c>
      <c r="G21" s="4">
        <f t="shared" si="3"/>
        <v>53381.65909999999</v>
      </c>
      <c r="H21" s="4">
        <f t="shared" si="3"/>
        <v>53381.65909999999</v>
      </c>
      <c r="I21" s="4">
        <f t="shared" si="3"/>
        <v>53381.65909999999</v>
      </c>
      <c r="J21" s="4">
        <f t="shared" si="3"/>
        <v>53381.65909999999</v>
      </c>
      <c r="K21" s="4">
        <f t="shared" si="3"/>
        <v>53381.65909999999</v>
      </c>
      <c r="L21" s="4">
        <f t="shared" si="4"/>
        <v>53381.65909999999</v>
      </c>
      <c r="M21" s="4">
        <f t="shared" si="5"/>
        <v>53381.65909999999</v>
      </c>
      <c r="N21" s="4">
        <f t="shared" si="6"/>
        <v>53381.65909999999</v>
      </c>
      <c r="O21" s="4">
        <f t="shared" si="7"/>
        <v>53381.65909999999</v>
      </c>
      <c r="P21" s="4">
        <f t="shared" si="8"/>
        <v>53381.65909999999</v>
      </c>
      <c r="Q21" s="4">
        <f t="shared" si="3"/>
        <v>53381.65909999999</v>
      </c>
    </row>
    <row r="22" spans="1:17" ht="12.75">
      <c r="A22" s="34" t="s">
        <v>23</v>
      </c>
      <c r="B22" s="33">
        <v>9</v>
      </c>
      <c r="C22" s="33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100</v>
      </c>
      <c r="B23" s="16" t="s">
        <v>11</v>
      </c>
      <c r="C23" s="16"/>
      <c r="D23" s="21">
        <f>SUM(D18:D22)</f>
        <v>1101800.472727778</v>
      </c>
      <c r="E23" s="21"/>
      <c r="F23" s="21">
        <f aca="true" t="shared" si="9" ref="F23:Q23">SUM(F18:F22)</f>
        <v>1101800.472727778</v>
      </c>
      <c r="G23" s="21">
        <f t="shared" si="9"/>
        <v>1101800.472727778</v>
      </c>
      <c r="H23" s="21">
        <f t="shared" si="9"/>
        <v>1101800.472727778</v>
      </c>
      <c r="I23" s="21">
        <f t="shared" si="9"/>
        <v>1101800.472727778</v>
      </c>
      <c r="J23" s="21">
        <f t="shared" si="9"/>
        <v>1101800.472727778</v>
      </c>
      <c r="K23" s="21">
        <f t="shared" si="9"/>
        <v>1101800.472727778</v>
      </c>
      <c r="L23" s="21">
        <f t="shared" si="9"/>
        <v>1101800.472727778</v>
      </c>
      <c r="M23" s="21">
        <f t="shared" si="9"/>
        <v>1101800.472727778</v>
      </c>
      <c r="N23" s="21">
        <f t="shared" si="9"/>
        <v>1101800.472727778</v>
      </c>
      <c r="O23" s="21">
        <f t="shared" si="9"/>
        <v>1101800.472727778</v>
      </c>
      <c r="P23" s="21">
        <f t="shared" si="9"/>
        <v>1101800.472727778</v>
      </c>
      <c r="Q23" s="21">
        <f t="shared" si="9"/>
        <v>1101800.472727778</v>
      </c>
    </row>
    <row r="24" spans="1:17" ht="20.25" customHeight="1">
      <c r="A24" s="3" t="s">
        <v>97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2026</v>
      </c>
      <c r="G25" s="24">
        <f>F25+1</f>
        <v>2027</v>
      </c>
      <c r="H25" s="24">
        <f aca="true" t="shared" si="10" ref="H25:Q25">G25+1</f>
        <v>2028</v>
      </c>
      <c r="I25" s="24">
        <f t="shared" si="10"/>
        <v>2029</v>
      </c>
      <c r="J25" s="24">
        <f t="shared" si="10"/>
        <v>2030</v>
      </c>
      <c r="K25" s="24">
        <f t="shared" si="10"/>
        <v>2031</v>
      </c>
      <c r="L25" s="24">
        <f>K25+1</f>
        <v>2032</v>
      </c>
      <c r="M25" s="24">
        <f>L25+1</f>
        <v>2033</v>
      </c>
      <c r="N25" s="24">
        <f>K25+1</f>
        <v>2032</v>
      </c>
      <c r="O25" s="24">
        <f aca="true" t="shared" si="11" ref="O25">N25+1</f>
        <v>2033</v>
      </c>
      <c r="P25" s="24">
        <f>M25+1</f>
        <v>2034</v>
      </c>
      <c r="Q25" s="24">
        <f t="shared" si="10"/>
        <v>2035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2"/>
      <c r="S26" s="53"/>
    </row>
    <row r="27" spans="1:19" ht="12.75">
      <c r="A27" s="93" t="s">
        <v>134</v>
      </c>
      <c r="B27" s="10">
        <v>11</v>
      </c>
      <c r="C27" s="10"/>
      <c r="D27" s="10"/>
      <c r="E27" s="10"/>
      <c r="F27" s="6">
        <f aca="true" t="shared" si="12" ref="F27:Q34">F15-F39</f>
        <v>332.82205</v>
      </c>
      <c r="G27" s="6">
        <f t="shared" si="12"/>
        <v>332.82205</v>
      </c>
      <c r="H27" s="6">
        <f t="shared" si="12"/>
        <v>332.82205</v>
      </c>
      <c r="I27" s="6">
        <f t="shared" si="12"/>
        <v>332.82205</v>
      </c>
      <c r="J27" s="6">
        <f t="shared" si="12"/>
        <v>332.82205</v>
      </c>
      <c r="K27" s="6">
        <f t="shared" si="12"/>
        <v>332.82205</v>
      </c>
      <c r="L27" s="6">
        <f t="shared" si="12"/>
        <v>332.82205</v>
      </c>
      <c r="M27" s="6">
        <f t="shared" si="12"/>
        <v>332.82205</v>
      </c>
      <c r="N27" s="6">
        <f t="shared" si="12"/>
        <v>332.82205</v>
      </c>
      <c r="O27" s="6">
        <f t="shared" si="12"/>
        <v>332.82205</v>
      </c>
      <c r="P27" s="6">
        <f t="shared" si="12"/>
        <v>332.82205</v>
      </c>
      <c r="Q27" s="6">
        <f t="shared" si="12"/>
        <v>332.82205</v>
      </c>
      <c r="R27" s="52"/>
      <c r="S27" s="53"/>
    </row>
    <row r="28" spans="1:19" ht="12.75">
      <c r="A28" s="93" t="s">
        <v>15</v>
      </c>
      <c r="B28" s="10">
        <v>12</v>
      </c>
      <c r="C28" s="10"/>
      <c r="D28" s="10"/>
      <c r="E28" s="10"/>
      <c r="F28" s="6">
        <f t="shared" si="12"/>
        <v>49105</v>
      </c>
      <c r="G28" s="6">
        <f t="shared" si="12"/>
        <v>49105</v>
      </c>
      <c r="H28" s="6">
        <f t="shared" si="12"/>
        <v>49105</v>
      </c>
      <c r="I28" s="6">
        <f t="shared" si="12"/>
        <v>49105</v>
      </c>
      <c r="J28" s="6">
        <f t="shared" si="12"/>
        <v>49105</v>
      </c>
      <c r="K28" s="6">
        <f t="shared" si="12"/>
        <v>49105</v>
      </c>
      <c r="L28" s="6">
        <f t="shared" si="12"/>
        <v>49105</v>
      </c>
      <c r="M28" s="6">
        <f t="shared" si="12"/>
        <v>49105</v>
      </c>
      <c r="N28" s="6">
        <f t="shared" si="12"/>
        <v>49105</v>
      </c>
      <c r="O28" s="6">
        <f t="shared" si="12"/>
        <v>49105</v>
      </c>
      <c r="P28" s="6">
        <f t="shared" si="12"/>
        <v>49105</v>
      </c>
      <c r="Q28" s="6">
        <f t="shared" si="12"/>
        <v>49105</v>
      </c>
      <c r="R28" s="52"/>
      <c r="S28" s="53"/>
    </row>
    <row r="29" spans="1:19" ht="12.75">
      <c r="A29" s="93" t="s">
        <v>13</v>
      </c>
      <c r="B29" s="10">
        <v>13</v>
      </c>
      <c r="C29" s="10"/>
      <c r="D29" s="10"/>
      <c r="E29" s="10"/>
      <c r="F29" s="6">
        <f t="shared" si="12"/>
        <v>383</v>
      </c>
      <c r="G29" s="6">
        <f t="shared" si="12"/>
        <v>383</v>
      </c>
      <c r="H29" s="6">
        <f t="shared" si="12"/>
        <v>383</v>
      </c>
      <c r="I29" s="6">
        <f t="shared" si="12"/>
        <v>383</v>
      </c>
      <c r="J29" s="6">
        <f t="shared" si="12"/>
        <v>383</v>
      </c>
      <c r="K29" s="6">
        <f t="shared" si="12"/>
        <v>383</v>
      </c>
      <c r="L29" s="6">
        <f t="shared" si="12"/>
        <v>383</v>
      </c>
      <c r="M29" s="6">
        <f t="shared" si="12"/>
        <v>383</v>
      </c>
      <c r="N29" s="6">
        <f t="shared" si="12"/>
        <v>383</v>
      </c>
      <c r="O29" s="6">
        <f t="shared" si="12"/>
        <v>383</v>
      </c>
      <c r="P29" s="6">
        <f t="shared" si="12"/>
        <v>383</v>
      </c>
      <c r="Q29" s="6">
        <f t="shared" si="12"/>
        <v>383</v>
      </c>
      <c r="R29" s="52"/>
      <c r="S29" s="53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2"/>
        <v>649665.9937777779</v>
      </c>
      <c r="G31" s="6">
        <f t="shared" si="12"/>
        <v>649665.9937777779</v>
      </c>
      <c r="H31" s="6">
        <f t="shared" si="12"/>
        <v>649665.9937777779</v>
      </c>
      <c r="I31" s="6">
        <f t="shared" si="12"/>
        <v>649665.9937777779</v>
      </c>
      <c r="J31" s="6">
        <f t="shared" si="12"/>
        <v>649665.9937777779</v>
      </c>
      <c r="K31" s="6">
        <f t="shared" si="12"/>
        <v>649665.9937777779</v>
      </c>
      <c r="L31" s="6">
        <f t="shared" si="12"/>
        <v>649665.9937777779</v>
      </c>
      <c r="M31" s="6">
        <f t="shared" si="12"/>
        <v>649665.9937777779</v>
      </c>
      <c r="N31" s="6">
        <f t="shared" si="12"/>
        <v>649665.9937777779</v>
      </c>
      <c r="O31" s="6">
        <f t="shared" si="12"/>
        <v>649665.9937777779</v>
      </c>
      <c r="P31" s="6">
        <f t="shared" si="12"/>
        <v>649665.9937777779</v>
      </c>
      <c r="Q31" s="6">
        <f t="shared" si="12"/>
        <v>649665.9937777779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2"/>
        <v>398752.81984999997</v>
      </c>
      <c r="G32" s="6">
        <f t="shared" si="12"/>
        <v>398752.81984999997</v>
      </c>
      <c r="H32" s="6">
        <f t="shared" si="12"/>
        <v>398752.81984999997</v>
      </c>
      <c r="I32" s="6">
        <f t="shared" si="12"/>
        <v>398752.81984999997</v>
      </c>
      <c r="J32" s="6">
        <f t="shared" si="12"/>
        <v>398752.81984999997</v>
      </c>
      <c r="K32" s="6">
        <f t="shared" si="12"/>
        <v>398752.81984999997</v>
      </c>
      <c r="L32" s="6">
        <f t="shared" si="12"/>
        <v>398752.81984999997</v>
      </c>
      <c r="M32" s="6">
        <f t="shared" si="12"/>
        <v>398752.81984999997</v>
      </c>
      <c r="N32" s="6">
        <f t="shared" si="12"/>
        <v>398752.81984999997</v>
      </c>
      <c r="O32" s="6">
        <f t="shared" si="12"/>
        <v>398752.81984999997</v>
      </c>
      <c r="P32" s="6">
        <f t="shared" si="12"/>
        <v>398752.81984999997</v>
      </c>
      <c r="Q32" s="6">
        <f t="shared" si="12"/>
        <v>398752.81984999997</v>
      </c>
      <c r="R32" s="54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2"/>
        <v>53381.65909999999</v>
      </c>
      <c r="G33" s="6">
        <f t="shared" si="12"/>
        <v>53381.65909999999</v>
      </c>
      <c r="H33" s="6">
        <f t="shared" si="12"/>
        <v>53381.65909999999</v>
      </c>
      <c r="I33" s="6">
        <f t="shared" si="12"/>
        <v>53381.65909999999</v>
      </c>
      <c r="J33" s="6">
        <f t="shared" si="12"/>
        <v>53381.65909999999</v>
      </c>
      <c r="K33" s="6">
        <f t="shared" si="12"/>
        <v>53381.65909999999</v>
      </c>
      <c r="L33" s="6">
        <f t="shared" si="12"/>
        <v>53381.65909999999</v>
      </c>
      <c r="M33" s="6">
        <f t="shared" si="12"/>
        <v>53381.65909999999</v>
      </c>
      <c r="N33" s="6">
        <f t="shared" si="12"/>
        <v>53381.65909999999</v>
      </c>
      <c r="O33" s="6">
        <f t="shared" si="12"/>
        <v>53381.65909999999</v>
      </c>
      <c r="P33" s="6">
        <f t="shared" si="12"/>
        <v>53381.65909999999</v>
      </c>
      <c r="Q33" s="6">
        <f t="shared" si="12"/>
        <v>53381.65909999999</v>
      </c>
      <c r="R33" s="54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2"/>
        <v>0</v>
      </c>
      <c r="O34" s="6">
        <f t="shared" si="12"/>
        <v>0</v>
      </c>
      <c r="P34" s="6">
        <f t="shared" si="12"/>
        <v>0</v>
      </c>
      <c r="Q34" s="6">
        <f t="shared" si="12"/>
        <v>0</v>
      </c>
      <c r="R34" s="54"/>
    </row>
    <row r="35" spans="1:18" ht="12.75">
      <c r="A35" s="18" t="s">
        <v>101</v>
      </c>
      <c r="B35" s="19" t="s">
        <v>0</v>
      </c>
      <c r="C35" s="19"/>
      <c r="D35" s="19"/>
      <c r="E35" s="19"/>
      <c r="F35" s="20">
        <f aca="true" t="shared" si="13" ref="F35:Q35">SUM(F30:F34)</f>
        <v>1101800.472727778</v>
      </c>
      <c r="G35" s="20">
        <f t="shared" si="13"/>
        <v>1101800.472727778</v>
      </c>
      <c r="H35" s="20">
        <f t="shared" si="13"/>
        <v>1101800.472727778</v>
      </c>
      <c r="I35" s="20">
        <f t="shared" si="13"/>
        <v>1101800.472727778</v>
      </c>
      <c r="J35" s="20">
        <f t="shared" si="13"/>
        <v>1101800.472727778</v>
      </c>
      <c r="K35" s="20">
        <f t="shared" si="13"/>
        <v>1101800.472727778</v>
      </c>
      <c r="L35" s="20">
        <f t="shared" si="13"/>
        <v>1101800.472727778</v>
      </c>
      <c r="M35" s="20">
        <f t="shared" si="13"/>
        <v>1101800.472727778</v>
      </c>
      <c r="N35" s="20">
        <f t="shared" si="13"/>
        <v>1101800.472727778</v>
      </c>
      <c r="O35" s="20">
        <f t="shared" si="13"/>
        <v>1101800.472727778</v>
      </c>
      <c r="P35" s="20">
        <f t="shared" si="13"/>
        <v>1101800.472727778</v>
      </c>
      <c r="Q35" s="20">
        <f t="shared" si="13"/>
        <v>1101800.472727778</v>
      </c>
      <c r="R35" s="55"/>
    </row>
    <row r="36" spans="1:17" ht="20.25" customHeight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2026</v>
      </c>
      <c r="G37" s="24">
        <f aca="true" t="shared" si="14" ref="G37:Q37">F37+1</f>
        <v>2027</v>
      </c>
      <c r="H37" s="24">
        <f t="shared" si="14"/>
        <v>2028</v>
      </c>
      <c r="I37" s="24">
        <f t="shared" si="14"/>
        <v>2029</v>
      </c>
      <c r="J37" s="24">
        <f t="shared" si="14"/>
        <v>2030</v>
      </c>
      <c r="K37" s="24">
        <f t="shared" si="14"/>
        <v>2031</v>
      </c>
      <c r="L37" s="24">
        <f t="shared" si="14"/>
        <v>2032</v>
      </c>
      <c r="M37" s="24">
        <f t="shared" si="14"/>
        <v>2033</v>
      </c>
      <c r="N37" s="24">
        <f>K37+1</f>
        <v>2032</v>
      </c>
      <c r="O37" s="24">
        <f aca="true" t="shared" si="15" ref="O37">N37+1</f>
        <v>2033</v>
      </c>
      <c r="P37" s="24">
        <f>M37+1</f>
        <v>2034</v>
      </c>
      <c r="Q37" s="24">
        <f t="shared" si="14"/>
        <v>2035</v>
      </c>
    </row>
    <row r="38" spans="1:19" ht="12.75">
      <c r="A38" s="8" t="s">
        <v>14</v>
      </c>
      <c r="B38" s="10">
        <v>19</v>
      </c>
      <c r="C38" s="10"/>
      <c r="D38" s="99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2"/>
      <c r="S38" s="53"/>
    </row>
    <row r="39" spans="1:19" ht="12.75">
      <c r="A39" s="93" t="s">
        <v>134</v>
      </c>
      <c r="B39" s="10">
        <v>20</v>
      </c>
      <c r="C39" s="10"/>
      <c r="D39" s="99">
        <f aca="true" t="shared" si="16" ref="D39:D46">SUM(F39:Q39)</f>
        <v>0</v>
      </c>
      <c r="E39" s="10"/>
      <c r="F39" s="4"/>
      <c r="G39" s="4">
        <f aca="true" t="shared" si="17" ref="G39:G46">F39</f>
        <v>0</v>
      </c>
      <c r="H39" s="4">
        <f aca="true" t="shared" si="18" ref="H39:H46">F39</f>
        <v>0</v>
      </c>
      <c r="I39" s="4">
        <f aca="true" t="shared" si="19" ref="I39:I46">F39</f>
        <v>0</v>
      </c>
      <c r="J39" s="4">
        <f aca="true" t="shared" si="20" ref="J39:J46">F39</f>
        <v>0</v>
      </c>
      <c r="K39" s="4">
        <f aca="true" t="shared" si="21" ref="K39:K46">F39</f>
        <v>0</v>
      </c>
      <c r="L39" s="4">
        <f aca="true" t="shared" si="22" ref="L39:L46">F39</f>
        <v>0</v>
      </c>
      <c r="M39" s="4">
        <f aca="true" t="shared" si="23" ref="M39:M46">F39</f>
        <v>0</v>
      </c>
      <c r="N39" s="4">
        <f aca="true" t="shared" si="24" ref="N39:N46">F39</f>
        <v>0</v>
      </c>
      <c r="O39" s="4">
        <f aca="true" t="shared" si="25" ref="O39:O46">F39</f>
        <v>0</v>
      </c>
      <c r="P39" s="4">
        <f aca="true" t="shared" si="26" ref="P39:P46">F39</f>
        <v>0</v>
      </c>
      <c r="Q39" s="4">
        <f aca="true" t="shared" si="27" ref="Q39:Q46">F39</f>
        <v>0</v>
      </c>
      <c r="R39" s="52"/>
      <c r="S39" s="53"/>
    </row>
    <row r="40" spans="1:19" ht="12.75">
      <c r="A40" s="93" t="s">
        <v>15</v>
      </c>
      <c r="B40" s="10">
        <v>21</v>
      </c>
      <c r="C40" s="10"/>
      <c r="D40" s="99">
        <f t="shared" si="16"/>
        <v>0</v>
      </c>
      <c r="E40" s="10"/>
      <c r="F40" s="4"/>
      <c r="G40" s="4">
        <f t="shared" si="17"/>
        <v>0</v>
      </c>
      <c r="H40" s="4">
        <f t="shared" si="18"/>
        <v>0</v>
      </c>
      <c r="I40" s="4">
        <f t="shared" si="19"/>
        <v>0</v>
      </c>
      <c r="J40" s="4">
        <f t="shared" si="20"/>
        <v>0</v>
      </c>
      <c r="K40" s="4">
        <f t="shared" si="21"/>
        <v>0</v>
      </c>
      <c r="L40" s="4">
        <f t="shared" si="22"/>
        <v>0</v>
      </c>
      <c r="M40" s="4">
        <f t="shared" si="23"/>
        <v>0</v>
      </c>
      <c r="N40" s="4">
        <f t="shared" si="24"/>
        <v>0</v>
      </c>
      <c r="O40" s="4">
        <f t="shared" si="25"/>
        <v>0</v>
      </c>
      <c r="P40" s="4">
        <f t="shared" si="26"/>
        <v>0</v>
      </c>
      <c r="Q40" s="4">
        <f t="shared" si="27"/>
        <v>0</v>
      </c>
      <c r="R40" s="52"/>
      <c r="S40" s="53"/>
    </row>
    <row r="41" spans="1:19" ht="12.75">
      <c r="A41" s="93" t="s">
        <v>13</v>
      </c>
      <c r="B41" s="10">
        <v>22</v>
      </c>
      <c r="C41" s="10"/>
      <c r="D41" s="99">
        <f t="shared" si="16"/>
        <v>0</v>
      </c>
      <c r="E41" s="10"/>
      <c r="F41" s="4"/>
      <c r="G41" s="4">
        <f t="shared" si="17"/>
        <v>0</v>
      </c>
      <c r="H41" s="4">
        <f t="shared" si="18"/>
        <v>0</v>
      </c>
      <c r="I41" s="4">
        <f t="shared" si="19"/>
        <v>0</v>
      </c>
      <c r="J41" s="4">
        <f t="shared" si="20"/>
        <v>0</v>
      </c>
      <c r="K41" s="4">
        <f t="shared" si="21"/>
        <v>0</v>
      </c>
      <c r="L41" s="4">
        <f t="shared" si="22"/>
        <v>0</v>
      </c>
      <c r="M41" s="4">
        <f t="shared" si="23"/>
        <v>0</v>
      </c>
      <c r="N41" s="4">
        <f t="shared" si="24"/>
        <v>0</v>
      </c>
      <c r="O41" s="4">
        <f t="shared" si="25"/>
        <v>0</v>
      </c>
      <c r="P41" s="4">
        <f t="shared" si="26"/>
        <v>0</v>
      </c>
      <c r="Q41" s="4">
        <f t="shared" si="27"/>
        <v>0</v>
      </c>
      <c r="R41" s="52"/>
      <c r="S41" s="53"/>
    </row>
    <row r="42" spans="1:17" ht="12.75">
      <c r="A42" s="8" t="s">
        <v>16</v>
      </c>
      <c r="B42" s="10">
        <v>23</v>
      </c>
      <c r="C42" s="10"/>
      <c r="D42" s="99">
        <f t="shared" si="16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99">
        <f t="shared" si="16"/>
        <v>0</v>
      </c>
      <c r="E43" s="10"/>
      <c r="F43" s="4">
        <f>D19/D15*F39</f>
        <v>0</v>
      </c>
      <c r="G43" s="4">
        <f t="shared" si="17"/>
        <v>0</v>
      </c>
      <c r="H43" s="4">
        <f t="shared" si="18"/>
        <v>0</v>
      </c>
      <c r="I43" s="4">
        <f t="shared" si="19"/>
        <v>0</v>
      </c>
      <c r="J43" s="4">
        <f t="shared" si="20"/>
        <v>0</v>
      </c>
      <c r="K43" s="4">
        <f t="shared" si="21"/>
        <v>0</v>
      </c>
      <c r="L43" s="4">
        <f t="shared" si="22"/>
        <v>0</v>
      </c>
      <c r="M43" s="4">
        <f t="shared" si="23"/>
        <v>0</v>
      </c>
      <c r="N43" s="4">
        <f t="shared" si="24"/>
        <v>0</v>
      </c>
      <c r="O43" s="4">
        <f t="shared" si="25"/>
        <v>0</v>
      </c>
      <c r="P43" s="4">
        <f t="shared" si="26"/>
        <v>0</v>
      </c>
      <c r="Q43" s="4">
        <f t="shared" si="27"/>
        <v>0</v>
      </c>
    </row>
    <row r="44" spans="1:18" ht="12.75">
      <c r="A44" s="8" t="s">
        <v>17</v>
      </c>
      <c r="B44" s="10">
        <v>25</v>
      </c>
      <c r="C44" s="10"/>
      <c r="D44" s="99">
        <f t="shared" si="16"/>
        <v>0</v>
      </c>
      <c r="E44" s="10"/>
      <c r="F44" s="4">
        <f>D20/D16*F40</f>
        <v>0</v>
      </c>
      <c r="G44" s="4">
        <f t="shared" si="17"/>
        <v>0</v>
      </c>
      <c r="H44" s="4">
        <f t="shared" si="18"/>
        <v>0</v>
      </c>
      <c r="I44" s="4">
        <f t="shared" si="19"/>
        <v>0</v>
      </c>
      <c r="J44" s="4">
        <f t="shared" si="20"/>
        <v>0</v>
      </c>
      <c r="K44" s="4">
        <f t="shared" si="21"/>
        <v>0</v>
      </c>
      <c r="L44" s="4">
        <f t="shared" si="22"/>
        <v>0</v>
      </c>
      <c r="M44" s="4">
        <f t="shared" si="23"/>
        <v>0</v>
      </c>
      <c r="N44" s="4">
        <f t="shared" si="24"/>
        <v>0</v>
      </c>
      <c r="O44" s="4">
        <f t="shared" si="25"/>
        <v>0</v>
      </c>
      <c r="P44" s="4">
        <f t="shared" si="26"/>
        <v>0</v>
      </c>
      <c r="Q44" s="4">
        <f t="shared" si="27"/>
        <v>0</v>
      </c>
      <c r="R44" s="54"/>
    </row>
    <row r="45" spans="1:18" ht="12.75">
      <c r="A45" s="8" t="s">
        <v>18</v>
      </c>
      <c r="B45" s="10">
        <v>26</v>
      </c>
      <c r="C45" s="10"/>
      <c r="D45" s="99">
        <f t="shared" si="16"/>
        <v>0</v>
      </c>
      <c r="E45" s="10"/>
      <c r="F45" s="4">
        <f>D21/D17*F41</f>
        <v>0</v>
      </c>
      <c r="G45" s="4">
        <f t="shared" si="17"/>
        <v>0</v>
      </c>
      <c r="H45" s="4">
        <f t="shared" si="18"/>
        <v>0</v>
      </c>
      <c r="I45" s="4">
        <f t="shared" si="19"/>
        <v>0</v>
      </c>
      <c r="J45" s="4">
        <f t="shared" si="20"/>
        <v>0</v>
      </c>
      <c r="K45" s="4">
        <f t="shared" si="21"/>
        <v>0</v>
      </c>
      <c r="L45" s="4">
        <f t="shared" si="22"/>
        <v>0</v>
      </c>
      <c r="M45" s="4">
        <f t="shared" si="23"/>
        <v>0</v>
      </c>
      <c r="N45" s="4">
        <f t="shared" si="24"/>
        <v>0</v>
      </c>
      <c r="O45" s="4">
        <f t="shared" si="25"/>
        <v>0</v>
      </c>
      <c r="P45" s="4">
        <f t="shared" si="26"/>
        <v>0</v>
      </c>
      <c r="Q45" s="4">
        <f t="shared" si="27"/>
        <v>0</v>
      </c>
      <c r="R45" s="54"/>
    </row>
    <row r="46" spans="1:18" ht="12.75">
      <c r="A46" s="9" t="s">
        <v>19</v>
      </c>
      <c r="B46" s="10">
        <v>27</v>
      </c>
      <c r="C46" s="10"/>
      <c r="D46" s="99">
        <f t="shared" si="16"/>
        <v>0</v>
      </c>
      <c r="E46" s="10"/>
      <c r="F46" s="4"/>
      <c r="G46" s="4">
        <f t="shared" si="17"/>
        <v>0</v>
      </c>
      <c r="H46" s="4">
        <f t="shared" si="18"/>
        <v>0</v>
      </c>
      <c r="I46" s="4">
        <f t="shared" si="19"/>
        <v>0</v>
      </c>
      <c r="J46" s="4">
        <f t="shared" si="20"/>
        <v>0</v>
      </c>
      <c r="K46" s="4">
        <f t="shared" si="21"/>
        <v>0</v>
      </c>
      <c r="L46" s="4">
        <f t="shared" si="22"/>
        <v>0</v>
      </c>
      <c r="M46" s="4">
        <f t="shared" si="23"/>
        <v>0</v>
      </c>
      <c r="N46" s="4">
        <f t="shared" si="24"/>
        <v>0</v>
      </c>
      <c r="O46" s="4">
        <f t="shared" si="25"/>
        <v>0</v>
      </c>
      <c r="P46" s="4">
        <f t="shared" si="26"/>
        <v>0</v>
      </c>
      <c r="Q46" s="4">
        <f t="shared" si="27"/>
        <v>0</v>
      </c>
      <c r="R46" s="54"/>
    </row>
    <row r="47" spans="1:18" ht="12.75">
      <c r="A47" s="18" t="s">
        <v>102</v>
      </c>
      <c r="B47" s="19" t="s">
        <v>1</v>
      </c>
      <c r="C47" s="19"/>
      <c r="D47" s="60">
        <f>SUM(F47:Q47)</f>
        <v>0</v>
      </c>
      <c r="E47" s="60"/>
      <c r="F47" s="20">
        <f aca="true" t="shared" si="28" ref="F47:Q47">SUM(F42:F46)</f>
        <v>0</v>
      </c>
      <c r="G47" s="20">
        <f t="shared" si="28"/>
        <v>0</v>
      </c>
      <c r="H47" s="20">
        <f t="shared" si="28"/>
        <v>0</v>
      </c>
      <c r="I47" s="20">
        <f t="shared" si="28"/>
        <v>0</v>
      </c>
      <c r="J47" s="20">
        <f t="shared" si="28"/>
        <v>0</v>
      </c>
      <c r="K47" s="20">
        <f t="shared" si="28"/>
        <v>0</v>
      </c>
      <c r="L47" s="20">
        <f t="shared" si="28"/>
        <v>0</v>
      </c>
      <c r="M47" s="20">
        <f t="shared" si="28"/>
        <v>0</v>
      </c>
      <c r="N47" s="20">
        <f t="shared" si="28"/>
        <v>0</v>
      </c>
      <c r="O47" s="20">
        <f t="shared" si="28"/>
        <v>0</v>
      </c>
      <c r="P47" s="20">
        <f t="shared" si="28"/>
        <v>0</v>
      </c>
      <c r="Q47" s="20">
        <f t="shared" si="28"/>
        <v>0</v>
      </c>
      <c r="R47" s="5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</sheetData>
  <mergeCells count="4">
    <mergeCell ref="B7:C7"/>
    <mergeCell ref="B8:C8"/>
    <mergeCell ref="B9:C9"/>
    <mergeCell ref="D11:J11"/>
  </mergeCells>
  <conditionalFormatting sqref="B11: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36">
      <selection activeCell="F37" sqref="F37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131</v>
      </c>
      <c r="H4" s="98"/>
      <c r="I4" s="98"/>
      <c r="J4" s="98"/>
      <c r="K4" s="98"/>
      <c r="L4" s="98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35" customHeight="1">
      <c r="A7" s="94" t="s">
        <v>81</v>
      </c>
      <c r="B7" s="106" t="s">
        <v>79</v>
      </c>
      <c r="C7" s="107"/>
      <c r="D7" s="9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95" t="s">
        <v>25</v>
      </c>
      <c r="B8" s="106" t="s">
        <v>26</v>
      </c>
      <c r="C8" s="107"/>
      <c r="D8" s="9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94" t="s">
        <v>82</v>
      </c>
      <c r="B9" s="106" t="s">
        <v>80</v>
      </c>
      <c r="C9" s="107"/>
      <c r="D9" s="9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2.75">
      <c r="A11" s="11" t="s">
        <v>12</v>
      </c>
      <c r="B11" s="12">
        <v>12</v>
      </c>
      <c r="C11" s="12"/>
      <c r="D11" s="108"/>
      <c r="E11" s="108"/>
      <c r="F11" s="108"/>
      <c r="G11" s="108"/>
      <c r="H11" s="108"/>
      <c r="I11" s="108"/>
      <c r="J11" s="108"/>
      <c r="K11" s="13"/>
      <c r="L11" s="13"/>
      <c r="M11" s="13"/>
      <c r="N11" s="13"/>
      <c r="O11" s="13"/>
      <c r="P11" s="13"/>
      <c r="Q11" s="13"/>
    </row>
    <row r="12" spans="1:17" ht="20.25" customHeight="1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92"/>
      <c r="F13" s="24">
        <v>2026</v>
      </c>
      <c r="G13" s="24">
        <f>F13+1</f>
        <v>2027</v>
      </c>
      <c r="H13" s="24">
        <f aca="true" t="shared" si="0" ref="H13:Q13">G13+1</f>
        <v>2028</v>
      </c>
      <c r="I13" s="24">
        <f t="shared" si="0"/>
        <v>2029</v>
      </c>
      <c r="J13" s="24">
        <f t="shared" si="0"/>
        <v>2030</v>
      </c>
      <c r="K13" s="24">
        <f t="shared" si="0"/>
        <v>2031</v>
      </c>
      <c r="L13" s="24">
        <f>K13+1</f>
        <v>2032</v>
      </c>
      <c r="M13" s="24">
        <f>L13+1</f>
        <v>2033</v>
      </c>
      <c r="N13" s="24">
        <f>K13+1</f>
        <v>2032</v>
      </c>
      <c r="O13" s="24">
        <f aca="true" t="shared" si="1" ref="O13">N13+1</f>
        <v>2033</v>
      </c>
      <c r="P13" s="24">
        <f>M13+1</f>
        <v>2034</v>
      </c>
      <c r="Q13" s="24">
        <f t="shared" si="0"/>
        <v>2035</v>
      </c>
    </row>
    <row r="14" spans="1:17" ht="12.75">
      <c r="A14" s="93" t="s">
        <v>14</v>
      </c>
      <c r="B14" s="10">
        <v>1</v>
      </c>
      <c r="C14" s="10"/>
      <c r="D14" s="14">
        <v>607.94</v>
      </c>
      <c r="E14" s="14"/>
      <c r="F14" s="4">
        <f aca="true" t="shared" si="2" ref="F14">D14</f>
        <v>607.94</v>
      </c>
      <c r="G14" s="4">
        <f aca="true" t="shared" si="3" ref="G14:K14">F14</f>
        <v>607.94</v>
      </c>
      <c r="H14" s="4">
        <f t="shared" si="3"/>
        <v>607.94</v>
      </c>
      <c r="I14" s="4">
        <f t="shared" si="3"/>
        <v>607.94</v>
      </c>
      <c r="J14" s="4">
        <f t="shared" si="3"/>
        <v>607.94</v>
      </c>
      <c r="K14" s="4">
        <f t="shared" si="3"/>
        <v>607.94</v>
      </c>
      <c r="L14" s="4">
        <f aca="true" t="shared" si="4" ref="L14">I14</f>
        <v>607.94</v>
      </c>
      <c r="M14" s="4">
        <f aca="true" t="shared" si="5" ref="M14">L14</f>
        <v>607.94</v>
      </c>
      <c r="N14" s="4">
        <f aca="true" t="shared" si="6" ref="N14">I14</f>
        <v>607.94</v>
      </c>
      <c r="O14" s="4">
        <f aca="true" t="shared" si="7" ref="O14">N14</f>
        <v>607.94</v>
      </c>
      <c r="P14" s="4">
        <f aca="true" t="shared" si="8" ref="P14">K14</f>
        <v>607.94</v>
      </c>
      <c r="Q14" s="4">
        <f aca="true" t="shared" si="9" ref="Q14">P14</f>
        <v>607.94</v>
      </c>
    </row>
    <row r="15" spans="1:17" ht="12.75">
      <c r="A15" s="27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93" t="s">
        <v>15</v>
      </c>
      <c r="B16" s="10">
        <v>3</v>
      </c>
      <c r="C16" s="10"/>
      <c r="D16" s="15">
        <f>85.9874*1000</f>
        <v>85987.4</v>
      </c>
      <c r="E16" s="15"/>
      <c r="F16" s="4">
        <f aca="true" t="shared" si="10" ref="F16:F22">D16</f>
        <v>85987.4</v>
      </c>
      <c r="G16" s="4">
        <f aca="true" t="shared" si="11" ref="G16:Q22">F16</f>
        <v>85987.4</v>
      </c>
      <c r="H16" s="4">
        <f t="shared" si="11"/>
        <v>85987.4</v>
      </c>
      <c r="I16" s="4">
        <f t="shared" si="11"/>
        <v>85987.4</v>
      </c>
      <c r="J16" s="4">
        <f t="shared" si="11"/>
        <v>85987.4</v>
      </c>
      <c r="K16" s="4">
        <f t="shared" si="11"/>
        <v>85987.4</v>
      </c>
      <c r="L16" s="4">
        <f aca="true" t="shared" si="12" ref="L16:L22">I16</f>
        <v>85987.4</v>
      </c>
      <c r="M16" s="4">
        <f aca="true" t="shared" si="13" ref="M16:M22">L16</f>
        <v>85987.4</v>
      </c>
      <c r="N16" s="4">
        <f aca="true" t="shared" si="14" ref="N16:N22">I16</f>
        <v>85987.4</v>
      </c>
      <c r="O16" s="4">
        <f aca="true" t="shared" si="15" ref="O16:O22">N16</f>
        <v>85987.4</v>
      </c>
      <c r="P16" s="4">
        <f aca="true" t="shared" si="16" ref="P16:P22">K16</f>
        <v>85987.4</v>
      </c>
      <c r="Q16" s="4">
        <f t="shared" si="11"/>
        <v>85987.4</v>
      </c>
    </row>
    <row r="17" spans="1:17" ht="12.75">
      <c r="A17" s="93" t="s">
        <v>13</v>
      </c>
      <c r="B17" s="10">
        <v>4</v>
      </c>
      <c r="C17" s="10"/>
      <c r="D17" s="15">
        <v>474</v>
      </c>
      <c r="E17" s="15"/>
      <c r="F17" s="4">
        <f t="shared" si="10"/>
        <v>474</v>
      </c>
      <c r="G17" s="4">
        <f t="shared" si="11"/>
        <v>474</v>
      </c>
      <c r="H17" s="4">
        <f t="shared" si="11"/>
        <v>474</v>
      </c>
      <c r="I17" s="4">
        <f t="shared" si="11"/>
        <v>474</v>
      </c>
      <c r="J17" s="4">
        <f t="shared" si="11"/>
        <v>474</v>
      </c>
      <c r="K17" s="4">
        <f t="shared" si="11"/>
        <v>474</v>
      </c>
      <c r="L17" s="4">
        <f t="shared" si="12"/>
        <v>474</v>
      </c>
      <c r="M17" s="4">
        <f t="shared" si="13"/>
        <v>474</v>
      </c>
      <c r="N17" s="4">
        <f t="shared" si="14"/>
        <v>474</v>
      </c>
      <c r="O17" s="4">
        <f t="shared" si="15"/>
        <v>474</v>
      </c>
      <c r="P17" s="4">
        <f t="shared" si="16"/>
        <v>474</v>
      </c>
      <c r="Q17" s="4">
        <f t="shared" si="11"/>
        <v>474</v>
      </c>
    </row>
    <row r="18" spans="1:17" ht="12.75">
      <c r="A18" s="8" t="s">
        <v>16</v>
      </c>
      <c r="B18" s="10">
        <v>5</v>
      </c>
      <c r="C18" s="10"/>
      <c r="D18" s="15">
        <v>582991.3284719998</v>
      </c>
      <c r="E18" s="15"/>
      <c r="F18" s="4">
        <f t="shared" si="10"/>
        <v>582991.3284719998</v>
      </c>
      <c r="G18" s="4">
        <f t="shared" si="11"/>
        <v>582991.3284719998</v>
      </c>
      <c r="H18" s="4">
        <f t="shared" si="11"/>
        <v>582991.3284719998</v>
      </c>
      <c r="I18" s="4">
        <f t="shared" si="11"/>
        <v>582991.3284719998</v>
      </c>
      <c r="J18" s="4">
        <f t="shared" si="11"/>
        <v>582991.3284719998</v>
      </c>
      <c r="K18" s="4">
        <f t="shared" si="11"/>
        <v>582991.3284719998</v>
      </c>
      <c r="L18" s="4">
        <f t="shared" si="12"/>
        <v>582991.3284719998</v>
      </c>
      <c r="M18" s="4">
        <f t="shared" si="13"/>
        <v>582991.3284719998</v>
      </c>
      <c r="N18" s="4">
        <f t="shared" si="14"/>
        <v>582991.3284719998</v>
      </c>
      <c r="O18" s="4">
        <f t="shared" si="15"/>
        <v>582991.3284719998</v>
      </c>
      <c r="P18" s="4">
        <f t="shared" si="16"/>
        <v>582991.3284719998</v>
      </c>
      <c r="Q18" s="4">
        <f t="shared" si="11"/>
        <v>582991.3284719998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726728.0624449999</v>
      </c>
      <c r="E20" s="15"/>
      <c r="F20" s="4">
        <f t="shared" si="10"/>
        <v>726728.0624449999</v>
      </c>
      <c r="G20" s="4">
        <f t="shared" si="11"/>
        <v>726728.0624449999</v>
      </c>
      <c r="H20" s="4">
        <f t="shared" si="11"/>
        <v>726728.0624449999</v>
      </c>
      <c r="I20" s="4">
        <f t="shared" si="11"/>
        <v>726728.0624449999</v>
      </c>
      <c r="J20" s="4">
        <f t="shared" si="11"/>
        <v>726728.0624449999</v>
      </c>
      <c r="K20" s="4">
        <f t="shared" si="11"/>
        <v>726728.0624449999</v>
      </c>
      <c r="L20" s="4">
        <f t="shared" si="12"/>
        <v>726728.0624449999</v>
      </c>
      <c r="M20" s="4">
        <f t="shared" si="13"/>
        <v>726728.0624449999</v>
      </c>
      <c r="N20" s="4">
        <f t="shared" si="14"/>
        <v>726728.0624449999</v>
      </c>
      <c r="O20" s="4">
        <f t="shared" si="15"/>
        <v>726728.0624449999</v>
      </c>
      <c r="P20" s="4">
        <f t="shared" si="16"/>
        <v>726728.0624449999</v>
      </c>
      <c r="Q20" s="4">
        <f t="shared" si="11"/>
        <v>726728.0624449999</v>
      </c>
    </row>
    <row r="21" spans="1:17" ht="12.75">
      <c r="A21" s="8" t="s">
        <v>18</v>
      </c>
      <c r="B21" s="10">
        <v>8</v>
      </c>
      <c r="C21" s="10"/>
      <c r="D21" s="15">
        <v>66065.02980000002</v>
      </c>
      <c r="E21" s="15"/>
      <c r="F21" s="4">
        <f t="shared" si="10"/>
        <v>66065.02980000002</v>
      </c>
      <c r="G21" s="4">
        <f t="shared" si="11"/>
        <v>66065.02980000002</v>
      </c>
      <c r="H21" s="4">
        <f t="shared" si="11"/>
        <v>66065.02980000002</v>
      </c>
      <c r="I21" s="4">
        <f t="shared" si="11"/>
        <v>66065.02980000002</v>
      </c>
      <c r="J21" s="4">
        <f t="shared" si="11"/>
        <v>66065.02980000002</v>
      </c>
      <c r="K21" s="4">
        <f t="shared" si="11"/>
        <v>66065.02980000002</v>
      </c>
      <c r="L21" s="4">
        <f t="shared" si="12"/>
        <v>66065.02980000002</v>
      </c>
      <c r="M21" s="4">
        <f t="shared" si="13"/>
        <v>66065.02980000002</v>
      </c>
      <c r="N21" s="4">
        <f t="shared" si="14"/>
        <v>66065.02980000002</v>
      </c>
      <c r="O21" s="4">
        <f t="shared" si="15"/>
        <v>66065.02980000002</v>
      </c>
      <c r="P21" s="4">
        <f t="shared" si="16"/>
        <v>66065.02980000002</v>
      </c>
      <c r="Q21" s="4">
        <f t="shared" si="11"/>
        <v>66065.02980000002</v>
      </c>
    </row>
    <row r="22" spans="1:17" ht="12.75">
      <c r="A22" s="34" t="s">
        <v>23</v>
      </c>
      <c r="B22" s="33">
        <v>9</v>
      </c>
      <c r="C22" s="33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100</v>
      </c>
      <c r="B23" s="16" t="s">
        <v>11</v>
      </c>
      <c r="C23" s="16"/>
      <c r="D23" s="21">
        <f>SUM(D18:D22)</f>
        <v>1375784.420717</v>
      </c>
      <c r="E23" s="21"/>
      <c r="F23" s="21">
        <f aca="true" t="shared" si="17" ref="F23:Q23">SUM(F18:F22)</f>
        <v>1375784.420717</v>
      </c>
      <c r="G23" s="21">
        <f t="shared" si="17"/>
        <v>1375784.420717</v>
      </c>
      <c r="H23" s="21">
        <f t="shared" si="17"/>
        <v>1375784.420717</v>
      </c>
      <c r="I23" s="21">
        <f t="shared" si="17"/>
        <v>1375784.420717</v>
      </c>
      <c r="J23" s="21">
        <f t="shared" si="17"/>
        <v>1375784.420717</v>
      </c>
      <c r="K23" s="21">
        <f t="shared" si="17"/>
        <v>1375784.420717</v>
      </c>
      <c r="L23" s="21">
        <f t="shared" si="17"/>
        <v>1375784.420717</v>
      </c>
      <c r="M23" s="21">
        <f t="shared" si="17"/>
        <v>1375784.420717</v>
      </c>
      <c r="N23" s="21">
        <f t="shared" si="17"/>
        <v>1375784.420717</v>
      </c>
      <c r="O23" s="21">
        <f t="shared" si="17"/>
        <v>1375784.420717</v>
      </c>
      <c r="P23" s="21">
        <f t="shared" si="17"/>
        <v>1375784.420717</v>
      </c>
      <c r="Q23" s="21">
        <f t="shared" si="17"/>
        <v>1375784.420717</v>
      </c>
    </row>
    <row r="24" spans="1:17" ht="20.25" customHeight="1">
      <c r="A24" s="3" t="s">
        <v>97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2026</v>
      </c>
      <c r="G25" s="24">
        <f>F25+1</f>
        <v>2027</v>
      </c>
      <c r="H25" s="24">
        <f aca="true" t="shared" si="18" ref="H25:Q25">G25+1</f>
        <v>2028</v>
      </c>
      <c r="I25" s="24">
        <f t="shared" si="18"/>
        <v>2029</v>
      </c>
      <c r="J25" s="24">
        <f t="shared" si="18"/>
        <v>2030</v>
      </c>
      <c r="K25" s="24">
        <f t="shared" si="18"/>
        <v>2031</v>
      </c>
      <c r="L25" s="24">
        <f>K25+1</f>
        <v>2032</v>
      </c>
      <c r="M25" s="24">
        <f>L25+1</f>
        <v>2033</v>
      </c>
      <c r="N25" s="24">
        <f>K25+1</f>
        <v>2032</v>
      </c>
      <c r="O25" s="24">
        <f aca="true" t="shared" si="19" ref="O25">N25+1</f>
        <v>2033</v>
      </c>
      <c r="P25" s="24">
        <f>M25+1</f>
        <v>2034</v>
      </c>
      <c r="Q25" s="24">
        <f t="shared" si="18"/>
        <v>2035</v>
      </c>
    </row>
    <row r="26" spans="1:19" ht="12.75">
      <c r="A26" s="93" t="s">
        <v>14</v>
      </c>
      <c r="B26" s="10">
        <v>10</v>
      </c>
      <c r="C26" s="10"/>
      <c r="D26" s="10"/>
      <c r="E26" s="10"/>
      <c r="F26" s="6">
        <f aca="true" t="shared" si="20" ref="F26:Q26">F14-F38</f>
        <v>607.94</v>
      </c>
      <c r="G26" s="6">
        <f t="shared" si="20"/>
        <v>607.94</v>
      </c>
      <c r="H26" s="6">
        <f t="shared" si="20"/>
        <v>607.94</v>
      </c>
      <c r="I26" s="6">
        <f t="shared" si="20"/>
        <v>607.94</v>
      </c>
      <c r="J26" s="6">
        <f t="shared" si="20"/>
        <v>607.94</v>
      </c>
      <c r="K26" s="6">
        <f t="shared" si="20"/>
        <v>607.94</v>
      </c>
      <c r="L26" s="6">
        <f t="shared" si="20"/>
        <v>607.94</v>
      </c>
      <c r="M26" s="6">
        <f t="shared" si="20"/>
        <v>607.94</v>
      </c>
      <c r="N26" s="6">
        <f t="shared" si="20"/>
        <v>607.94</v>
      </c>
      <c r="O26" s="6">
        <f t="shared" si="20"/>
        <v>607.94</v>
      </c>
      <c r="P26" s="6">
        <f t="shared" si="20"/>
        <v>607.94</v>
      </c>
      <c r="Q26" s="6">
        <f t="shared" si="20"/>
        <v>607.94</v>
      </c>
      <c r="R26" s="52"/>
      <c r="S26" s="53"/>
    </row>
    <row r="27" spans="1:19" ht="12.75">
      <c r="A27" s="27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2"/>
      <c r="S27" s="53"/>
    </row>
    <row r="28" spans="1:19" ht="12.75">
      <c r="A28" s="93" t="s">
        <v>15</v>
      </c>
      <c r="B28" s="10">
        <v>12</v>
      </c>
      <c r="C28" s="10"/>
      <c r="D28" s="10"/>
      <c r="E28" s="10"/>
      <c r="F28" s="6">
        <f aca="true" t="shared" si="21" ref="F28:Q30">F16-F40</f>
        <v>85987.4</v>
      </c>
      <c r="G28" s="6">
        <f t="shared" si="21"/>
        <v>85987.4</v>
      </c>
      <c r="H28" s="6">
        <f t="shared" si="21"/>
        <v>85987.4</v>
      </c>
      <c r="I28" s="6">
        <f t="shared" si="21"/>
        <v>85987.4</v>
      </c>
      <c r="J28" s="6">
        <f t="shared" si="21"/>
        <v>85987.4</v>
      </c>
      <c r="K28" s="6">
        <f t="shared" si="21"/>
        <v>85987.4</v>
      </c>
      <c r="L28" s="6">
        <f t="shared" si="21"/>
        <v>85987.4</v>
      </c>
      <c r="M28" s="6">
        <f t="shared" si="21"/>
        <v>85987.4</v>
      </c>
      <c r="N28" s="6">
        <f t="shared" si="21"/>
        <v>85987.4</v>
      </c>
      <c r="O28" s="6">
        <f t="shared" si="21"/>
        <v>85987.4</v>
      </c>
      <c r="P28" s="6">
        <f t="shared" si="21"/>
        <v>85987.4</v>
      </c>
      <c r="Q28" s="6">
        <f t="shared" si="21"/>
        <v>85987.4</v>
      </c>
      <c r="R28" s="52"/>
      <c r="S28" s="53"/>
    </row>
    <row r="29" spans="1:19" ht="12.75">
      <c r="A29" s="93" t="s">
        <v>13</v>
      </c>
      <c r="B29" s="10">
        <v>13</v>
      </c>
      <c r="C29" s="10"/>
      <c r="D29" s="10"/>
      <c r="E29" s="10"/>
      <c r="F29" s="6">
        <f t="shared" si="21"/>
        <v>474</v>
      </c>
      <c r="G29" s="6">
        <f t="shared" si="21"/>
        <v>474</v>
      </c>
      <c r="H29" s="6">
        <f t="shared" si="21"/>
        <v>474</v>
      </c>
      <c r="I29" s="6">
        <f t="shared" si="21"/>
        <v>474</v>
      </c>
      <c r="J29" s="6">
        <f t="shared" si="21"/>
        <v>474</v>
      </c>
      <c r="K29" s="6">
        <f t="shared" si="21"/>
        <v>474</v>
      </c>
      <c r="L29" s="6">
        <f t="shared" si="21"/>
        <v>474</v>
      </c>
      <c r="M29" s="6">
        <f t="shared" si="21"/>
        <v>474</v>
      </c>
      <c r="N29" s="6">
        <f t="shared" si="21"/>
        <v>474</v>
      </c>
      <c r="O29" s="6">
        <f t="shared" si="21"/>
        <v>474</v>
      </c>
      <c r="P29" s="6">
        <f t="shared" si="21"/>
        <v>474</v>
      </c>
      <c r="Q29" s="6">
        <f t="shared" si="21"/>
        <v>474</v>
      </c>
      <c r="R29" s="52"/>
      <c r="S29" s="53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582991.3284719998</v>
      </c>
      <c r="G30" s="6">
        <f t="shared" si="21"/>
        <v>582991.3284719998</v>
      </c>
      <c r="H30" s="6">
        <f t="shared" si="21"/>
        <v>582991.3284719998</v>
      </c>
      <c r="I30" s="6">
        <f t="shared" si="21"/>
        <v>582991.3284719998</v>
      </c>
      <c r="J30" s="6">
        <f t="shared" si="21"/>
        <v>582991.3284719998</v>
      </c>
      <c r="K30" s="6">
        <f t="shared" si="21"/>
        <v>582991.3284719998</v>
      </c>
      <c r="L30" s="6">
        <f t="shared" si="21"/>
        <v>582991.3284719998</v>
      </c>
      <c r="M30" s="6">
        <f t="shared" si="21"/>
        <v>582991.3284719998</v>
      </c>
      <c r="N30" s="6">
        <f t="shared" si="21"/>
        <v>582991.3284719998</v>
      </c>
      <c r="O30" s="6">
        <f t="shared" si="21"/>
        <v>582991.3284719998</v>
      </c>
      <c r="P30" s="6">
        <f t="shared" si="21"/>
        <v>582991.3284719998</v>
      </c>
      <c r="Q30" s="6">
        <f t="shared" si="21"/>
        <v>582991.3284719998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726728.0624449999</v>
      </c>
      <c r="G32" s="6">
        <f t="shared" si="22"/>
        <v>726728.0624449999</v>
      </c>
      <c r="H32" s="6">
        <f t="shared" si="22"/>
        <v>726728.0624449999</v>
      </c>
      <c r="I32" s="6">
        <f t="shared" si="22"/>
        <v>726728.0624449999</v>
      </c>
      <c r="J32" s="6">
        <f t="shared" si="22"/>
        <v>726728.0624449999</v>
      </c>
      <c r="K32" s="6">
        <f t="shared" si="22"/>
        <v>726728.0624449999</v>
      </c>
      <c r="L32" s="6">
        <f t="shared" si="22"/>
        <v>726728.0624449999</v>
      </c>
      <c r="M32" s="6">
        <f t="shared" si="22"/>
        <v>726728.0624449999</v>
      </c>
      <c r="N32" s="6">
        <f t="shared" si="22"/>
        <v>726728.0624449999</v>
      </c>
      <c r="O32" s="6">
        <f t="shared" si="22"/>
        <v>726728.0624449999</v>
      </c>
      <c r="P32" s="6">
        <f t="shared" si="22"/>
        <v>726728.0624449999</v>
      </c>
      <c r="Q32" s="6">
        <f t="shared" si="22"/>
        <v>726728.0624449999</v>
      </c>
      <c r="R32" s="54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66065.02980000002</v>
      </c>
      <c r="G33" s="6">
        <f t="shared" si="22"/>
        <v>66065.02980000002</v>
      </c>
      <c r="H33" s="6">
        <f t="shared" si="22"/>
        <v>66065.02980000002</v>
      </c>
      <c r="I33" s="6">
        <f t="shared" si="22"/>
        <v>66065.02980000002</v>
      </c>
      <c r="J33" s="6">
        <f t="shared" si="22"/>
        <v>66065.02980000002</v>
      </c>
      <c r="K33" s="6">
        <f t="shared" si="22"/>
        <v>66065.02980000002</v>
      </c>
      <c r="L33" s="6">
        <f t="shared" si="22"/>
        <v>66065.02980000002</v>
      </c>
      <c r="M33" s="6">
        <f t="shared" si="22"/>
        <v>66065.02980000002</v>
      </c>
      <c r="N33" s="6">
        <f t="shared" si="22"/>
        <v>66065.02980000002</v>
      </c>
      <c r="O33" s="6">
        <f t="shared" si="22"/>
        <v>66065.02980000002</v>
      </c>
      <c r="P33" s="6">
        <f t="shared" si="22"/>
        <v>66065.02980000002</v>
      </c>
      <c r="Q33" s="6">
        <f t="shared" si="22"/>
        <v>66065.02980000002</v>
      </c>
      <c r="R33" s="54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4"/>
    </row>
    <row r="35" spans="1:18" ht="12.75">
      <c r="A35" s="18" t="s">
        <v>101</v>
      </c>
      <c r="B35" s="19" t="s">
        <v>0</v>
      </c>
      <c r="C35" s="19"/>
      <c r="D35" s="19"/>
      <c r="E35" s="19"/>
      <c r="F35" s="20">
        <f aca="true" t="shared" si="23" ref="F35:Q35">SUM(F30:F34)</f>
        <v>1375784.420717</v>
      </c>
      <c r="G35" s="20">
        <f t="shared" si="23"/>
        <v>1375784.420717</v>
      </c>
      <c r="H35" s="20">
        <f t="shared" si="23"/>
        <v>1375784.420717</v>
      </c>
      <c r="I35" s="20">
        <f t="shared" si="23"/>
        <v>1375784.420717</v>
      </c>
      <c r="J35" s="20">
        <f t="shared" si="23"/>
        <v>1375784.420717</v>
      </c>
      <c r="K35" s="20">
        <f t="shared" si="23"/>
        <v>1375784.420717</v>
      </c>
      <c r="L35" s="20">
        <f t="shared" si="23"/>
        <v>1375784.420717</v>
      </c>
      <c r="M35" s="20">
        <f t="shared" si="23"/>
        <v>1375784.420717</v>
      </c>
      <c r="N35" s="20">
        <f t="shared" si="23"/>
        <v>1375784.420717</v>
      </c>
      <c r="O35" s="20">
        <f t="shared" si="23"/>
        <v>1375784.420717</v>
      </c>
      <c r="P35" s="20">
        <f t="shared" si="23"/>
        <v>1375784.420717</v>
      </c>
      <c r="Q35" s="20">
        <f t="shared" si="23"/>
        <v>1375784.420717</v>
      </c>
      <c r="R35" s="55"/>
    </row>
    <row r="36" spans="1:17" ht="20.25" customHeight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2026</v>
      </c>
      <c r="G37" s="24">
        <f aca="true" t="shared" si="24" ref="G37:Q37">F37+1</f>
        <v>2027</v>
      </c>
      <c r="H37" s="24">
        <f t="shared" si="24"/>
        <v>2028</v>
      </c>
      <c r="I37" s="24">
        <f t="shared" si="24"/>
        <v>2029</v>
      </c>
      <c r="J37" s="24">
        <f t="shared" si="24"/>
        <v>2030</v>
      </c>
      <c r="K37" s="24">
        <f t="shared" si="24"/>
        <v>2031</v>
      </c>
      <c r="L37" s="24">
        <f t="shared" si="24"/>
        <v>2032</v>
      </c>
      <c r="M37" s="24">
        <f t="shared" si="24"/>
        <v>2033</v>
      </c>
      <c r="N37" s="24">
        <f>K37+1</f>
        <v>2032</v>
      </c>
      <c r="O37" s="24">
        <f aca="true" t="shared" si="25" ref="O37">N37+1</f>
        <v>2033</v>
      </c>
      <c r="P37" s="24">
        <f>M37+1</f>
        <v>2034</v>
      </c>
      <c r="Q37" s="24">
        <f t="shared" si="24"/>
        <v>2035</v>
      </c>
    </row>
    <row r="38" spans="1:19" ht="12.75">
      <c r="A38" s="93" t="s">
        <v>14</v>
      </c>
      <c r="B38" s="10">
        <v>19</v>
      </c>
      <c r="C38" s="10"/>
      <c r="D38" s="99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2"/>
      <c r="S38" s="53"/>
    </row>
    <row r="39" spans="1:19" ht="12.75">
      <c r="A39" s="27" t="s">
        <v>20</v>
      </c>
      <c r="B39" s="10">
        <v>20</v>
      </c>
      <c r="C39" s="10"/>
      <c r="D39" s="99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2"/>
      <c r="S39" s="53"/>
    </row>
    <row r="40" spans="1:19" ht="12.75">
      <c r="A40" s="93" t="s">
        <v>15</v>
      </c>
      <c r="B40" s="10">
        <v>21</v>
      </c>
      <c r="C40" s="10"/>
      <c r="D40" s="99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2"/>
      <c r="S40" s="53"/>
    </row>
    <row r="41" spans="1:19" ht="12.75">
      <c r="A41" s="93" t="s">
        <v>13</v>
      </c>
      <c r="B41" s="10">
        <v>22</v>
      </c>
      <c r="C41" s="10"/>
      <c r="D41" s="99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2"/>
      <c r="S41" s="53"/>
    </row>
    <row r="42" spans="1:17" ht="12.75">
      <c r="A42" s="8" t="s">
        <v>16</v>
      </c>
      <c r="B42" s="10">
        <v>23</v>
      </c>
      <c r="C42" s="10"/>
      <c r="D42" s="99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99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99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4"/>
    </row>
    <row r="45" spans="1:18" ht="12.75">
      <c r="A45" s="8" t="s">
        <v>18</v>
      </c>
      <c r="B45" s="10">
        <v>26</v>
      </c>
      <c r="C45" s="10"/>
      <c r="D45" s="99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4"/>
    </row>
    <row r="46" spans="1:18" ht="12.75">
      <c r="A46" s="9" t="s">
        <v>19</v>
      </c>
      <c r="B46" s="10">
        <v>27</v>
      </c>
      <c r="C46" s="10"/>
      <c r="D46" s="99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4"/>
    </row>
    <row r="47" spans="1:18" ht="12.75">
      <c r="A47" s="18" t="s">
        <v>98</v>
      </c>
      <c r="B47" s="19" t="s">
        <v>1</v>
      </c>
      <c r="C47" s="19"/>
      <c r="D47" s="60">
        <f>SUM(F47:Q47)</f>
        <v>0</v>
      </c>
      <c r="E47" s="60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5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</sheetData>
  <mergeCells count="4">
    <mergeCell ref="B7:C7"/>
    <mergeCell ref="B8:C8"/>
    <mergeCell ref="B9:C9"/>
    <mergeCell ref="D11:J11"/>
  </mergeCells>
  <conditionalFormatting sqref="B11: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34">
      <selection activeCell="F37" sqref="F37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tr">
        <f>1!A3</f>
        <v>Zadavatel: Statutární město Chomutov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132</v>
      </c>
      <c r="H4" s="98"/>
      <c r="I4" s="98"/>
      <c r="J4" s="98"/>
      <c r="K4" s="98"/>
      <c r="L4" s="98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35" customHeight="1">
      <c r="A7" s="94" t="s">
        <v>81</v>
      </c>
      <c r="B7" s="106" t="s">
        <v>79</v>
      </c>
      <c r="C7" s="107"/>
      <c r="D7" s="9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95" t="s">
        <v>25</v>
      </c>
      <c r="B8" s="106" t="s">
        <v>26</v>
      </c>
      <c r="C8" s="107"/>
      <c r="D8" s="9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94" t="s">
        <v>82</v>
      </c>
      <c r="B9" s="106" t="s">
        <v>80</v>
      </c>
      <c r="C9" s="107"/>
      <c r="D9" s="9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2.75">
      <c r="A11" s="11" t="s">
        <v>12</v>
      </c>
      <c r="B11" s="12">
        <v>12</v>
      </c>
      <c r="C11" s="12"/>
      <c r="D11" s="108"/>
      <c r="E11" s="108"/>
      <c r="F11" s="108"/>
      <c r="G11" s="108"/>
      <c r="H11" s="108"/>
      <c r="I11" s="108"/>
      <c r="J11" s="108"/>
      <c r="K11" s="13"/>
      <c r="L11" s="13"/>
      <c r="M11" s="13"/>
      <c r="N11" s="13"/>
      <c r="O11" s="13"/>
      <c r="P11" s="13"/>
      <c r="Q11" s="13"/>
    </row>
    <row r="12" spans="1:17" ht="20.25" customHeight="1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92"/>
      <c r="F13" s="24">
        <v>2026</v>
      </c>
      <c r="G13" s="24">
        <f>F13+1</f>
        <v>2027</v>
      </c>
      <c r="H13" s="24">
        <f aca="true" t="shared" si="0" ref="H13:Q13">G13+1</f>
        <v>2028</v>
      </c>
      <c r="I13" s="24">
        <f t="shared" si="0"/>
        <v>2029</v>
      </c>
      <c r="J13" s="24">
        <f t="shared" si="0"/>
        <v>2030</v>
      </c>
      <c r="K13" s="24">
        <f t="shared" si="0"/>
        <v>2031</v>
      </c>
      <c r="L13" s="24">
        <f>K13+1</f>
        <v>2032</v>
      </c>
      <c r="M13" s="24">
        <f>L13+1</f>
        <v>2033</v>
      </c>
      <c r="N13" s="24">
        <f>K13+1</f>
        <v>2032</v>
      </c>
      <c r="O13" s="24">
        <f aca="true" t="shared" si="1" ref="O13">N13+1</f>
        <v>2033</v>
      </c>
      <c r="P13" s="24">
        <f>M13+1</f>
        <v>2034</v>
      </c>
      <c r="Q13" s="24">
        <f t="shared" si="0"/>
        <v>2035</v>
      </c>
    </row>
    <row r="14" spans="1:17" ht="12.75">
      <c r="A14" s="8" t="s">
        <v>14</v>
      </c>
      <c r="B14" s="10">
        <v>1</v>
      </c>
      <c r="C14" s="10"/>
      <c r="D14" s="14">
        <v>887.34</v>
      </c>
      <c r="E14" s="14"/>
      <c r="F14" s="4">
        <f aca="true" t="shared" si="2" ref="F14">D14</f>
        <v>887.34</v>
      </c>
      <c r="G14" s="4">
        <f aca="true" t="shared" si="3" ref="G14:K14">F14</f>
        <v>887.34</v>
      </c>
      <c r="H14" s="4">
        <f t="shared" si="3"/>
        <v>887.34</v>
      </c>
      <c r="I14" s="4">
        <f t="shared" si="3"/>
        <v>887.34</v>
      </c>
      <c r="J14" s="4">
        <f t="shared" si="3"/>
        <v>887.34</v>
      </c>
      <c r="K14" s="4">
        <f t="shared" si="3"/>
        <v>887.34</v>
      </c>
      <c r="L14" s="4">
        <f aca="true" t="shared" si="4" ref="L14">I14</f>
        <v>887.34</v>
      </c>
      <c r="M14" s="4">
        <f aca="true" t="shared" si="5" ref="M14">L14</f>
        <v>887.34</v>
      </c>
      <c r="N14" s="4">
        <f aca="true" t="shared" si="6" ref="N14">I14</f>
        <v>887.34</v>
      </c>
      <c r="O14" s="4">
        <f aca="true" t="shared" si="7" ref="O14">N14</f>
        <v>887.34</v>
      </c>
      <c r="P14" s="4">
        <f aca="true" t="shared" si="8" ref="P14">K14</f>
        <v>887.34</v>
      </c>
      <c r="Q14" s="4">
        <f aca="true" t="shared" si="9" ref="Q14">P14</f>
        <v>887.34</v>
      </c>
    </row>
    <row r="15" spans="1:17" ht="12.75">
      <c r="A15" s="93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93" t="s">
        <v>15</v>
      </c>
      <c r="B16" s="10">
        <v>3</v>
      </c>
      <c r="C16" s="10"/>
      <c r="D16" s="15">
        <v>38519</v>
      </c>
      <c r="E16" s="15"/>
      <c r="F16" s="4">
        <f aca="true" t="shared" si="10" ref="F16:F22">D16</f>
        <v>38519</v>
      </c>
      <c r="G16" s="4">
        <f aca="true" t="shared" si="11" ref="G16:Q22">F16</f>
        <v>38519</v>
      </c>
      <c r="H16" s="4">
        <f t="shared" si="11"/>
        <v>38519</v>
      </c>
      <c r="I16" s="4">
        <f t="shared" si="11"/>
        <v>38519</v>
      </c>
      <c r="J16" s="4">
        <f t="shared" si="11"/>
        <v>38519</v>
      </c>
      <c r="K16" s="4">
        <f t="shared" si="11"/>
        <v>38519</v>
      </c>
      <c r="L16" s="4">
        <f aca="true" t="shared" si="12" ref="L16:L22">I16</f>
        <v>38519</v>
      </c>
      <c r="M16" s="4">
        <f aca="true" t="shared" si="13" ref="M16:M22">L16</f>
        <v>38519</v>
      </c>
      <c r="N16" s="4">
        <f aca="true" t="shared" si="14" ref="N16:N22">I16</f>
        <v>38519</v>
      </c>
      <c r="O16" s="4">
        <f aca="true" t="shared" si="15" ref="O16:O22">N16</f>
        <v>38519</v>
      </c>
      <c r="P16" s="4">
        <f aca="true" t="shared" si="16" ref="P16:P22">K16</f>
        <v>38519</v>
      </c>
      <c r="Q16" s="4">
        <f t="shared" si="11"/>
        <v>38519</v>
      </c>
    </row>
    <row r="17" spans="1:17" ht="12.75">
      <c r="A17" s="93" t="s">
        <v>13</v>
      </c>
      <c r="B17" s="10">
        <v>4</v>
      </c>
      <c r="C17" s="10"/>
      <c r="D17" s="15">
        <v>953</v>
      </c>
      <c r="E17" s="15"/>
      <c r="F17" s="4">
        <f t="shared" si="10"/>
        <v>953</v>
      </c>
      <c r="G17" s="4">
        <f t="shared" si="11"/>
        <v>953</v>
      </c>
      <c r="H17" s="4">
        <f t="shared" si="11"/>
        <v>953</v>
      </c>
      <c r="I17" s="4">
        <f t="shared" si="11"/>
        <v>953</v>
      </c>
      <c r="J17" s="4">
        <f t="shared" si="11"/>
        <v>953</v>
      </c>
      <c r="K17" s="4">
        <f t="shared" si="11"/>
        <v>953</v>
      </c>
      <c r="L17" s="4">
        <f t="shared" si="12"/>
        <v>953</v>
      </c>
      <c r="M17" s="4">
        <f t="shared" si="13"/>
        <v>953</v>
      </c>
      <c r="N17" s="4">
        <f t="shared" si="14"/>
        <v>953</v>
      </c>
      <c r="O17" s="4">
        <f t="shared" si="15"/>
        <v>953</v>
      </c>
      <c r="P17" s="4">
        <f t="shared" si="16"/>
        <v>953</v>
      </c>
      <c r="Q17" s="4">
        <f t="shared" si="11"/>
        <v>953</v>
      </c>
    </row>
    <row r="18" spans="1:17" ht="12.75">
      <c r="A18" s="8" t="s">
        <v>16</v>
      </c>
      <c r="B18" s="10">
        <v>5</v>
      </c>
      <c r="C18" s="10"/>
      <c r="D18" s="15">
        <v>836917.965352</v>
      </c>
      <c r="E18" s="15"/>
      <c r="F18" s="4">
        <f t="shared" si="10"/>
        <v>836917.965352</v>
      </c>
      <c r="G18" s="4">
        <f t="shared" si="11"/>
        <v>836917.965352</v>
      </c>
      <c r="H18" s="4">
        <f t="shared" si="11"/>
        <v>836917.965352</v>
      </c>
      <c r="I18" s="4">
        <f t="shared" si="11"/>
        <v>836917.965352</v>
      </c>
      <c r="J18" s="4">
        <f t="shared" si="11"/>
        <v>836917.965352</v>
      </c>
      <c r="K18" s="4">
        <f t="shared" si="11"/>
        <v>836917.965352</v>
      </c>
      <c r="L18" s="4">
        <f t="shared" si="12"/>
        <v>836917.965352</v>
      </c>
      <c r="M18" s="4">
        <f t="shared" si="13"/>
        <v>836917.965352</v>
      </c>
      <c r="N18" s="4">
        <f t="shared" si="14"/>
        <v>836917.965352</v>
      </c>
      <c r="O18" s="4">
        <f t="shared" si="15"/>
        <v>836917.965352</v>
      </c>
      <c r="P18" s="4">
        <f t="shared" si="16"/>
        <v>836917.965352</v>
      </c>
      <c r="Q18" s="4">
        <f t="shared" si="11"/>
        <v>836917.965352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351617.26985000004</v>
      </c>
      <c r="E20" s="15"/>
      <c r="F20" s="4">
        <f t="shared" si="10"/>
        <v>351617.26985000004</v>
      </c>
      <c r="G20" s="4">
        <f t="shared" si="11"/>
        <v>351617.26985000004</v>
      </c>
      <c r="H20" s="4">
        <f t="shared" si="11"/>
        <v>351617.26985000004</v>
      </c>
      <c r="I20" s="4">
        <f t="shared" si="11"/>
        <v>351617.26985000004</v>
      </c>
      <c r="J20" s="4">
        <f t="shared" si="11"/>
        <v>351617.26985000004</v>
      </c>
      <c r="K20" s="4">
        <f t="shared" si="11"/>
        <v>351617.26985000004</v>
      </c>
      <c r="L20" s="4">
        <f t="shared" si="12"/>
        <v>351617.26985000004</v>
      </c>
      <c r="M20" s="4">
        <f t="shared" si="13"/>
        <v>351617.26985000004</v>
      </c>
      <c r="N20" s="4">
        <f t="shared" si="14"/>
        <v>351617.26985000004</v>
      </c>
      <c r="O20" s="4">
        <f t="shared" si="15"/>
        <v>351617.26985000004</v>
      </c>
      <c r="P20" s="4">
        <f t="shared" si="16"/>
        <v>351617.26985000004</v>
      </c>
      <c r="Q20" s="4">
        <f t="shared" si="11"/>
        <v>351617.26985000004</v>
      </c>
    </row>
    <row r="21" spans="1:17" ht="12.75">
      <c r="A21" s="8" t="s">
        <v>18</v>
      </c>
      <c r="B21" s="10">
        <v>8</v>
      </c>
      <c r="C21" s="10"/>
      <c r="D21" s="15">
        <v>132826.94809999998</v>
      </c>
      <c r="E21" s="15"/>
      <c r="F21" s="4">
        <f t="shared" si="10"/>
        <v>132826.94809999998</v>
      </c>
      <c r="G21" s="4">
        <f t="shared" si="11"/>
        <v>132826.94809999998</v>
      </c>
      <c r="H21" s="4">
        <f t="shared" si="11"/>
        <v>132826.94809999998</v>
      </c>
      <c r="I21" s="4">
        <f t="shared" si="11"/>
        <v>132826.94809999998</v>
      </c>
      <c r="J21" s="4">
        <f t="shared" si="11"/>
        <v>132826.94809999998</v>
      </c>
      <c r="K21" s="4">
        <f t="shared" si="11"/>
        <v>132826.94809999998</v>
      </c>
      <c r="L21" s="4">
        <f t="shared" si="12"/>
        <v>132826.94809999998</v>
      </c>
      <c r="M21" s="4">
        <f t="shared" si="13"/>
        <v>132826.94809999998</v>
      </c>
      <c r="N21" s="4">
        <f t="shared" si="14"/>
        <v>132826.94809999998</v>
      </c>
      <c r="O21" s="4">
        <f t="shared" si="15"/>
        <v>132826.94809999998</v>
      </c>
      <c r="P21" s="4">
        <f t="shared" si="16"/>
        <v>132826.94809999998</v>
      </c>
      <c r="Q21" s="4">
        <f t="shared" si="11"/>
        <v>132826.94809999998</v>
      </c>
    </row>
    <row r="22" spans="1:17" ht="12.75">
      <c r="A22" s="34" t="s">
        <v>23</v>
      </c>
      <c r="B22" s="33">
        <v>9</v>
      </c>
      <c r="C22" s="33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100</v>
      </c>
      <c r="B23" s="16" t="s">
        <v>11</v>
      </c>
      <c r="C23" s="16"/>
      <c r="D23" s="21">
        <f>SUM(D18:D22)</f>
        <v>1321362.183302</v>
      </c>
      <c r="E23" s="21"/>
      <c r="F23" s="21">
        <f aca="true" t="shared" si="17" ref="F23:Q23">SUM(F18:F22)</f>
        <v>1321362.183302</v>
      </c>
      <c r="G23" s="21">
        <f t="shared" si="17"/>
        <v>1321362.183302</v>
      </c>
      <c r="H23" s="21">
        <f t="shared" si="17"/>
        <v>1321362.183302</v>
      </c>
      <c r="I23" s="21">
        <f t="shared" si="17"/>
        <v>1321362.183302</v>
      </c>
      <c r="J23" s="21">
        <f t="shared" si="17"/>
        <v>1321362.183302</v>
      </c>
      <c r="K23" s="21">
        <f t="shared" si="17"/>
        <v>1321362.183302</v>
      </c>
      <c r="L23" s="21">
        <f t="shared" si="17"/>
        <v>1321362.183302</v>
      </c>
      <c r="M23" s="21">
        <f t="shared" si="17"/>
        <v>1321362.183302</v>
      </c>
      <c r="N23" s="21">
        <f t="shared" si="17"/>
        <v>1321362.183302</v>
      </c>
      <c r="O23" s="21">
        <f t="shared" si="17"/>
        <v>1321362.183302</v>
      </c>
      <c r="P23" s="21">
        <f t="shared" si="17"/>
        <v>1321362.183302</v>
      </c>
      <c r="Q23" s="21">
        <f t="shared" si="17"/>
        <v>1321362.183302</v>
      </c>
    </row>
    <row r="24" spans="1:17" ht="20.25" customHeight="1">
      <c r="A24" s="3" t="s">
        <v>93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2026</v>
      </c>
      <c r="G25" s="24">
        <f>F25+1</f>
        <v>2027</v>
      </c>
      <c r="H25" s="24">
        <f aca="true" t="shared" si="18" ref="H25:Q25">G25+1</f>
        <v>2028</v>
      </c>
      <c r="I25" s="24">
        <f t="shared" si="18"/>
        <v>2029</v>
      </c>
      <c r="J25" s="24">
        <f t="shared" si="18"/>
        <v>2030</v>
      </c>
      <c r="K25" s="24">
        <f t="shared" si="18"/>
        <v>2031</v>
      </c>
      <c r="L25" s="24">
        <f>K25+1</f>
        <v>2032</v>
      </c>
      <c r="M25" s="24">
        <f>L25+1</f>
        <v>2033</v>
      </c>
      <c r="N25" s="24">
        <f>K25+1</f>
        <v>2032</v>
      </c>
      <c r="O25" s="24">
        <f aca="true" t="shared" si="19" ref="O25">N25+1</f>
        <v>2033</v>
      </c>
      <c r="P25" s="24">
        <f>M25+1</f>
        <v>2034</v>
      </c>
      <c r="Q25" s="24">
        <f t="shared" si="18"/>
        <v>2035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>
        <f aca="true" t="shared" si="20" ref="F26:Q34">F14-F38</f>
        <v>887.34</v>
      </c>
      <c r="G26" s="6">
        <f t="shared" si="20"/>
        <v>887.34</v>
      </c>
      <c r="H26" s="6">
        <f t="shared" si="20"/>
        <v>887.34</v>
      </c>
      <c r="I26" s="6">
        <f t="shared" si="20"/>
        <v>887.34</v>
      </c>
      <c r="J26" s="6">
        <f t="shared" si="20"/>
        <v>887.34</v>
      </c>
      <c r="K26" s="6">
        <f t="shared" si="20"/>
        <v>887.34</v>
      </c>
      <c r="L26" s="6">
        <f t="shared" si="20"/>
        <v>887.34</v>
      </c>
      <c r="M26" s="6">
        <f t="shared" si="20"/>
        <v>887.34</v>
      </c>
      <c r="N26" s="6">
        <f t="shared" si="20"/>
        <v>887.34</v>
      </c>
      <c r="O26" s="6">
        <f t="shared" si="20"/>
        <v>887.34</v>
      </c>
      <c r="P26" s="6">
        <f t="shared" si="20"/>
        <v>887.34</v>
      </c>
      <c r="Q26" s="6">
        <f t="shared" si="20"/>
        <v>887.34</v>
      </c>
      <c r="R26" s="52"/>
      <c r="S26" s="53"/>
    </row>
    <row r="27" spans="1:19" ht="12.75">
      <c r="A27" s="93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2"/>
      <c r="S27" s="53"/>
    </row>
    <row r="28" spans="1:19" ht="12.75">
      <c r="A28" s="93" t="s">
        <v>15</v>
      </c>
      <c r="B28" s="10">
        <v>12</v>
      </c>
      <c r="C28" s="10"/>
      <c r="D28" s="10"/>
      <c r="E28" s="10"/>
      <c r="F28" s="6">
        <f t="shared" si="20"/>
        <v>38519</v>
      </c>
      <c r="G28" s="6">
        <f t="shared" si="20"/>
        <v>38519</v>
      </c>
      <c r="H28" s="6">
        <f t="shared" si="20"/>
        <v>38519</v>
      </c>
      <c r="I28" s="6">
        <f t="shared" si="20"/>
        <v>38519</v>
      </c>
      <c r="J28" s="6">
        <f t="shared" si="20"/>
        <v>38519</v>
      </c>
      <c r="K28" s="6">
        <f t="shared" si="20"/>
        <v>38519</v>
      </c>
      <c r="L28" s="6">
        <f t="shared" si="20"/>
        <v>38519</v>
      </c>
      <c r="M28" s="6">
        <f t="shared" si="20"/>
        <v>38519</v>
      </c>
      <c r="N28" s="6">
        <f t="shared" si="20"/>
        <v>38519</v>
      </c>
      <c r="O28" s="6">
        <f t="shared" si="20"/>
        <v>38519</v>
      </c>
      <c r="P28" s="6">
        <f t="shared" si="20"/>
        <v>38519</v>
      </c>
      <c r="Q28" s="6">
        <f t="shared" si="20"/>
        <v>38519</v>
      </c>
      <c r="R28" s="52"/>
      <c r="S28" s="53"/>
    </row>
    <row r="29" spans="1:19" ht="12.75">
      <c r="A29" s="93" t="s">
        <v>13</v>
      </c>
      <c r="B29" s="10">
        <v>13</v>
      </c>
      <c r="C29" s="10"/>
      <c r="D29" s="10"/>
      <c r="E29" s="10"/>
      <c r="F29" s="6">
        <f t="shared" si="20"/>
        <v>953</v>
      </c>
      <c r="G29" s="6">
        <f t="shared" si="20"/>
        <v>953</v>
      </c>
      <c r="H29" s="6">
        <f t="shared" si="20"/>
        <v>953</v>
      </c>
      <c r="I29" s="6">
        <f t="shared" si="20"/>
        <v>953</v>
      </c>
      <c r="J29" s="6">
        <f t="shared" si="20"/>
        <v>953</v>
      </c>
      <c r="K29" s="6">
        <f t="shared" si="20"/>
        <v>953</v>
      </c>
      <c r="L29" s="6">
        <f t="shared" si="20"/>
        <v>953</v>
      </c>
      <c r="M29" s="6">
        <f t="shared" si="20"/>
        <v>953</v>
      </c>
      <c r="N29" s="6">
        <f t="shared" si="20"/>
        <v>953</v>
      </c>
      <c r="O29" s="6">
        <f t="shared" si="20"/>
        <v>953</v>
      </c>
      <c r="P29" s="6">
        <f t="shared" si="20"/>
        <v>953</v>
      </c>
      <c r="Q29" s="6">
        <f t="shared" si="20"/>
        <v>953</v>
      </c>
      <c r="R29" s="52"/>
      <c r="S29" s="53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0"/>
        <v>836917.965352</v>
      </c>
      <c r="G30" s="6">
        <f t="shared" si="20"/>
        <v>836917.965352</v>
      </c>
      <c r="H30" s="6">
        <f t="shared" si="20"/>
        <v>836917.965352</v>
      </c>
      <c r="I30" s="6">
        <f t="shared" si="20"/>
        <v>836917.965352</v>
      </c>
      <c r="J30" s="6">
        <f t="shared" si="20"/>
        <v>836917.965352</v>
      </c>
      <c r="K30" s="6">
        <f t="shared" si="20"/>
        <v>836917.965352</v>
      </c>
      <c r="L30" s="6">
        <f t="shared" si="20"/>
        <v>836917.965352</v>
      </c>
      <c r="M30" s="6">
        <f t="shared" si="20"/>
        <v>836917.965352</v>
      </c>
      <c r="N30" s="6">
        <f t="shared" si="20"/>
        <v>836917.965352</v>
      </c>
      <c r="O30" s="6">
        <f t="shared" si="20"/>
        <v>836917.965352</v>
      </c>
      <c r="P30" s="6">
        <f t="shared" si="20"/>
        <v>836917.965352</v>
      </c>
      <c r="Q30" s="6">
        <f t="shared" si="20"/>
        <v>836917.965352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20"/>
        <v>351617.26985000004</v>
      </c>
      <c r="G32" s="6">
        <f t="shared" si="20"/>
        <v>351617.26985000004</v>
      </c>
      <c r="H32" s="6">
        <f t="shared" si="20"/>
        <v>351617.26985000004</v>
      </c>
      <c r="I32" s="6">
        <f t="shared" si="20"/>
        <v>351617.26985000004</v>
      </c>
      <c r="J32" s="6">
        <f t="shared" si="20"/>
        <v>351617.26985000004</v>
      </c>
      <c r="K32" s="6">
        <f t="shared" si="20"/>
        <v>351617.26985000004</v>
      </c>
      <c r="L32" s="6">
        <f t="shared" si="20"/>
        <v>351617.26985000004</v>
      </c>
      <c r="M32" s="6">
        <f t="shared" si="20"/>
        <v>351617.26985000004</v>
      </c>
      <c r="N32" s="6">
        <f t="shared" si="20"/>
        <v>351617.26985000004</v>
      </c>
      <c r="O32" s="6">
        <f t="shared" si="20"/>
        <v>351617.26985000004</v>
      </c>
      <c r="P32" s="6">
        <f t="shared" si="20"/>
        <v>351617.26985000004</v>
      </c>
      <c r="Q32" s="6">
        <f t="shared" si="20"/>
        <v>351617.26985000004</v>
      </c>
      <c r="R32" s="54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0"/>
        <v>132826.94809999998</v>
      </c>
      <c r="G33" s="6">
        <f t="shared" si="20"/>
        <v>132826.94809999998</v>
      </c>
      <c r="H33" s="6">
        <f t="shared" si="20"/>
        <v>132826.94809999998</v>
      </c>
      <c r="I33" s="6">
        <f t="shared" si="20"/>
        <v>132826.94809999998</v>
      </c>
      <c r="J33" s="6">
        <f t="shared" si="20"/>
        <v>132826.94809999998</v>
      </c>
      <c r="K33" s="6">
        <f t="shared" si="20"/>
        <v>132826.94809999998</v>
      </c>
      <c r="L33" s="6">
        <f t="shared" si="20"/>
        <v>132826.94809999998</v>
      </c>
      <c r="M33" s="6">
        <f t="shared" si="20"/>
        <v>132826.94809999998</v>
      </c>
      <c r="N33" s="6">
        <f t="shared" si="20"/>
        <v>132826.94809999998</v>
      </c>
      <c r="O33" s="6">
        <f t="shared" si="20"/>
        <v>132826.94809999998</v>
      </c>
      <c r="P33" s="6">
        <f t="shared" si="20"/>
        <v>132826.94809999998</v>
      </c>
      <c r="Q33" s="6">
        <f t="shared" si="20"/>
        <v>132826.94809999998</v>
      </c>
      <c r="R33" s="54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0"/>
        <v>0</v>
      </c>
      <c r="G34" s="6">
        <f t="shared" si="20"/>
        <v>0</v>
      </c>
      <c r="H34" s="6">
        <f t="shared" si="20"/>
        <v>0</v>
      </c>
      <c r="I34" s="6">
        <f t="shared" si="20"/>
        <v>0</v>
      </c>
      <c r="J34" s="6">
        <f t="shared" si="20"/>
        <v>0</v>
      </c>
      <c r="K34" s="6">
        <f t="shared" si="20"/>
        <v>0</v>
      </c>
      <c r="L34" s="6">
        <f t="shared" si="20"/>
        <v>0</v>
      </c>
      <c r="M34" s="6">
        <f t="shared" si="20"/>
        <v>0</v>
      </c>
      <c r="N34" s="6">
        <f t="shared" si="20"/>
        <v>0</v>
      </c>
      <c r="O34" s="6">
        <f t="shared" si="20"/>
        <v>0</v>
      </c>
      <c r="P34" s="6">
        <f t="shared" si="20"/>
        <v>0</v>
      </c>
      <c r="Q34" s="6">
        <f t="shared" si="20"/>
        <v>0</v>
      </c>
      <c r="R34" s="54"/>
    </row>
    <row r="35" spans="1:18" ht="12.75">
      <c r="A35" s="18" t="s">
        <v>101</v>
      </c>
      <c r="B35" s="19" t="s">
        <v>0</v>
      </c>
      <c r="C35" s="19"/>
      <c r="D35" s="19"/>
      <c r="E35" s="19"/>
      <c r="F35" s="20">
        <f aca="true" t="shared" si="21" ref="F35:Q35">SUM(F30:F34)</f>
        <v>1321362.183302</v>
      </c>
      <c r="G35" s="20">
        <f t="shared" si="21"/>
        <v>1321362.183302</v>
      </c>
      <c r="H35" s="20">
        <f t="shared" si="21"/>
        <v>1321362.183302</v>
      </c>
      <c r="I35" s="20">
        <f t="shared" si="21"/>
        <v>1321362.183302</v>
      </c>
      <c r="J35" s="20">
        <f t="shared" si="21"/>
        <v>1321362.183302</v>
      </c>
      <c r="K35" s="20">
        <f t="shared" si="21"/>
        <v>1321362.183302</v>
      </c>
      <c r="L35" s="20">
        <f t="shared" si="21"/>
        <v>1321362.183302</v>
      </c>
      <c r="M35" s="20">
        <f t="shared" si="21"/>
        <v>1321362.183302</v>
      </c>
      <c r="N35" s="20">
        <f t="shared" si="21"/>
        <v>1321362.183302</v>
      </c>
      <c r="O35" s="20">
        <f t="shared" si="21"/>
        <v>1321362.183302</v>
      </c>
      <c r="P35" s="20">
        <f t="shared" si="21"/>
        <v>1321362.183302</v>
      </c>
      <c r="Q35" s="20">
        <f t="shared" si="21"/>
        <v>1321362.183302</v>
      </c>
      <c r="R35" s="55"/>
    </row>
    <row r="36" spans="1:17" ht="20.25" customHeight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2026</v>
      </c>
      <c r="G37" s="24">
        <f aca="true" t="shared" si="22" ref="G37:Q37">F37+1</f>
        <v>2027</v>
      </c>
      <c r="H37" s="24">
        <f t="shared" si="22"/>
        <v>2028</v>
      </c>
      <c r="I37" s="24">
        <f t="shared" si="22"/>
        <v>2029</v>
      </c>
      <c r="J37" s="24">
        <f t="shared" si="22"/>
        <v>2030</v>
      </c>
      <c r="K37" s="24">
        <f t="shared" si="22"/>
        <v>2031</v>
      </c>
      <c r="L37" s="24">
        <f t="shared" si="22"/>
        <v>2032</v>
      </c>
      <c r="M37" s="24">
        <f t="shared" si="22"/>
        <v>2033</v>
      </c>
      <c r="N37" s="24">
        <f>K37+1</f>
        <v>2032</v>
      </c>
      <c r="O37" s="24">
        <f aca="true" t="shared" si="23" ref="O37">N37+1</f>
        <v>2033</v>
      </c>
      <c r="P37" s="24">
        <f>M37+1</f>
        <v>2034</v>
      </c>
      <c r="Q37" s="24">
        <f t="shared" si="22"/>
        <v>2035</v>
      </c>
    </row>
    <row r="38" spans="1:19" ht="12.75">
      <c r="A38" s="8" t="s">
        <v>14</v>
      </c>
      <c r="B38" s="10">
        <v>19</v>
      </c>
      <c r="C38" s="10"/>
      <c r="D38" s="99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2"/>
      <c r="S38" s="53"/>
    </row>
    <row r="39" spans="1:19" ht="12.75">
      <c r="A39" s="93" t="s">
        <v>20</v>
      </c>
      <c r="B39" s="10">
        <v>20</v>
      </c>
      <c r="C39" s="10"/>
      <c r="D39" s="99">
        <f aca="true" t="shared" si="24" ref="D39:D46">SUM(F39:Q39)</f>
        <v>0</v>
      </c>
      <c r="E39" s="10"/>
      <c r="F39" s="4"/>
      <c r="G39" s="4">
        <f aca="true" t="shared" si="25" ref="G39:G46">F39</f>
        <v>0</v>
      </c>
      <c r="H39" s="4">
        <f aca="true" t="shared" si="26" ref="H39:H46">F39</f>
        <v>0</v>
      </c>
      <c r="I39" s="4">
        <f aca="true" t="shared" si="27" ref="I39:I46">F39</f>
        <v>0</v>
      </c>
      <c r="J39" s="4">
        <f aca="true" t="shared" si="28" ref="J39:J46">F39</f>
        <v>0</v>
      </c>
      <c r="K39" s="4">
        <f aca="true" t="shared" si="29" ref="K39:K46">F39</f>
        <v>0</v>
      </c>
      <c r="L39" s="4">
        <f aca="true" t="shared" si="30" ref="L39:L46">F39</f>
        <v>0</v>
      </c>
      <c r="M39" s="4">
        <f aca="true" t="shared" si="31" ref="M39:M46">F39</f>
        <v>0</v>
      </c>
      <c r="N39" s="4">
        <f aca="true" t="shared" si="32" ref="N39:N46">F39</f>
        <v>0</v>
      </c>
      <c r="O39" s="4">
        <f aca="true" t="shared" si="33" ref="O39:O46">F39</f>
        <v>0</v>
      </c>
      <c r="P39" s="4">
        <f aca="true" t="shared" si="34" ref="P39:P46">F39</f>
        <v>0</v>
      </c>
      <c r="Q39" s="4">
        <f aca="true" t="shared" si="35" ref="Q39:Q46">F39</f>
        <v>0</v>
      </c>
      <c r="R39" s="52"/>
      <c r="S39" s="53"/>
    </row>
    <row r="40" spans="1:19" ht="12.75">
      <c r="A40" s="93" t="s">
        <v>15</v>
      </c>
      <c r="B40" s="10">
        <v>21</v>
      </c>
      <c r="C40" s="10"/>
      <c r="D40" s="99">
        <f t="shared" si="24"/>
        <v>0</v>
      </c>
      <c r="E40" s="10"/>
      <c r="F40" s="4"/>
      <c r="G40" s="4">
        <f t="shared" si="25"/>
        <v>0</v>
      </c>
      <c r="H40" s="4">
        <f t="shared" si="26"/>
        <v>0</v>
      </c>
      <c r="I40" s="4">
        <f t="shared" si="27"/>
        <v>0</v>
      </c>
      <c r="J40" s="4">
        <f t="shared" si="28"/>
        <v>0</v>
      </c>
      <c r="K40" s="4">
        <f t="shared" si="29"/>
        <v>0</v>
      </c>
      <c r="L40" s="4">
        <f t="shared" si="30"/>
        <v>0</v>
      </c>
      <c r="M40" s="4">
        <f t="shared" si="31"/>
        <v>0</v>
      </c>
      <c r="N40" s="4">
        <f t="shared" si="32"/>
        <v>0</v>
      </c>
      <c r="O40" s="4">
        <f t="shared" si="33"/>
        <v>0</v>
      </c>
      <c r="P40" s="4">
        <f t="shared" si="34"/>
        <v>0</v>
      </c>
      <c r="Q40" s="4">
        <f t="shared" si="35"/>
        <v>0</v>
      </c>
      <c r="R40" s="52"/>
      <c r="S40" s="53"/>
    </row>
    <row r="41" spans="1:19" ht="12.75">
      <c r="A41" s="93" t="s">
        <v>13</v>
      </c>
      <c r="B41" s="10">
        <v>22</v>
      </c>
      <c r="C41" s="10"/>
      <c r="D41" s="99">
        <f t="shared" si="24"/>
        <v>0</v>
      </c>
      <c r="E41" s="10"/>
      <c r="F41" s="4"/>
      <c r="G41" s="4">
        <f t="shared" si="25"/>
        <v>0</v>
      </c>
      <c r="H41" s="4">
        <f t="shared" si="26"/>
        <v>0</v>
      </c>
      <c r="I41" s="4">
        <f t="shared" si="27"/>
        <v>0</v>
      </c>
      <c r="J41" s="4">
        <f t="shared" si="28"/>
        <v>0</v>
      </c>
      <c r="K41" s="4">
        <f t="shared" si="29"/>
        <v>0</v>
      </c>
      <c r="L41" s="4">
        <f t="shared" si="30"/>
        <v>0</v>
      </c>
      <c r="M41" s="4">
        <f t="shared" si="31"/>
        <v>0</v>
      </c>
      <c r="N41" s="4">
        <f t="shared" si="32"/>
        <v>0</v>
      </c>
      <c r="O41" s="4">
        <f t="shared" si="33"/>
        <v>0</v>
      </c>
      <c r="P41" s="4">
        <f t="shared" si="34"/>
        <v>0</v>
      </c>
      <c r="Q41" s="4">
        <f t="shared" si="35"/>
        <v>0</v>
      </c>
      <c r="R41" s="52"/>
      <c r="S41" s="53"/>
    </row>
    <row r="42" spans="1:17" ht="12.75">
      <c r="A42" s="8" t="s">
        <v>16</v>
      </c>
      <c r="B42" s="10">
        <v>23</v>
      </c>
      <c r="C42" s="10"/>
      <c r="D42" s="99">
        <f t="shared" si="24"/>
        <v>0</v>
      </c>
      <c r="E42" s="10"/>
      <c r="F42" s="4">
        <f>D18/D14*F38</f>
        <v>0</v>
      </c>
      <c r="G42" s="4">
        <f t="shared" si="25"/>
        <v>0</v>
      </c>
      <c r="H42" s="4">
        <f t="shared" si="26"/>
        <v>0</v>
      </c>
      <c r="I42" s="4">
        <f t="shared" si="27"/>
        <v>0</v>
      </c>
      <c r="J42" s="4">
        <f t="shared" si="28"/>
        <v>0</v>
      </c>
      <c r="K42" s="4">
        <f t="shared" si="29"/>
        <v>0</v>
      </c>
      <c r="L42" s="4">
        <f t="shared" si="30"/>
        <v>0</v>
      </c>
      <c r="M42" s="4">
        <f t="shared" si="31"/>
        <v>0</v>
      </c>
      <c r="N42" s="4">
        <f t="shared" si="32"/>
        <v>0</v>
      </c>
      <c r="O42" s="4">
        <f t="shared" si="33"/>
        <v>0</v>
      </c>
      <c r="P42" s="4">
        <f t="shared" si="34"/>
        <v>0</v>
      </c>
      <c r="Q42" s="4">
        <f t="shared" si="35"/>
        <v>0</v>
      </c>
    </row>
    <row r="43" spans="1:17" ht="12.75">
      <c r="A43" s="8" t="s">
        <v>21</v>
      </c>
      <c r="B43" s="10">
        <v>24</v>
      </c>
      <c r="C43" s="10"/>
      <c r="D43" s="99"/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99">
        <f t="shared" si="24"/>
        <v>0</v>
      </c>
      <c r="E44" s="10"/>
      <c r="F44" s="4">
        <f>D20/D16*F40</f>
        <v>0</v>
      </c>
      <c r="G44" s="4">
        <f t="shared" si="25"/>
        <v>0</v>
      </c>
      <c r="H44" s="4">
        <f t="shared" si="26"/>
        <v>0</v>
      </c>
      <c r="I44" s="4">
        <f t="shared" si="27"/>
        <v>0</v>
      </c>
      <c r="J44" s="4">
        <f t="shared" si="28"/>
        <v>0</v>
      </c>
      <c r="K44" s="4">
        <f t="shared" si="29"/>
        <v>0</v>
      </c>
      <c r="L44" s="4">
        <f t="shared" si="30"/>
        <v>0</v>
      </c>
      <c r="M44" s="4">
        <f t="shared" si="31"/>
        <v>0</v>
      </c>
      <c r="N44" s="4">
        <f t="shared" si="32"/>
        <v>0</v>
      </c>
      <c r="O44" s="4">
        <f t="shared" si="33"/>
        <v>0</v>
      </c>
      <c r="P44" s="4">
        <f t="shared" si="34"/>
        <v>0</v>
      </c>
      <c r="Q44" s="4">
        <f t="shared" si="35"/>
        <v>0</v>
      </c>
      <c r="R44" s="54"/>
    </row>
    <row r="45" spans="1:18" ht="12.75">
      <c r="A45" s="8" t="s">
        <v>18</v>
      </c>
      <c r="B45" s="10">
        <v>26</v>
      </c>
      <c r="C45" s="10"/>
      <c r="D45" s="99">
        <f t="shared" si="24"/>
        <v>0</v>
      </c>
      <c r="E45" s="10"/>
      <c r="F45" s="4">
        <f>D21/D17*F41</f>
        <v>0</v>
      </c>
      <c r="G45" s="4">
        <f t="shared" si="25"/>
        <v>0</v>
      </c>
      <c r="H45" s="4">
        <f t="shared" si="26"/>
        <v>0</v>
      </c>
      <c r="I45" s="4">
        <f t="shared" si="27"/>
        <v>0</v>
      </c>
      <c r="J45" s="4">
        <f t="shared" si="28"/>
        <v>0</v>
      </c>
      <c r="K45" s="4">
        <f t="shared" si="29"/>
        <v>0</v>
      </c>
      <c r="L45" s="4">
        <f t="shared" si="30"/>
        <v>0</v>
      </c>
      <c r="M45" s="4">
        <f t="shared" si="31"/>
        <v>0</v>
      </c>
      <c r="N45" s="4">
        <f t="shared" si="32"/>
        <v>0</v>
      </c>
      <c r="O45" s="4">
        <f t="shared" si="33"/>
        <v>0</v>
      </c>
      <c r="P45" s="4">
        <f t="shared" si="34"/>
        <v>0</v>
      </c>
      <c r="Q45" s="4">
        <f t="shared" si="35"/>
        <v>0</v>
      </c>
      <c r="R45" s="54"/>
    </row>
    <row r="46" spans="1:18" ht="12.75">
      <c r="A46" s="9" t="s">
        <v>19</v>
      </c>
      <c r="B46" s="10">
        <v>27</v>
      </c>
      <c r="C46" s="10"/>
      <c r="D46" s="99">
        <f t="shared" si="24"/>
        <v>0</v>
      </c>
      <c r="E46" s="10"/>
      <c r="F46" s="4"/>
      <c r="G46" s="4">
        <f t="shared" si="25"/>
        <v>0</v>
      </c>
      <c r="H46" s="4">
        <f t="shared" si="26"/>
        <v>0</v>
      </c>
      <c r="I46" s="4">
        <f t="shared" si="27"/>
        <v>0</v>
      </c>
      <c r="J46" s="4">
        <f t="shared" si="28"/>
        <v>0</v>
      </c>
      <c r="K46" s="4">
        <f t="shared" si="29"/>
        <v>0</v>
      </c>
      <c r="L46" s="4">
        <f t="shared" si="30"/>
        <v>0</v>
      </c>
      <c r="M46" s="4">
        <f t="shared" si="31"/>
        <v>0</v>
      </c>
      <c r="N46" s="4">
        <f t="shared" si="32"/>
        <v>0</v>
      </c>
      <c r="O46" s="4">
        <f t="shared" si="33"/>
        <v>0</v>
      </c>
      <c r="P46" s="4">
        <f t="shared" si="34"/>
        <v>0</v>
      </c>
      <c r="Q46" s="4">
        <f t="shared" si="35"/>
        <v>0</v>
      </c>
      <c r="R46" s="54"/>
    </row>
    <row r="47" spans="1:18" ht="12.75">
      <c r="A47" s="18" t="s">
        <v>102</v>
      </c>
      <c r="B47" s="19" t="s">
        <v>1</v>
      </c>
      <c r="C47" s="19"/>
      <c r="D47" s="60">
        <f>SUM(F47:Q47)</f>
        <v>0</v>
      </c>
      <c r="E47" s="60"/>
      <c r="F47" s="20">
        <f aca="true" t="shared" si="36" ref="F47:Q47">SUM(F42:F46)</f>
        <v>0</v>
      </c>
      <c r="G47" s="20">
        <f t="shared" si="36"/>
        <v>0</v>
      </c>
      <c r="H47" s="20">
        <f t="shared" si="36"/>
        <v>0</v>
      </c>
      <c r="I47" s="20">
        <f t="shared" si="36"/>
        <v>0</v>
      </c>
      <c r="J47" s="20">
        <f t="shared" si="36"/>
        <v>0</v>
      </c>
      <c r="K47" s="20">
        <f t="shared" si="36"/>
        <v>0</v>
      </c>
      <c r="L47" s="20">
        <f t="shared" si="36"/>
        <v>0</v>
      </c>
      <c r="M47" s="20">
        <f t="shared" si="36"/>
        <v>0</v>
      </c>
      <c r="N47" s="20">
        <f t="shared" si="36"/>
        <v>0</v>
      </c>
      <c r="O47" s="20">
        <f t="shared" si="36"/>
        <v>0</v>
      </c>
      <c r="P47" s="20">
        <f t="shared" si="36"/>
        <v>0</v>
      </c>
      <c r="Q47" s="20">
        <f t="shared" si="36"/>
        <v>0</v>
      </c>
      <c r="R47" s="5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</sheetData>
  <mergeCells count="4">
    <mergeCell ref="B7:C7"/>
    <mergeCell ref="B8:C8"/>
    <mergeCell ref="B9:C9"/>
    <mergeCell ref="D11:J11"/>
  </mergeCells>
  <conditionalFormatting sqref="B11: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DW103"/>
  <sheetViews>
    <sheetView tabSelected="1" zoomScale="84" zoomScaleNormal="84" workbookViewId="0" topLeftCell="A4">
      <selection activeCell="E13" sqref="E13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4" width="12.50390625" style="1" customWidth="1"/>
    <col min="5" max="5" width="14.50390625" style="1" customWidth="1"/>
    <col min="6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tr">
        <f>1!A3</f>
        <v>Zadavatel: Statutární město Chomutov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133</v>
      </c>
      <c r="H4" s="98"/>
      <c r="I4" s="98"/>
      <c r="J4" s="31"/>
      <c r="K4" s="31"/>
      <c r="L4" s="31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2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DS6" s="1"/>
      <c r="DT6" s="1"/>
      <c r="DU6" s="1"/>
      <c r="DV6" s="1"/>
      <c r="DW6" s="1"/>
    </row>
    <row r="7" spans="1:127" ht="12.75">
      <c r="A7" s="94" t="s">
        <v>81</v>
      </c>
      <c r="B7" s="109" t="s">
        <v>79</v>
      </c>
      <c r="C7" s="109"/>
      <c r="D7" s="91">
        <f>1!D7+2!D7+3!D7+4!D7+5!D7+6!D7+7!D7+8!D7+'10'!D7+'14'!D7+'17'!D7+'18'!D7+'19'!D7+'27'!D7</f>
        <v>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DS7" s="1"/>
      <c r="DT7" s="1"/>
      <c r="DU7" s="1"/>
      <c r="DV7" s="1"/>
      <c r="DW7" s="1"/>
    </row>
    <row r="8" spans="1:127" ht="12.75">
      <c r="A8" s="95" t="s">
        <v>25</v>
      </c>
      <c r="B8" s="109" t="s">
        <v>26</v>
      </c>
      <c r="C8" s="110"/>
      <c r="D8" s="91">
        <f>1!D8+2!D8+3!D8+4!D8+5!D8+6!D8+7!D8+8!D8+'10'!D8+'14'!D8+'17'!D8+'18'!D8+'19'!D8+'27'!D8</f>
        <v>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DS8" s="1"/>
      <c r="DT8" s="1"/>
      <c r="DU8" s="1"/>
      <c r="DV8" s="1"/>
      <c r="DW8" s="1"/>
    </row>
    <row r="9" spans="1:17" ht="12.75" customHeight="1">
      <c r="A9" s="94" t="s">
        <v>82</v>
      </c>
      <c r="B9" s="109" t="s">
        <v>80</v>
      </c>
      <c r="C9" s="109"/>
      <c r="D9" s="91">
        <f>1!D9+2!D9+3!D9+4!D9+5!D9+6!D9+7!D9+8!D9+'10'!D9+'14'!D9+'17'!D9+'18'!D9+'19'!D9+'27'!D9</f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4" s="31" customFormat="1" ht="13.35" customHeight="1">
      <c r="A10" s="1"/>
      <c r="B10" s="113"/>
      <c r="C10" s="113"/>
      <c r="D10" s="100"/>
    </row>
    <row r="11" spans="1:4" s="31" customFormat="1" ht="13.35" customHeight="1">
      <c r="A11" s="36" t="s">
        <v>135</v>
      </c>
      <c r="B11" s="37"/>
      <c r="C11" s="36"/>
      <c r="D11" s="36"/>
    </row>
    <row r="12" spans="1:5" s="31" customFormat="1" ht="13.35" customHeight="1">
      <c r="A12" s="94" t="s">
        <v>136</v>
      </c>
      <c r="B12" s="109" t="s">
        <v>26</v>
      </c>
      <c r="C12" s="109"/>
      <c r="D12" s="103">
        <v>20000000</v>
      </c>
      <c r="E12" s="31" t="s">
        <v>140</v>
      </c>
    </row>
    <row r="13" spans="1:5" s="31" customFormat="1" ht="13.35" customHeight="1">
      <c r="A13" s="95" t="s">
        <v>137</v>
      </c>
      <c r="B13" s="109" t="s">
        <v>26</v>
      </c>
      <c r="C13" s="109"/>
      <c r="D13" s="103">
        <v>20000000</v>
      </c>
      <c r="E13" s="31" t="s">
        <v>140</v>
      </c>
    </row>
    <row r="14" spans="2:4" s="31" customFormat="1" ht="13.35" customHeight="1">
      <c r="B14" s="116" t="s">
        <v>138</v>
      </c>
      <c r="C14" s="117"/>
      <c r="D14" s="102">
        <f>D13+D12</f>
        <v>40000000</v>
      </c>
    </row>
    <row r="15" s="31" customFormat="1" ht="13.35" customHeight="1"/>
    <row r="16" s="31" customFormat="1" ht="13.35" customHeight="1"/>
    <row r="17" s="31" customFormat="1" ht="12.75"/>
    <row r="18" spans="1:17" s="31" customFormat="1" ht="12.75">
      <c r="A18" s="11" t="s">
        <v>12</v>
      </c>
      <c r="B18" s="12">
        <v>12</v>
      </c>
      <c r="C18" s="12"/>
      <c r="D18" s="108"/>
      <c r="E18" s="108"/>
      <c r="F18" s="108"/>
      <c r="G18" s="108"/>
      <c r="H18" s="108"/>
      <c r="I18" s="108"/>
      <c r="J18" s="108"/>
      <c r="K18" s="13"/>
      <c r="L18" s="13"/>
      <c r="M18" s="13"/>
      <c r="N18" s="13"/>
      <c r="O18" s="13"/>
      <c r="P18" s="13"/>
      <c r="Q18" s="13"/>
    </row>
    <row r="19" spans="1:17" s="31" customFormat="1" ht="20.25" customHeight="1">
      <c r="A19" s="3" t="s">
        <v>96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31" customFormat="1" ht="12.75">
      <c r="A20" s="22"/>
      <c r="B20" s="23" t="s">
        <v>10</v>
      </c>
      <c r="C20" s="23"/>
      <c r="D20" s="24">
        <v>2019</v>
      </c>
      <c r="E20" s="92"/>
      <c r="F20" s="24">
        <v>2026</v>
      </c>
      <c r="G20" s="24">
        <f>F20+1</f>
        <v>2027</v>
      </c>
      <c r="H20" s="24">
        <f aca="true" t="shared" si="0" ref="H20:K20">G20+1</f>
        <v>2028</v>
      </c>
      <c r="I20" s="24">
        <f t="shared" si="0"/>
        <v>2029</v>
      </c>
      <c r="J20" s="24">
        <f t="shared" si="0"/>
        <v>2030</v>
      </c>
      <c r="K20" s="24">
        <f t="shared" si="0"/>
        <v>2031</v>
      </c>
      <c r="L20" s="24">
        <f>K20+1</f>
        <v>2032</v>
      </c>
      <c r="M20" s="24">
        <f>L20+1</f>
        <v>2033</v>
      </c>
      <c r="N20" s="24">
        <f aca="true" t="shared" si="1" ref="N20:Q20">M20+1</f>
        <v>2034</v>
      </c>
      <c r="O20" s="24">
        <f t="shared" si="1"/>
        <v>2035</v>
      </c>
      <c r="P20" s="24">
        <f t="shared" si="1"/>
        <v>2036</v>
      </c>
      <c r="Q20" s="24">
        <f t="shared" si="1"/>
        <v>2037</v>
      </c>
    </row>
    <row r="21" spans="1:17" s="31" customFormat="1" ht="12.75">
      <c r="A21" s="93" t="s">
        <v>14</v>
      </c>
      <c r="B21" s="10">
        <v>1</v>
      </c>
      <c r="C21" s="10"/>
      <c r="D21" s="14">
        <f>1!D14+2!D14+3!D14+4!D14+5!D14+6!D14+7!D14+8!D14+'10'!D14+'14'!D14+'17'!D14+'18'!D14+'19'!D14+'27'!D14</f>
        <v>22786.269999999997</v>
      </c>
      <c r="E21" s="14"/>
      <c r="F21" s="4">
        <f aca="true" t="shared" si="2" ref="F21:F29">D21</f>
        <v>22786.269999999997</v>
      </c>
      <c r="G21" s="4">
        <f aca="true" t="shared" si="3" ref="G21:Q29">F21</f>
        <v>22786.269999999997</v>
      </c>
      <c r="H21" s="4">
        <f t="shared" si="3"/>
        <v>22786.269999999997</v>
      </c>
      <c r="I21" s="4">
        <f t="shared" si="3"/>
        <v>22786.269999999997</v>
      </c>
      <c r="J21" s="4">
        <f t="shared" si="3"/>
        <v>22786.269999999997</v>
      </c>
      <c r="K21" s="4">
        <f t="shared" si="3"/>
        <v>22786.269999999997</v>
      </c>
      <c r="L21" s="4">
        <f aca="true" t="shared" si="4" ref="L21:L29">I21</f>
        <v>22786.269999999997</v>
      </c>
      <c r="M21" s="4">
        <f aca="true" t="shared" si="5" ref="M21:M29">L21</f>
        <v>22786.269999999997</v>
      </c>
      <c r="N21" s="4">
        <f aca="true" t="shared" si="6" ref="N21:N29">I21</f>
        <v>22786.269999999997</v>
      </c>
      <c r="O21" s="4">
        <f aca="true" t="shared" si="7" ref="O21:O29">N21</f>
        <v>22786.269999999997</v>
      </c>
      <c r="P21" s="4">
        <f aca="true" t="shared" si="8" ref="P21:P29">K21</f>
        <v>22786.269999999997</v>
      </c>
      <c r="Q21" s="4">
        <f t="shared" si="3"/>
        <v>22786.269999999997</v>
      </c>
    </row>
    <row r="22" spans="1:17" s="31" customFormat="1" ht="12.75">
      <c r="A22" s="93" t="s">
        <v>134</v>
      </c>
      <c r="B22" s="10">
        <v>2</v>
      </c>
      <c r="C22" s="10"/>
      <c r="D22" s="14">
        <f>1!D15+2!D15+3!D15+4!D15+5!D15+6!D15+7!D15+8!D15+'10'!D15+'14'!D15+'17'!D15+'18'!D15+'19'!D15+'27'!D15</f>
        <v>332.82205</v>
      </c>
      <c r="E22" s="14"/>
      <c r="F22" s="4">
        <f t="shared" si="2"/>
        <v>332.82205</v>
      </c>
      <c r="G22" s="4">
        <f t="shared" si="3"/>
        <v>332.82205</v>
      </c>
      <c r="H22" s="4">
        <f t="shared" si="3"/>
        <v>332.82205</v>
      </c>
      <c r="I22" s="4">
        <f t="shared" si="3"/>
        <v>332.82205</v>
      </c>
      <c r="J22" s="4">
        <f t="shared" si="3"/>
        <v>332.82205</v>
      </c>
      <c r="K22" s="4">
        <f t="shared" si="3"/>
        <v>332.82205</v>
      </c>
      <c r="L22" s="4">
        <f t="shared" si="4"/>
        <v>332.82205</v>
      </c>
      <c r="M22" s="4">
        <f t="shared" si="5"/>
        <v>332.82205</v>
      </c>
      <c r="N22" s="4">
        <f t="shared" si="6"/>
        <v>332.82205</v>
      </c>
      <c r="O22" s="4">
        <f t="shared" si="7"/>
        <v>332.82205</v>
      </c>
      <c r="P22" s="4">
        <f t="shared" si="8"/>
        <v>332.82205</v>
      </c>
      <c r="Q22" s="4">
        <f t="shared" si="3"/>
        <v>332.82205</v>
      </c>
    </row>
    <row r="23" spans="1:17" s="31" customFormat="1" ht="12.75">
      <c r="A23" s="93" t="s">
        <v>15</v>
      </c>
      <c r="B23" s="10">
        <v>3</v>
      </c>
      <c r="C23" s="10"/>
      <c r="D23" s="14">
        <f>1!D16+2!D16+3!D16+4!D16+5!D16+6!D16+7!D16+8!D16+'10'!D16+'14'!D16+'17'!D16+'18'!D16+'19'!D16+'27'!D16</f>
        <v>1247128</v>
      </c>
      <c r="E23" s="15"/>
      <c r="F23" s="4">
        <f t="shared" si="2"/>
        <v>1247128</v>
      </c>
      <c r="G23" s="4">
        <f t="shared" si="3"/>
        <v>1247128</v>
      </c>
      <c r="H23" s="4">
        <f t="shared" si="3"/>
        <v>1247128</v>
      </c>
      <c r="I23" s="4">
        <f t="shared" si="3"/>
        <v>1247128</v>
      </c>
      <c r="J23" s="4">
        <f t="shared" si="3"/>
        <v>1247128</v>
      </c>
      <c r="K23" s="4">
        <f t="shared" si="3"/>
        <v>1247128</v>
      </c>
      <c r="L23" s="4">
        <f t="shared" si="4"/>
        <v>1247128</v>
      </c>
      <c r="M23" s="4">
        <f t="shared" si="5"/>
        <v>1247128</v>
      </c>
      <c r="N23" s="4">
        <f t="shared" si="6"/>
        <v>1247128</v>
      </c>
      <c r="O23" s="4">
        <f t="shared" si="7"/>
        <v>1247128</v>
      </c>
      <c r="P23" s="4">
        <f t="shared" si="8"/>
        <v>1247128</v>
      </c>
      <c r="Q23" s="4">
        <f t="shared" si="3"/>
        <v>1247128</v>
      </c>
    </row>
    <row r="24" spans="1:17" s="31" customFormat="1" ht="12.75">
      <c r="A24" s="93" t="s">
        <v>13</v>
      </c>
      <c r="B24" s="10">
        <v>4</v>
      </c>
      <c r="C24" s="10"/>
      <c r="D24" s="14">
        <f>1!D17+2!D17+3!D17+4!D17+5!D17+6!D17+7!D17+8!D17+'10'!D17+'14'!D17+'17'!D17+'18'!D17+'19'!D17+'27'!D17</f>
        <v>19405</v>
      </c>
      <c r="E24" s="15"/>
      <c r="F24" s="4">
        <f t="shared" si="2"/>
        <v>19405</v>
      </c>
      <c r="G24" s="4">
        <f t="shared" si="3"/>
        <v>19405</v>
      </c>
      <c r="H24" s="4">
        <f t="shared" si="3"/>
        <v>19405</v>
      </c>
      <c r="I24" s="4">
        <f t="shared" si="3"/>
        <v>19405</v>
      </c>
      <c r="J24" s="4">
        <f t="shared" si="3"/>
        <v>19405</v>
      </c>
      <c r="K24" s="4">
        <f t="shared" si="3"/>
        <v>19405</v>
      </c>
      <c r="L24" s="4">
        <f t="shared" si="4"/>
        <v>19405</v>
      </c>
      <c r="M24" s="4">
        <f t="shared" si="5"/>
        <v>19405</v>
      </c>
      <c r="N24" s="4">
        <f t="shared" si="6"/>
        <v>19405</v>
      </c>
      <c r="O24" s="4">
        <f t="shared" si="7"/>
        <v>19405</v>
      </c>
      <c r="P24" s="4">
        <f t="shared" si="8"/>
        <v>19405</v>
      </c>
      <c r="Q24" s="4">
        <f t="shared" si="3"/>
        <v>19405</v>
      </c>
    </row>
    <row r="25" spans="1:17" s="31" customFormat="1" ht="12.75">
      <c r="A25" s="8" t="s">
        <v>16</v>
      </c>
      <c r="B25" s="10">
        <v>5</v>
      </c>
      <c r="C25" s="10"/>
      <c r="D25" s="14">
        <f>1!D18+2!D18+3!D18+4!D18+5!D18+6!D18+7!D18+8!D18+'10'!D18+'14'!D18+'17'!D18+'18'!D18+'19'!D18+'27'!D18</f>
        <v>20680558.133325994</v>
      </c>
      <c r="E25" s="15"/>
      <c r="F25" s="4">
        <f t="shared" si="2"/>
        <v>20680558.133325994</v>
      </c>
      <c r="G25" s="4">
        <f t="shared" si="3"/>
        <v>20680558.133325994</v>
      </c>
      <c r="H25" s="4">
        <f t="shared" si="3"/>
        <v>20680558.133325994</v>
      </c>
      <c r="I25" s="4">
        <f t="shared" si="3"/>
        <v>20680558.133325994</v>
      </c>
      <c r="J25" s="4">
        <f t="shared" si="3"/>
        <v>20680558.133325994</v>
      </c>
      <c r="K25" s="4">
        <f t="shared" si="3"/>
        <v>20680558.133325994</v>
      </c>
      <c r="L25" s="4">
        <f t="shared" si="4"/>
        <v>20680558.133325994</v>
      </c>
      <c r="M25" s="4">
        <f t="shared" si="5"/>
        <v>20680558.133325994</v>
      </c>
      <c r="N25" s="4">
        <f t="shared" si="6"/>
        <v>20680558.133325994</v>
      </c>
      <c r="O25" s="4">
        <f t="shared" si="7"/>
        <v>20680558.133325994</v>
      </c>
      <c r="P25" s="4">
        <f t="shared" si="8"/>
        <v>20680558.133325994</v>
      </c>
      <c r="Q25" s="4">
        <f t="shared" si="3"/>
        <v>20680558.133325994</v>
      </c>
    </row>
    <row r="26" spans="1:17" s="31" customFormat="1" ht="12.75">
      <c r="A26" s="8" t="s">
        <v>21</v>
      </c>
      <c r="B26" s="10">
        <v>6</v>
      </c>
      <c r="C26" s="10"/>
      <c r="D26" s="14">
        <f>1!D19+2!D19+3!D19+4!D19+5!D19+6!D19+7!D19+8!D19+'10'!D19+'14'!D19+'17'!D19+'18'!D19+'19'!D19+'27'!D19</f>
        <v>649665.9937777779</v>
      </c>
      <c r="E26" s="15"/>
      <c r="F26" s="4">
        <f t="shared" si="2"/>
        <v>649665.9937777779</v>
      </c>
      <c r="G26" s="4">
        <f t="shared" si="3"/>
        <v>649665.9937777779</v>
      </c>
      <c r="H26" s="4">
        <f t="shared" si="3"/>
        <v>649665.9937777779</v>
      </c>
      <c r="I26" s="4">
        <f t="shared" si="3"/>
        <v>649665.9937777779</v>
      </c>
      <c r="J26" s="4">
        <f t="shared" si="3"/>
        <v>649665.9937777779</v>
      </c>
      <c r="K26" s="4">
        <f t="shared" si="3"/>
        <v>649665.9937777779</v>
      </c>
      <c r="L26" s="4">
        <f t="shared" si="4"/>
        <v>649665.9937777779</v>
      </c>
      <c r="M26" s="4">
        <f t="shared" si="5"/>
        <v>649665.9937777779</v>
      </c>
      <c r="N26" s="4">
        <f t="shared" si="6"/>
        <v>649665.9937777779</v>
      </c>
      <c r="O26" s="4">
        <f t="shared" si="7"/>
        <v>649665.9937777779</v>
      </c>
      <c r="P26" s="4">
        <f t="shared" si="8"/>
        <v>649665.9937777779</v>
      </c>
      <c r="Q26" s="4">
        <f t="shared" si="3"/>
        <v>649665.9937777779</v>
      </c>
    </row>
    <row r="27" spans="1:17" s="31" customFormat="1" ht="12.75">
      <c r="A27" s="8" t="s">
        <v>17</v>
      </c>
      <c r="B27" s="10">
        <v>7</v>
      </c>
      <c r="C27" s="10"/>
      <c r="D27" s="14">
        <f>1!D20+2!D20+3!D20+4!D20+5!D20+6!D20+7!D20+8!D20+'10'!D20+'14'!D20+'17'!D20+'18'!D20+'19'!D20+'27'!D20</f>
        <v>10881457.138895001</v>
      </c>
      <c r="E27" s="15"/>
      <c r="F27" s="4">
        <f t="shared" si="2"/>
        <v>10881457.138895001</v>
      </c>
      <c r="G27" s="4">
        <f t="shared" si="3"/>
        <v>10881457.138895001</v>
      </c>
      <c r="H27" s="4">
        <f t="shared" si="3"/>
        <v>10881457.138895001</v>
      </c>
      <c r="I27" s="4">
        <f t="shared" si="3"/>
        <v>10881457.138895001</v>
      </c>
      <c r="J27" s="4">
        <f t="shared" si="3"/>
        <v>10881457.138895001</v>
      </c>
      <c r="K27" s="4">
        <f t="shared" si="3"/>
        <v>10881457.138895001</v>
      </c>
      <c r="L27" s="4">
        <f t="shared" si="4"/>
        <v>10881457.138895001</v>
      </c>
      <c r="M27" s="4">
        <f t="shared" si="5"/>
        <v>10881457.138895001</v>
      </c>
      <c r="N27" s="4">
        <f t="shared" si="6"/>
        <v>10881457.138895001</v>
      </c>
      <c r="O27" s="4">
        <f t="shared" si="7"/>
        <v>10881457.138895001</v>
      </c>
      <c r="P27" s="4">
        <f t="shared" si="8"/>
        <v>10881457.138895001</v>
      </c>
      <c r="Q27" s="4">
        <f t="shared" si="3"/>
        <v>10881457.138895001</v>
      </c>
    </row>
    <row r="28" spans="1:17" s="31" customFormat="1" ht="12.75">
      <c r="A28" s="8" t="s">
        <v>18</v>
      </c>
      <c r="B28" s="10">
        <v>8</v>
      </c>
      <c r="C28" s="10"/>
      <c r="D28" s="14">
        <f>1!D21+2!D21+3!D21+4!D21+5!D21+6!D21+7!D21+8!D21+'10'!D21+'14'!D21+'17'!D21+'18'!D21+'19'!D21+'27'!D21</f>
        <v>2704623.9289999995</v>
      </c>
      <c r="E28" s="15"/>
      <c r="F28" s="4">
        <f t="shared" si="2"/>
        <v>2704623.9289999995</v>
      </c>
      <c r="G28" s="4">
        <f t="shared" si="3"/>
        <v>2704623.9289999995</v>
      </c>
      <c r="H28" s="4">
        <f t="shared" si="3"/>
        <v>2704623.9289999995</v>
      </c>
      <c r="I28" s="4">
        <f t="shared" si="3"/>
        <v>2704623.9289999995</v>
      </c>
      <c r="J28" s="4">
        <f t="shared" si="3"/>
        <v>2704623.9289999995</v>
      </c>
      <c r="K28" s="4">
        <f t="shared" si="3"/>
        <v>2704623.9289999995</v>
      </c>
      <c r="L28" s="4">
        <f t="shared" si="4"/>
        <v>2704623.9289999995</v>
      </c>
      <c r="M28" s="4">
        <f t="shared" si="5"/>
        <v>2704623.9289999995</v>
      </c>
      <c r="N28" s="4">
        <f t="shared" si="6"/>
        <v>2704623.9289999995</v>
      </c>
      <c r="O28" s="4">
        <f t="shared" si="7"/>
        <v>2704623.9289999995</v>
      </c>
      <c r="P28" s="4">
        <f t="shared" si="8"/>
        <v>2704623.9289999995</v>
      </c>
      <c r="Q28" s="4">
        <f t="shared" si="3"/>
        <v>2704623.9289999995</v>
      </c>
    </row>
    <row r="29" spans="1:17" s="31" customFormat="1" ht="12.75">
      <c r="A29" s="34" t="s">
        <v>23</v>
      </c>
      <c r="B29" s="33">
        <v>9</v>
      </c>
      <c r="C29" s="33"/>
      <c r="D29" s="14">
        <f>1!D22+2!D22+3!D22+4!D22+5!D22+6!D22+7!D22+8!D22+'10'!D22+'14'!D22+'17'!D22+'18'!D22+'19'!D22+'27'!D22</f>
        <v>0</v>
      </c>
      <c r="E29" s="15"/>
      <c r="F29" s="4">
        <f t="shared" si="2"/>
        <v>0</v>
      </c>
      <c r="G29" s="4">
        <f t="shared" si="3"/>
        <v>0</v>
      </c>
      <c r="H29" s="4">
        <f t="shared" si="3"/>
        <v>0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4"/>
        <v>0</v>
      </c>
      <c r="M29" s="4">
        <f t="shared" si="5"/>
        <v>0</v>
      </c>
      <c r="N29" s="4">
        <f t="shared" si="6"/>
        <v>0</v>
      </c>
      <c r="O29" s="4">
        <f t="shared" si="7"/>
        <v>0</v>
      </c>
      <c r="P29" s="4">
        <f t="shared" si="8"/>
        <v>0</v>
      </c>
      <c r="Q29" s="4">
        <f t="shared" si="3"/>
        <v>0</v>
      </c>
    </row>
    <row r="30" spans="1:17" s="31" customFormat="1" ht="12.75">
      <c r="A30" s="17" t="s">
        <v>100</v>
      </c>
      <c r="B30" s="16" t="s">
        <v>11</v>
      </c>
      <c r="C30" s="16"/>
      <c r="D30" s="21">
        <f>SUM(D25:D29)</f>
        <v>34916305.19499877</v>
      </c>
      <c r="E30" s="21"/>
      <c r="F30" s="21">
        <f aca="true" t="shared" si="9" ref="F30:Q30">SUM(F25:F29)</f>
        <v>34916305.19499877</v>
      </c>
      <c r="G30" s="21">
        <f t="shared" si="9"/>
        <v>34916305.19499877</v>
      </c>
      <c r="H30" s="21">
        <f t="shared" si="9"/>
        <v>34916305.19499877</v>
      </c>
      <c r="I30" s="21">
        <f t="shared" si="9"/>
        <v>34916305.19499877</v>
      </c>
      <c r="J30" s="21">
        <f t="shared" si="9"/>
        <v>34916305.19499877</v>
      </c>
      <c r="K30" s="21">
        <f t="shared" si="9"/>
        <v>34916305.19499877</v>
      </c>
      <c r="L30" s="21">
        <f t="shared" si="9"/>
        <v>34916305.19499877</v>
      </c>
      <c r="M30" s="21">
        <f t="shared" si="9"/>
        <v>34916305.19499877</v>
      </c>
      <c r="N30" s="21">
        <f aca="true" t="shared" si="10" ref="N30:O30">SUM(N25:N29)</f>
        <v>34916305.19499877</v>
      </c>
      <c r="O30" s="21">
        <f t="shared" si="10"/>
        <v>34916305.19499877</v>
      </c>
      <c r="P30" s="21">
        <f t="shared" si="9"/>
        <v>34916305.19499877</v>
      </c>
      <c r="Q30" s="21">
        <f t="shared" si="9"/>
        <v>34916305.19499877</v>
      </c>
    </row>
    <row r="31" spans="1:17" s="31" customFormat="1" ht="20.25" customHeight="1">
      <c r="A31" s="3" t="s">
        <v>97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s="31" customFormat="1" ht="12.75" customHeight="1">
      <c r="A32" s="22"/>
      <c r="B32" s="23" t="s">
        <v>10</v>
      </c>
      <c r="C32" s="23"/>
      <c r="D32" s="23"/>
      <c r="E32" s="23"/>
      <c r="F32" s="24">
        <v>2026</v>
      </c>
      <c r="G32" s="24">
        <f>F32+1</f>
        <v>2027</v>
      </c>
      <c r="H32" s="24">
        <f aca="true" t="shared" si="11" ref="H32:K32">G32+1</f>
        <v>2028</v>
      </c>
      <c r="I32" s="24">
        <f t="shared" si="11"/>
        <v>2029</v>
      </c>
      <c r="J32" s="24">
        <f t="shared" si="11"/>
        <v>2030</v>
      </c>
      <c r="K32" s="24">
        <f t="shared" si="11"/>
        <v>2031</v>
      </c>
      <c r="L32" s="24">
        <f>K32+1</f>
        <v>2032</v>
      </c>
      <c r="M32" s="24">
        <f>L32+1</f>
        <v>2033</v>
      </c>
      <c r="N32" s="24">
        <f aca="true" t="shared" si="12" ref="N32:Q32">M32+1</f>
        <v>2034</v>
      </c>
      <c r="O32" s="24">
        <f t="shared" si="12"/>
        <v>2035</v>
      </c>
      <c r="P32" s="24">
        <f t="shared" si="12"/>
        <v>2036</v>
      </c>
      <c r="Q32" s="24">
        <f t="shared" si="12"/>
        <v>2037</v>
      </c>
    </row>
    <row r="33" spans="1:19" s="31" customFormat="1" ht="12.75">
      <c r="A33" s="93" t="s">
        <v>14</v>
      </c>
      <c r="B33" s="10">
        <v>10</v>
      </c>
      <c r="C33" s="10"/>
      <c r="D33" s="10"/>
      <c r="E33" s="10"/>
      <c r="F33" s="6">
        <f>F21-F45</f>
        <v>22786.269999999997</v>
      </c>
      <c r="G33" s="6">
        <f aca="true" t="shared" si="13" ref="G33:Q33">G21-G45</f>
        <v>22786.269999999997</v>
      </c>
      <c r="H33" s="6">
        <f t="shared" si="13"/>
        <v>22786.269999999997</v>
      </c>
      <c r="I33" s="6">
        <f t="shared" si="13"/>
        <v>22786.269999999997</v>
      </c>
      <c r="J33" s="6">
        <f t="shared" si="13"/>
        <v>22786.269999999997</v>
      </c>
      <c r="K33" s="6">
        <f t="shared" si="13"/>
        <v>22786.269999999997</v>
      </c>
      <c r="L33" s="6">
        <f t="shared" si="13"/>
        <v>22786.269999999997</v>
      </c>
      <c r="M33" s="6">
        <f t="shared" si="13"/>
        <v>22786.269999999997</v>
      </c>
      <c r="N33" s="6">
        <f aca="true" t="shared" si="14" ref="N33:O33">N21-N45</f>
        <v>22786.269999999997</v>
      </c>
      <c r="O33" s="6">
        <f t="shared" si="14"/>
        <v>22786.269999999997</v>
      </c>
      <c r="P33" s="6">
        <f t="shared" si="13"/>
        <v>22786.269999999997</v>
      </c>
      <c r="Q33" s="6">
        <f t="shared" si="13"/>
        <v>22786.269999999997</v>
      </c>
      <c r="R33" s="52"/>
      <c r="S33" s="53"/>
    </row>
    <row r="34" spans="1:19" s="31" customFormat="1" ht="12.75">
      <c r="A34" s="93" t="s">
        <v>134</v>
      </c>
      <c r="B34" s="10">
        <v>11</v>
      </c>
      <c r="C34" s="10"/>
      <c r="D34" s="10"/>
      <c r="E34" s="10"/>
      <c r="F34" s="6">
        <f aca="true" t="shared" si="15" ref="F34:Q34">F22-F46</f>
        <v>332.82205</v>
      </c>
      <c r="G34" s="6">
        <f t="shared" si="15"/>
        <v>332.82205</v>
      </c>
      <c r="H34" s="6">
        <f t="shared" si="15"/>
        <v>332.82205</v>
      </c>
      <c r="I34" s="6">
        <f t="shared" si="15"/>
        <v>332.82205</v>
      </c>
      <c r="J34" s="6">
        <f t="shared" si="15"/>
        <v>332.82205</v>
      </c>
      <c r="K34" s="6">
        <f t="shared" si="15"/>
        <v>332.82205</v>
      </c>
      <c r="L34" s="6">
        <f t="shared" si="15"/>
        <v>332.82205</v>
      </c>
      <c r="M34" s="6">
        <f t="shared" si="15"/>
        <v>332.82205</v>
      </c>
      <c r="N34" s="6">
        <f aca="true" t="shared" si="16" ref="N34:O34">N22-N46</f>
        <v>332.82205</v>
      </c>
      <c r="O34" s="6">
        <f t="shared" si="16"/>
        <v>332.82205</v>
      </c>
      <c r="P34" s="6">
        <f t="shared" si="15"/>
        <v>332.82205</v>
      </c>
      <c r="Q34" s="6">
        <f t="shared" si="15"/>
        <v>332.82205</v>
      </c>
      <c r="R34" s="52"/>
      <c r="S34" s="53"/>
    </row>
    <row r="35" spans="1:19" s="31" customFormat="1" ht="12.75">
      <c r="A35" s="93" t="s">
        <v>15</v>
      </c>
      <c r="B35" s="10">
        <v>12</v>
      </c>
      <c r="C35" s="10"/>
      <c r="D35" s="10"/>
      <c r="E35" s="10"/>
      <c r="F35" s="6">
        <f aca="true" t="shared" si="17" ref="F35:Q35">F23-F47</f>
        <v>1247128</v>
      </c>
      <c r="G35" s="6">
        <f t="shared" si="17"/>
        <v>1247128</v>
      </c>
      <c r="H35" s="6">
        <f t="shared" si="17"/>
        <v>1247128</v>
      </c>
      <c r="I35" s="6">
        <f t="shared" si="17"/>
        <v>1247128</v>
      </c>
      <c r="J35" s="6">
        <f t="shared" si="17"/>
        <v>1247128</v>
      </c>
      <c r="K35" s="6">
        <f t="shared" si="17"/>
        <v>1247128</v>
      </c>
      <c r="L35" s="6">
        <f t="shared" si="17"/>
        <v>1247128</v>
      </c>
      <c r="M35" s="6">
        <f t="shared" si="17"/>
        <v>1247128</v>
      </c>
      <c r="N35" s="6">
        <f aca="true" t="shared" si="18" ref="N35:O35">N23-N47</f>
        <v>1247128</v>
      </c>
      <c r="O35" s="6">
        <f t="shared" si="18"/>
        <v>1247128</v>
      </c>
      <c r="P35" s="6">
        <f t="shared" si="17"/>
        <v>1247128</v>
      </c>
      <c r="Q35" s="6">
        <f t="shared" si="17"/>
        <v>1247128</v>
      </c>
      <c r="R35" s="52"/>
      <c r="S35" s="53"/>
    </row>
    <row r="36" spans="1:19" s="31" customFormat="1" ht="12.75">
      <c r="A36" s="93" t="s">
        <v>13</v>
      </c>
      <c r="B36" s="10">
        <v>13</v>
      </c>
      <c r="C36" s="10"/>
      <c r="D36" s="10"/>
      <c r="E36" s="10"/>
      <c r="F36" s="6">
        <f aca="true" t="shared" si="19" ref="F36:Q36">F24-F48</f>
        <v>19405</v>
      </c>
      <c r="G36" s="6">
        <f t="shared" si="19"/>
        <v>19405</v>
      </c>
      <c r="H36" s="6">
        <f t="shared" si="19"/>
        <v>19405</v>
      </c>
      <c r="I36" s="6">
        <f t="shared" si="19"/>
        <v>19405</v>
      </c>
      <c r="J36" s="6">
        <f t="shared" si="19"/>
        <v>19405</v>
      </c>
      <c r="K36" s="6">
        <f t="shared" si="19"/>
        <v>19405</v>
      </c>
      <c r="L36" s="6">
        <f t="shared" si="19"/>
        <v>19405</v>
      </c>
      <c r="M36" s="6">
        <f t="shared" si="19"/>
        <v>19405</v>
      </c>
      <c r="N36" s="6">
        <f aca="true" t="shared" si="20" ref="N36:O36">N24-N48</f>
        <v>19405</v>
      </c>
      <c r="O36" s="6">
        <f t="shared" si="20"/>
        <v>19405</v>
      </c>
      <c r="P36" s="6">
        <f t="shared" si="19"/>
        <v>19405</v>
      </c>
      <c r="Q36" s="6">
        <f t="shared" si="19"/>
        <v>19405</v>
      </c>
      <c r="R36" s="52"/>
      <c r="S36" s="53"/>
    </row>
    <row r="37" spans="1:17" s="31" customFormat="1" ht="12.75">
      <c r="A37" s="8" t="s">
        <v>16</v>
      </c>
      <c r="B37" s="10">
        <v>14</v>
      </c>
      <c r="C37" s="10"/>
      <c r="D37" s="10"/>
      <c r="E37" s="10"/>
      <c r="F37" s="6">
        <f aca="true" t="shared" si="21" ref="F37:Q37">F25-F49</f>
        <v>20680558.133325994</v>
      </c>
      <c r="G37" s="6">
        <f t="shared" si="21"/>
        <v>20680558.133325994</v>
      </c>
      <c r="H37" s="6">
        <f t="shared" si="21"/>
        <v>20680558.133325994</v>
      </c>
      <c r="I37" s="6">
        <f t="shared" si="21"/>
        <v>20680558.133325994</v>
      </c>
      <c r="J37" s="6">
        <f t="shared" si="21"/>
        <v>20680558.133325994</v>
      </c>
      <c r="K37" s="6">
        <f t="shared" si="21"/>
        <v>20680558.133325994</v>
      </c>
      <c r="L37" s="6">
        <f t="shared" si="21"/>
        <v>20680558.133325994</v>
      </c>
      <c r="M37" s="6">
        <f t="shared" si="21"/>
        <v>20680558.133325994</v>
      </c>
      <c r="N37" s="6">
        <f aca="true" t="shared" si="22" ref="N37:O37">N25-N49</f>
        <v>20680558.133325994</v>
      </c>
      <c r="O37" s="6">
        <f t="shared" si="22"/>
        <v>20680558.133325994</v>
      </c>
      <c r="P37" s="6">
        <f t="shared" si="21"/>
        <v>20680558.133325994</v>
      </c>
      <c r="Q37" s="6">
        <f t="shared" si="21"/>
        <v>20680558.133325994</v>
      </c>
    </row>
    <row r="38" spans="1:17" s="31" customFormat="1" ht="12.75">
      <c r="A38" s="8" t="s">
        <v>21</v>
      </c>
      <c r="B38" s="10">
        <v>15</v>
      </c>
      <c r="C38" s="10"/>
      <c r="D38" s="10"/>
      <c r="E38" s="10"/>
      <c r="F38" s="6">
        <f aca="true" t="shared" si="23" ref="F38:Q38">F26-F50</f>
        <v>649665.9937777779</v>
      </c>
      <c r="G38" s="6">
        <f t="shared" si="23"/>
        <v>649665.9937777779</v>
      </c>
      <c r="H38" s="6">
        <f t="shared" si="23"/>
        <v>649665.9937777779</v>
      </c>
      <c r="I38" s="6">
        <f t="shared" si="23"/>
        <v>649665.9937777779</v>
      </c>
      <c r="J38" s="6">
        <f t="shared" si="23"/>
        <v>649665.9937777779</v>
      </c>
      <c r="K38" s="6">
        <f t="shared" si="23"/>
        <v>649665.9937777779</v>
      </c>
      <c r="L38" s="6">
        <f t="shared" si="23"/>
        <v>649665.9937777779</v>
      </c>
      <c r="M38" s="6">
        <f t="shared" si="23"/>
        <v>649665.9937777779</v>
      </c>
      <c r="N38" s="6">
        <f aca="true" t="shared" si="24" ref="N38:O38">N26-N50</f>
        <v>649665.9937777779</v>
      </c>
      <c r="O38" s="6">
        <f t="shared" si="24"/>
        <v>649665.9937777779</v>
      </c>
      <c r="P38" s="6">
        <f t="shared" si="23"/>
        <v>649665.9937777779</v>
      </c>
      <c r="Q38" s="6">
        <f t="shared" si="23"/>
        <v>649665.9937777779</v>
      </c>
    </row>
    <row r="39" spans="1:18" s="31" customFormat="1" ht="12.75">
      <c r="A39" s="8" t="s">
        <v>17</v>
      </c>
      <c r="B39" s="10">
        <v>16</v>
      </c>
      <c r="C39" s="10"/>
      <c r="D39" s="10"/>
      <c r="E39" s="10"/>
      <c r="F39" s="6">
        <f aca="true" t="shared" si="25" ref="F39:Q39">F27-F51</f>
        <v>10881457.138895001</v>
      </c>
      <c r="G39" s="6">
        <f t="shared" si="25"/>
        <v>10881457.138895001</v>
      </c>
      <c r="H39" s="6">
        <f t="shared" si="25"/>
        <v>10881457.138895001</v>
      </c>
      <c r="I39" s="6">
        <f t="shared" si="25"/>
        <v>10881457.138895001</v>
      </c>
      <c r="J39" s="6">
        <f t="shared" si="25"/>
        <v>10881457.138895001</v>
      </c>
      <c r="K39" s="6">
        <f t="shared" si="25"/>
        <v>10881457.138895001</v>
      </c>
      <c r="L39" s="6">
        <f t="shared" si="25"/>
        <v>10881457.138895001</v>
      </c>
      <c r="M39" s="6">
        <f t="shared" si="25"/>
        <v>10881457.138895001</v>
      </c>
      <c r="N39" s="6">
        <f aca="true" t="shared" si="26" ref="N39:O39">N27-N51</f>
        <v>10881457.138895001</v>
      </c>
      <c r="O39" s="6">
        <f t="shared" si="26"/>
        <v>10881457.138895001</v>
      </c>
      <c r="P39" s="6">
        <f t="shared" si="25"/>
        <v>10881457.138895001</v>
      </c>
      <c r="Q39" s="6">
        <f t="shared" si="25"/>
        <v>10881457.138895001</v>
      </c>
      <c r="R39" s="54"/>
    </row>
    <row r="40" spans="1:18" s="31" customFormat="1" ht="12.75">
      <c r="A40" s="8" t="s">
        <v>18</v>
      </c>
      <c r="B40" s="10">
        <v>17</v>
      </c>
      <c r="C40" s="10"/>
      <c r="D40" s="10"/>
      <c r="E40" s="10"/>
      <c r="F40" s="6">
        <f aca="true" t="shared" si="27" ref="F40:Q40">F28-F52</f>
        <v>2704623.9289999995</v>
      </c>
      <c r="G40" s="6">
        <f t="shared" si="27"/>
        <v>2704623.9289999995</v>
      </c>
      <c r="H40" s="6">
        <f t="shared" si="27"/>
        <v>2704623.9289999995</v>
      </c>
      <c r="I40" s="6">
        <f t="shared" si="27"/>
        <v>2704623.9289999995</v>
      </c>
      <c r="J40" s="6">
        <f t="shared" si="27"/>
        <v>2704623.9289999995</v>
      </c>
      <c r="K40" s="6">
        <f t="shared" si="27"/>
        <v>2704623.9289999995</v>
      </c>
      <c r="L40" s="6">
        <f t="shared" si="27"/>
        <v>2704623.9289999995</v>
      </c>
      <c r="M40" s="6">
        <f t="shared" si="27"/>
        <v>2704623.9289999995</v>
      </c>
      <c r="N40" s="6">
        <f aca="true" t="shared" si="28" ref="N40:O40">N28-N52</f>
        <v>2704623.9289999995</v>
      </c>
      <c r="O40" s="6">
        <f t="shared" si="28"/>
        <v>2704623.9289999995</v>
      </c>
      <c r="P40" s="6">
        <f t="shared" si="27"/>
        <v>2704623.9289999995</v>
      </c>
      <c r="Q40" s="6">
        <f t="shared" si="27"/>
        <v>2704623.9289999995</v>
      </c>
      <c r="R40" s="54"/>
    </row>
    <row r="41" spans="1:18" s="31" customFormat="1" ht="12.75">
      <c r="A41" s="9" t="s">
        <v>19</v>
      </c>
      <c r="B41" s="10">
        <v>18</v>
      </c>
      <c r="C41" s="10"/>
      <c r="D41" s="10"/>
      <c r="E41" s="10"/>
      <c r="F41" s="6">
        <f aca="true" t="shared" si="29" ref="F41:Q41">F29-F53</f>
        <v>0</v>
      </c>
      <c r="G41" s="6">
        <f t="shared" si="29"/>
        <v>0</v>
      </c>
      <c r="H41" s="6">
        <f t="shared" si="29"/>
        <v>0</v>
      </c>
      <c r="I41" s="6">
        <f t="shared" si="29"/>
        <v>0</v>
      </c>
      <c r="J41" s="6">
        <f t="shared" si="29"/>
        <v>0</v>
      </c>
      <c r="K41" s="6">
        <f t="shared" si="29"/>
        <v>0</v>
      </c>
      <c r="L41" s="6">
        <f t="shared" si="29"/>
        <v>0</v>
      </c>
      <c r="M41" s="6">
        <f t="shared" si="29"/>
        <v>0</v>
      </c>
      <c r="N41" s="6">
        <f aca="true" t="shared" si="30" ref="N41:O41">N29-N53</f>
        <v>0</v>
      </c>
      <c r="O41" s="6">
        <f t="shared" si="30"/>
        <v>0</v>
      </c>
      <c r="P41" s="6">
        <f t="shared" si="29"/>
        <v>0</v>
      </c>
      <c r="Q41" s="6">
        <f t="shared" si="29"/>
        <v>0</v>
      </c>
      <c r="R41" s="54"/>
    </row>
    <row r="42" spans="1:18" s="31" customFormat="1" ht="12.75">
      <c r="A42" s="18" t="s">
        <v>101</v>
      </c>
      <c r="B42" s="19" t="s">
        <v>0</v>
      </c>
      <c r="C42" s="19"/>
      <c r="D42" s="19"/>
      <c r="E42" s="19"/>
      <c r="F42" s="20">
        <f aca="true" t="shared" si="31" ref="F42:Q42">SUM(F37:F41)</f>
        <v>34916305.19499877</v>
      </c>
      <c r="G42" s="20">
        <f t="shared" si="31"/>
        <v>34916305.19499877</v>
      </c>
      <c r="H42" s="20">
        <f t="shared" si="31"/>
        <v>34916305.19499877</v>
      </c>
      <c r="I42" s="20">
        <f t="shared" si="31"/>
        <v>34916305.19499877</v>
      </c>
      <c r="J42" s="20">
        <f t="shared" si="31"/>
        <v>34916305.19499877</v>
      </c>
      <c r="K42" s="20">
        <f t="shared" si="31"/>
        <v>34916305.19499877</v>
      </c>
      <c r="L42" s="20">
        <f t="shared" si="31"/>
        <v>34916305.19499877</v>
      </c>
      <c r="M42" s="20">
        <f t="shared" si="31"/>
        <v>34916305.19499877</v>
      </c>
      <c r="N42" s="20">
        <f aca="true" t="shared" si="32" ref="N42:O42">SUM(N37:N41)</f>
        <v>34916305.19499877</v>
      </c>
      <c r="O42" s="20">
        <f t="shared" si="32"/>
        <v>34916305.19499877</v>
      </c>
      <c r="P42" s="20">
        <f t="shared" si="31"/>
        <v>34916305.19499877</v>
      </c>
      <c r="Q42" s="20">
        <f t="shared" si="31"/>
        <v>34916305.19499877</v>
      </c>
      <c r="R42" s="55"/>
    </row>
    <row r="43" spans="1:17" s="31" customFormat="1" ht="20.25" customHeight="1">
      <c r="A43" s="3" t="s">
        <v>99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s="31" customFormat="1" ht="12.75" customHeight="1">
      <c r="A44" s="22"/>
      <c r="B44" s="23" t="s">
        <v>10</v>
      </c>
      <c r="C44" s="23"/>
      <c r="D44" s="23" t="s">
        <v>28</v>
      </c>
      <c r="E44" s="23"/>
      <c r="F44" s="24">
        <v>2026</v>
      </c>
      <c r="G44" s="24">
        <f aca="true" t="shared" si="33" ref="G44:M44">F44+1</f>
        <v>2027</v>
      </c>
      <c r="H44" s="24">
        <f t="shared" si="33"/>
        <v>2028</v>
      </c>
      <c r="I44" s="24">
        <f t="shared" si="33"/>
        <v>2029</v>
      </c>
      <c r="J44" s="24">
        <f t="shared" si="33"/>
        <v>2030</v>
      </c>
      <c r="K44" s="24">
        <f t="shared" si="33"/>
        <v>2031</v>
      </c>
      <c r="L44" s="24">
        <f t="shared" si="33"/>
        <v>2032</v>
      </c>
      <c r="M44" s="24">
        <f t="shared" si="33"/>
        <v>2033</v>
      </c>
      <c r="N44" s="24">
        <f aca="true" t="shared" si="34" ref="N44">M44+1</f>
        <v>2034</v>
      </c>
      <c r="O44" s="24">
        <f aca="true" t="shared" si="35" ref="O44">N44+1</f>
        <v>2035</v>
      </c>
      <c r="P44" s="24">
        <f aca="true" t="shared" si="36" ref="P44">O44+1</f>
        <v>2036</v>
      </c>
      <c r="Q44" s="24">
        <f aca="true" t="shared" si="37" ref="Q44">P44+1</f>
        <v>2037</v>
      </c>
    </row>
    <row r="45" spans="1:19" s="31" customFormat="1" ht="12.75">
      <c r="A45" s="8" t="s">
        <v>14</v>
      </c>
      <c r="B45" s="10">
        <v>19</v>
      </c>
      <c r="C45" s="10"/>
      <c r="D45" s="10"/>
      <c r="E45" s="10"/>
      <c r="F45" s="4">
        <f>1!F38+2!F38+3!F38+4!F38+5!F38+6!F38+7!F38+8!F38+'10'!F38+'14'!F38+'17'!F38+'18'!F38+'19'!F38+'27'!F38</f>
        <v>0</v>
      </c>
      <c r="G45" s="4">
        <f>1!G38+2!G38+3!G38+4!G38+5!G38+6!G38+7!G38+8!G38+'10'!G38+'14'!G38+'17'!G38+'18'!G38+'19'!G38+'27'!G38</f>
        <v>0</v>
      </c>
      <c r="H45" s="4">
        <f>1!H38+2!H38+3!H38+4!H38+5!H38+6!H38+7!H38+8!H38+'10'!H38+'14'!H38+'17'!H38+'18'!H38+'19'!H38+'27'!H38</f>
        <v>0</v>
      </c>
      <c r="I45" s="4">
        <f>1!I38+2!I38+3!I38+4!I38+5!I38+6!I38+7!I38+8!I38+'10'!I38+'14'!I38+'17'!I38+'18'!I38+'19'!I38+'27'!I38</f>
        <v>0</v>
      </c>
      <c r="J45" s="4">
        <f>1!J38+2!J38+3!J38+4!J38+5!J38+6!J38+7!J38+8!J38+'10'!J38+'14'!J38+'17'!J38+'18'!J38+'19'!J38+'27'!J38</f>
        <v>0</v>
      </c>
      <c r="K45" s="4">
        <f>1!K38+2!K38+3!K38+4!K38+5!K38+6!K38+7!K38+8!K38+'10'!K38+'14'!K38+'17'!K38+'18'!K38+'19'!K38+'27'!K38</f>
        <v>0</v>
      </c>
      <c r="L45" s="4">
        <f>1!L38+2!L38+3!L38+4!L38+5!L38+6!L38+7!L38+8!L38+'10'!L38+'14'!L38+'17'!L38+'18'!L38+'19'!L38+'27'!L38</f>
        <v>0</v>
      </c>
      <c r="M45" s="4">
        <f>1!M38+2!M38+3!M38+4!M38+5!M38+6!M38+7!M38+8!M38+'10'!M38+'14'!M38+'17'!M38+'18'!M38+'19'!M38+'27'!M38</f>
        <v>0</v>
      </c>
      <c r="N45" s="4">
        <f>1!N38+2!N38+3!N38+4!N38+5!N38+6!N38+7!N38+8!N38+'10'!N38+'14'!N38+'17'!N38+'18'!N38+'19'!N38+'27'!N38</f>
        <v>0</v>
      </c>
      <c r="O45" s="4">
        <f>1!O38+2!O38+3!O38+4!O38+5!O38+6!O38+7!O38+8!O38+'10'!O38+'14'!O38+'17'!O38+'18'!O38+'19'!O38+'27'!O38</f>
        <v>0</v>
      </c>
      <c r="P45" s="4">
        <f>1!P38+2!P38+3!P38+4!P38+5!P38+6!P38+7!P38+8!P38+'10'!P38+'14'!P38+'17'!P38+'18'!P38+'19'!P38+'27'!P38</f>
        <v>0</v>
      </c>
      <c r="Q45" s="4">
        <f>1!Q38+2!Q38+3!Q38+4!Q38+5!Q38+6!Q38+7!Q38+8!Q38+'10'!Q38+'14'!Q38+'17'!Q38+'18'!Q38+'19'!Q38+'27'!Q38</f>
        <v>0</v>
      </c>
      <c r="R45" s="52"/>
      <c r="S45" s="53"/>
    </row>
    <row r="46" spans="1:19" s="31" customFormat="1" ht="12.75">
      <c r="A46" s="93" t="s">
        <v>20</v>
      </c>
      <c r="B46" s="10">
        <v>20</v>
      </c>
      <c r="C46" s="10"/>
      <c r="D46" s="10"/>
      <c r="E46" s="10"/>
      <c r="F46" s="4">
        <f>1!F39+2!F39+3!F39+4!F39+5!F39+6!F39+7!F39+8!F39+'10'!F39+'14'!F39+'17'!F39+'18'!F39+'19'!F39+'27'!F39</f>
        <v>0</v>
      </c>
      <c r="G46" s="4">
        <f>1!G39+2!G39+3!G39+4!G39+5!G39+6!G39+7!G39+8!G39+'10'!G39+'14'!G39+'17'!G39+'18'!G39+'19'!G39+'27'!G39</f>
        <v>0</v>
      </c>
      <c r="H46" s="4">
        <f>1!H39+2!H39+3!H39+4!H39+5!H39+6!H39+7!H39+8!H39+'10'!H39+'14'!H39+'17'!H39+'18'!H39+'19'!H39+'27'!H39</f>
        <v>0</v>
      </c>
      <c r="I46" s="4">
        <f>1!I39+2!I39+3!I39+4!I39+5!I39+6!I39+7!I39+8!I39+'10'!I39+'14'!I39+'17'!I39+'18'!I39+'19'!I39+'27'!I39</f>
        <v>0</v>
      </c>
      <c r="J46" s="4">
        <f>1!J39+2!J39+3!J39+4!J39+5!J39+6!J39+7!J39+8!J39+'10'!J39+'14'!J39+'17'!J39+'18'!J39+'19'!J39+'27'!J39</f>
        <v>0</v>
      </c>
      <c r="K46" s="4">
        <f>1!K39+2!K39+3!K39+4!K39+5!K39+6!K39+7!K39+8!K39+'10'!K39+'14'!K39+'17'!K39+'18'!K39+'19'!K39+'27'!K39</f>
        <v>0</v>
      </c>
      <c r="L46" s="4">
        <f>1!L39+2!L39+3!L39+4!L39+5!L39+6!L39+7!L39+8!L39+'10'!L39+'14'!L39+'17'!L39+'18'!L39+'19'!L39+'27'!L39</f>
        <v>0</v>
      </c>
      <c r="M46" s="4">
        <f>1!M39+2!M39+3!M39+4!M39+5!M39+6!M39+7!M39+8!M39+'10'!M39+'14'!M39+'17'!M39+'18'!M39+'19'!M39+'27'!M39</f>
        <v>0</v>
      </c>
      <c r="N46" s="4">
        <f>1!N39+2!N39+3!N39+4!N39+5!N39+6!N39+7!N39+8!N39+'10'!N39+'14'!N39+'17'!N39+'18'!N39+'19'!N39+'27'!N39</f>
        <v>0</v>
      </c>
      <c r="O46" s="4">
        <f>1!O39+2!O39+3!O39+4!O39+5!O39+6!O39+7!O39+8!O39+'10'!O39+'14'!O39+'17'!O39+'18'!O39+'19'!O39+'27'!O39</f>
        <v>0</v>
      </c>
      <c r="P46" s="4">
        <f>1!P39+2!P39+3!P39+4!P39+5!P39+6!P39+7!P39+8!P39+'10'!P39+'14'!P39+'17'!P39+'18'!P39+'19'!P39+'27'!P39</f>
        <v>0</v>
      </c>
      <c r="Q46" s="4">
        <f>1!Q39+2!Q39+3!Q39+4!Q39+5!Q39+6!Q39+7!Q39+8!Q39+'10'!Q39+'14'!Q39+'17'!Q39+'18'!Q39+'19'!Q39+'27'!Q39</f>
        <v>0</v>
      </c>
      <c r="R46" s="52"/>
      <c r="S46" s="53"/>
    </row>
    <row r="47" spans="1:19" s="31" customFormat="1" ht="12.75">
      <c r="A47" s="93" t="s">
        <v>15</v>
      </c>
      <c r="B47" s="10">
        <v>21</v>
      </c>
      <c r="C47" s="10"/>
      <c r="D47" s="10"/>
      <c r="E47" s="10"/>
      <c r="F47" s="4">
        <f>1!F40+2!F40+3!F40+4!F40+5!F40+6!F40+7!F40+8!F40+'10'!F40+'14'!F40+'17'!F40+'18'!F40+'19'!F40+'27'!F40</f>
        <v>0</v>
      </c>
      <c r="G47" s="4">
        <f>1!G40+2!G40+3!G40+4!G40+5!G40+6!G40+7!G40+8!G40+'10'!G40+'14'!G40+'17'!G40+'18'!G40+'19'!G40+'27'!G40</f>
        <v>0</v>
      </c>
      <c r="H47" s="4">
        <f>1!H40+2!H40+3!H40+4!H40+5!H40+6!H40+7!H40+8!H40+'10'!H40+'14'!H40+'17'!H40+'18'!H40+'19'!H40+'27'!H40</f>
        <v>0</v>
      </c>
      <c r="I47" s="4">
        <f>1!I40+2!I40+3!I40+4!I40+5!I40+6!I40+7!I40+8!I40+'10'!I40+'14'!I40+'17'!I40+'18'!I40+'19'!I40+'27'!I40</f>
        <v>0</v>
      </c>
      <c r="J47" s="4">
        <f>1!J40+2!J40+3!J40+4!J40+5!J40+6!J40+7!J40+8!J40+'10'!J40+'14'!J40+'17'!J40+'18'!J40+'19'!J40+'27'!J40</f>
        <v>0</v>
      </c>
      <c r="K47" s="4">
        <f>1!K40+2!K40+3!K40+4!K40+5!K40+6!K40+7!K40+8!K40+'10'!K40+'14'!K40+'17'!K40+'18'!K40+'19'!K40+'27'!K40</f>
        <v>0</v>
      </c>
      <c r="L47" s="4">
        <f>1!L40+2!L40+3!L40+4!L40+5!L40+6!L40+7!L40+8!L40+'10'!L40+'14'!L40+'17'!L40+'18'!L40+'19'!L40+'27'!L40</f>
        <v>0</v>
      </c>
      <c r="M47" s="4">
        <f>1!M40+2!M40+3!M40+4!M40+5!M40+6!M40+7!M40+8!M40+'10'!M40+'14'!M40+'17'!M40+'18'!M40+'19'!M40+'27'!M40</f>
        <v>0</v>
      </c>
      <c r="N47" s="4">
        <f>1!N40+2!N40+3!N40+4!N40+5!N40+6!N40+7!N40+8!N40+'10'!N40+'14'!N40+'17'!N40+'18'!N40+'19'!N40+'27'!N40</f>
        <v>0</v>
      </c>
      <c r="O47" s="4">
        <f>1!O40+2!O40+3!O40+4!O40+5!O40+6!O40+7!O40+8!O40+'10'!O40+'14'!O40+'17'!O40+'18'!O40+'19'!O40+'27'!O40</f>
        <v>0</v>
      </c>
      <c r="P47" s="4">
        <f>1!P40+2!P40+3!P40+4!P40+5!P40+6!P40+7!P40+8!P40+'10'!P40+'14'!P40+'17'!P40+'18'!P40+'19'!P40+'27'!P40</f>
        <v>0</v>
      </c>
      <c r="Q47" s="4">
        <f>1!Q40+2!Q40+3!Q40+4!Q40+5!Q40+6!Q40+7!Q40+8!Q40+'10'!Q40+'14'!Q40+'17'!Q40+'18'!Q40+'19'!Q40+'27'!Q40</f>
        <v>0</v>
      </c>
      <c r="R47" s="52"/>
      <c r="S47" s="53"/>
    </row>
    <row r="48" spans="1:19" s="31" customFormat="1" ht="12.75">
      <c r="A48" s="93" t="s">
        <v>13</v>
      </c>
      <c r="B48" s="10">
        <v>22</v>
      </c>
      <c r="C48" s="10"/>
      <c r="D48" s="10"/>
      <c r="E48" s="10"/>
      <c r="F48" s="4">
        <f>1!F41+2!F41+3!F41+4!F41+5!F41+6!F41+7!F41+8!F41+'10'!F41+'14'!F41+'17'!F41+'18'!F41+'19'!F41+'27'!F41</f>
        <v>0</v>
      </c>
      <c r="G48" s="4">
        <f>1!G41+2!G41+3!G41+4!G41+5!G41+6!G41+7!G41+8!G41+'10'!G41+'14'!G41+'17'!G41+'18'!G41+'19'!G41+'27'!G41</f>
        <v>0</v>
      </c>
      <c r="H48" s="4">
        <f>1!H41+2!H41+3!H41+4!H41+5!H41+6!H41+7!H41+8!H41+'10'!H41+'14'!H41+'17'!H41+'18'!H41+'19'!H41+'27'!H41</f>
        <v>0</v>
      </c>
      <c r="I48" s="4">
        <f>1!I41+2!I41+3!I41+4!I41+5!I41+6!I41+7!I41+8!I41+'10'!I41+'14'!I41+'17'!I41+'18'!I41+'19'!I41+'27'!I41</f>
        <v>0</v>
      </c>
      <c r="J48" s="4">
        <f>1!J41+2!J41+3!J41+4!J41+5!J41+6!J41+7!J41+8!J41+'10'!J41+'14'!J41+'17'!J41+'18'!J41+'19'!J41+'27'!J41</f>
        <v>0</v>
      </c>
      <c r="K48" s="4">
        <f>1!K41+2!K41+3!K41+4!K41+5!K41+6!K41+7!K41+8!K41+'10'!K41+'14'!K41+'17'!K41+'18'!K41+'19'!K41+'27'!K41</f>
        <v>0</v>
      </c>
      <c r="L48" s="4">
        <f>1!L41+2!L41+3!L41+4!L41+5!L41+6!L41+7!L41+8!L41+'10'!L41+'14'!L41+'17'!L41+'18'!L41+'19'!L41+'27'!L41</f>
        <v>0</v>
      </c>
      <c r="M48" s="4">
        <f>1!M41+2!M41+3!M41+4!M41+5!M41+6!M41+7!M41+8!M41+'10'!M41+'14'!M41+'17'!M41+'18'!M41+'19'!M41+'27'!M41</f>
        <v>0</v>
      </c>
      <c r="N48" s="4">
        <f>1!N41+2!N41+3!N41+4!N41+5!N41+6!N41+7!N41+8!N41+'10'!N41+'14'!N41+'17'!N41+'18'!N41+'19'!N41+'27'!N41</f>
        <v>0</v>
      </c>
      <c r="O48" s="4">
        <f>1!O41+2!O41+3!O41+4!O41+5!O41+6!O41+7!O41+8!O41+'10'!O41+'14'!O41+'17'!O41+'18'!O41+'19'!O41+'27'!O41</f>
        <v>0</v>
      </c>
      <c r="P48" s="4">
        <f>1!P41+2!P41+3!P41+4!P41+5!P41+6!P41+7!P41+8!P41+'10'!P41+'14'!P41+'17'!P41+'18'!P41+'19'!P41+'27'!P41</f>
        <v>0</v>
      </c>
      <c r="Q48" s="4">
        <f>1!Q41+2!Q41+3!Q41+4!Q41+5!Q41+6!Q41+7!Q41+8!Q41+'10'!Q41+'14'!Q41+'17'!Q41+'18'!Q41+'19'!Q41+'27'!Q41</f>
        <v>0</v>
      </c>
      <c r="R48" s="52"/>
      <c r="S48" s="53"/>
    </row>
    <row r="49" spans="1:17" s="31" customFormat="1" ht="12.75">
      <c r="A49" s="8" t="s">
        <v>16</v>
      </c>
      <c r="B49" s="10">
        <v>23</v>
      </c>
      <c r="C49" s="10"/>
      <c r="D49" s="10"/>
      <c r="E49" s="10"/>
      <c r="F49" s="4">
        <f>1!F42+2!F42+3!F42+4!F42+5!F42+6!F42+7!F42+8!F42+'10'!F42+'14'!F42+'17'!F42+'18'!F42+'19'!F42+'27'!F42</f>
        <v>0</v>
      </c>
      <c r="G49" s="4">
        <f>1!G42+2!G42+3!G42+4!G42+5!G42+6!G42+7!G42+8!G42+'10'!G42+'14'!G42+'17'!G42+'18'!G42+'19'!G42+'27'!G42</f>
        <v>0</v>
      </c>
      <c r="H49" s="4">
        <f>1!H42+2!H42+3!H42+4!H42+5!H42+6!H42+7!H42+8!H42+'10'!H42+'14'!H42+'17'!H42+'18'!H42+'19'!H42+'27'!H42</f>
        <v>0</v>
      </c>
      <c r="I49" s="4">
        <f>1!I42+2!I42+3!I42+4!I42+5!I42+6!I42+7!I42+8!I42+'10'!I42+'14'!I42+'17'!I42+'18'!I42+'19'!I42+'27'!I42</f>
        <v>0</v>
      </c>
      <c r="J49" s="4">
        <f>1!J42+2!J42+3!J42+4!J42+5!J42+6!J42+7!J42+8!J42+'10'!J42+'14'!J42+'17'!J42+'18'!J42+'19'!J42+'27'!J42</f>
        <v>0</v>
      </c>
      <c r="K49" s="4">
        <f>1!K42+2!K42+3!K42+4!K42+5!K42+6!K42+7!K42+8!K42+'10'!K42+'14'!K42+'17'!K42+'18'!K42+'19'!K42+'27'!K42</f>
        <v>0</v>
      </c>
      <c r="L49" s="4">
        <f>1!L42+2!L42+3!L42+4!L42+5!L42+6!L42+7!L42+8!L42+'10'!L42+'14'!L42+'17'!L42+'18'!L42+'19'!L42+'27'!L42</f>
        <v>0</v>
      </c>
      <c r="M49" s="4">
        <f>1!M42+2!M42+3!M42+4!M42+5!M42+6!M42+7!M42+8!M42+'10'!M42+'14'!M42+'17'!M42+'18'!M42+'19'!M42+'27'!M42</f>
        <v>0</v>
      </c>
      <c r="N49" s="4">
        <f>1!N42+2!N42+3!N42+4!N42+5!N42+6!N42+7!N42+8!N42+'10'!N42+'14'!N42+'17'!N42+'18'!N42+'19'!N42+'27'!N42</f>
        <v>0</v>
      </c>
      <c r="O49" s="4">
        <f>1!O42+2!O42+3!O42+4!O42+5!O42+6!O42+7!O42+8!O42+'10'!O42+'14'!O42+'17'!O42+'18'!O42+'19'!O42+'27'!O42</f>
        <v>0</v>
      </c>
      <c r="P49" s="4">
        <f>1!P42+2!P42+3!P42+4!P42+5!P42+6!P42+7!P42+8!P42+'10'!P42+'14'!P42+'17'!P42+'18'!P42+'19'!P42+'27'!P42</f>
        <v>0</v>
      </c>
      <c r="Q49" s="4">
        <f>1!Q42+2!Q42+3!Q42+4!Q42+5!Q42+6!Q42+7!Q42+8!Q42+'10'!Q42+'14'!Q42+'17'!Q42+'18'!Q42+'19'!Q42+'27'!Q42</f>
        <v>0</v>
      </c>
    </row>
    <row r="50" spans="1:17" s="31" customFormat="1" ht="12.75">
      <c r="A50" s="8" t="s">
        <v>21</v>
      </c>
      <c r="B50" s="10">
        <v>24</v>
      </c>
      <c r="C50" s="10"/>
      <c r="D50" s="10"/>
      <c r="E50" s="10"/>
      <c r="F50" s="4">
        <f>1!F43+2!F43+3!F43+4!F43+5!F43+6!F43+7!F43+8!F43+'10'!F43+'14'!F43+'17'!F43+'18'!F43+'19'!F43+'27'!F43</f>
        <v>0</v>
      </c>
      <c r="G50" s="4">
        <f>1!G43+2!G43+3!G43+4!G43+5!G43+6!G43+7!G43+8!G43+'10'!G43+'14'!G43+'17'!G43+'18'!G43+'19'!G43+'27'!G43</f>
        <v>0</v>
      </c>
      <c r="H50" s="4">
        <f>1!H43+2!H43+3!H43+4!H43+5!H43+6!H43+7!H43+8!H43+'10'!H43+'14'!H43+'17'!H43+'18'!H43+'19'!H43+'27'!H43</f>
        <v>0</v>
      </c>
      <c r="I50" s="4">
        <f>1!I43+2!I43+3!I43+4!I43+5!I43+6!I43+7!I43+8!I43+'10'!I43+'14'!I43+'17'!I43+'18'!I43+'19'!I43+'27'!I43</f>
        <v>0</v>
      </c>
      <c r="J50" s="4">
        <f>1!J43+2!J43+3!J43+4!J43+5!J43+6!J43+7!J43+8!J43+'10'!J43+'14'!J43+'17'!J43+'18'!J43+'19'!J43+'27'!J43</f>
        <v>0</v>
      </c>
      <c r="K50" s="4">
        <f>1!K43+2!K43+3!K43+4!K43+5!K43+6!K43+7!K43+8!K43+'10'!K43+'14'!K43+'17'!K43+'18'!K43+'19'!K43+'27'!K43</f>
        <v>0</v>
      </c>
      <c r="L50" s="4">
        <f>1!L43+2!L43+3!L43+4!L43+5!L43+6!L43+7!L43+8!L43+'10'!L43+'14'!L43+'17'!L43+'18'!L43+'19'!L43+'27'!L43</f>
        <v>0</v>
      </c>
      <c r="M50" s="4">
        <f>1!M43+2!M43+3!M43+4!M43+5!M43+6!M43+7!M43+8!M43+'10'!M43+'14'!M43+'17'!M43+'18'!M43+'19'!M43+'27'!M43</f>
        <v>0</v>
      </c>
      <c r="N50" s="4">
        <f>1!N43+2!N43+3!N43+4!N43+5!N43+6!N43+7!N43+8!N43+'10'!N43+'14'!N43+'17'!N43+'18'!N43+'19'!N43+'27'!N43</f>
        <v>0</v>
      </c>
      <c r="O50" s="4">
        <f>1!O43+2!O43+3!O43+4!O43+5!O43+6!O43+7!O43+8!O43+'10'!O43+'14'!O43+'17'!O43+'18'!O43+'19'!O43+'27'!O43</f>
        <v>0</v>
      </c>
      <c r="P50" s="4">
        <f>1!P43+2!P43+3!P43+4!P43+5!P43+6!P43+7!P43+8!P43+'10'!P43+'14'!P43+'17'!P43+'18'!P43+'19'!P43+'27'!P43</f>
        <v>0</v>
      </c>
      <c r="Q50" s="4">
        <f>1!Q43+2!Q43+3!Q43+4!Q43+5!Q43+6!Q43+7!Q43+8!Q43+'10'!Q43+'14'!Q43+'17'!Q43+'18'!Q43+'19'!Q43+'27'!Q43</f>
        <v>0</v>
      </c>
    </row>
    <row r="51" spans="1:18" s="31" customFormat="1" ht="12.75">
      <c r="A51" s="8" t="s">
        <v>17</v>
      </c>
      <c r="B51" s="10">
        <v>25</v>
      </c>
      <c r="C51" s="10"/>
      <c r="D51" s="10"/>
      <c r="E51" s="10"/>
      <c r="F51" s="4">
        <f>1!F44+2!F44+3!F44+4!F44+5!F44+6!F44+7!F44+8!F44+'10'!F44+'14'!F44+'17'!F44+'18'!F44+'19'!F44+'27'!F44</f>
        <v>0</v>
      </c>
      <c r="G51" s="4">
        <f>1!G44+2!G44+3!G44+4!G44+5!G44+6!G44+7!G44+8!G44+'10'!G44+'14'!G44+'17'!G44+'18'!G44+'19'!G44+'27'!G44</f>
        <v>0</v>
      </c>
      <c r="H51" s="4">
        <f>1!H44+2!H44+3!H44+4!H44+5!H44+6!H44+7!H44+8!H44+'10'!H44+'14'!H44+'17'!H44+'18'!H44+'19'!H44+'27'!H44</f>
        <v>0</v>
      </c>
      <c r="I51" s="4">
        <f>1!I44+2!I44+3!I44+4!I44+5!I44+6!I44+7!I44+8!I44+'10'!I44+'14'!I44+'17'!I44+'18'!I44+'19'!I44+'27'!I44</f>
        <v>0</v>
      </c>
      <c r="J51" s="4">
        <f>1!J44+2!J44+3!J44+4!J44+5!J44+6!J44+7!J44+8!J44+'10'!J44+'14'!J44+'17'!J44+'18'!J44+'19'!J44+'27'!J44</f>
        <v>0</v>
      </c>
      <c r="K51" s="4">
        <f>1!K44+2!K44+3!K44+4!K44+5!K44+6!K44+7!K44+8!K44+'10'!K44+'14'!K44+'17'!K44+'18'!K44+'19'!K44+'27'!K44</f>
        <v>0</v>
      </c>
      <c r="L51" s="4">
        <f>1!L44+2!L44+3!L44+4!L44+5!L44+6!L44+7!L44+8!L44+'10'!L44+'14'!L44+'17'!L44+'18'!L44+'19'!L44+'27'!L44</f>
        <v>0</v>
      </c>
      <c r="M51" s="4">
        <f>1!M44+2!M44+3!M44+4!M44+5!M44+6!M44+7!M44+8!M44+'10'!M44+'14'!M44+'17'!M44+'18'!M44+'19'!M44+'27'!M44</f>
        <v>0</v>
      </c>
      <c r="N51" s="4">
        <f>1!N44+2!N44+3!N44+4!N44+5!N44+6!N44+7!N44+8!N44+'10'!N44+'14'!N44+'17'!N44+'18'!N44+'19'!N44+'27'!N44</f>
        <v>0</v>
      </c>
      <c r="O51" s="4">
        <f>1!O44+2!O44+3!O44+4!O44+5!O44+6!O44+7!O44+8!O44+'10'!O44+'14'!O44+'17'!O44+'18'!O44+'19'!O44+'27'!O44</f>
        <v>0</v>
      </c>
      <c r="P51" s="4">
        <f>1!P44+2!P44+3!P44+4!P44+5!P44+6!P44+7!P44+8!P44+'10'!P44+'14'!P44+'17'!P44+'18'!P44+'19'!P44+'27'!P44</f>
        <v>0</v>
      </c>
      <c r="Q51" s="4">
        <f>1!Q44+2!Q44+3!Q44+4!Q44+5!Q44+6!Q44+7!Q44+8!Q44+'10'!Q44+'14'!Q44+'17'!Q44+'18'!Q44+'19'!Q44+'27'!Q44</f>
        <v>0</v>
      </c>
      <c r="R51" s="54"/>
    </row>
    <row r="52" spans="1:18" s="31" customFormat="1" ht="12.75">
      <c r="A52" s="8" t="s">
        <v>18</v>
      </c>
      <c r="B52" s="10">
        <v>26</v>
      </c>
      <c r="C52" s="10"/>
      <c r="D52" s="10"/>
      <c r="E52" s="10"/>
      <c r="F52" s="4">
        <f>1!F45+2!F45+3!F45+4!F45+5!F45+6!F45+7!F45+8!F45+'10'!F45+'14'!F45+'17'!F45+'18'!F45+'19'!F45+'27'!F45</f>
        <v>0</v>
      </c>
      <c r="G52" s="4">
        <f>1!G45+2!G45+3!G45+4!G45+5!G45+6!G45+7!G45+8!G45+'10'!G45+'14'!G45+'17'!G45+'18'!G45+'19'!G45+'27'!G45</f>
        <v>0</v>
      </c>
      <c r="H52" s="4">
        <f>1!H45+2!H45+3!H45+4!H45+5!H45+6!H45+7!H45+8!H45+'10'!H45+'14'!H45+'17'!H45+'18'!H45+'19'!H45+'27'!H45</f>
        <v>0</v>
      </c>
      <c r="I52" s="4">
        <f>1!I45+2!I45+3!I45+4!I45+5!I45+6!I45+7!I45+8!I45+'10'!I45+'14'!I45+'17'!I45+'18'!I45+'19'!I45+'27'!I45</f>
        <v>0</v>
      </c>
      <c r="J52" s="4">
        <f>1!J45+2!J45+3!J45+4!J45+5!J45+6!J45+7!J45+8!J45+'10'!J45+'14'!J45+'17'!J45+'18'!J45+'19'!J45+'27'!J45</f>
        <v>0</v>
      </c>
      <c r="K52" s="4">
        <f>1!K45+2!K45+3!K45+4!K45+5!K45+6!K45+7!K45+8!K45+'10'!K45+'14'!K45+'17'!K45+'18'!K45+'19'!K45+'27'!K45</f>
        <v>0</v>
      </c>
      <c r="L52" s="4">
        <f>1!L45+2!L45+3!L45+4!L45+5!L45+6!L45+7!L45+8!L45+'10'!L45+'14'!L45+'17'!L45+'18'!L45+'19'!L45+'27'!L45</f>
        <v>0</v>
      </c>
      <c r="M52" s="4">
        <f>1!M45+2!M45+3!M45+4!M45+5!M45+6!M45+7!M45+8!M45+'10'!M45+'14'!M45+'17'!M45+'18'!M45+'19'!M45+'27'!M45</f>
        <v>0</v>
      </c>
      <c r="N52" s="4">
        <f>1!N45+2!N45+3!N45+4!N45+5!N45+6!N45+7!N45+8!N45+'10'!N45+'14'!N45+'17'!N45+'18'!N45+'19'!N45+'27'!N45</f>
        <v>0</v>
      </c>
      <c r="O52" s="4">
        <f>1!O45+2!O45+3!O45+4!O45+5!O45+6!O45+7!O45+8!O45+'10'!O45+'14'!O45+'17'!O45+'18'!O45+'19'!O45+'27'!O45</f>
        <v>0</v>
      </c>
      <c r="P52" s="4">
        <f>1!P45+2!P45+3!P45+4!P45+5!P45+6!P45+7!P45+8!P45+'10'!P45+'14'!P45+'17'!P45+'18'!P45+'19'!P45+'27'!P45</f>
        <v>0</v>
      </c>
      <c r="Q52" s="4">
        <f>1!Q45+2!Q45+3!Q45+4!Q45+5!Q45+6!Q45+7!Q45+8!Q45+'10'!Q45+'14'!Q45+'17'!Q45+'18'!Q45+'19'!Q45+'27'!Q45</f>
        <v>0</v>
      </c>
      <c r="R52" s="54"/>
    </row>
    <row r="53" spans="1:18" s="31" customFormat="1" ht="12.75">
      <c r="A53" s="9" t="s">
        <v>19</v>
      </c>
      <c r="B53" s="10">
        <v>27</v>
      </c>
      <c r="C53" s="10"/>
      <c r="D53" s="10"/>
      <c r="E53" s="10"/>
      <c r="F53" s="4">
        <f>1!F46+2!F46+3!F46+4!F46+5!F46+6!F46+7!F46+8!F46+'10'!F46+'14'!F46+'17'!F46+'18'!F46+'19'!F46+'27'!F46</f>
        <v>0</v>
      </c>
      <c r="G53" s="4">
        <f>1!G46+2!G46+3!G46+4!G46+5!G46+6!G46+7!G46+8!G46+'10'!G46+'14'!G46+'17'!G46+'18'!G46+'19'!G46+'27'!G46</f>
        <v>0</v>
      </c>
      <c r="H53" s="4">
        <f>1!H46+2!H46+3!H46+4!H46+5!H46+6!H46+7!H46+8!H46+'10'!H46+'14'!H46+'17'!H46+'18'!H46+'19'!H46+'27'!H46</f>
        <v>0</v>
      </c>
      <c r="I53" s="4">
        <f>1!I46+2!I46+3!I46+4!I46+5!I46+6!I46+7!I46+8!I46+'10'!I46+'14'!I46+'17'!I46+'18'!I46+'19'!I46+'27'!I46</f>
        <v>0</v>
      </c>
      <c r="J53" s="4">
        <f>1!J46+2!J46+3!J46+4!J46+5!J46+6!J46+7!J46+8!J46+'10'!J46+'14'!J46+'17'!J46+'18'!J46+'19'!J46+'27'!J46</f>
        <v>0</v>
      </c>
      <c r="K53" s="4">
        <f>1!K46+2!K46+3!K46+4!K46+5!K46+6!K46+7!K46+8!K46+'10'!K46+'14'!K46+'17'!K46+'18'!K46+'19'!K46+'27'!K46</f>
        <v>0</v>
      </c>
      <c r="L53" s="4">
        <f>1!L46+2!L46+3!L46+4!L46+5!L46+6!L46+7!L46+8!L46+'10'!L46+'14'!L46+'17'!L46+'18'!L46+'19'!L46+'27'!L46</f>
        <v>0</v>
      </c>
      <c r="M53" s="4">
        <f>1!M46+2!M46+3!M46+4!M46+5!M46+6!M46+7!M46+8!M46+'10'!M46+'14'!M46+'17'!M46+'18'!M46+'19'!M46+'27'!M46</f>
        <v>0</v>
      </c>
      <c r="N53" s="4">
        <f>1!N46+2!N46+3!N46+4!N46+5!N46+6!N46+7!N46+8!N46+'10'!N46+'14'!N46+'17'!N46+'18'!N46+'19'!N46+'27'!N46</f>
        <v>0</v>
      </c>
      <c r="O53" s="4">
        <f>1!O46+2!O46+3!O46+4!O46+5!O46+6!O46+7!O46+8!O46+'10'!O46+'14'!O46+'17'!O46+'18'!O46+'19'!O46+'27'!O46</f>
        <v>0</v>
      </c>
      <c r="P53" s="4">
        <f>1!P46+2!P46+3!P46+4!P46+5!P46+6!P46+7!P46+8!P46+'10'!P46+'14'!P46+'17'!P46+'18'!P46+'19'!P46+'27'!P46</f>
        <v>0</v>
      </c>
      <c r="Q53" s="4">
        <f>1!Q46+2!Q46+3!Q46+4!Q46+5!Q46+6!Q46+7!Q46+8!Q46+'10'!Q46+'14'!Q46+'17'!Q46+'18'!Q46+'19'!Q46+'27'!Q46</f>
        <v>0</v>
      </c>
      <c r="R53" s="54"/>
    </row>
    <row r="54" spans="1:18" s="31" customFormat="1" ht="12.75">
      <c r="A54" s="18" t="s">
        <v>102</v>
      </c>
      <c r="B54" s="19" t="s">
        <v>1</v>
      </c>
      <c r="C54" s="19"/>
      <c r="D54" s="60">
        <f>SUM(F54:Q54)</f>
        <v>0</v>
      </c>
      <c r="E54" s="60"/>
      <c r="F54" s="20">
        <f aca="true" t="shared" si="38" ref="F54:Q54">SUM(F49:F53)</f>
        <v>0</v>
      </c>
      <c r="G54" s="20">
        <f t="shared" si="38"/>
        <v>0</v>
      </c>
      <c r="H54" s="20">
        <f t="shared" si="38"/>
        <v>0</v>
      </c>
      <c r="I54" s="20">
        <f t="shared" si="38"/>
        <v>0</v>
      </c>
      <c r="J54" s="20">
        <f t="shared" si="38"/>
        <v>0</v>
      </c>
      <c r="K54" s="20">
        <f t="shared" si="38"/>
        <v>0</v>
      </c>
      <c r="L54" s="20">
        <f t="shared" si="38"/>
        <v>0</v>
      </c>
      <c r="M54" s="20">
        <f t="shared" si="38"/>
        <v>0</v>
      </c>
      <c r="N54" s="20">
        <f aca="true" t="shared" si="39" ref="N54:O54">SUM(N49:N53)</f>
        <v>0</v>
      </c>
      <c r="O54" s="20">
        <f t="shared" si="39"/>
        <v>0</v>
      </c>
      <c r="P54" s="20">
        <f t="shared" si="38"/>
        <v>0</v>
      </c>
      <c r="Q54" s="20">
        <f t="shared" si="38"/>
        <v>0</v>
      </c>
      <c r="R54" s="55"/>
    </row>
    <row r="55" spans="1:18" s="31" customFormat="1" ht="20.25" customHeight="1">
      <c r="A55" s="114" t="s">
        <v>83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56"/>
    </row>
    <row r="56" spans="1:18" s="31" customFormat="1" ht="12.75" customHeight="1">
      <c r="A56" s="22" t="s">
        <v>22</v>
      </c>
      <c r="B56" s="23" t="s">
        <v>10</v>
      </c>
      <c r="C56" s="23"/>
      <c r="D56" s="46" t="s">
        <v>28</v>
      </c>
      <c r="E56" s="90" t="s">
        <v>78</v>
      </c>
      <c r="F56" s="24">
        <v>2026</v>
      </c>
      <c r="G56" s="24">
        <f aca="true" t="shared" si="40" ref="G56:M56">F56+1</f>
        <v>2027</v>
      </c>
      <c r="H56" s="24">
        <f t="shared" si="40"/>
        <v>2028</v>
      </c>
      <c r="I56" s="24">
        <f t="shared" si="40"/>
        <v>2029</v>
      </c>
      <c r="J56" s="24">
        <f t="shared" si="40"/>
        <v>2030</v>
      </c>
      <c r="K56" s="24">
        <f t="shared" si="40"/>
        <v>2031</v>
      </c>
      <c r="L56" s="24">
        <f t="shared" si="40"/>
        <v>2032</v>
      </c>
      <c r="M56" s="24">
        <f t="shared" si="40"/>
        <v>2033</v>
      </c>
      <c r="N56" s="24">
        <f aca="true" t="shared" si="41" ref="N56">M56+1</f>
        <v>2034</v>
      </c>
      <c r="O56" s="24">
        <f aca="true" t="shared" si="42" ref="O56">N56+1</f>
        <v>2035</v>
      </c>
      <c r="P56" s="24">
        <f aca="true" t="shared" si="43" ref="P56">O56+1</f>
        <v>2036</v>
      </c>
      <c r="Q56" s="24">
        <f aca="true" t="shared" si="44" ref="Q56">P56+1</f>
        <v>2037</v>
      </c>
      <c r="R56" s="56"/>
    </row>
    <row r="57" spans="1:18" s="31" customFormat="1" ht="12.75">
      <c r="A57" s="27" t="s">
        <v>113</v>
      </c>
      <c r="B57" s="25" t="s">
        <v>3</v>
      </c>
      <c r="C57" s="25"/>
      <c r="D57" s="4">
        <f>SUM(F57:Q57)</f>
        <v>0</v>
      </c>
      <c r="E57" s="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6"/>
    </row>
    <row r="58" spans="1:18" s="31" customFormat="1" ht="20.25" customHeight="1">
      <c r="A58" s="114" t="s">
        <v>111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56"/>
    </row>
    <row r="59" spans="1:18" s="31" customFormat="1" ht="12.75" customHeight="1">
      <c r="A59" s="22" t="s">
        <v>114</v>
      </c>
      <c r="B59" s="23" t="s">
        <v>10</v>
      </c>
      <c r="C59" s="23"/>
      <c r="D59" s="46" t="s">
        <v>28</v>
      </c>
      <c r="E59" s="90" t="s">
        <v>78</v>
      </c>
      <c r="F59" s="24">
        <v>2026</v>
      </c>
      <c r="G59" s="24">
        <f aca="true" t="shared" si="45" ref="G59:M59">F59+1</f>
        <v>2027</v>
      </c>
      <c r="H59" s="24">
        <f t="shared" si="45"/>
        <v>2028</v>
      </c>
      <c r="I59" s="24">
        <f t="shared" si="45"/>
        <v>2029</v>
      </c>
      <c r="J59" s="24">
        <f t="shared" si="45"/>
        <v>2030</v>
      </c>
      <c r="K59" s="24">
        <f t="shared" si="45"/>
        <v>2031</v>
      </c>
      <c r="L59" s="24">
        <f t="shared" si="45"/>
        <v>2032</v>
      </c>
      <c r="M59" s="24">
        <f t="shared" si="45"/>
        <v>2033</v>
      </c>
      <c r="N59" s="24">
        <f aca="true" t="shared" si="46" ref="N59">M59+1</f>
        <v>2034</v>
      </c>
      <c r="O59" s="24">
        <f aca="true" t="shared" si="47" ref="O59">N59+1</f>
        <v>2035</v>
      </c>
      <c r="P59" s="24">
        <f aca="true" t="shared" si="48" ref="P59">O59+1</f>
        <v>2036</v>
      </c>
      <c r="Q59" s="24">
        <f aca="true" t="shared" si="49" ref="Q59">P59+1</f>
        <v>2037</v>
      </c>
      <c r="R59" s="56"/>
    </row>
    <row r="60" spans="1:18" s="31" customFormat="1" ht="12.75">
      <c r="A60" s="27" t="s">
        <v>91</v>
      </c>
      <c r="B60" s="10">
        <v>28</v>
      </c>
      <c r="C60" s="10"/>
      <c r="D60" s="4">
        <f>E60+SUM(F60:Q60)</f>
        <v>40000000</v>
      </c>
      <c r="E60" s="4">
        <f>D12</f>
        <v>20000000</v>
      </c>
      <c r="F60" s="6">
        <f>D13</f>
        <v>20000000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56"/>
    </row>
    <row r="61" spans="1:18" s="31" customFormat="1" ht="12.75">
      <c r="A61" s="27" t="s">
        <v>87</v>
      </c>
      <c r="B61" s="10">
        <v>29</v>
      </c>
      <c r="C61" s="10"/>
      <c r="D61" s="4">
        <f>SUM(F61:Q61)</f>
        <v>0</v>
      </c>
      <c r="E61" s="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56"/>
    </row>
    <row r="62" spans="1:18" s="31" customFormat="1" ht="12.75">
      <c r="A62" s="27" t="s">
        <v>86</v>
      </c>
      <c r="B62" s="10">
        <v>30</v>
      </c>
      <c r="C62" s="10"/>
      <c r="D62" s="4">
        <f>SUM(F62:Q62)</f>
        <v>0</v>
      </c>
      <c r="E62" s="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56"/>
    </row>
    <row r="63" spans="1:18" s="31" customFormat="1" ht="12.75">
      <c r="A63" s="27" t="s">
        <v>2</v>
      </c>
      <c r="B63" s="10">
        <v>31</v>
      </c>
      <c r="C63" s="10"/>
      <c r="D63" s="4">
        <f>SUM(F63:Q63)</f>
        <v>0</v>
      </c>
      <c r="E63" s="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55"/>
    </row>
    <row r="64" spans="1:18" s="31" customFormat="1" ht="12.75">
      <c r="A64" s="18" t="s">
        <v>139</v>
      </c>
      <c r="B64" s="19" t="s">
        <v>4</v>
      </c>
      <c r="C64" s="19"/>
      <c r="D64" s="20">
        <f>-D60+D62+D63+D61</f>
        <v>-40000000</v>
      </c>
      <c r="E64" s="20"/>
      <c r="F64" s="20">
        <f>-F60+F62+F63+F61</f>
        <v>-20000000</v>
      </c>
      <c r="G64" s="20">
        <f aca="true" t="shared" si="50" ref="G64:Q64">-G60+G62+G63+G61</f>
        <v>0</v>
      </c>
      <c r="H64" s="20">
        <f t="shared" si="50"/>
        <v>0</v>
      </c>
      <c r="I64" s="20">
        <f t="shared" si="50"/>
        <v>0</v>
      </c>
      <c r="J64" s="20">
        <f t="shared" si="50"/>
        <v>0</v>
      </c>
      <c r="K64" s="20">
        <f t="shared" si="50"/>
        <v>0</v>
      </c>
      <c r="L64" s="20">
        <f t="shared" si="50"/>
        <v>0</v>
      </c>
      <c r="M64" s="20">
        <f t="shared" si="50"/>
        <v>0</v>
      </c>
      <c r="N64" s="20">
        <f t="shared" si="50"/>
        <v>0</v>
      </c>
      <c r="O64" s="20">
        <f t="shared" si="50"/>
        <v>0</v>
      </c>
      <c r="P64" s="20">
        <f t="shared" si="50"/>
        <v>0</v>
      </c>
      <c r="Q64" s="20">
        <f t="shared" si="50"/>
        <v>0</v>
      </c>
      <c r="R64" s="57"/>
    </row>
    <row r="65" spans="1:127" ht="12.75">
      <c r="A65" s="115" t="s">
        <v>90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6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4" s="31" customFormat="1" ht="12.75">
      <c r="A66" s="111" t="s">
        <v>104</v>
      </c>
      <c r="B66" s="111"/>
      <c r="C66" s="112"/>
      <c r="D66" s="64">
        <f>D9-D60</f>
        <v>-40000000</v>
      </c>
    </row>
    <row r="67" spans="1:4" s="31" customFormat="1" ht="12.75">
      <c r="A67" s="111" t="s">
        <v>89</v>
      </c>
      <c r="B67" s="111"/>
      <c r="C67" s="112"/>
      <c r="D67" s="63">
        <f>D61</f>
        <v>0</v>
      </c>
    </row>
    <row r="68" spans="1:4" s="31" customFormat="1" ht="12.75" customHeight="1">
      <c r="A68" s="111" t="s">
        <v>84</v>
      </c>
      <c r="B68" s="111"/>
      <c r="C68" s="112"/>
      <c r="D68" s="63">
        <f>D62</f>
        <v>0</v>
      </c>
    </row>
    <row r="69" spans="1:4" s="31" customFormat="1" ht="12.75" customHeight="1">
      <c r="A69" s="111" t="s">
        <v>74</v>
      </c>
      <c r="B69" s="111"/>
      <c r="C69" s="112"/>
      <c r="D69" s="64">
        <f>D60</f>
        <v>40000000</v>
      </c>
    </row>
    <row r="70" spans="1:4" s="31" customFormat="1" ht="12.75" customHeight="1">
      <c r="A70" s="111" t="s">
        <v>85</v>
      </c>
      <c r="B70" s="111"/>
      <c r="C70" s="112"/>
      <c r="D70" s="64">
        <f>D66+D67+D68+D69</f>
        <v>0</v>
      </c>
    </row>
    <row r="71" spans="1:18" s="31" customFormat="1" ht="20.25" customHeight="1">
      <c r="A71" s="121" t="s">
        <v>103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57"/>
    </row>
    <row r="72" spans="1:18" s="31" customFormat="1" ht="12.75">
      <c r="A72" s="18" t="s">
        <v>35</v>
      </c>
      <c r="B72" s="19" t="s">
        <v>5</v>
      </c>
      <c r="C72" s="19"/>
      <c r="D72" s="20"/>
      <c r="E72" s="20"/>
      <c r="F72" s="20">
        <f aca="true" t="shared" si="51" ref="F72:Q72">F42+F57+F64</f>
        <v>14916305.194998771</v>
      </c>
      <c r="G72" s="20">
        <f t="shared" si="51"/>
        <v>34916305.19499877</v>
      </c>
      <c r="H72" s="20">
        <f t="shared" si="51"/>
        <v>34916305.19499877</v>
      </c>
      <c r="I72" s="20">
        <f t="shared" si="51"/>
        <v>34916305.19499877</v>
      </c>
      <c r="J72" s="20">
        <f t="shared" si="51"/>
        <v>34916305.19499877</v>
      </c>
      <c r="K72" s="20">
        <f t="shared" si="51"/>
        <v>34916305.19499877</v>
      </c>
      <c r="L72" s="20">
        <f t="shared" si="51"/>
        <v>34916305.19499877</v>
      </c>
      <c r="M72" s="20">
        <f t="shared" si="51"/>
        <v>34916305.19499877</v>
      </c>
      <c r="N72" s="20">
        <f aca="true" t="shared" si="52" ref="N72:O72">N42+N57+N64</f>
        <v>34916305.19499877</v>
      </c>
      <c r="O72" s="20">
        <f t="shared" si="52"/>
        <v>34916305.19499877</v>
      </c>
      <c r="P72" s="20">
        <f t="shared" si="51"/>
        <v>34916305.19499877</v>
      </c>
      <c r="Q72" s="20">
        <f t="shared" si="51"/>
        <v>34916305.19499877</v>
      </c>
      <c r="R72" s="57"/>
    </row>
    <row r="73" spans="1:18" s="31" customFormat="1" ht="12.75">
      <c r="A73" s="27" t="s">
        <v>6</v>
      </c>
      <c r="B73" s="101">
        <v>0.05</v>
      </c>
      <c r="C73" s="26"/>
      <c r="D73" s="2"/>
      <c r="E73" s="2"/>
      <c r="F73" s="59">
        <f aca="true" t="shared" si="53" ref="F73:Q73">1/(1+$B$73)^F1</f>
        <v>0.9523809523809523</v>
      </c>
      <c r="G73" s="59">
        <f t="shared" si="53"/>
        <v>0.9070294784580498</v>
      </c>
      <c r="H73" s="59">
        <f t="shared" si="53"/>
        <v>0.863837598531476</v>
      </c>
      <c r="I73" s="59">
        <f t="shared" si="53"/>
        <v>0.822702474791882</v>
      </c>
      <c r="J73" s="59">
        <f t="shared" si="53"/>
        <v>0.783526166468459</v>
      </c>
      <c r="K73" s="59">
        <f t="shared" si="53"/>
        <v>0.7462153966366276</v>
      </c>
      <c r="L73" s="59">
        <f t="shared" si="53"/>
        <v>0.7106813301301215</v>
      </c>
      <c r="M73" s="59">
        <f t="shared" si="53"/>
        <v>0.6768393620286872</v>
      </c>
      <c r="N73" s="59">
        <f aca="true" t="shared" si="54" ref="N73:O73">1/(1+$B$73)^N1</f>
        <v>0.6446089162177973</v>
      </c>
      <c r="O73" s="59">
        <f t="shared" si="54"/>
        <v>0.6139132535407593</v>
      </c>
      <c r="P73" s="59">
        <f t="shared" si="53"/>
        <v>0.5846792890864374</v>
      </c>
      <c r="Q73" s="59">
        <f t="shared" si="53"/>
        <v>0.5568374181775595</v>
      </c>
      <c r="R73" s="57"/>
    </row>
    <row r="74" spans="1:17" s="31" customFormat="1" ht="20.25" customHeight="1">
      <c r="A74" s="121" t="s">
        <v>105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2"/>
    </row>
    <row r="75" spans="1:17" s="31" customFormat="1" ht="12.75">
      <c r="A75" s="18" t="s">
        <v>36</v>
      </c>
      <c r="B75" s="19" t="s">
        <v>8</v>
      </c>
      <c r="C75" s="19"/>
      <c r="D75" s="20"/>
      <c r="E75" s="20"/>
      <c r="F75" s="20">
        <f aca="true" t="shared" si="55" ref="F75:Q75">F72/F73</f>
        <v>15662120.45474871</v>
      </c>
      <c r="G75" s="20">
        <f t="shared" si="55"/>
        <v>38495226.47748615</v>
      </c>
      <c r="H75" s="20">
        <f t="shared" si="55"/>
        <v>40419987.80136046</v>
      </c>
      <c r="I75" s="20">
        <f t="shared" si="55"/>
        <v>42440987.191428475</v>
      </c>
      <c r="J75" s="20">
        <f t="shared" si="55"/>
        <v>44563036.5509999</v>
      </c>
      <c r="K75" s="20">
        <f t="shared" si="55"/>
        <v>46791188.378549896</v>
      </c>
      <c r="L75" s="20">
        <f>L72/L73</f>
        <v>49130747.797477394</v>
      </c>
      <c r="M75" s="20">
        <f>M72/M73</f>
        <v>51587285.18735126</v>
      </c>
      <c r="N75" s="20">
        <f aca="true" t="shared" si="56" ref="N75:O75">N72/N73</f>
        <v>54166649.44671883</v>
      </c>
      <c r="O75" s="20">
        <f t="shared" si="56"/>
        <v>56874981.91905477</v>
      </c>
      <c r="P75" s="20">
        <f t="shared" si="55"/>
        <v>59718731.01500751</v>
      </c>
      <c r="Q75" s="20">
        <f t="shared" si="55"/>
        <v>62704667.56575788</v>
      </c>
    </row>
    <row r="76" spans="1:17" s="31" customFormat="1" ht="14.25" customHeight="1">
      <c r="A76" s="123" t="s">
        <v>106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"/>
    </row>
    <row r="77" spans="1:17" s="31" customFormat="1" ht="15.75" customHeight="1">
      <c r="A77"/>
      <c r="B77" s="29" t="s">
        <v>7</v>
      </c>
      <c r="C77" s="29"/>
      <c r="D77" s="30"/>
      <c r="E77" s="30"/>
      <c r="F77" s="28">
        <f>SUM(F72:Q72)/B18</f>
        <v>33249638.528332096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31" customFormat="1" ht="12.75">
      <c r="A78" s="18" t="s">
        <v>37</v>
      </c>
      <c r="B78" s="19" t="s">
        <v>30</v>
      </c>
      <c r="C78" s="19"/>
      <c r="D78" s="20"/>
      <c r="E78" s="20"/>
      <c r="F78" s="20">
        <f aca="true" t="shared" si="57" ref="F78:Q78">(F30-F72)*F73</f>
        <v>19047619.047619045</v>
      </c>
      <c r="G78" s="20">
        <f t="shared" si="57"/>
        <v>0</v>
      </c>
      <c r="H78" s="20">
        <f t="shared" si="57"/>
        <v>0</v>
      </c>
      <c r="I78" s="20">
        <f t="shared" si="57"/>
        <v>0</v>
      </c>
      <c r="J78" s="20">
        <f t="shared" si="57"/>
        <v>0</v>
      </c>
      <c r="K78" s="20">
        <f t="shared" si="57"/>
        <v>0</v>
      </c>
      <c r="L78" s="20">
        <f t="shared" si="57"/>
        <v>0</v>
      </c>
      <c r="M78" s="20">
        <f t="shared" si="57"/>
        <v>0</v>
      </c>
      <c r="N78" s="20">
        <f aca="true" t="shared" si="58" ref="N78:O78">(N30-N72)*N73</f>
        <v>0</v>
      </c>
      <c r="O78" s="20">
        <f t="shared" si="58"/>
        <v>0</v>
      </c>
      <c r="P78" s="20">
        <f t="shared" si="57"/>
        <v>0</v>
      </c>
      <c r="Q78" s="20">
        <f t="shared" si="57"/>
        <v>0</v>
      </c>
    </row>
    <row r="79" spans="1:16" s="31" customFormat="1" ht="12.75">
      <c r="A79" s="38" t="s">
        <v>38</v>
      </c>
      <c r="B79" s="38"/>
      <c r="C79" s="38"/>
      <c r="D79" s="61"/>
      <c r="E79" s="61"/>
      <c r="F79" s="38"/>
      <c r="G79" s="38"/>
      <c r="H79" s="38"/>
      <c r="I79" s="38"/>
      <c r="J79" s="38"/>
      <c r="K79" s="38"/>
      <c r="L79" s="38"/>
      <c r="N79" s="38"/>
      <c r="P79" s="38"/>
    </row>
    <row r="80" spans="1:17" ht="20.25" customHeight="1">
      <c r="A80" s="47" t="s">
        <v>112</v>
      </c>
      <c r="B80" s="37"/>
      <c r="C80" s="37"/>
      <c r="D80" s="37"/>
      <c r="E80" s="37"/>
      <c r="F80" s="37"/>
      <c r="G80" s="48"/>
      <c r="H80" s="48"/>
      <c r="I80" s="48"/>
      <c r="J80" s="48"/>
      <c r="K80" s="48"/>
      <c r="L80" s="48"/>
      <c r="M80" s="37"/>
      <c r="N80" s="48"/>
      <c r="O80" s="37"/>
      <c r="P80" s="48"/>
      <c r="Q80" s="37"/>
    </row>
    <row r="81" spans="1:17" ht="12.75">
      <c r="A81" s="18" t="s">
        <v>43</v>
      </c>
      <c r="B81" s="19" t="s">
        <v>9</v>
      </c>
      <c r="C81" s="19"/>
      <c r="D81" s="49"/>
      <c r="E81" s="49"/>
      <c r="F81" s="20">
        <f>SUM(F54:Q54)/B18</f>
        <v>0</v>
      </c>
      <c r="G81" s="50" t="s">
        <v>45</v>
      </c>
      <c r="H81" s="50"/>
      <c r="I81" s="50"/>
      <c r="J81" s="50"/>
      <c r="K81" s="50"/>
      <c r="L81" s="50"/>
      <c r="M81" s="51"/>
      <c r="N81" s="50"/>
      <c r="O81" s="51"/>
      <c r="P81" s="50"/>
      <c r="Q81" s="51"/>
    </row>
    <row r="82" s="31" customFormat="1" ht="12.75"/>
    <row r="83" spans="1:17" s="31" customFormat="1" ht="12.75">
      <c r="A83" s="18" t="s">
        <v>48</v>
      </c>
      <c r="B83" s="19" t="s">
        <v>9</v>
      </c>
      <c r="C83" s="19"/>
      <c r="D83" s="49"/>
      <c r="E83" s="49"/>
      <c r="F83" s="20">
        <f>(SUM(F45:Q45)+SUM(F46:Q46)+SUM(F47:Q47)/1000*3.6)/$B$18</f>
        <v>0</v>
      </c>
      <c r="G83" s="50" t="s">
        <v>44</v>
      </c>
      <c r="H83" s="50"/>
      <c r="I83" s="50"/>
      <c r="J83" s="50"/>
      <c r="K83" s="50"/>
      <c r="L83" s="50"/>
      <c r="M83" s="51"/>
      <c r="N83" s="50"/>
      <c r="O83" s="51"/>
      <c r="P83" s="50"/>
      <c r="Q83" s="51"/>
    </row>
    <row r="84" s="31" customFormat="1" ht="12.75"/>
    <row r="85" spans="1:17" s="31" customFormat="1" ht="12.75">
      <c r="A85" s="124" t="s">
        <v>47</v>
      </c>
      <c r="B85" s="125"/>
      <c r="C85" s="126"/>
      <c r="D85" s="49" t="s">
        <v>28</v>
      </c>
      <c r="E85" s="49"/>
      <c r="F85" s="20">
        <f>D54</f>
        <v>0</v>
      </c>
      <c r="G85" s="50" t="s">
        <v>26</v>
      </c>
      <c r="H85" s="50"/>
      <c r="I85" s="50"/>
      <c r="J85" s="50"/>
      <c r="K85" s="50"/>
      <c r="L85" s="50"/>
      <c r="M85" s="51"/>
      <c r="N85" s="50"/>
      <c r="O85" s="51"/>
      <c r="P85" s="50"/>
      <c r="Q85" s="51"/>
    </row>
    <row r="86" spans="1:17" ht="20.25" customHeight="1">
      <c r="A86" s="114" t="s">
        <v>33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1:127" s="35" customFormat="1" ht="43.5" customHeight="1">
      <c r="A87" s="42" t="s">
        <v>29</v>
      </c>
      <c r="B87" s="42" t="s">
        <v>34</v>
      </c>
      <c r="C87" s="42"/>
      <c r="D87" s="127" t="s">
        <v>107</v>
      </c>
      <c r="E87" s="128"/>
      <c r="F87" s="129"/>
      <c r="G87" s="127" t="s">
        <v>108</v>
      </c>
      <c r="H87" s="129"/>
      <c r="I87" s="127" t="s">
        <v>109</v>
      </c>
      <c r="J87" s="129"/>
      <c r="K87" s="127" t="s">
        <v>110</v>
      </c>
      <c r="L87" s="128"/>
      <c r="M87" s="128"/>
      <c r="N87" s="128"/>
      <c r="O87" s="128"/>
      <c r="P87" s="129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</row>
    <row r="88" spans="1:17" ht="12.75">
      <c r="A88" s="43"/>
      <c r="B88" s="44"/>
      <c r="C88" s="44"/>
      <c r="D88" s="118" t="s">
        <v>39</v>
      </c>
      <c r="E88" s="119"/>
      <c r="F88" s="120"/>
      <c r="G88" s="118" t="s">
        <v>41</v>
      </c>
      <c r="H88" s="120"/>
      <c r="I88" s="118" t="s">
        <v>40</v>
      </c>
      <c r="J88" s="120"/>
      <c r="K88" s="118" t="s">
        <v>42</v>
      </c>
      <c r="L88" s="119"/>
      <c r="M88" s="119"/>
      <c r="N88" s="119"/>
      <c r="O88" s="119"/>
      <c r="P88" s="120"/>
      <c r="Q88" s="31"/>
    </row>
    <row r="89" spans="1:17" ht="12.75">
      <c r="A89" s="96">
        <v>2026</v>
      </c>
      <c r="B89" s="45" t="s">
        <v>5</v>
      </c>
      <c r="C89" s="45">
        <v>1</v>
      </c>
      <c r="D89" s="130">
        <f ca="1">INDIRECT(B89&amp;30)-INDIRECT(B89&amp;42)</f>
        <v>0</v>
      </c>
      <c r="E89" s="131"/>
      <c r="F89" s="132"/>
      <c r="G89" s="130">
        <f ca="1">INDIRECT(B89&amp;57)+INDIRECT(B89&amp;64)</f>
        <v>-20000000</v>
      </c>
      <c r="H89" s="133"/>
      <c r="I89" s="130">
        <f ca="1">INDIRECT(B89&amp;30)-INDIRECT(B89&amp;42)-INDIRECT(B89&amp;57)-INDIRECT(B89&amp;64)</f>
        <v>20000000</v>
      </c>
      <c r="J89" s="133"/>
      <c r="K89" s="134">
        <f ca="1">I89/(1+$B$73)^(C89)</f>
        <v>19047619.04761905</v>
      </c>
      <c r="L89" s="135"/>
      <c r="M89" s="135"/>
      <c r="N89" s="135"/>
      <c r="O89" s="135"/>
      <c r="P89" s="136">
        <f>1/(1+$B$2)^(F89)</f>
        <v>1</v>
      </c>
      <c r="Q89" s="31"/>
    </row>
    <row r="90" spans="1:17" ht="12.75">
      <c r="A90" s="96">
        <f>A89+1</f>
        <v>2027</v>
      </c>
      <c r="B90" s="45" t="s">
        <v>8</v>
      </c>
      <c r="C90" s="45">
        <v>2</v>
      </c>
      <c r="D90" s="130">
        <f t="shared" si="59" ref="D90:D100">INDIRECT(B90&amp;30)-INDIRECT(B90&amp;42)</f>
        <v>0</v>
      </c>
      <c r="E90" s="131"/>
      <c r="F90" s="132"/>
      <c r="G90" s="130">
        <f t="shared" si="60" ref="G90:G100">INDIRECT(B90&amp;57)+INDIRECT(B90&amp;64)</f>
        <v>0</v>
      </c>
      <c r="H90" s="133"/>
      <c r="I90" s="130">
        <f t="shared" si="61" ref="I90:I100">INDIRECT(B90&amp;24)-INDIRECT(B90&amp;36)-INDIRECT(B90&amp;51)-INDIRECT(B90&amp;58)</f>
        <v>0</v>
      </c>
      <c r="J90" s="133"/>
      <c r="K90" s="134">
        <f aca="true" t="shared" si="62" ref="K90:K98">I90/(1+$B$73)^(C90)</f>
        <v>0</v>
      </c>
      <c r="L90" s="135"/>
      <c r="M90" s="135"/>
      <c r="N90" s="135"/>
      <c r="O90" s="135"/>
      <c r="P90" s="136">
        <f aca="true" t="shared" si="63" ref="P90:P98">1/(1+$B$2)^(F90)</f>
        <v>1</v>
      </c>
      <c r="Q90" s="31"/>
    </row>
    <row r="91" spans="1:17" ht="12.75">
      <c r="A91" s="96">
        <f aca="true" t="shared" si="64" ref="A91:A100">A90+1</f>
        <v>2028</v>
      </c>
      <c r="B91" s="45" t="s">
        <v>30</v>
      </c>
      <c r="C91" s="45">
        <v>3</v>
      </c>
      <c r="D91" s="130">
        <f ca="1" t="shared" si="59"/>
        <v>0</v>
      </c>
      <c r="E91" s="131"/>
      <c r="F91" s="132"/>
      <c r="G91" s="130">
        <f ca="1" t="shared" si="60"/>
        <v>0</v>
      </c>
      <c r="H91" s="133"/>
      <c r="I91" s="130">
        <f ca="1" t="shared" si="61"/>
        <v>0</v>
      </c>
      <c r="J91" s="133"/>
      <c r="K91" s="134">
        <f ca="1" t="shared" si="62"/>
        <v>0</v>
      </c>
      <c r="L91" s="135"/>
      <c r="M91" s="135"/>
      <c r="N91" s="135"/>
      <c r="O91" s="135"/>
      <c r="P91" s="136">
        <f t="shared" si="63"/>
        <v>1</v>
      </c>
      <c r="Q91" s="31"/>
    </row>
    <row r="92" spans="1:17" ht="12.75">
      <c r="A92" s="96">
        <f t="shared" si="64"/>
        <v>2029</v>
      </c>
      <c r="B92" s="45" t="s">
        <v>27</v>
      </c>
      <c r="C92" s="45">
        <v>4</v>
      </c>
      <c r="D92" s="130">
        <f ca="1" t="shared" si="59"/>
        <v>0</v>
      </c>
      <c r="E92" s="131"/>
      <c r="F92" s="132"/>
      <c r="G92" s="130">
        <f ca="1" t="shared" si="60"/>
        <v>0</v>
      </c>
      <c r="H92" s="133"/>
      <c r="I92" s="130">
        <f ca="1" t="shared" si="61"/>
        <v>0</v>
      </c>
      <c r="J92" s="133"/>
      <c r="K92" s="134">
        <f ca="1" t="shared" si="62"/>
        <v>0</v>
      </c>
      <c r="L92" s="135"/>
      <c r="M92" s="135"/>
      <c r="N92" s="135"/>
      <c r="O92" s="135"/>
      <c r="P92" s="136">
        <f t="shared" si="63"/>
        <v>1</v>
      </c>
      <c r="Q92" s="31"/>
    </row>
    <row r="93" spans="1:17" ht="12.75">
      <c r="A93" s="96">
        <f t="shared" si="64"/>
        <v>2030</v>
      </c>
      <c r="B93" s="45" t="s">
        <v>31</v>
      </c>
      <c r="C93" s="45">
        <v>5</v>
      </c>
      <c r="D93" s="130">
        <f ca="1" t="shared" si="59"/>
        <v>0</v>
      </c>
      <c r="E93" s="131"/>
      <c r="F93" s="132"/>
      <c r="G93" s="130">
        <f ca="1" t="shared" si="60"/>
        <v>0</v>
      </c>
      <c r="H93" s="133"/>
      <c r="I93" s="130">
        <f ca="1" t="shared" si="61"/>
        <v>0</v>
      </c>
      <c r="J93" s="133"/>
      <c r="K93" s="134">
        <f ca="1" t="shared" si="62"/>
        <v>0</v>
      </c>
      <c r="L93" s="135"/>
      <c r="M93" s="135"/>
      <c r="N93" s="135"/>
      <c r="O93" s="135"/>
      <c r="P93" s="136">
        <f t="shared" si="63"/>
        <v>1</v>
      </c>
      <c r="Q93" s="31"/>
    </row>
    <row r="94" spans="1:17" ht="12.75">
      <c r="A94" s="96">
        <f t="shared" si="64"/>
        <v>2031</v>
      </c>
      <c r="B94" s="45" t="s">
        <v>32</v>
      </c>
      <c r="C94" s="45">
        <v>6</v>
      </c>
      <c r="D94" s="130">
        <f ca="1" t="shared" si="59"/>
        <v>0</v>
      </c>
      <c r="E94" s="131"/>
      <c r="F94" s="132"/>
      <c r="G94" s="130">
        <f ca="1" t="shared" si="60"/>
        <v>0</v>
      </c>
      <c r="H94" s="133"/>
      <c r="I94" s="130">
        <f ca="1" t="shared" si="61"/>
        <v>0</v>
      </c>
      <c r="J94" s="133"/>
      <c r="K94" s="134">
        <f ca="1" t="shared" si="62"/>
        <v>0</v>
      </c>
      <c r="L94" s="135"/>
      <c r="M94" s="135"/>
      <c r="N94" s="135"/>
      <c r="O94" s="135"/>
      <c r="P94" s="136">
        <f t="shared" si="63"/>
        <v>1</v>
      </c>
      <c r="Q94" s="31"/>
    </row>
    <row r="95" spans="1:17" ht="12.75">
      <c r="A95" s="96">
        <f t="shared" si="64"/>
        <v>2032</v>
      </c>
      <c r="B95" s="45" t="s">
        <v>46</v>
      </c>
      <c r="C95" s="45">
        <v>7</v>
      </c>
      <c r="D95" s="130">
        <f ca="1" t="shared" si="59"/>
        <v>0</v>
      </c>
      <c r="E95" s="131"/>
      <c r="F95" s="132"/>
      <c r="G95" s="130">
        <f ca="1" t="shared" si="60"/>
        <v>0</v>
      </c>
      <c r="H95" s="133"/>
      <c r="I95" s="130">
        <f ca="1" t="shared" si="61"/>
        <v>0</v>
      </c>
      <c r="J95" s="133"/>
      <c r="K95" s="134">
        <f ca="1" t="shared" si="62"/>
        <v>0</v>
      </c>
      <c r="L95" s="135"/>
      <c r="M95" s="135"/>
      <c r="N95" s="135"/>
      <c r="O95" s="135"/>
      <c r="P95" s="136">
        <f t="shared" si="63"/>
        <v>1</v>
      </c>
      <c r="Q95" s="31"/>
    </row>
    <row r="96" spans="1:16" s="31" customFormat="1" ht="12.75">
      <c r="A96" s="96">
        <f t="shared" si="64"/>
        <v>2033</v>
      </c>
      <c r="B96" s="45" t="s">
        <v>49</v>
      </c>
      <c r="C96" s="45">
        <v>8</v>
      </c>
      <c r="D96" s="130">
        <f ca="1" t="shared" si="59"/>
        <v>0</v>
      </c>
      <c r="E96" s="131"/>
      <c r="F96" s="132"/>
      <c r="G96" s="130">
        <f ca="1" t="shared" si="60"/>
        <v>0</v>
      </c>
      <c r="H96" s="133"/>
      <c r="I96" s="130">
        <f ca="1" t="shared" si="61"/>
        <v>0</v>
      </c>
      <c r="J96" s="133"/>
      <c r="K96" s="134">
        <f ca="1" t="shared" si="62"/>
        <v>0</v>
      </c>
      <c r="L96" s="135"/>
      <c r="M96" s="135"/>
      <c r="N96" s="135"/>
      <c r="O96" s="135"/>
      <c r="P96" s="136">
        <f t="shared" si="63"/>
        <v>1</v>
      </c>
    </row>
    <row r="97" spans="1:16" s="31" customFormat="1" ht="12.75">
      <c r="A97" s="96">
        <f t="shared" si="64"/>
        <v>2034</v>
      </c>
      <c r="B97" s="45" t="s">
        <v>50</v>
      </c>
      <c r="C97" s="45">
        <v>9</v>
      </c>
      <c r="D97" s="130">
        <f ca="1" t="shared" si="59"/>
        <v>0</v>
      </c>
      <c r="E97" s="131"/>
      <c r="F97" s="132"/>
      <c r="G97" s="130">
        <f ca="1" t="shared" si="60"/>
        <v>0</v>
      </c>
      <c r="H97" s="133"/>
      <c r="I97" s="130">
        <f ca="1" t="shared" si="61"/>
        <v>0</v>
      </c>
      <c r="J97" s="133"/>
      <c r="K97" s="134">
        <f ca="1" t="shared" si="62"/>
        <v>0</v>
      </c>
      <c r="L97" s="135"/>
      <c r="M97" s="135"/>
      <c r="N97" s="135"/>
      <c r="O97" s="135"/>
      <c r="P97" s="136">
        <f t="shared" si="63"/>
        <v>1</v>
      </c>
    </row>
    <row r="98" spans="1:16" s="31" customFormat="1" ht="12.75">
      <c r="A98" s="96">
        <f t="shared" si="64"/>
        <v>2035</v>
      </c>
      <c r="B98" s="45" t="s">
        <v>88</v>
      </c>
      <c r="C98" s="45">
        <v>10</v>
      </c>
      <c r="D98" s="130">
        <f ca="1" t="shared" si="59"/>
        <v>0</v>
      </c>
      <c r="E98" s="131"/>
      <c r="F98" s="132"/>
      <c r="G98" s="130">
        <f ca="1" t="shared" si="60"/>
        <v>0</v>
      </c>
      <c r="H98" s="133"/>
      <c r="I98" s="130">
        <f ca="1" t="shared" si="61"/>
        <v>0</v>
      </c>
      <c r="J98" s="133"/>
      <c r="K98" s="134">
        <f ca="1" t="shared" si="62"/>
        <v>0</v>
      </c>
      <c r="L98" s="135"/>
      <c r="M98" s="135"/>
      <c r="N98" s="135"/>
      <c r="O98" s="135"/>
      <c r="P98" s="136">
        <f t="shared" si="63"/>
        <v>1</v>
      </c>
    </row>
    <row r="99" spans="1:16" s="31" customFormat="1" ht="12.75">
      <c r="A99" s="96">
        <f t="shared" si="64"/>
        <v>2036</v>
      </c>
      <c r="B99" s="45" t="s">
        <v>115</v>
      </c>
      <c r="C99" s="45">
        <v>11</v>
      </c>
      <c r="D99" s="130">
        <f ca="1" t="shared" si="59"/>
        <v>0</v>
      </c>
      <c r="E99" s="131"/>
      <c r="F99" s="132"/>
      <c r="G99" s="130">
        <f ca="1" t="shared" si="60"/>
        <v>0</v>
      </c>
      <c r="H99" s="133"/>
      <c r="I99" s="130">
        <f ca="1" t="shared" si="61"/>
        <v>0</v>
      </c>
      <c r="J99" s="133"/>
      <c r="K99" s="134">
        <f aca="true" t="shared" si="65" ref="K99:K100">I99/(1+$B$73)^(C99)</f>
        <v>0</v>
      </c>
      <c r="L99" s="135"/>
      <c r="M99" s="135"/>
      <c r="N99" s="135"/>
      <c r="O99" s="135"/>
      <c r="P99" s="136">
        <f aca="true" t="shared" si="66" ref="P99:P100">1/(1+$B$2)^(F99)</f>
        <v>1</v>
      </c>
    </row>
    <row r="100" spans="1:16" s="31" customFormat="1" ht="12.75">
      <c r="A100" s="96">
        <f t="shared" si="64"/>
        <v>2037</v>
      </c>
      <c r="B100" s="45" t="s">
        <v>116</v>
      </c>
      <c r="C100" s="45">
        <v>12</v>
      </c>
      <c r="D100" s="130">
        <f ca="1" t="shared" si="59"/>
        <v>0</v>
      </c>
      <c r="E100" s="131"/>
      <c r="F100" s="132"/>
      <c r="G100" s="130">
        <f ca="1" t="shared" si="60"/>
        <v>0</v>
      </c>
      <c r="H100" s="133"/>
      <c r="I100" s="130">
        <f ca="1" t="shared" si="61"/>
        <v>0</v>
      </c>
      <c r="J100" s="133"/>
      <c r="K100" s="134">
        <f ca="1" t="shared" si="65"/>
        <v>0</v>
      </c>
      <c r="L100" s="135"/>
      <c r="M100" s="135"/>
      <c r="N100" s="135"/>
      <c r="O100" s="135"/>
      <c r="P100" s="136">
        <f t="shared" si="66"/>
        <v>1</v>
      </c>
    </row>
    <row r="101" spans="1:16" s="31" customFormat="1" ht="12.75">
      <c r="A101" s="41"/>
      <c r="B101" s="39" t="s">
        <v>28</v>
      </c>
      <c r="C101" s="39"/>
      <c r="D101" s="137">
        <f ca="1">SUM(D89:D100)</f>
        <v>0</v>
      </c>
      <c r="E101" s="138"/>
      <c r="F101" s="139"/>
      <c r="G101" s="137">
        <f ca="1">SUM(G89:G100)</f>
        <v>-20000000</v>
      </c>
      <c r="H101" s="139"/>
      <c r="I101" s="137">
        <f ca="1">SUM(I89:I100)</f>
        <v>20000000</v>
      </c>
      <c r="J101" s="139"/>
      <c r="K101" s="137">
        <f ca="1">SUM(K89:K100)</f>
        <v>19047619.04761905</v>
      </c>
      <c r="L101" s="138"/>
      <c r="M101" s="138"/>
      <c r="N101" s="138"/>
      <c r="O101" s="138"/>
      <c r="P101" s="139"/>
    </row>
    <row r="102" spans="1:7" s="31" customFormat="1" ht="12.75">
      <c r="A102" s="38"/>
      <c r="B102" s="38"/>
      <c r="C102" s="38"/>
      <c r="D102" s="38"/>
      <c r="E102" s="38"/>
      <c r="F102" s="38"/>
      <c r="G102" s="38"/>
    </row>
    <row r="103" spans="1:7" s="31" customFormat="1" ht="12.75">
      <c r="A103" s="38"/>
      <c r="B103" s="38"/>
      <c r="C103" s="38"/>
      <c r="D103" s="38"/>
      <c r="E103" s="38"/>
      <c r="F103" s="38"/>
      <c r="G103" s="38"/>
    </row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  <row r="616" s="31" customFormat="1" ht="12.75"/>
    <row r="617" s="31" customFormat="1" ht="12.75"/>
    <row r="618" s="31" customFormat="1" ht="12.75"/>
    <row r="619" s="31" customFormat="1" ht="12.75"/>
    <row r="620" s="31" customFormat="1" ht="12.75"/>
    <row r="621" s="31" customFormat="1" ht="12.75"/>
    <row r="622" s="31" customFormat="1" ht="12.75"/>
    <row r="623" s="31" customFormat="1" ht="12.75"/>
    <row r="624" s="31" customFormat="1" ht="12.75"/>
    <row r="625" s="31" customFormat="1" ht="12.75"/>
    <row r="626" s="31" customFormat="1" ht="12.75"/>
    <row r="627" s="31" customFormat="1" ht="12.75"/>
    <row r="628" s="31" customFormat="1" ht="12.75"/>
    <row r="629" s="31" customFormat="1" ht="12.75"/>
    <row r="630" s="31" customFormat="1" ht="12.75"/>
    <row r="631" s="31" customFormat="1" ht="12.75"/>
    <row r="632" s="31" customFormat="1" ht="12.75"/>
    <row r="633" s="31" customFormat="1" ht="12.75"/>
    <row r="634" s="31" customFormat="1" ht="12.75"/>
    <row r="635" s="31" customFormat="1" ht="12.75"/>
    <row r="636" s="31" customFormat="1" ht="12.75"/>
    <row r="637" s="31" customFormat="1" ht="12.75"/>
    <row r="638" s="31" customFormat="1" ht="12.75"/>
    <row r="639" s="31" customFormat="1" ht="12.75"/>
    <row r="640" s="31" customFormat="1" ht="12.75"/>
    <row r="641" s="31" customFormat="1" ht="12.75"/>
    <row r="642" s="31" customFormat="1" ht="12.75"/>
    <row r="643" s="31" customFormat="1" ht="12.75"/>
    <row r="644" s="31" customFormat="1" ht="12.75"/>
    <row r="645" s="31" customFormat="1" ht="12.75"/>
    <row r="646" s="31" customFormat="1" ht="12.75"/>
    <row r="647" s="31" customFormat="1" ht="12.75"/>
    <row r="648" s="31" customFormat="1" ht="12.75"/>
    <row r="649" s="31" customFormat="1" ht="12.75"/>
    <row r="650" s="31" customFormat="1" ht="12.75"/>
    <row r="651" s="31" customFormat="1" ht="12.75"/>
    <row r="652" s="31" customFormat="1" ht="12.75"/>
    <row r="653" s="31" customFormat="1" ht="12.75"/>
    <row r="654" s="31" customFormat="1" ht="12.75"/>
    <row r="655" s="31" customFormat="1" ht="12.75"/>
    <row r="656" s="31" customFormat="1" ht="12.75"/>
    <row r="657" s="31" customFormat="1" ht="12.75"/>
    <row r="658" s="31" customFormat="1" ht="12.75"/>
    <row r="659" s="31" customFormat="1" ht="12.75"/>
    <row r="660" s="31" customFormat="1" ht="12.75"/>
    <row r="661" s="31" customFormat="1" ht="12.75"/>
    <row r="662" s="31" customFormat="1" ht="12.75"/>
    <row r="663" s="31" customFormat="1" ht="12.75"/>
    <row r="664" s="31" customFormat="1" ht="12.75"/>
    <row r="665" s="31" customFormat="1" ht="12.75"/>
    <row r="666" s="31" customFormat="1" ht="12.75"/>
    <row r="667" s="31" customFormat="1" ht="12.75"/>
    <row r="668" s="31" customFormat="1" ht="12.75"/>
    <row r="669" s="31" customFormat="1" ht="12.75"/>
    <row r="670" s="31" customFormat="1" ht="12.75"/>
    <row r="671" s="31" customFormat="1" ht="12.75"/>
    <row r="672" s="31" customFormat="1" ht="12.75"/>
    <row r="673" s="31" customFormat="1" ht="12.75"/>
    <row r="674" s="31" customFormat="1" ht="12.75"/>
    <row r="675" s="31" customFormat="1" ht="12.75"/>
  </sheetData>
  <mergeCells count="81">
    <mergeCell ref="D99:F99"/>
    <mergeCell ref="G99:H99"/>
    <mergeCell ref="I99:J99"/>
    <mergeCell ref="K99:P99"/>
    <mergeCell ref="D96:F96"/>
    <mergeCell ref="G96:H96"/>
    <mergeCell ref="I96:J96"/>
    <mergeCell ref="K96:P96"/>
    <mergeCell ref="D97:F97"/>
    <mergeCell ref="G97:H97"/>
    <mergeCell ref="I97:J97"/>
    <mergeCell ref="K97:P97"/>
    <mergeCell ref="D94:F94"/>
    <mergeCell ref="G94:H94"/>
    <mergeCell ref="I94:J94"/>
    <mergeCell ref="K94:P94"/>
    <mergeCell ref="D101:F101"/>
    <mergeCell ref="G101:H101"/>
    <mergeCell ref="I101:J101"/>
    <mergeCell ref="K101:P101"/>
    <mergeCell ref="D98:F98"/>
    <mergeCell ref="G98:H98"/>
    <mergeCell ref="I98:J98"/>
    <mergeCell ref="K98:P98"/>
    <mergeCell ref="D100:F100"/>
    <mergeCell ref="G100:H100"/>
    <mergeCell ref="I100:J100"/>
    <mergeCell ref="K100:P100"/>
    <mergeCell ref="D95:F95"/>
    <mergeCell ref="G95:H95"/>
    <mergeCell ref="I95:J95"/>
    <mergeCell ref="K95:P95"/>
    <mergeCell ref="D91:F91"/>
    <mergeCell ref="G91:H91"/>
    <mergeCell ref="I91:J91"/>
    <mergeCell ref="K91:P91"/>
    <mergeCell ref="D92:F92"/>
    <mergeCell ref="G92:H92"/>
    <mergeCell ref="I92:J92"/>
    <mergeCell ref="K92:P92"/>
    <mergeCell ref="D93:F93"/>
    <mergeCell ref="G93:H93"/>
    <mergeCell ref="I93:J93"/>
    <mergeCell ref="K93:P93"/>
    <mergeCell ref="D89:F89"/>
    <mergeCell ref="G89:H89"/>
    <mergeCell ref="I89:J89"/>
    <mergeCell ref="K89:P89"/>
    <mergeCell ref="D90:F90"/>
    <mergeCell ref="G90:H90"/>
    <mergeCell ref="I90:J90"/>
    <mergeCell ref="K90:P90"/>
    <mergeCell ref="D88:F88"/>
    <mergeCell ref="G88:H88"/>
    <mergeCell ref="I88:J88"/>
    <mergeCell ref="K88:P88"/>
    <mergeCell ref="A69:C69"/>
    <mergeCell ref="A70:C70"/>
    <mergeCell ref="A71:Q71"/>
    <mergeCell ref="A74:Q74"/>
    <mergeCell ref="A76:P76"/>
    <mergeCell ref="A85:C85"/>
    <mergeCell ref="A86:Q86"/>
    <mergeCell ref="D87:F87"/>
    <mergeCell ref="G87:H87"/>
    <mergeCell ref="I87:J87"/>
    <mergeCell ref="K87:P87"/>
    <mergeCell ref="B7:C7"/>
    <mergeCell ref="B8:C8"/>
    <mergeCell ref="B9:C9"/>
    <mergeCell ref="A68:C68"/>
    <mergeCell ref="B10:C10"/>
    <mergeCell ref="A55:Q55"/>
    <mergeCell ref="A58:Q58"/>
    <mergeCell ref="A65:Q65"/>
    <mergeCell ref="A66:C66"/>
    <mergeCell ref="A67:C67"/>
    <mergeCell ref="D18:J18"/>
    <mergeCell ref="B12:C12"/>
    <mergeCell ref="B13:C13"/>
    <mergeCell ref="B14:C14"/>
  </mergeCells>
  <conditionalFormatting sqref="B18:C18">
    <cfRule type="cellIs" priority="1" operator="between" stopIfTrue="1">
      <formula>1</formula>
      <formula>15</formula>
    </cfRule>
  </conditionalFormatting>
  <dataValidations count="1" disablePrompts="1">
    <dataValidation type="decimal" allowBlank="1" showInputMessage="1" showErrorMessage="1" promptTitle="Počet roků záruky" prompt="Vložte počet roků záruky (kontraktu) " errorTitle="neplatný údaj" error="zadejte dobu 1 - 20 let" sqref="B18:C18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32">
      <selection activeCell="F37" sqref="F37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119</v>
      </c>
      <c r="H4" s="98"/>
      <c r="I4" s="98"/>
      <c r="J4" s="98"/>
      <c r="K4" s="98"/>
      <c r="L4" s="98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35" customHeight="1">
      <c r="A7" s="94" t="s">
        <v>81</v>
      </c>
      <c r="B7" s="106" t="s">
        <v>79</v>
      </c>
      <c r="C7" s="107"/>
      <c r="D7" s="9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95" t="s">
        <v>25</v>
      </c>
      <c r="B8" s="106" t="s">
        <v>26</v>
      </c>
      <c r="C8" s="107"/>
      <c r="D8" s="9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94" t="s">
        <v>82</v>
      </c>
      <c r="B9" s="106" t="s">
        <v>80</v>
      </c>
      <c r="C9" s="107"/>
      <c r="D9" s="9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2.75">
      <c r="A11" s="11" t="s">
        <v>12</v>
      </c>
      <c r="B11" s="12">
        <v>12</v>
      </c>
      <c r="C11" s="12"/>
      <c r="D11" s="108"/>
      <c r="E11" s="108"/>
      <c r="F11" s="108"/>
      <c r="G11" s="108"/>
      <c r="H11" s="108"/>
      <c r="I11" s="108"/>
      <c r="J11" s="108"/>
      <c r="K11" s="13"/>
      <c r="L11" s="13"/>
      <c r="M11" s="13"/>
      <c r="N11" s="13"/>
      <c r="O11" s="13"/>
      <c r="P11" s="13"/>
      <c r="Q11" s="13"/>
    </row>
    <row r="12" spans="1:17" ht="20.25" customHeight="1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92"/>
      <c r="F13" s="24">
        <v>2026</v>
      </c>
      <c r="G13" s="24">
        <f>F13+1</f>
        <v>2027</v>
      </c>
      <c r="H13" s="24">
        <f aca="true" t="shared" si="0" ref="H13:Q13">G13+1</f>
        <v>2028</v>
      </c>
      <c r="I13" s="24">
        <f t="shared" si="0"/>
        <v>2029</v>
      </c>
      <c r="J13" s="24">
        <f t="shared" si="0"/>
        <v>2030</v>
      </c>
      <c r="K13" s="24">
        <f t="shared" si="0"/>
        <v>2031</v>
      </c>
      <c r="L13" s="24">
        <f>K13+1</f>
        <v>2032</v>
      </c>
      <c r="M13" s="24">
        <f>L13+1</f>
        <v>2033</v>
      </c>
      <c r="N13" s="24">
        <f>K13+1</f>
        <v>2032</v>
      </c>
      <c r="O13" s="24">
        <f aca="true" t="shared" si="1" ref="O13">N13+1</f>
        <v>2033</v>
      </c>
      <c r="P13" s="24">
        <f>M13+1</f>
        <v>2034</v>
      </c>
      <c r="Q13" s="24">
        <f t="shared" si="0"/>
        <v>2035</v>
      </c>
    </row>
    <row r="14" spans="1:17" ht="12.75">
      <c r="A14" s="93" t="s">
        <v>14</v>
      </c>
      <c r="B14" s="10">
        <v>1</v>
      </c>
      <c r="C14" s="10"/>
      <c r="D14" s="14">
        <v>1737.7199999999998</v>
      </c>
      <c r="E14" s="14"/>
      <c r="F14" s="4">
        <f aca="true" t="shared" si="2" ref="F14">D14</f>
        <v>1737.7199999999998</v>
      </c>
      <c r="G14" s="4">
        <f aca="true" t="shared" si="3" ref="G14:K14">F14</f>
        <v>1737.7199999999998</v>
      </c>
      <c r="H14" s="4">
        <f t="shared" si="3"/>
        <v>1737.7199999999998</v>
      </c>
      <c r="I14" s="4">
        <f t="shared" si="3"/>
        <v>1737.7199999999998</v>
      </c>
      <c r="J14" s="4">
        <f t="shared" si="3"/>
        <v>1737.7199999999998</v>
      </c>
      <c r="K14" s="4">
        <f t="shared" si="3"/>
        <v>1737.7199999999998</v>
      </c>
      <c r="L14" s="4">
        <f aca="true" t="shared" si="4" ref="L14">I14</f>
        <v>1737.7199999999998</v>
      </c>
      <c r="M14" s="4">
        <f aca="true" t="shared" si="5" ref="M14">L14</f>
        <v>1737.7199999999998</v>
      </c>
      <c r="N14" s="4">
        <f aca="true" t="shared" si="6" ref="N14">I14</f>
        <v>1737.7199999999998</v>
      </c>
      <c r="O14" s="4">
        <f aca="true" t="shared" si="7" ref="O14">N14</f>
        <v>1737.7199999999998</v>
      </c>
      <c r="P14" s="4">
        <f aca="true" t="shared" si="8" ref="P14">K14</f>
        <v>1737.7199999999998</v>
      </c>
      <c r="Q14" s="4">
        <f aca="true" t="shared" si="9" ref="Q14">P14</f>
        <v>1737.7199999999998</v>
      </c>
    </row>
    <row r="15" spans="1:17" ht="12.75">
      <c r="A15" s="27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93" t="s">
        <v>15</v>
      </c>
      <c r="B16" s="10">
        <v>3</v>
      </c>
      <c r="C16" s="10"/>
      <c r="D16" s="15">
        <f>98.899*1000</f>
        <v>98899</v>
      </c>
      <c r="E16" s="15"/>
      <c r="F16" s="4">
        <f aca="true" t="shared" si="10" ref="F16:F22">D16</f>
        <v>98899</v>
      </c>
      <c r="G16" s="4">
        <f aca="true" t="shared" si="11" ref="G16:Q22">F16</f>
        <v>98899</v>
      </c>
      <c r="H16" s="4">
        <f t="shared" si="11"/>
        <v>98899</v>
      </c>
      <c r="I16" s="4">
        <f t="shared" si="11"/>
        <v>98899</v>
      </c>
      <c r="J16" s="4">
        <f t="shared" si="11"/>
        <v>98899</v>
      </c>
      <c r="K16" s="4">
        <f t="shared" si="11"/>
        <v>98899</v>
      </c>
      <c r="L16" s="4">
        <f aca="true" t="shared" si="12" ref="L16:L22">I16</f>
        <v>98899</v>
      </c>
      <c r="M16" s="4">
        <f aca="true" t="shared" si="13" ref="M16:M22">L16</f>
        <v>98899</v>
      </c>
      <c r="N16" s="4">
        <f aca="true" t="shared" si="14" ref="N16:N22">I16</f>
        <v>98899</v>
      </c>
      <c r="O16" s="4">
        <f aca="true" t="shared" si="15" ref="O16:O22">N16</f>
        <v>98899</v>
      </c>
      <c r="P16" s="4">
        <f aca="true" t="shared" si="16" ref="P16:P22">K16</f>
        <v>98899</v>
      </c>
      <c r="Q16" s="4">
        <f t="shared" si="11"/>
        <v>98899</v>
      </c>
    </row>
    <row r="17" spans="1:17" ht="12.75">
      <c r="A17" s="93" t="s">
        <v>13</v>
      </c>
      <c r="B17" s="10">
        <v>4</v>
      </c>
      <c r="C17" s="10"/>
      <c r="D17" s="15">
        <v>1374</v>
      </c>
      <c r="E17" s="15"/>
      <c r="F17" s="4">
        <f t="shared" si="10"/>
        <v>1374</v>
      </c>
      <c r="G17" s="4">
        <f t="shared" si="11"/>
        <v>1374</v>
      </c>
      <c r="H17" s="4">
        <f t="shared" si="11"/>
        <v>1374</v>
      </c>
      <c r="I17" s="4">
        <f t="shared" si="11"/>
        <v>1374</v>
      </c>
      <c r="J17" s="4">
        <f t="shared" si="11"/>
        <v>1374</v>
      </c>
      <c r="K17" s="4">
        <f t="shared" si="11"/>
        <v>1374</v>
      </c>
      <c r="L17" s="4">
        <f t="shared" si="12"/>
        <v>1374</v>
      </c>
      <c r="M17" s="4">
        <f t="shared" si="13"/>
        <v>1374</v>
      </c>
      <c r="N17" s="4">
        <f t="shared" si="14"/>
        <v>1374</v>
      </c>
      <c r="O17" s="4">
        <f t="shared" si="15"/>
        <v>1374</v>
      </c>
      <c r="P17" s="4">
        <f t="shared" si="16"/>
        <v>1374</v>
      </c>
      <c r="Q17" s="4">
        <f t="shared" si="11"/>
        <v>1374</v>
      </c>
    </row>
    <row r="18" spans="1:17" ht="12.75">
      <c r="A18" s="8" t="s">
        <v>16</v>
      </c>
      <c r="B18" s="10">
        <v>5</v>
      </c>
      <c r="C18" s="10"/>
      <c r="D18" s="15">
        <v>1639942.60934</v>
      </c>
      <c r="E18" s="15"/>
      <c r="F18" s="4">
        <f t="shared" si="10"/>
        <v>1639942.60934</v>
      </c>
      <c r="G18" s="4">
        <f t="shared" si="11"/>
        <v>1639942.60934</v>
      </c>
      <c r="H18" s="4">
        <f t="shared" si="11"/>
        <v>1639942.60934</v>
      </c>
      <c r="I18" s="4">
        <f t="shared" si="11"/>
        <v>1639942.60934</v>
      </c>
      <c r="J18" s="4">
        <f t="shared" si="11"/>
        <v>1639942.60934</v>
      </c>
      <c r="K18" s="4">
        <f t="shared" si="11"/>
        <v>1639942.60934</v>
      </c>
      <c r="L18" s="4">
        <f t="shared" si="12"/>
        <v>1639942.60934</v>
      </c>
      <c r="M18" s="4">
        <f t="shared" si="13"/>
        <v>1639942.60934</v>
      </c>
      <c r="N18" s="4">
        <f t="shared" si="14"/>
        <v>1639942.60934</v>
      </c>
      <c r="O18" s="4">
        <f t="shared" si="15"/>
        <v>1639942.60934</v>
      </c>
      <c r="P18" s="4">
        <f t="shared" si="16"/>
        <v>1639942.60934</v>
      </c>
      <c r="Q18" s="4">
        <f t="shared" si="11"/>
        <v>1639942.60934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897556.2018499998</v>
      </c>
      <c r="E20" s="15"/>
      <c r="F20" s="4">
        <f t="shared" si="10"/>
        <v>897556.2018499998</v>
      </c>
      <c r="G20" s="4">
        <f t="shared" si="11"/>
        <v>897556.2018499998</v>
      </c>
      <c r="H20" s="4">
        <f t="shared" si="11"/>
        <v>897556.2018499998</v>
      </c>
      <c r="I20" s="4">
        <f t="shared" si="11"/>
        <v>897556.2018499998</v>
      </c>
      <c r="J20" s="4">
        <f t="shared" si="11"/>
        <v>897556.2018499998</v>
      </c>
      <c r="K20" s="4">
        <f t="shared" si="11"/>
        <v>897556.2018499998</v>
      </c>
      <c r="L20" s="4">
        <f t="shared" si="12"/>
        <v>897556.2018499998</v>
      </c>
      <c r="M20" s="4">
        <f t="shared" si="13"/>
        <v>897556.2018499998</v>
      </c>
      <c r="N20" s="4">
        <f t="shared" si="14"/>
        <v>897556.2018499998</v>
      </c>
      <c r="O20" s="4">
        <f t="shared" si="15"/>
        <v>897556.2018499998</v>
      </c>
      <c r="P20" s="4">
        <f t="shared" si="16"/>
        <v>897556.2018499998</v>
      </c>
      <c r="Q20" s="4">
        <f t="shared" si="11"/>
        <v>897556.2018499998</v>
      </c>
    </row>
    <row r="21" spans="1:17" ht="12.75">
      <c r="A21" s="8" t="s">
        <v>18</v>
      </c>
      <c r="B21" s="10">
        <v>8</v>
      </c>
      <c r="C21" s="10"/>
      <c r="D21" s="15">
        <v>191504.95979999995</v>
      </c>
      <c r="E21" s="15"/>
      <c r="F21" s="4">
        <f t="shared" si="10"/>
        <v>191504.95979999995</v>
      </c>
      <c r="G21" s="4">
        <f t="shared" si="11"/>
        <v>191504.95979999995</v>
      </c>
      <c r="H21" s="4">
        <f t="shared" si="11"/>
        <v>191504.95979999995</v>
      </c>
      <c r="I21" s="4">
        <f t="shared" si="11"/>
        <v>191504.95979999995</v>
      </c>
      <c r="J21" s="4">
        <f t="shared" si="11"/>
        <v>191504.95979999995</v>
      </c>
      <c r="K21" s="4">
        <f t="shared" si="11"/>
        <v>191504.95979999995</v>
      </c>
      <c r="L21" s="4">
        <f t="shared" si="12"/>
        <v>191504.95979999995</v>
      </c>
      <c r="M21" s="4">
        <f t="shared" si="13"/>
        <v>191504.95979999995</v>
      </c>
      <c r="N21" s="4">
        <f t="shared" si="14"/>
        <v>191504.95979999995</v>
      </c>
      <c r="O21" s="4">
        <f t="shared" si="15"/>
        <v>191504.95979999995</v>
      </c>
      <c r="P21" s="4">
        <f t="shared" si="16"/>
        <v>191504.95979999995</v>
      </c>
      <c r="Q21" s="4">
        <f t="shared" si="11"/>
        <v>191504.95979999995</v>
      </c>
    </row>
    <row r="22" spans="1:17" ht="12.75">
      <c r="A22" s="34" t="s">
        <v>23</v>
      </c>
      <c r="B22" s="33">
        <v>9</v>
      </c>
      <c r="C22" s="33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100</v>
      </c>
      <c r="B23" s="16" t="s">
        <v>11</v>
      </c>
      <c r="C23" s="16"/>
      <c r="D23" s="21">
        <f>SUM(D18:D22)</f>
        <v>2729003.7709899996</v>
      </c>
      <c r="E23" s="21"/>
      <c r="F23" s="21">
        <f aca="true" t="shared" si="17" ref="F23:Q23">SUM(F18:F22)</f>
        <v>2729003.7709899996</v>
      </c>
      <c r="G23" s="21">
        <f t="shared" si="17"/>
        <v>2729003.7709899996</v>
      </c>
      <c r="H23" s="21">
        <f t="shared" si="17"/>
        <v>2729003.7709899996</v>
      </c>
      <c r="I23" s="21">
        <f t="shared" si="17"/>
        <v>2729003.7709899996</v>
      </c>
      <c r="J23" s="21">
        <f t="shared" si="17"/>
        <v>2729003.7709899996</v>
      </c>
      <c r="K23" s="21">
        <f t="shared" si="17"/>
        <v>2729003.7709899996</v>
      </c>
      <c r="L23" s="21">
        <f t="shared" si="17"/>
        <v>2729003.7709899996</v>
      </c>
      <c r="M23" s="21">
        <f t="shared" si="17"/>
        <v>2729003.7709899996</v>
      </c>
      <c r="N23" s="21">
        <f aca="true" t="shared" si="18" ref="N23:O23">SUM(N18:N22)</f>
        <v>2729003.7709899996</v>
      </c>
      <c r="O23" s="21">
        <f t="shared" si="18"/>
        <v>2729003.7709899996</v>
      </c>
      <c r="P23" s="21">
        <f t="shared" si="17"/>
        <v>2729003.7709899996</v>
      </c>
      <c r="Q23" s="21">
        <f t="shared" si="17"/>
        <v>2729003.7709899996</v>
      </c>
    </row>
    <row r="24" spans="1:17" ht="20.25" customHeight="1">
      <c r="A24" s="3" t="s">
        <v>97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2026</v>
      </c>
      <c r="G25" s="24">
        <f>F25+1</f>
        <v>2027</v>
      </c>
      <c r="H25" s="24">
        <f aca="true" t="shared" si="19" ref="H25:Q25">G25+1</f>
        <v>2028</v>
      </c>
      <c r="I25" s="24">
        <f t="shared" si="19"/>
        <v>2029</v>
      </c>
      <c r="J25" s="24">
        <f t="shared" si="19"/>
        <v>2030</v>
      </c>
      <c r="K25" s="24">
        <f t="shared" si="19"/>
        <v>2031</v>
      </c>
      <c r="L25" s="24">
        <f>K25+1</f>
        <v>2032</v>
      </c>
      <c r="M25" s="24">
        <f>L25+1</f>
        <v>2033</v>
      </c>
      <c r="N25" s="24">
        <f>K25+1</f>
        <v>2032</v>
      </c>
      <c r="O25" s="24">
        <f aca="true" t="shared" si="20" ref="O25">N25+1</f>
        <v>2033</v>
      </c>
      <c r="P25" s="24">
        <f>M25+1</f>
        <v>2034</v>
      </c>
      <c r="Q25" s="24">
        <f t="shared" si="19"/>
        <v>2035</v>
      </c>
    </row>
    <row r="26" spans="1:19" ht="12.75">
      <c r="A26" s="93" t="s">
        <v>14</v>
      </c>
      <c r="B26" s="10">
        <v>10</v>
      </c>
      <c r="C26" s="10"/>
      <c r="D26" s="10"/>
      <c r="E26" s="10"/>
      <c r="F26" s="6">
        <f aca="true" t="shared" si="21" ref="F26:Q26">F14-F38</f>
        <v>1737.7199999999998</v>
      </c>
      <c r="G26" s="6">
        <f t="shared" si="21"/>
        <v>1737.7199999999998</v>
      </c>
      <c r="H26" s="6">
        <f t="shared" si="21"/>
        <v>1737.7199999999998</v>
      </c>
      <c r="I26" s="6">
        <f t="shared" si="21"/>
        <v>1737.7199999999998</v>
      </c>
      <c r="J26" s="6">
        <f t="shared" si="21"/>
        <v>1737.7199999999998</v>
      </c>
      <c r="K26" s="6">
        <f t="shared" si="21"/>
        <v>1737.7199999999998</v>
      </c>
      <c r="L26" s="6">
        <f t="shared" si="21"/>
        <v>1737.7199999999998</v>
      </c>
      <c r="M26" s="6">
        <f t="shared" si="21"/>
        <v>1737.7199999999998</v>
      </c>
      <c r="N26" s="6">
        <f aca="true" t="shared" si="22" ref="N26:O26">N14-N38</f>
        <v>1737.7199999999998</v>
      </c>
      <c r="O26" s="6">
        <f t="shared" si="22"/>
        <v>1737.7199999999998</v>
      </c>
      <c r="P26" s="6">
        <f t="shared" si="21"/>
        <v>1737.7199999999998</v>
      </c>
      <c r="Q26" s="6">
        <f t="shared" si="21"/>
        <v>1737.7199999999998</v>
      </c>
      <c r="R26" s="52"/>
      <c r="S26" s="53"/>
    </row>
    <row r="27" spans="1:19" ht="12.75">
      <c r="A27" s="27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2"/>
      <c r="S27" s="53"/>
    </row>
    <row r="28" spans="1:19" ht="12.75">
      <c r="A28" s="93" t="s">
        <v>15</v>
      </c>
      <c r="B28" s="10">
        <v>12</v>
      </c>
      <c r="C28" s="10"/>
      <c r="D28" s="10"/>
      <c r="E28" s="10"/>
      <c r="F28" s="6">
        <f aca="true" t="shared" si="23" ref="F28:Q28">F16-F40</f>
        <v>98899</v>
      </c>
      <c r="G28" s="6">
        <f t="shared" si="23"/>
        <v>98899</v>
      </c>
      <c r="H28" s="6">
        <f t="shared" si="23"/>
        <v>98899</v>
      </c>
      <c r="I28" s="6">
        <f t="shared" si="23"/>
        <v>98899</v>
      </c>
      <c r="J28" s="6">
        <f t="shared" si="23"/>
        <v>98899</v>
      </c>
      <c r="K28" s="6">
        <f t="shared" si="23"/>
        <v>98899</v>
      </c>
      <c r="L28" s="6">
        <f t="shared" si="23"/>
        <v>98899</v>
      </c>
      <c r="M28" s="6">
        <f t="shared" si="23"/>
        <v>98899</v>
      </c>
      <c r="N28" s="6">
        <f aca="true" t="shared" si="24" ref="N28:O28">N16-N40</f>
        <v>98899</v>
      </c>
      <c r="O28" s="6">
        <f t="shared" si="24"/>
        <v>98899</v>
      </c>
      <c r="P28" s="6">
        <f t="shared" si="23"/>
        <v>98899</v>
      </c>
      <c r="Q28" s="6">
        <f t="shared" si="23"/>
        <v>98899</v>
      </c>
      <c r="R28" s="52"/>
      <c r="S28" s="53"/>
    </row>
    <row r="29" spans="1:19" ht="12.75">
      <c r="A29" s="93" t="s">
        <v>13</v>
      </c>
      <c r="B29" s="10">
        <v>13</v>
      </c>
      <c r="C29" s="10"/>
      <c r="D29" s="10"/>
      <c r="E29" s="10"/>
      <c r="F29" s="6">
        <f aca="true" t="shared" si="25" ref="F29:Q30">F17-F41</f>
        <v>1374</v>
      </c>
      <c r="G29" s="6">
        <f t="shared" si="25"/>
        <v>1374</v>
      </c>
      <c r="H29" s="6">
        <f t="shared" si="25"/>
        <v>1374</v>
      </c>
      <c r="I29" s="6">
        <f t="shared" si="25"/>
        <v>1374</v>
      </c>
      <c r="J29" s="6">
        <f t="shared" si="25"/>
        <v>1374</v>
      </c>
      <c r="K29" s="6">
        <f t="shared" si="25"/>
        <v>1374</v>
      </c>
      <c r="L29" s="6">
        <f t="shared" si="25"/>
        <v>1374</v>
      </c>
      <c r="M29" s="6">
        <f t="shared" si="25"/>
        <v>1374</v>
      </c>
      <c r="N29" s="6">
        <f aca="true" t="shared" si="26" ref="N29:O29">N17-N41</f>
        <v>1374</v>
      </c>
      <c r="O29" s="6">
        <f t="shared" si="26"/>
        <v>1374</v>
      </c>
      <c r="P29" s="6">
        <f t="shared" si="25"/>
        <v>1374</v>
      </c>
      <c r="Q29" s="6">
        <f t="shared" si="25"/>
        <v>1374</v>
      </c>
      <c r="R29" s="52"/>
      <c r="S29" s="53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5"/>
        <v>1639942.60934</v>
      </c>
      <c r="G30" s="6">
        <f t="shared" si="25"/>
        <v>1639942.60934</v>
      </c>
      <c r="H30" s="6">
        <f t="shared" si="25"/>
        <v>1639942.60934</v>
      </c>
      <c r="I30" s="6">
        <f t="shared" si="25"/>
        <v>1639942.60934</v>
      </c>
      <c r="J30" s="6">
        <f t="shared" si="25"/>
        <v>1639942.60934</v>
      </c>
      <c r="K30" s="6">
        <f t="shared" si="25"/>
        <v>1639942.60934</v>
      </c>
      <c r="L30" s="6">
        <f t="shared" si="25"/>
        <v>1639942.60934</v>
      </c>
      <c r="M30" s="6">
        <f t="shared" si="25"/>
        <v>1639942.60934</v>
      </c>
      <c r="N30" s="6">
        <f t="shared" si="25"/>
        <v>1639942.60934</v>
      </c>
      <c r="O30" s="6">
        <f t="shared" si="25"/>
        <v>1639942.60934</v>
      </c>
      <c r="P30" s="6">
        <f t="shared" si="25"/>
        <v>1639942.60934</v>
      </c>
      <c r="Q30" s="6">
        <f t="shared" si="25"/>
        <v>1639942.60934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7" ref="F32:Q32">F20-F44</f>
        <v>897556.2018499998</v>
      </c>
      <c r="G32" s="6">
        <f t="shared" si="27"/>
        <v>897556.2018499998</v>
      </c>
      <c r="H32" s="6">
        <f t="shared" si="27"/>
        <v>897556.2018499998</v>
      </c>
      <c r="I32" s="6">
        <f t="shared" si="27"/>
        <v>897556.2018499998</v>
      </c>
      <c r="J32" s="6">
        <f t="shared" si="27"/>
        <v>897556.2018499998</v>
      </c>
      <c r="K32" s="6">
        <f t="shared" si="27"/>
        <v>897556.2018499998</v>
      </c>
      <c r="L32" s="6">
        <f t="shared" si="27"/>
        <v>897556.2018499998</v>
      </c>
      <c r="M32" s="6">
        <f t="shared" si="27"/>
        <v>897556.2018499998</v>
      </c>
      <c r="N32" s="6">
        <f aca="true" t="shared" si="28" ref="N32:O32">N20-N44</f>
        <v>897556.2018499998</v>
      </c>
      <c r="O32" s="6">
        <f t="shared" si="28"/>
        <v>897556.2018499998</v>
      </c>
      <c r="P32" s="6">
        <f t="shared" si="27"/>
        <v>897556.2018499998</v>
      </c>
      <c r="Q32" s="6">
        <f t="shared" si="27"/>
        <v>897556.2018499998</v>
      </c>
      <c r="R32" s="54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aca="true" t="shared" si="29" ref="F33:Q33">F21-F45</f>
        <v>191504.95979999995</v>
      </c>
      <c r="G33" s="6">
        <f t="shared" si="29"/>
        <v>191504.95979999995</v>
      </c>
      <c r="H33" s="6">
        <f t="shared" si="29"/>
        <v>191504.95979999995</v>
      </c>
      <c r="I33" s="6">
        <f t="shared" si="29"/>
        <v>191504.95979999995</v>
      </c>
      <c r="J33" s="6">
        <f t="shared" si="29"/>
        <v>191504.95979999995</v>
      </c>
      <c r="K33" s="6">
        <f t="shared" si="29"/>
        <v>191504.95979999995</v>
      </c>
      <c r="L33" s="6">
        <f t="shared" si="29"/>
        <v>191504.95979999995</v>
      </c>
      <c r="M33" s="6">
        <f t="shared" si="29"/>
        <v>191504.95979999995</v>
      </c>
      <c r="N33" s="6">
        <f aca="true" t="shared" si="30" ref="N33:O33">N21-N45</f>
        <v>191504.95979999995</v>
      </c>
      <c r="O33" s="6">
        <f t="shared" si="30"/>
        <v>191504.95979999995</v>
      </c>
      <c r="P33" s="6">
        <f t="shared" si="29"/>
        <v>191504.95979999995</v>
      </c>
      <c r="Q33" s="6">
        <f t="shared" si="29"/>
        <v>191504.95979999995</v>
      </c>
      <c r="R33" s="54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aca="true" t="shared" si="31" ref="F34:Q34">F22-F46</f>
        <v>0</v>
      </c>
      <c r="G34" s="6">
        <f t="shared" si="31"/>
        <v>0</v>
      </c>
      <c r="H34" s="6">
        <f t="shared" si="31"/>
        <v>0</v>
      </c>
      <c r="I34" s="6">
        <f t="shared" si="31"/>
        <v>0</v>
      </c>
      <c r="J34" s="6">
        <f t="shared" si="31"/>
        <v>0</v>
      </c>
      <c r="K34" s="6">
        <f t="shared" si="31"/>
        <v>0</v>
      </c>
      <c r="L34" s="6">
        <f t="shared" si="31"/>
        <v>0</v>
      </c>
      <c r="M34" s="6">
        <f t="shared" si="31"/>
        <v>0</v>
      </c>
      <c r="N34" s="6">
        <f aca="true" t="shared" si="32" ref="N34:O34">N22-N46</f>
        <v>0</v>
      </c>
      <c r="O34" s="6">
        <f t="shared" si="32"/>
        <v>0</v>
      </c>
      <c r="P34" s="6">
        <f t="shared" si="31"/>
        <v>0</v>
      </c>
      <c r="Q34" s="6">
        <f t="shared" si="31"/>
        <v>0</v>
      </c>
      <c r="R34" s="54"/>
    </row>
    <row r="35" spans="1:18" ht="12.75">
      <c r="A35" s="18" t="s">
        <v>101</v>
      </c>
      <c r="B35" s="19" t="s">
        <v>0</v>
      </c>
      <c r="C35" s="19"/>
      <c r="D35" s="19"/>
      <c r="E35" s="19"/>
      <c r="F35" s="20">
        <f aca="true" t="shared" si="33" ref="F35:Q35">SUM(F30:F34)</f>
        <v>2729003.7709899996</v>
      </c>
      <c r="G35" s="20">
        <f t="shared" si="33"/>
        <v>2729003.7709899996</v>
      </c>
      <c r="H35" s="20">
        <f t="shared" si="33"/>
        <v>2729003.7709899996</v>
      </c>
      <c r="I35" s="20">
        <f t="shared" si="33"/>
        <v>2729003.7709899996</v>
      </c>
      <c r="J35" s="20">
        <f t="shared" si="33"/>
        <v>2729003.7709899996</v>
      </c>
      <c r="K35" s="20">
        <f t="shared" si="33"/>
        <v>2729003.7709899996</v>
      </c>
      <c r="L35" s="20">
        <f t="shared" si="33"/>
        <v>2729003.7709899996</v>
      </c>
      <c r="M35" s="20">
        <f t="shared" si="33"/>
        <v>2729003.7709899996</v>
      </c>
      <c r="N35" s="20">
        <f aca="true" t="shared" si="34" ref="N35:O35">SUM(N30:N34)</f>
        <v>2729003.7709899996</v>
      </c>
      <c r="O35" s="20">
        <f t="shared" si="34"/>
        <v>2729003.7709899996</v>
      </c>
      <c r="P35" s="20">
        <f t="shared" si="33"/>
        <v>2729003.7709899996</v>
      </c>
      <c r="Q35" s="20">
        <f t="shared" si="33"/>
        <v>2729003.7709899996</v>
      </c>
      <c r="R35" s="55"/>
    </row>
    <row r="36" spans="1:17" ht="20.25" customHeight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2026</v>
      </c>
      <c r="G37" s="24">
        <f aca="true" t="shared" si="35" ref="G37:Q37">F37+1</f>
        <v>2027</v>
      </c>
      <c r="H37" s="24">
        <f t="shared" si="35"/>
        <v>2028</v>
      </c>
      <c r="I37" s="24">
        <f t="shared" si="35"/>
        <v>2029</v>
      </c>
      <c r="J37" s="24">
        <f t="shared" si="35"/>
        <v>2030</v>
      </c>
      <c r="K37" s="24">
        <f t="shared" si="35"/>
        <v>2031</v>
      </c>
      <c r="L37" s="24">
        <f t="shared" si="35"/>
        <v>2032</v>
      </c>
      <c r="M37" s="24">
        <f t="shared" si="35"/>
        <v>2033</v>
      </c>
      <c r="N37" s="24">
        <f>K37+1</f>
        <v>2032</v>
      </c>
      <c r="O37" s="24">
        <f aca="true" t="shared" si="36" ref="O37">N37+1</f>
        <v>2033</v>
      </c>
      <c r="P37" s="24">
        <f>M37+1</f>
        <v>2034</v>
      </c>
      <c r="Q37" s="24">
        <f t="shared" si="35"/>
        <v>2035</v>
      </c>
    </row>
    <row r="38" spans="1:19" ht="12.75">
      <c r="A38" s="93" t="s">
        <v>14</v>
      </c>
      <c r="B38" s="10">
        <v>19</v>
      </c>
      <c r="C38" s="10"/>
      <c r="D38" s="99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2"/>
      <c r="S38" s="53"/>
    </row>
    <row r="39" spans="1:19" ht="12.75">
      <c r="A39" s="27" t="s">
        <v>20</v>
      </c>
      <c r="B39" s="10">
        <v>20</v>
      </c>
      <c r="C39" s="10"/>
      <c r="D39" s="99">
        <f aca="true" t="shared" si="37" ref="D39:D46">SUM(F39:Q39)</f>
        <v>0</v>
      </c>
      <c r="E39" s="10"/>
      <c r="F39" s="4"/>
      <c r="G39" s="4">
        <f aca="true" t="shared" si="38" ref="G39:G46">F39</f>
        <v>0</v>
      </c>
      <c r="H39" s="4">
        <f aca="true" t="shared" si="39" ref="H39:H46">F39</f>
        <v>0</v>
      </c>
      <c r="I39" s="4">
        <f aca="true" t="shared" si="40" ref="I39:I46">F39</f>
        <v>0</v>
      </c>
      <c r="J39" s="4">
        <f aca="true" t="shared" si="41" ref="J39:J46">F39</f>
        <v>0</v>
      </c>
      <c r="K39" s="4">
        <f aca="true" t="shared" si="42" ref="K39:K46">F39</f>
        <v>0</v>
      </c>
      <c r="L39" s="4">
        <f aca="true" t="shared" si="43" ref="L39:L46">F39</f>
        <v>0</v>
      </c>
      <c r="M39" s="4">
        <f aca="true" t="shared" si="44" ref="M39:M46">F39</f>
        <v>0</v>
      </c>
      <c r="N39" s="4">
        <f aca="true" t="shared" si="45" ref="N39:N46">F39</f>
        <v>0</v>
      </c>
      <c r="O39" s="4">
        <f aca="true" t="shared" si="46" ref="O39:O46">F39</f>
        <v>0</v>
      </c>
      <c r="P39" s="4">
        <f aca="true" t="shared" si="47" ref="P39:P46">F39</f>
        <v>0</v>
      </c>
      <c r="Q39" s="4">
        <f aca="true" t="shared" si="48" ref="Q39:Q46">F39</f>
        <v>0</v>
      </c>
      <c r="R39" s="52"/>
      <c r="S39" s="53"/>
    </row>
    <row r="40" spans="1:19" ht="12.75">
      <c r="A40" s="93" t="s">
        <v>15</v>
      </c>
      <c r="B40" s="10">
        <v>21</v>
      </c>
      <c r="C40" s="10"/>
      <c r="D40" s="99">
        <f t="shared" si="37"/>
        <v>0</v>
      </c>
      <c r="E40" s="10"/>
      <c r="F40" s="4"/>
      <c r="G40" s="4">
        <f t="shared" si="38"/>
        <v>0</v>
      </c>
      <c r="H40" s="4">
        <f t="shared" si="39"/>
        <v>0</v>
      </c>
      <c r="I40" s="4">
        <f t="shared" si="40"/>
        <v>0</v>
      </c>
      <c r="J40" s="4">
        <f t="shared" si="41"/>
        <v>0</v>
      </c>
      <c r="K40" s="4">
        <f t="shared" si="42"/>
        <v>0</v>
      </c>
      <c r="L40" s="4">
        <f t="shared" si="43"/>
        <v>0</v>
      </c>
      <c r="M40" s="4">
        <f t="shared" si="44"/>
        <v>0</v>
      </c>
      <c r="N40" s="4">
        <f t="shared" si="45"/>
        <v>0</v>
      </c>
      <c r="O40" s="4">
        <f t="shared" si="46"/>
        <v>0</v>
      </c>
      <c r="P40" s="4">
        <f t="shared" si="47"/>
        <v>0</v>
      </c>
      <c r="Q40" s="4">
        <f t="shared" si="48"/>
        <v>0</v>
      </c>
      <c r="R40" s="52"/>
      <c r="S40" s="53"/>
    </row>
    <row r="41" spans="1:19" ht="12.75">
      <c r="A41" s="93" t="s">
        <v>13</v>
      </c>
      <c r="B41" s="10">
        <v>22</v>
      </c>
      <c r="C41" s="10"/>
      <c r="D41" s="99">
        <f t="shared" si="37"/>
        <v>0</v>
      </c>
      <c r="E41" s="10"/>
      <c r="F41" s="4"/>
      <c r="G41" s="4">
        <f t="shared" si="38"/>
        <v>0</v>
      </c>
      <c r="H41" s="4">
        <f t="shared" si="39"/>
        <v>0</v>
      </c>
      <c r="I41" s="4">
        <f t="shared" si="40"/>
        <v>0</v>
      </c>
      <c r="J41" s="4">
        <f t="shared" si="41"/>
        <v>0</v>
      </c>
      <c r="K41" s="4">
        <f t="shared" si="42"/>
        <v>0</v>
      </c>
      <c r="L41" s="4">
        <f t="shared" si="43"/>
        <v>0</v>
      </c>
      <c r="M41" s="4">
        <f t="shared" si="44"/>
        <v>0</v>
      </c>
      <c r="N41" s="4">
        <f t="shared" si="45"/>
        <v>0</v>
      </c>
      <c r="O41" s="4">
        <f t="shared" si="46"/>
        <v>0</v>
      </c>
      <c r="P41" s="4">
        <f t="shared" si="47"/>
        <v>0</v>
      </c>
      <c r="Q41" s="4">
        <f t="shared" si="48"/>
        <v>0</v>
      </c>
      <c r="R41" s="52"/>
      <c r="S41" s="53"/>
    </row>
    <row r="42" spans="1:17" ht="12.75">
      <c r="A42" s="8" t="s">
        <v>16</v>
      </c>
      <c r="B42" s="10">
        <v>23</v>
      </c>
      <c r="C42" s="10"/>
      <c r="D42" s="99">
        <f t="shared" si="37"/>
        <v>0</v>
      </c>
      <c r="E42" s="10"/>
      <c r="F42" s="4">
        <f>D18/D14*F38</f>
        <v>0</v>
      </c>
      <c r="G42" s="4">
        <f t="shared" si="38"/>
        <v>0</v>
      </c>
      <c r="H42" s="4">
        <f t="shared" si="39"/>
        <v>0</v>
      </c>
      <c r="I42" s="4">
        <f t="shared" si="40"/>
        <v>0</v>
      </c>
      <c r="J42" s="4">
        <f t="shared" si="41"/>
        <v>0</v>
      </c>
      <c r="K42" s="4">
        <f t="shared" si="42"/>
        <v>0</v>
      </c>
      <c r="L42" s="4">
        <f t="shared" si="43"/>
        <v>0</v>
      </c>
      <c r="M42" s="4">
        <f t="shared" si="44"/>
        <v>0</v>
      </c>
      <c r="N42" s="4">
        <f t="shared" si="45"/>
        <v>0</v>
      </c>
      <c r="O42" s="4">
        <f t="shared" si="46"/>
        <v>0</v>
      </c>
      <c r="P42" s="4">
        <f t="shared" si="47"/>
        <v>0</v>
      </c>
      <c r="Q42" s="4">
        <f t="shared" si="48"/>
        <v>0</v>
      </c>
    </row>
    <row r="43" spans="1:17" ht="12.75">
      <c r="A43" s="8" t="s">
        <v>21</v>
      </c>
      <c r="B43" s="10">
        <v>24</v>
      </c>
      <c r="C43" s="10"/>
      <c r="D43" s="99">
        <f t="shared" si="37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99">
        <f t="shared" si="37"/>
        <v>0</v>
      </c>
      <c r="E44" s="10"/>
      <c r="F44" s="4">
        <f>D20/D16*F40</f>
        <v>0</v>
      </c>
      <c r="G44" s="4">
        <f t="shared" si="38"/>
        <v>0</v>
      </c>
      <c r="H44" s="4">
        <f t="shared" si="39"/>
        <v>0</v>
      </c>
      <c r="I44" s="4">
        <f t="shared" si="40"/>
        <v>0</v>
      </c>
      <c r="J44" s="4">
        <f t="shared" si="41"/>
        <v>0</v>
      </c>
      <c r="K44" s="4">
        <f t="shared" si="42"/>
        <v>0</v>
      </c>
      <c r="L44" s="4">
        <f t="shared" si="43"/>
        <v>0</v>
      </c>
      <c r="M44" s="4">
        <f t="shared" si="44"/>
        <v>0</v>
      </c>
      <c r="N44" s="4">
        <f t="shared" si="45"/>
        <v>0</v>
      </c>
      <c r="O44" s="4">
        <f t="shared" si="46"/>
        <v>0</v>
      </c>
      <c r="P44" s="4">
        <f t="shared" si="47"/>
        <v>0</v>
      </c>
      <c r="Q44" s="4">
        <f t="shared" si="48"/>
        <v>0</v>
      </c>
      <c r="R44" s="54"/>
    </row>
    <row r="45" spans="1:18" ht="12.75">
      <c r="A45" s="8" t="s">
        <v>18</v>
      </c>
      <c r="B45" s="10">
        <v>26</v>
      </c>
      <c r="C45" s="10"/>
      <c r="D45" s="99">
        <f t="shared" si="37"/>
        <v>0</v>
      </c>
      <c r="E45" s="10"/>
      <c r="F45" s="4">
        <f>D21/D17*F41</f>
        <v>0</v>
      </c>
      <c r="G45" s="4">
        <f t="shared" si="38"/>
        <v>0</v>
      </c>
      <c r="H45" s="4">
        <f t="shared" si="39"/>
        <v>0</v>
      </c>
      <c r="I45" s="4">
        <f t="shared" si="40"/>
        <v>0</v>
      </c>
      <c r="J45" s="4">
        <f t="shared" si="41"/>
        <v>0</v>
      </c>
      <c r="K45" s="4">
        <f t="shared" si="42"/>
        <v>0</v>
      </c>
      <c r="L45" s="4">
        <f t="shared" si="43"/>
        <v>0</v>
      </c>
      <c r="M45" s="4">
        <f t="shared" si="44"/>
        <v>0</v>
      </c>
      <c r="N45" s="4">
        <f t="shared" si="45"/>
        <v>0</v>
      </c>
      <c r="O45" s="4">
        <f t="shared" si="46"/>
        <v>0</v>
      </c>
      <c r="P45" s="4">
        <f t="shared" si="47"/>
        <v>0</v>
      </c>
      <c r="Q45" s="4">
        <f t="shared" si="48"/>
        <v>0</v>
      </c>
      <c r="R45" s="54"/>
    </row>
    <row r="46" spans="1:18" ht="12.75">
      <c r="A46" s="9" t="s">
        <v>19</v>
      </c>
      <c r="B46" s="10">
        <v>27</v>
      </c>
      <c r="C46" s="10"/>
      <c r="D46" s="99">
        <f t="shared" si="37"/>
        <v>0</v>
      </c>
      <c r="E46" s="10"/>
      <c r="F46" s="4"/>
      <c r="G46" s="4">
        <f t="shared" si="38"/>
        <v>0</v>
      </c>
      <c r="H46" s="4">
        <f t="shared" si="39"/>
        <v>0</v>
      </c>
      <c r="I46" s="4">
        <f t="shared" si="40"/>
        <v>0</v>
      </c>
      <c r="J46" s="4">
        <f t="shared" si="41"/>
        <v>0</v>
      </c>
      <c r="K46" s="4">
        <f t="shared" si="42"/>
        <v>0</v>
      </c>
      <c r="L46" s="4">
        <f t="shared" si="43"/>
        <v>0</v>
      </c>
      <c r="M46" s="4">
        <f t="shared" si="44"/>
        <v>0</v>
      </c>
      <c r="N46" s="4">
        <f t="shared" si="45"/>
        <v>0</v>
      </c>
      <c r="O46" s="4">
        <f t="shared" si="46"/>
        <v>0</v>
      </c>
      <c r="P46" s="4">
        <f t="shared" si="47"/>
        <v>0</v>
      </c>
      <c r="Q46" s="4">
        <f t="shared" si="48"/>
        <v>0</v>
      </c>
      <c r="R46" s="54"/>
    </row>
    <row r="47" spans="1:18" ht="12.75">
      <c r="A47" s="18" t="s">
        <v>98</v>
      </c>
      <c r="B47" s="19" t="s">
        <v>1</v>
      </c>
      <c r="C47" s="19"/>
      <c r="D47" s="60">
        <f>SUM(F47:Q47)</f>
        <v>0</v>
      </c>
      <c r="E47" s="60"/>
      <c r="F47" s="20">
        <f aca="true" t="shared" si="49" ref="F47:Q47">SUM(F42:F46)</f>
        <v>0</v>
      </c>
      <c r="G47" s="20">
        <f t="shared" si="49"/>
        <v>0</v>
      </c>
      <c r="H47" s="20">
        <f t="shared" si="49"/>
        <v>0</v>
      </c>
      <c r="I47" s="20">
        <f t="shared" si="49"/>
        <v>0</v>
      </c>
      <c r="J47" s="20">
        <f t="shared" si="49"/>
        <v>0</v>
      </c>
      <c r="K47" s="20">
        <f t="shared" si="49"/>
        <v>0</v>
      </c>
      <c r="L47" s="20">
        <f t="shared" si="49"/>
        <v>0</v>
      </c>
      <c r="M47" s="20">
        <f t="shared" si="49"/>
        <v>0</v>
      </c>
      <c r="N47" s="20">
        <f aca="true" t="shared" si="50" ref="N47:O47">SUM(N42:N46)</f>
        <v>0</v>
      </c>
      <c r="O47" s="20">
        <f t="shared" si="50"/>
        <v>0</v>
      </c>
      <c r="P47" s="20">
        <f t="shared" si="49"/>
        <v>0</v>
      </c>
      <c r="Q47" s="20">
        <f t="shared" si="49"/>
        <v>0</v>
      </c>
      <c r="R47" s="5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</sheetData>
  <mergeCells count="4">
    <mergeCell ref="B7:C7"/>
    <mergeCell ref="B8:C8"/>
    <mergeCell ref="B9:C9"/>
    <mergeCell ref="D11:J11"/>
  </mergeCells>
  <conditionalFormatting sqref="B11:C11">
    <cfRule type="cellIs" priority="1" operator="between" stopIfTrue="1">
      <formula>1</formula>
      <formula>15</formula>
    </cfRule>
  </conditionalFormatting>
  <dataValidations count="1" xWindow="291" yWindow="133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32">
      <selection activeCell="F37" sqref="F37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120</v>
      </c>
      <c r="H4" s="98"/>
      <c r="I4" s="98"/>
      <c r="J4" s="98"/>
      <c r="K4" s="98"/>
      <c r="L4" s="98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35" customHeight="1">
      <c r="A7" s="94" t="s">
        <v>81</v>
      </c>
      <c r="B7" s="106" t="s">
        <v>79</v>
      </c>
      <c r="C7" s="107"/>
      <c r="D7" s="9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95" t="s">
        <v>25</v>
      </c>
      <c r="B8" s="106" t="s">
        <v>26</v>
      </c>
      <c r="C8" s="107"/>
      <c r="D8" s="9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94" t="s">
        <v>82</v>
      </c>
      <c r="B9" s="106" t="s">
        <v>80</v>
      </c>
      <c r="C9" s="107"/>
      <c r="D9" s="9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2.75">
      <c r="A11" s="11" t="s">
        <v>12</v>
      </c>
      <c r="B11" s="12">
        <v>12</v>
      </c>
      <c r="C11" s="12"/>
      <c r="D11" s="108"/>
      <c r="E11" s="108"/>
      <c r="F11" s="108"/>
      <c r="G11" s="108"/>
      <c r="H11" s="108"/>
      <c r="I11" s="108"/>
      <c r="J11" s="108"/>
      <c r="K11" s="13"/>
      <c r="L11" s="13"/>
      <c r="M11" s="13"/>
      <c r="N11" s="13"/>
      <c r="O11" s="13"/>
      <c r="P11" s="13"/>
      <c r="Q11" s="13"/>
    </row>
    <row r="12" spans="1:17" ht="20.25" customHeight="1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92"/>
      <c r="F13" s="24">
        <v>2026</v>
      </c>
      <c r="G13" s="24">
        <f>F13+1</f>
        <v>2027</v>
      </c>
      <c r="H13" s="24">
        <f aca="true" t="shared" si="0" ref="H13:Q13">G13+1</f>
        <v>2028</v>
      </c>
      <c r="I13" s="24">
        <f t="shared" si="0"/>
        <v>2029</v>
      </c>
      <c r="J13" s="24">
        <f t="shared" si="0"/>
        <v>2030</v>
      </c>
      <c r="K13" s="24">
        <f t="shared" si="0"/>
        <v>2031</v>
      </c>
      <c r="L13" s="24">
        <f>K13+1</f>
        <v>2032</v>
      </c>
      <c r="M13" s="24">
        <f>L13+1</f>
        <v>2033</v>
      </c>
      <c r="N13" s="24">
        <f>K13+1</f>
        <v>2032</v>
      </c>
      <c r="O13" s="24">
        <f aca="true" t="shared" si="1" ref="O13">N13+1</f>
        <v>2033</v>
      </c>
      <c r="P13" s="24">
        <f>M13+1</f>
        <v>2034</v>
      </c>
      <c r="Q13" s="24">
        <f t="shared" si="0"/>
        <v>2035</v>
      </c>
    </row>
    <row r="14" spans="1:17" ht="12.75">
      <c r="A14" s="93" t="s">
        <v>14</v>
      </c>
      <c r="B14" s="10">
        <v>1</v>
      </c>
      <c r="C14" s="10"/>
      <c r="D14" s="14">
        <v>1513.46</v>
      </c>
      <c r="E14" s="14"/>
      <c r="F14" s="4">
        <f aca="true" t="shared" si="2" ref="F14">D14</f>
        <v>1513.46</v>
      </c>
      <c r="G14" s="4">
        <f aca="true" t="shared" si="3" ref="G14:K14">F14</f>
        <v>1513.46</v>
      </c>
      <c r="H14" s="4">
        <f t="shared" si="3"/>
        <v>1513.46</v>
      </c>
      <c r="I14" s="4">
        <f t="shared" si="3"/>
        <v>1513.46</v>
      </c>
      <c r="J14" s="4">
        <f t="shared" si="3"/>
        <v>1513.46</v>
      </c>
      <c r="K14" s="4">
        <f t="shared" si="3"/>
        <v>1513.46</v>
      </c>
      <c r="L14" s="4">
        <f aca="true" t="shared" si="4" ref="L14">I14</f>
        <v>1513.46</v>
      </c>
      <c r="M14" s="4">
        <f aca="true" t="shared" si="5" ref="M14">L14</f>
        <v>1513.46</v>
      </c>
      <c r="N14" s="4">
        <f aca="true" t="shared" si="6" ref="N14">I14</f>
        <v>1513.46</v>
      </c>
      <c r="O14" s="4">
        <f aca="true" t="shared" si="7" ref="O14">N14</f>
        <v>1513.46</v>
      </c>
      <c r="P14" s="4">
        <f aca="true" t="shared" si="8" ref="P14">K14</f>
        <v>1513.46</v>
      </c>
      <c r="Q14" s="4">
        <f aca="true" t="shared" si="9" ref="Q14">P14</f>
        <v>1513.46</v>
      </c>
    </row>
    <row r="15" spans="1:17" ht="12.75">
      <c r="A15" s="27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93" t="s">
        <v>15</v>
      </c>
      <c r="B16" s="10">
        <v>3</v>
      </c>
      <c r="C16" s="10"/>
      <c r="D16" s="15">
        <f>83.196*1000</f>
        <v>83196</v>
      </c>
      <c r="E16" s="15"/>
      <c r="F16" s="4">
        <f aca="true" t="shared" si="10" ref="F16:F22">D16</f>
        <v>83196</v>
      </c>
      <c r="G16" s="4">
        <f aca="true" t="shared" si="11" ref="G16:Q22">F16</f>
        <v>83196</v>
      </c>
      <c r="H16" s="4">
        <f t="shared" si="11"/>
        <v>83196</v>
      </c>
      <c r="I16" s="4">
        <f t="shared" si="11"/>
        <v>83196</v>
      </c>
      <c r="J16" s="4">
        <f t="shared" si="11"/>
        <v>83196</v>
      </c>
      <c r="K16" s="4">
        <f t="shared" si="11"/>
        <v>83196</v>
      </c>
      <c r="L16" s="4">
        <f aca="true" t="shared" si="12" ref="L16:L22">I16</f>
        <v>83196</v>
      </c>
      <c r="M16" s="4">
        <f aca="true" t="shared" si="13" ref="M16:M22">L16</f>
        <v>83196</v>
      </c>
      <c r="N16" s="4">
        <f aca="true" t="shared" si="14" ref="N16:N22">I16</f>
        <v>83196</v>
      </c>
      <c r="O16" s="4">
        <f aca="true" t="shared" si="15" ref="O16:O22">N16</f>
        <v>83196</v>
      </c>
      <c r="P16" s="4">
        <f aca="true" t="shared" si="16" ref="P16:P22">K16</f>
        <v>83196</v>
      </c>
      <c r="Q16" s="4">
        <f t="shared" si="11"/>
        <v>83196</v>
      </c>
    </row>
    <row r="17" spans="1:17" ht="12.75">
      <c r="A17" s="93" t="s">
        <v>13</v>
      </c>
      <c r="B17" s="10">
        <v>4</v>
      </c>
      <c r="C17" s="10"/>
      <c r="D17" s="15">
        <v>1411</v>
      </c>
      <c r="E17" s="15"/>
      <c r="F17" s="4">
        <f t="shared" si="10"/>
        <v>1411</v>
      </c>
      <c r="G17" s="4">
        <f t="shared" si="11"/>
        <v>1411</v>
      </c>
      <c r="H17" s="4">
        <f t="shared" si="11"/>
        <v>1411</v>
      </c>
      <c r="I17" s="4">
        <f t="shared" si="11"/>
        <v>1411</v>
      </c>
      <c r="J17" s="4">
        <f t="shared" si="11"/>
        <v>1411</v>
      </c>
      <c r="K17" s="4">
        <f t="shared" si="11"/>
        <v>1411</v>
      </c>
      <c r="L17" s="4">
        <f t="shared" si="12"/>
        <v>1411</v>
      </c>
      <c r="M17" s="4">
        <f t="shared" si="13"/>
        <v>1411</v>
      </c>
      <c r="N17" s="4">
        <f t="shared" si="14"/>
        <v>1411</v>
      </c>
      <c r="O17" s="4">
        <f t="shared" si="15"/>
        <v>1411</v>
      </c>
      <c r="P17" s="4">
        <f t="shared" si="16"/>
        <v>1411</v>
      </c>
      <c r="Q17" s="4">
        <f t="shared" si="11"/>
        <v>1411</v>
      </c>
    </row>
    <row r="18" spans="1:17" ht="12.75">
      <c r="A18" s="8" t="s">
        <v>16</v>
      </c>
      <c r="B18" s="10">
        <v>5</v>
      </c>
      <c r="C18" s="10"/>
      <c r="D18" s="15">
        <v>1421127.4062999997</v>
      </c>
      <c r="E18" s="15"/>
      <c r="F18" s="4">
        <f t="shared" si="10"/>
        <v>1421127.4062999997</v>
      </c>
      <c r="G18" s="4">
        <f t="shared" si="11"/>
        <v>1421127.4062999997</v>
      </c>
      <c r="H18" s="4">
        <f t="shared" si="11"/>
        <v>1421127.4062999997</v>
      </c>
      <c r="I18" s="4">
        <f t="shared" si="11"/>
        <v>1421127.4062999997</v>
      </c>
      <c r="J18" s="4">
        <f t="shared" si="11"/>
        <v>1421127.4062999997</v>
      </c>
      <c r="K18" s="4">
        <f t="shared" si="11"/>
        <v>1421127.4062999997</v>
      </c>
      <c r="L18" s="4">
        <f t="shared" si="12"/>
        <v>1421127.4062999997</v>
      </c>
      <c r="M18" s="4">
        <f t="shared" si="13"/>
        <v>1421127.4062999997</v>
      </c>
      <c r="N18" s="4">
        <f t="shared" si="14"/>
        <v>1421127.4062999997</v>
      </c>
      <c r="O18" s="4">
        <f t="shared" si="15"/>
        <v>1421127.4062999997</v>
      </c>
      <c r="P18" s="4">
        <f t="shared" si="16"/>
        <v>1421127.4062999997</v>
      </c>
      <c r="Q18" s="4">
        <f t="shared" si="11"/>
        <v>1421127.4062999997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736251.764325</v>
      </c>
      <c r="E20" s="15"/>
      <c r="F20" s="4">
        <f t="shared" si="10"/>
        <v>736251.764325</v>
      </c>
      <c r="G20" s="4">
        <f t="shared" si="11"/>
        <v>736251.764325</v>
      </c>
      <c r="H20" s="4">
        <f t="shared" si="11"/>
        <v>736251.764325</v>
      </c>
      <c r="I20" s="4">
        <f t="shared" si="11"/>
        <v>736251.764325</v>
      </c>
      <c r="J20" s="4">
        <f t="shared" si="11"/>
        <v>736251.764325</v>
      </c>
      <c r="K20" s="4">
        <f t="shared" si="11"/>
        <v>736251.764325</v>
      </c>
      <c r="L20" s="4">
        <f t="shared" si="12"/>
        <v>736251.764325</v>
      </c>
      <c r="M20" s="4">
        <f t="shared" si="13"/>
        <v>736251.764325</v>
      </c>
      <c r="N20" s="4">
        <f t="shared" si="14"/>
        <v>736251.764325</v>
      </c>
      <c r="O20" s="4">
        <f t="shared" si="15"/>
        <v>736251.764325</v>
      </c>
      <c r="P20" s="4">
        <f t="shared" si="16"/>
        <v>736251.764325</v>
      </c>
      <c r="Q20" s="4">
        <f t="shared" si="11"/>
        <v>736251.764325</v>
      </c>
    </row>
    <row r="21" spans="1:17" ht="12.75">
      <c r="A21" s="8" t="s">
        <v>18</v>
      </c>
      <c r="B21" s="10">
        <v>8</v>
      </c>
      <c r="C21" s="10"/>
      <c r="D21" s="15">
        <v>196661.93469999995</v>
      </c>
      <c r="E21" s="15"/>
      <c r="F21" s="4">
        <f t="shared" si="10"/>
        <v>196661.93469999995</v>
      </c>
      <c r="G21" s="4">
        <f t="shared" si="11"/>
        <v>196661.93469999995</v>
      </c>
      <c r="H21" s="4">
        <f t="shared" si="11"/>
        <v>196661.93469999995</v>
      </c>
      <c r="I21" s="4">
        <f t="shared" si="11"/>
        <v>196661.93469999995</v>
      </c>
      <c r="J21" s="4">
        <f t="shared" si="11"/>
        <v>196661.93469999995</v>
      </c>
      <c r="K21" s="4">
        <f t="shared" si="11"/>
        <v>196661.93469999995</v>
      </c>
      <c r="L21" s="4">
        <f t="shared" si="12"/>
        <v>196661.93469999995</v>
      </c>
      <c r="M21" s="4">
        <f t="shared" si="13"/>
        <v>196661.93469999995</v>
      </c>
      <c r="N21" s="4">
        <f t="shared" si="14"/>
        <v>196661.93469999995</v>
      </c>
      <c r="O21" s="4">
        <f t="shared" si="15"/>
        <v>196661.93469999995</v>
      </c>
      <c r="P21" s="4">
        <f t="shared" si="16"/>
        <v>196661.93469999995</v>
      </c>
      <c r="Q21" s="4">
        <f t="shared" si="11"/>
        <v>196661.93469999995</v>
      </c>
    </row>
    <row r="22" spans="1:17" ht="12.75">
      <c r="A22" s="34" t="s">
        <v>23</v>
      </c>
      <c r="B22" s="33">
        <v>9</v>
      </c>
      <c r="C22" s="33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100</v>
      </c>
      <c r="B23" s="16" t="s">
        <v>11</v>
      </c>
      <c r="C23" s="16"/>
      <c r="D23" s="21">
        <f>SUM(D18:D22)</f>
        <v>2354041.105325</v>
      </c>
      <c r="E23" s="21"/>
      <c r="F23" s="21">
        <f aca="true" t="shared" si="17" ref="F23:Q23">SUM(F18:F22)</f>
        <v>2354041.105325</v>
      </c>
      <c r="G23" s="21">
        <f t="shared" si="17"/>
        <v>2354041.105325</v>
      </c>
      <c r="H23" s="21">
        <f t="shared" si="17"/>
        <v>2354041.105325</v>
      </c>
      <c r="I23" s="21">
        <f t="shared" si="17"/>
        <v>2354041.105325</v>
      </c>
      <c r="J23" s="21">
        <f t="shared" si="17"/>
        <v>2354041.105325</v>
      </c>
      <c r="K23" s="21">
        <f t="shared" si="17"/>
        <v>2354041.105325</v>
      </c>
      <c r="L23" s="21">
        <f t="shared" si="17"/>
        <v>2354041.105325</v>
      </c>
      <c r="M23" s="21">
        <f t="shared" si="17"/>
        <v>2354041.105325</v>
      </c>
      <c r="N23" s="21">
        <f t="shared" si="17"/>
        <v>2354041.105325</v>
      </c>
      <c r="O23" s="21">
        <f t="shared" si="17"/>
        <v>2354041.105325</v>
      </c>
      <c r="P23" s="21">
        <f t="shared" si="17"/>
        <v>2354041.105325</v>
      </c>
      <c r="Q23" s="21">
        <f t="shared" si="17"/>
        <v>2354041.105325</v>
      </c>
    </row>
    <row r="24" spans="1:17" ht="20.25" customHeight="1">
      <c r="A24" s="3" t="s">
        <v>97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2026</v>
      </c>
      <c r="G25" s="24">
        <f>F25+1</f>
        <v>2027</v>
      </c>
      <c r="H25" s="24">
        <f aca="true" t="shared" si="18" ref="H25:Q25">G25+1</f>
        <v>2028</v>
      </c>
      <c r="I25" s="24">
        <f t="shared" si="18"/>
        <v>2029</v>
      </c>
      <c r="J25" s="24">
        <f t="shared" si="18"/>
        <v>2030</v>
      </c>
      <c r="K25" s="24">
        <f t="shared" si="18"/>
        <v>2031</v>
      </c>
      <c r="L25" s="24">
        <f>K25+1</f>
        <v>2032</v>
      </c>
      <c r="M25" s="24">
        <f>L25+1</f>
        <v>2033</v>
      </c>
      <c r="N25" s="24">
        <f>K25+1</f>
        <v>2032</v>
      </c>
      <c r="O25" s="24">
        <f aca="true" t="shared" si="19" ref="O25">N25+1</f>
        <v>2033</v>
      </c>
      <c r="P25" s="24">
        <f>M25+1</f>
        <v>2034</v>
      </c>
      <c r="Q25" s="24">
        <f t="shared" si="18"/>
        <v>2035</v>
      </c>
    </row>
    <row r="26" spans="1:19" ht="12.75">
      <c r="A26" s="93" t="s">
        <v>14</v>
      </c>
      <c r="B26" s="10">
        <v>10</v>
      </c>
      <c r="C26" s="10"/>
      <c r="D26" s="10"/>
      <c r="E26" s="10"/>
      <c r="F26" s="6">
        <f aca="true" t="shared" si="20" ref="F26:Q26">F14-F38</f>
        <v>1513.46</v>
      </c>
      <c r="G26" s="6">
        <f t="shared" si="20"/>
        <v>1513.46</v>
      </c>
      <c r="H26" s="6">
        <f t="shared" si="20"/>
        <v>1513.46</v>
      </c>
      <c r="I26" s="6">
        <f t="shared" si="20"/>
        <v>1513.46</v>
      </c>
      <c r="J26" s="6">
        <f t="shared" si="20"/>
        <v>1513.46</v>
      </c>
      <c r="K26" s="6">
        <f t="shared" si="20"/>
        <v>1513.46</v>
      </c>
      <c r="L26" s="6">
        <f t="shared" si="20"/>
        <v>1513.46</v>
      </c>
      <c r="M26" s="6">
        <f t="shared" si="20"/>
        <v>1513.46</v>
      </c>
      <c r="N26" s="6">
        <f t="shared" si="20"/>
        <v>1513.46</v>
      </c>
      <c r="O26" s="6">
        <f t="shared" si="20"/>
        <v>1513.46</v>
      </c>
      <c r="P26" s="6">
        <f t="shared" si="20"/>
        <v>1513.46</v>
      </c>
      <c r="Q26" s="6">
        <f t="shared" si="20"/>
        <v>1513.46</v>
      </c>
      <c r="R26" s="52"/>
      <c r="S26" s="53"/>
    </row>
    <row r="27" spans="1:19" ht="12.75">
      <c r="A27" s="27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2"/>
      <c r="S27" s="53"/>
    </row>
    <row r="28" spans="1:19" ht="12.75">
      <c r="A28" s="93" t="s">
        <v>15</v>
      </c>
      <c r="B28" s="10">
        <v>12</v>
      </c>
      <c r="C28" s="10"/>
      <c r="D28" s="10"/>
      <c r="E28" s="10"/>
      <c r="F28" s="6">
        <f aca="true" t="shared" si="21" ref="F28:Q30">F16-F40</f>
        <v>83196</v>
      </c>
      <c r="G28" s="6">
        <f t="shared" si="21"/>
        <v>83196</v>
      </c>
      <c r="H28" s="6">
        <f t="shared" si="21"/>
        <v>83196</v>
      </c>
      <c r="I28" s="6">
        <f t="shared" si="21"/>
        <v>83196</v>
      </c>
      <c r="J28" s="6">
        <f t="shared" si="21"/>
        <v>83196</v>
      </c>
      <c r="K28" s="6">
        <f t="shared" si="21"/>
        <v>83196</v>
      </c>
      <c r="L28" s="6">
        <f t="shared" si="21"/>
        <v>83196</v>
      </c>
      <c r="M28" s="6">
        <f t="shared" si="21"/>
        <v>83196</v>
      </c>
      <c r="N28" s="6">
        <f t="shared" si="21"/>
        <v>83196</v>
      </c>
      <c r="O28" s="6">
        <f t="shared" si="21"/>
        <v>83196</v>
      </c>
      <c r="P28" s="6">
        <f t="shared" si="21"/>
        <v>83196</v>
      </c>
      <c r="Q28" s="6">
        <f t="shared" si="21"/>
        <v>83196</v>
      </c>
      <c r="R28" s="52"/>
      <c r="S28" s="53"/>
    </row>
    <row r="29" spans="1:19" ht="12.75">
      <c r="A29" s="93" t="s">
        <v>13</v>
      </c>
      <c r="B29" s="10">
        <v>13</v>
      </c>
      <c r="C29" s="10"/>
      <c r="D29" s="10"/>
      <c r="E29" s="10"/>
      <c r="F29" s="6">
        <f t="shared" si="21"/>
        <v>1411</v>
      </c>
      <c r="G29" s="6">
        <f t="shared" si="21"/>
        <v>1411</v>
      </c>
      <c r="H29" s="6">
        <f t="shared" si="21"/>
        <v>1411</v>
      </c>
      <c r="I29" s="6">
        <f t="shared" si="21"/>
        <v>1411</v>
      </c>
      <c r="J29" s="6">
        <f t="shared" si="21"/>
        <v>1411</v>
      </c>
      <c r="K29" s="6">
        <f t="shared" si="21"/>
        <v>1411</v>
      </c>
      <c r="L29" s="6">
        <f t="shared" si="21"/>
        <v>1411</v>
      </c>
      <c r="M29" s="6">
        <f t="shared" si="21"/>
        <v>1411</v>
      </c>
      <c r="N29" s="6">
        <f t="shared" si="21"/>
        <v>1411</v>
      </c>
      <c r="O29" s="6">
        <f t="shared" si="21"/>
        <v>1411</v>
      </c>
      <c r="P29" s="6">
        <f t="shared" si="21"/>
        <v>1411</v>
      </c>
      <c r="Q29" s="6">
        <f t="shared" si="21"/>
        <v>1411</v>
      </c>
      <c r="R29" s="52"/>
      <c r="S29" s="53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1421127.4062999997</v>
      </c>
      <c r="G30" s="6">
        <f t="shared" si="21"/>
        <v>1421127.4062999997</v>
      </c>
      <c r="H30" s="6">
        <f t="shared" si="21"/>
        <v>1421127.4062999997</v>
      </c>
      <c r="I30" s="6">
        <f t="shared" si="21"/>
        <v>1421127.4062999997</v>
      </c>
      <c r="J30" s="6">
        <f t="shared" si="21"/>
        <v>1421127.4062999997</v>
      </c>
      <c r="K30" s="6">
        <f t="shared" si="21"/>
        <v>1421127.4062999997</v>
      </c>
      <c r="L30" s="6">
        <f t="shared" si="21"/>
        <v>1421127.4062999997</v>
      </c>
      <c r="M30" s="6">
        <f t="shared" si="21"/>
        <v>1421127.4062999997</v>
      </c>
      <c r="N30" s="6">
        <f t="shared" si="21"/>
        <v>1421127.4062999997</v>
      </c>
      <c r="O30" s="6">
        <f t="shared" si="21"/>
        <v>1421127.4062999997</v>
      </c>
      <c r="P30" s="6">
        <f t="shared" si="21"/>
        <v>1421127.4062999997</v>
      </c>
      <c r="Q30" s="6">
        <f t="shared" si="21"/>
        <v>1421127.4062999997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736251.764325</v>
      </c>
      <c r="G32" s="6">
        <f t="shared" si="22"/>
        <v>736251.764325</v>
      </c>
      <c r="H32" s="6">
        <f t="shared" si="22"/>
        <v>736251.764325</v>
      </c>
      <c r="I32" s="6">
        <f t="shared" si="22"/>
        <v>736251.764325</v>
      </c>
      <c r="J32" s="6">
        <f t="shared" si="22"/>
        <v>736251.764325</v>
      </c>
      <c r="K32" s="6">
        <f t="shared" si="22"/>
        <v>736251.764325</v>
      </c>
      <c r="L32" s="6">
        <f t="shared" si="22"/>
        <v>736251.764325</v>
      </c>
      <c r="M32" s="6">
        <f t="shared" si="22"/>
        <v>736251.764325</v>
      </c>
      <c r="N32" s="6">
        <f t="shared" si="22"/>
        <v>736251.764325</v>
      </c>
      <c r="O32" s="6">
        <f t="shared" si="22"/>
        <v>736251.764325</v>
      </c>
      <c r="P32" s="6">
        <f t="shared" si="22"/>
        <v>736251.764325</v>
      </c>
      <c r="Q32" s="6">
        <f t="shared" si="22"/>
        <v>736251.764325</v>
      </c>
      <c r="R32" s="54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196661.93469999995</v>
      </c>
      <c r="G33" s="6">
        <f t="shared" si="22"/>
        <v>196661.93469999995</v>
      </c>
      <c r="H33" s="6">
        <f t="shared" si="22"/>
        <v>196661.93469999995</v>
      </c>
      <c r="I33" s="6">
        <f t="shared" si="22"/>
        <v>196661.93469999995</v>
      </c>
      <c r="J33" s="6">
        <f t="shared" si="22"/>
        <v>196661.93469999995</v>
      </c>
      <c r="K33" s="6">
        <f t="shared" si="22"/>
        <v>196661.93469999995</v>
      </c>
      <c r="L33" s="6">
        <f t="shared" si="22"/>
        <v>196661.93469999995</v>
      </c>
      <c r="M33" s="6">
        <f t="shared" si="22"/>
        <v>196661.93469999995</v>
      </c>
      <c r="N33" s="6">
        <f t="shared" si="22"/>
        <v>196661.93469999995</v>
      </c>
      <c r="O33" s="6">
        <f t="shared" si="22"/>
        <v>196661.93469999995</v>
      </c>
      <c r="P33" s="6">
        <f t="shared" si="22"/>
        <v>196661.93469999995</v>
      </c>
      <c r="Q33" s="6">
        <f t="shared" si="22"/>
        <v>196661.93469999995</v>
      </c>
      <c r="R33" s="54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4"/>
    </row>
    <row r="35" spans="1:18" ht="12.75">
      <c r="A35" s="18" t="s">
        <v>101</v>
      </c>
      <c r="B35" s="19" t="s">
        <v>0</v>
      </c>
      <c r="C35" s="19"/>
      <c r="D35" s="19"/>
      <c r="E35" s="19"/>
      <c r="F35" s="20">
        <f aca="true" t="shared" si="23" ref="F35:Q35">SUM(F30:F34)</f>
        <v>2354041.105325</v>
      </c>
      <c r="G35" s="20">
        <f t="shared" si="23"/>
        <v>2354041.105325</v>
      </c>
      <c r="H35" s="20">
        <f t="shared" si="23"/>
        <v>2354041.105325</v>
      </c>
      <c r="I35" s="20">
        <f t="shared" si="23"/>
        <v>2354041.105325</v>
      </c>
      <c r="J35" s="20">
        <f t="shared" si="23"/>
        <v>2354041.105325</v>
      </c>
      <c r="K35" s="20">
        <f t="shared" si="23"/>
        <v>2354041.105325</v>
      </c>
      <c r="L35" s="20">
        <f t="shared" si="23"/>
        <v>2354041.105325</v>
      </c>
      <c r="M35" s="20">
        <f t="shared" si="23"/>
        <v>2354041.105325</v>
      </c>
      <c r="N35" s="20">
        <f t="shared" si="23"/>
        <v>2354041.105325</v>
      </c>
      <c r="O35" s="20">
        <f t="shared" si="23"/>
        <v>2354041.105325</v>
      </c>
      <c r="P35" s="20">
        <f t="shared" si="23"/>
        <v>2354041.105325</v>
      </c>
      <c r="Q35" s="20">
        <f t="shared" si="23"/>
        <v>2354041.105325</v>
      </c>
      <c r="R35" s="55"/>
    </row>
    <row r="36" spans="1:17" ht="20.25" customHeight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2026</v>
      </c>
      <c r="G37" s="24">
        <f aca="true" t="shared" si="24" ref="G37:Q37">F37+1</f>
        <v>2027</v>
      </c>
      <c r="H37" s="24">
        <f t="shared" si="24"/>
        <v>2028</v>
      </c>
      <c r="I37" s="24">
        <f t="shared" si="24"/>
        <v>2029</v>
      </c>
      <c r="J37" s="24">
        <f t="shared" si="24"/>
        <v>2030</v>
      </c>
      <c r="K37" s="24">
        <f t="shared" si="24"/>
        <v>2031</v>
      </c>
      <c r="L37" s="24">
        <f t="shared" si="24"/>
        <v>2032</v>
      </c>
      <c r="M37" s="24">
        <f t="shared" si="24"/>
        <v>2033</v>
      </c>
      <c r="N37" s="24">
        <f>K37+1</f>
        <v>2032</v>
      </c>
      <c r="O37" s="24">
        <f aca="true" t="shared" si="25" ref="O37">N37+1</f>
        <v>2033</v>
      </c>
      <c r="P37" s="24">
        <f>M37+1</f>
        <v>2034</v>
      </c>
      <c r="Q37" s="24">
        <f t="shared" si="24"/>
        <v>2035</v>
      </c>
    </row>
    <row r="38" spans="1:19" ht="12.75">
      <c r="A38" s="93" t="s">
        <v>14</v>
      </c>
      <c r="B38" s="10">
        <v>19</v>
      </c>
      <c r="C38" s="10"/>
      <c r="D38" s="99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2"/>
      <c r="S38" s="53"/>
    </row>
    <row r="39" spans="1:19" ht="12.75">
      <c r="A39" s="27" t="s">
        <v>20</v>
      </c>
      <c r="B39" s="10">
        <v>20</v>
      </c>
      <c r="C39" s="10"/>
      <c r="D39" s="99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2"/>
      <c r="S39" s="53"/>
    </row>
    <row r="40" spans="1:19" ht="12.75">
      <c r="A40" s="93" t="s">
        <v>15</v>
      </c>
      <c r="B40" s="10">
        <v>21</v>
      </c>
      <c r="C40" s="10"/>
      <c r="D40" s="99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2"/>
      <c r="S40" s="53"/>
    </row>
    <row r="41" spans="1:19" ht="12.75">
      <c r="A41" s="93" t="s">
        <v>13</v>
      </c>
      <c r="B41" s="10">
        <v>22</v>
      </c>
      <c r="C41" s="10"/>
      <c r="D41" s="99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2"/>
      <c r="S41" s="53"/>
    </row>
    <row r="42" spans="1:17" ht="12.75">
      <c r="A42" s="8" t="s">
        <v>16</v>
      </c>
      <c r="B42" s="10">
        <v>23</v>
      </c>
      <c r="C42" s="10"/>
      <c r="D42" s="99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99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99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4"/>
    </row>
    <row r="45" spans="1:18" ht="12.75">
      <c r="A45" s="8" t="s">
        <v>18</v>
      </c>
      <c r="B45" s="10">
        <v>26</v>
      </c>
      <c r="C45" s="10"/>
      <c r="D45" s="99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4"/>
    </row>
    <row r="46" spans="1:18" ht="12.75">
      <c r="A46" s="9" t="s">
        <v>19</v>
      </c>
      <c r="B46" s="10">
        <v>27</v>
      </c>
      <c r="C46" s="10"/>
      <c r="D46" s="99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4"/>
    </row>
    <row r="47" spans="1:18" ht="12.75">
      <c r="A47" s="18" t="s">
        <v>98</v>
      </c>
      <c r="B47" s="19" t="s">
        <v>1</v>
      </c>
      <c r="C47" s="19"/>
      <c r="D47" s="60">
        <f>SUM(F47:Q47)</f>
        <v>0</v>
      </c>
      <c r="E47" s="60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5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</sheetData>
  <mergeCells count="4">
    <mergeCell ref="B7:C7"/>
    <mergeCell ref="B8:C8"/>
    <mergeCell ref="B9:C9"/>
    <mergeCell ref="D11:J11"/>
  </mergeCells>
  <conditionalFormatting sqref="B11: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36">
      <selection activeCell="F37" sqref="F37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121</v>
      </c>
      <c r="H4" s="98"/>
      <c r="I4" s="98"/>
      <c r="J4" s="98"/>
      <c r="K4" s="98"/>
      <c r="L4" s="98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35" customHeight="1">
      <c r="A7" s="94" t="s">
        <v>81</v>
      </c>
      <c r="B7" s="106" t="s">
        <v>79</v>
      </c>
      <c r="C7" s="107"/>
      <c r="D7" s="9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95" t="s">
        <v>25</v>
      </c>
      <c r="B8" s="106" t="s">
        <v>26</v>
      </c>
      <c r="C8" s="107"/>
      <c r="D8" s="9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94" t="s">
        <v>82</v>
      </c>
      <c r="B9" s="106" t="s">
        <v>80</v>
      </c>
      <c r="C9" s="107"/>
      <c r="D9" s="9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2.75">
      <c r="A11" s="11" t="s">
        <v>12</v>
      </c>
      <c r="B11" s="12">
        <v>12</v>
      </c>
      <c r="C11" s="12"/>
      <c r="D11" s="108"/>
      <c r="E11" s="108"/>
      <c r="F11" s="108"/>
      <c r="G11" s="108"/>
      <c r="H11" s="108"/>
      <c r="I11" s="108"/>
      <c r="J11" s="108"/>
      <c r="K11" s="13"/>
      <c r="L11" s="13"/>
      <c r="M11" s="13"/>
      <c r="N11" s="13"/>
      <c r="O11" s="13"/>
      <c r="P11" s="13"/>
      <c r="Q11" s="13"/>
    </row>
    <row r="12" spans="1:17" ht="20.25" customHeight="1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92"/>
      <c r="F13" s="24">
        <v>2026</v>
      </c>
      <c r="G13" s="24">
        <f>F13+1</f>
        <v>2027</v>
      </c>
      <c r="H13" s="24">
        <f aca="true" t="shared" si="0" ref="H13:Q13">G13+1</f>
        <v>2028</v>
      </c>
      <c r="I13" s="24">
        <f t="shared" si="0"/>
        <v>2029</v>
      </c>
      <c r="J13" s="24">
        <f t="shared" si="0"/>
        <v>2030</v>
      </c>
      <c r="K13" s="24">
        <f t="shared" si="0"/>
        <v>2031</v>
      </c>
      <c r="L13" s="24">
        <f>K13+1</f>
        <v>2032</v>
      </c>
      <c r="M13" s="24">
        <f>L13+1</f>
        <v>2033</v>
      </c>
      <c r="N13" s="24">
        <f>K13+1</f>
        <v>2032</v>
      </c>
      <c r="O13" s="24">
        <f aca="true" t="shared" si="1" ref="O13">N13+1</f>
        <v>2033</v>
      </c>
      <c r="P13" s="24">
        <f>M13+1</f>
        <v>2034</v>
      </c>
      <c r="Q13" s="24">
        <f t="shared" si="0"/>
        <v>2035</v>
      </c>
    </row>
    <row r="14" spans="1:17" ht="12.75">
      <c r="A14" s="93" t="s">
        <v>14</v>
      </c>
      <c r="B14" s="10">
        <v>1</v>
      </c>
      <c r="C14" s="10"/>
      <c r="D14" s="14">
        <v>2038</v>
      </c>
      <c r="E14" s="14"/>
      <c r="F14" s="4">
        <f aca="true" t="shared" si="2" ref="F14">D14</f>
        <v>2038</v>
      </c>
      <c r="G14" s="4">
        <f aca="true" t="shared" si="3" ref="G14:K14">F14</f>
        <v>2038</v>
      </c>
      <c r="H14" s="4">
        <f t="shared" si="3"/>
        <v>2038</v>
      </c>
      <c r="I14" s="4">
        <f t="shared" si="3"/>
        <v>2038</v>
      </c>
      <c r="J14" s="4">
        <f t="shared" si="3"/>
        <v>2038</v>
      </c>
      <c r="K14" s="4">
        <f t="shared" si="3"/>
        <v>2038</v>
      </c>
      <c r="L14" s="4">
        <f aca="true" t="shared" si="4" ref="L14">I14</f>
        <v>2038</v>
      </c>
      <c r="M14" s="4">
        <f aca="true" t="shared" si="5" ref="M14">L14</f>
        <v>2038</v>
      </c>
      <c r="N14" s="4">
        <f aca="true" t="shared" si="6" ref="N14">I14</f>
        <v>2038</v>
      </c>
      <c r="O14" s="4">
        <f aca="true" t="shared" si="7" ref="O14">N14</f>
        <v>2038</v>
      </c>
      <c r="P14" s="4">
        <f aca="true" t="shared" si="8" ref="P14">K14</f>
        <v>2038</v>
      </c>
      <c r="Q14" s="4">
        <f aca="true" t="shared" si="9" ref="Q14">P14</f>
        <v>2038</v>
      </c>
    </row>
    <row r="15" spans="1:17" ht="12.75">
      <c r="A15" s="27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93" t="s">
        <v>15</v>
      </c>
      <c r="B16" s="10">
        <v>3</v>
      </c>
      <c r="C16" s="10"/>
      <c r="D16" s="15">
        <f>102.897*1000</f>
        <v>102897</v>
      </c>
      <c r="E16" s="15"/>
      <c r="F16" s="4">
        <f aca="true" t="shared" si="10" ref="F16:F22">D16</f>
        <v>102897</v>
      </c>
      <c r="G16" s="4">
        <f aca="true" t="shared" si="11" ref="G16:Q22">F16</f>
        <v>102897</v>
      </c>
      <c r="H16" s="4">
        <f t="shared" si="11"/>
        <v>102897</v>
      </c>
      <c r="I16" s="4">
        <f t="shared" si="11"/>
        <v>102897</v>
      </c>
      <c r="J16" s="4">
        <f t="shared" si="11"/>
        <v>102897</v>
      </c>
      <c r="K16" s="4">
        <f t="shared" si="11"/>
        <v>102897</v>
      </c>
      <c r="L16" s="4">
        <f aca="true" t="shared" si="12" ref="L16:L22">I16</f>
        <v>102897</v>
      </c>
      <c r="M16" s="4">
        <f aca="true" t="shared" si="13" ref="M16:M22">L16</f>
        <v>102897</v>
      </c>
      <c r="N16" s="4">
        <f aca="true" t="shared" si="14" ref="N16:N22">I16</f>
        <v>102897</v>
      </c>
      <c r="O16" s="4">
        <f aca="true" t="shared" si="15" ref="O16:O22">N16</f>
        <v>102897</v>
      </c>
      <c r="P16" s="4">
        <f aca="true" t="shared" si="16" ref="P16:P22">K16</f>
        <v>102897</v>
      </c>
      <c r="Q16" s="4">
        <f t="shared" si="11"/>
        <v>102897</v>
      </c>
    </row>
    <row r="17" spans="1:17" ht="12.75">
      <c r="A17" s="93" t="s">
        <v>13</v>
      </c>
      <c r="B17" s="10">
        <v>4</v>
      </c>
      <c r="C17" s="10"/>
      <c r="D17" s="15">
        <v>2253</v>
      </c>
      <c r="E17" s="15"/>
      <c r="F17" s="4">
        <f t="shared" si="10"/>
        <v>2253</v>
      </c>
      <c r="G17" s="4">
        <f t="shared" si="11"/>
        <v>2253</v>
      </c>
      <c r="H17" s="4">
        <f t="shared" si="11"/>
        <v>2253</v>
      </c>
      <c r="I17" s="4">
        <f t="shared" si="11"/>
        <v>2253</v>
      </c>
      <c r="J17" s="4">
        <f t="shared" si="11"/>
        <v>2253</v>
      </c>
      <c r="K17" s="4">
        <f t="shared" si="11"/>
        <v>2253</v>
      </c>
      <c r="L17" s="4">
        <f t="shared" si="12"/>
        <v>2253</v>
      </c>
      <c r="M17" s="4">
        <f t="shared" si="13"/>
        <v>2253</v>
      </c>
      <c r="N17" s="4">
        <f t="shared" si="14"/>
        <v>2253</v>
      </c>
      <c r="O17" s="4">
        <f t="shared" si="15"/>
        <v>2253</v>
      </c>
      <c r="P17" s="4">
        <f t="shared" si="16"/>
        <v>2253</v>
      </c>
      <c r="Q17" s="4">
        <f t="shared" si="11"/>
        <v>2253</v>
      </c>
    </row>
    <row r="18" spans="1:17" ht="12.75">
      <c r="A18" s="8" t="s">
        <v>16</v>
      </c>
      <c r="B18" s="10">
        <v>5</v>
      </c>
      <c r="C18" s="10"/>
      <c r="D18" s="15">
        <v>1814492.54</v>
      </c>
      <c r="E18" s="15"/>
      <c r="F18" s="4">
        <f t="shared" si="10"/>
        <v>1814492.54</v>
      </c>
      <c r="G18" s="4">
        <f t="shared" si="11"/>
        <v>1814492.54</v>
      </c>
      <c r="H18" s="4">
        <f t="shared" si="11"/>
        <v>1814492.54</v>
      </c>
      <c r="I18" s="4">
        <f t="shared" si="11"/>
        <v>1814492.54</v>
      </c>
      <c r="J18" s="4">
        <f t="shared" si="11"/>
        <v>1814492.54</v>
      </c>
      <c r="K18" s="4">
        <f t="shared" si="11"/>
        <v>1814492.54</v>
      </c>
      <c r="L18" s="4">
        <f t="shared" si="12"/>
        <v>1814492.54</v>
      </c>
      <c r="M18" s="4">
        <f t="shared" si="13"/>
        <v>1814492.54</v>
      </c>
      <c r="N18" s="4">
        <f t="shared" si="14"/>
        <v>1814492.54</v>
      </c>
      <c r="O18" s="4">
        <f t="shared" si="15"/>
        <v>1814492.54</v>
      </c>
      <c r="P18" s="4">
        <f t="shared" si="16"/>
        <v>1814492.54</v>
      </c>
      <c r="Q18" s="4">
        <f t="shared" si="11"/>
        <v>1814492.54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915617.2486999999</v>
      </c>
      <c r="E20" s="15"/>
      <c r="F20" s="4">
        <f t="shared" si="10"/>
        <v>915617.2486999999</v>
      </c>
      <c r="G20" s="4">
        <f t="shared" si="11"/>
        <v>915617.2486999999</v>
      </c>
      <c r="H20" s="4">
        <f t="shared" si="11"/>
        <v>915617.2486999999</v>
      </c>
      <c r="I20" s="4">
        <f t="shared" si="11"/>
        <v>915617.2486999999</v>
      </c>
      <c r="J20" s="4">
        <f t="shared" si="11"/>
        <v>915617.2486999999</v>
      </c>
      <c r="K20" s="4">
        <f t="shared" si="11"/>
        <v>915617.2486999999</v>
      </c>
      <c r="L20" s="4">
        <f t="shared" si="12"/>
        <v>915617.2486999999</v>
      </c>
      <c r="M20" s="4">
        <f t="shared" si="13"/>
        <v>915617.2486999999</v>
      </c>
      <c r="N20" s="4">
        <f t="shared" si="14"/>
        <v>915617.2486999999</v>
      </c>
      <c r="O20" s="4">
        <f t="shared" si="15"/>
        <v>915617.2486999999</v>
      </c>
      <c r="P20" s="4">
        <f t="shared" si="16"/>
        <v>915617.2486999999</v>
      </c>
      <c r="Q20" s="4">
        <f t="shared" si="11"/>
        <v>915617.2486999999</v>
      </c>
    </row>
    <row r="21" spans="1:17" ht="12.75">
      <c r="A21" s="8" t="s">
        <v>18</v>
      </c>
      <c r="B21" s="10">
        <v>8</v>
      </c>
      <c r="C21" s="10"/>
      <c r="D21" s="15">
        <v>314017.9581</v>
      </c>
      <c r="E21" s="15"/>
      <c r="F21" s="4">
        <f t="shared" si="10"/>
        <v>314017.9581</v>
      </c>
      <c r="G21" s="4">
        <f t="shared" si="11"/>
        <v>314017.9581</v>
      </c>
      <c r="H21" s="4">
        <f t="shared" si="11"/>
        <v>314017.9581</v>
      </c>
      <c r="I21" s="4">
        <f t="shared" si="11"/>
        <v>314017.9581</v>
      </c>
      <c r="J21" s="4">
        <f t="shared" si="11"/>
        <v>314017.9581</v>
      </c>
      <c r="K21" s="4">
        <f t="shared" si="11"/>
        <v>314017.9581</v>
      </c>
      <c r="L21" s="4">
        <f t="shared" si="12"/>
        <v>314017.9581</v>
      </c>
      <c r="M21" s="4">
        <f t="shared" si="13"/>
        <v>314017.9581</v>
      </c>
      <c r="N21" s="4">
        <f t="shared" si="14"/>
        <v>314017.9581</v>
      </c>
      <c r="O21" s="4">
        <f t="shared" si="15"/>
        <v>314017.9581</v>
      </c>
      <c r="P21" s="4">
        <f t="shared" si="16"/>
        <v>314017.9581</v>
      </c>
      <c r="Q21" s="4">
        <f t="shared" si="11"/>
        <v>314017.9581</v>
      </c>
    </row>
    <row r="22" spans="1:17" ht="12.75">
      <c r="A22" s="34" t="s">
        <v>23</v>
      </c>
      <c r="B22" s="33">
        <v>9</v>
      </c>
      <c r="C22" s="33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100</v>
      </c>
      <c r="B23" s="16" t="s">
        <v>11</v>
      </c>
      <c r="C23" s="16"/>
      <c r="D23" s="21">
        <f>SUM(D18:D22)</f>
        <v>3044127.7468</v>
      </c>
      <c r="E23" s="21"/>
      <c r="F23" s="21">
        <f aca="true" t="shared" si="17" ref="F23:Q23">SUM(F18:F22)</f>
        <v>3044127.7468</v>
      </c>
      <c r="G23" s="21">
        <f t="shared" si="17"/>
        <v>3044127.7468</v>
      </c>
      <c r="H23" s="21">
        <f t="shared" si="17"/>
        <v>3044127.7468</v>
      </c>
      <c r="I23" s="21">
        <f t="shared" si="17"/>
        <v>3044127.7468</v>
      </c>
      <c r="J23" s="21">
        <f t="shared" si="17"/>
        <v>3044127.7468</v>
      </c>
      <c r="K23" s="21">
        <f t="shared" si="17"/>
        <v>3044127.7468</v>
      </c>
      <c r="L23" s="21">
        <f t="shared" si="17"/>
        <v>3044127.7468</v>
      </c>
      <c r="M23" s="21">
        <f t="shared" si="17"/>
        <v>3044127.7468</v>
      </c>
      <c r="N23" s="21">
        <f t="shared" si="17"/>
        <v>3044127.7468</v>
      </c>
      <c r="O23" s="21">
        <f t="shared" si="17"/>
        <v>3044127.7468</v>
      </c>
      <c r="P23" s="21">
        <f t="shared" si="17"/>
        <v>3044127.7468</v>
      </c>
      <c r="Q23" s="21">
        <f t="shared" si="17"/>
        <v>3044127.7468</v>
      </c>
    </row>
    <row r="24" spans="1:17" ht="20.25" customHeight="1">
      <c r="A24" s="3" t="s">
        <v>97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2026</v>
      </c>
      <c r="G25" s="24">
        <f>F25+1</f>
        <v>2027</v>
      </c>
      <c r="H25" s="24">
        <f aca="true" t="shared" si="18" ref="H25:Q25">G25+1</f>
        <v>2028</v>
      </c>
      <c r="I25" s="24">
        <f t="shared" si="18"/>
        <v>2029</v>
      </c>
      <c r="J25" s="24">
        <f t="shared" si="18"/>
        <v>2030</v>
      </c>
      <c r="K25" s="24">
        <f t="shared" si="18"/>
        <v>2031</v>
      </c>
      <c r="L25" s="24">
        <f>K25+1</f>
        <v>2032</v>
      </c>
      <c r="M25" s="24">
        <f>L25+1</f>
        <v>2033</v>
      </c>
      <c r="N25" s="24">
        <f>K25+1</f>
        <v>2032</v>
      </c>
      <c r="O25" s="24">
        <f aca="true" t="shared" si="19" ref="O25">N25+1</f>
        <v>2033</v>
      </c>
      <c r="P25" s="24">
        <f>M25+1</f>
        <v>2034</v>
      </c>
      <c r="Q25" s="24">
        <f t="shared" si="18"/>
        <v>2035</v>
      </c>
    </row>
    <row r="26" spans="1:19" ht="12.75">
      <c r="A26" s="93" t="s">
        <v>14</v>
      </c>
      <c r="B26" s="10">
        <v>10</v>
      </c>
      <c r="C26" s="10"/>
      <c r="D26" s="10"/>
      <c r="E26" s="10"/>
      <c r="F26" s="6">
        <f aca="true" t="shared" si="20" ref="F26:Q26">F14-F38</f>
        <v>2038</v>
      </c>
      <c r="G26" s="6">
        <f t="shared" si="20"/>
        <v>2038</v>
      </c>
      <c r="H26" s="6">
        <f t="shared" si="20"/>
        <v>2038</v>
      </c>
      <c r="I26" s="6">
        <f t="shared" si="20"/>
        <v>2038</v>
      </c>
      <c r="J26" s="6">
        <f t="shared" si="20"/>
        <v>2038</v>
      </c>
      <c r="K26" s="6">
        <f t="shared" si="20"/>
        <v>2038</v>
      </c>
      <c r="L26" s="6">
        <f t="shared" si="20"/>
        <v>2038</v>
      </c>
      <c r="M26" s="6">
        <f t="shared" si="20"/>
        <v>2038</v>
      </c>
      <c r="N26" s="6">
        <f t="shared" si="20"/>
        <v>2038</v>
      </c>
      <c r="O26" s="6">
        <f t="shared" si="20"/>
        <v>2038</v>
      </c>
      <c r="P26" s="6">
        <f t="shared" si="20"/>
        <v>2038</v>
      </c>
      <c r="Q26" s="6">
        <f t="shared" si="20"/>
        <v>2038</v>
      </c>
      <c r="R26" s="52"/>
      <c r="S26" s="53"/>
    </row>
    <row r="27" spans="1:19" ht="12.75">
      <c r="A27" s="27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2"/>
      <c r="S27" s="53"/>
    </row>
    <row r="28" spans="1:19" ht="12.75">
      <c r="A28" s="93" t="s">
        <v>15</v>
      </c>
      <c r="B28" s="10">
        <v>12</v>
      </c>
      <c r="C28" s="10"/>
      <c r="D28" s="10"/>
      <c r="E28" s="10"/>
      <c r="F28" s="6">
        <f aca="true" t="shared" si="21" ref="F28:Q30">F16-F40</f>
        <v>102897</v>
      </c>
      <c r="G28" s="6">
        <f t="shared" si="21"/>
        <v>102897</v>
      </c>
      <c r="H28" s="6">
        <f t="shared" si="21"/>
        <v>102897</v>
      </c>
      <c r="I28" s="6">
        <f t="shared" si="21"/>
        <v>102897</v>
      </c>
      <c r="J28" s="6">
        <f t="shared" si="21"/>
        <v>102897</v>
      </c>
      <c r="K28" s="6">
        <f t="shared" si="21"/>
        <v>102897</v>
      </c>
      <c r="L28" s="6">
        <f t="shared" si="21"/>
        <v>102897</v>
      </c>
      <c r="M28" s="6">
        <f t="shared" si="21"/>
        <v>102897</v>
      </c>
      <c r="N28" s="6">
        <f t="shared" si="21"/>
        <v>102897</v>
      </c>
      <c r="O28" s="6">
        <f t="shared" si="21"/>
        <v>102897</v>
      </c>
      <c r="P28" s="6">
        <f t="shared" si="21"/>
        <v>102897</v>
      </c>
      <c r="Q28" s="6">
        <f t="shared" si="21"/>
        <v>102897</v>
      </c>
      <c r="R28" s="52"/>
      <c r="S28" s="53"/>
    </row>
    <row r="29" spans="1:19" ht="12.75">
      <c r="A29" s="93" t="s">
        <v>13</v>
      </c>
      <c r="B29" s="10">
        <v>13</v>
      </c>
      <c r="C29" s="10"/>
      <c r="D29" s="10"/>
      <c r="E29" s="10"/>
      <c r="F29" s="6">
        <f t="shared" si="21"/>
        <v>2253</v>
      </c>
      <c r="G29" s="6">
        <f t="shared" si="21"/>
        <v>2253</v>
      </c>
      <c r="H29" s="6">
        <f t="shared" si="21"/>
        <v>2253</v>
      </c>
      <c r="I29" s="6">
        <f t="shared" si="21"/>
        <v>2253</v>
      </c>
      <c r="J29" s="6">
        <f t="shared" si="21"/>
        <v>2253</v>
      </c>
      <c r="K29" s="6">
        <f t="shared" si="21"/>
        <v>2253</v>
      </c>
      <c r="L29" s="6">
        <f t="shared" si="21"/>
        <v>2253</v>
      </c>
      <c r="M29" s="6">
        <f t="shared" si="21"/>
        <v>2253</v>
      </c>
      <c r="N29" s="6">
        <f t="shared" si="21"/>
        <v>2253</v>
      </c>
      <c r="O29" s="6">
        <f t="shared" si="21"/>
        <v>2253</v>
      </c>
      <c r="P29" s="6">
        <f t="shared" si="21"/>
        <v>2253</v>
      </c>
      <c r="Q29" s="6">
        <f t="shared" si="21"/>
        <v>2253</v>
      </c>
      <c r="R29" s="52"/>
      <c r="S29" s="53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1814492.54</v>
      </c>
      <c r="G30" s="6">
        <f t="shared" si="21"/>
        <v>1814492.54</v>
      </c>
      <c r="H30" s="6">
        <f t="shared" si="21"/>
        <v>1814492.54</v>
      </c>
      <c r="I30" s="6">
        <f t="shared" si="21"/>
        <v>1814492.54</v>
      </c>
      <c r="J30" s="6">
        <f t="shared" si="21"/>
        <v>1814492.54</v>
      </c>
      <c r="K30" s="6">
        <f t="shared" si="21"/>
        <v>1814492.54</v>
      </c>
      <c r="L30" s="6">
        <f t="shared" si="21"/>
        <v>1814492.54</v>
      </c>
      <c r="M30" s="6">
        <f t="shared" si="21"/>
        <v>1814492.54</v>
      </c>
      <c r="N30" s="6">
        <f t="shared" si="21"/>
        <v>1814492.54</v>
      </c>
      <c r="O30" s="6">
        <f t="shared" si="21"/>
        <v>1814492.54</v>
      </c>
      <c r="P30" s="6">
        <f t="shared" si="21"/>
        <v>1814492.54</v>
      </c>
      <c r="Q30" s="6">
        <f t="shared" si="21"/>
        <v>1814492.54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915617.2486999999</v>
      </c>
      <c r="G32" s="6">
        <f t="shared" si="22"/>
        <v>915617.2486999999</v>
      </c>
      <c r="H32" s="6">
        <f t="shared" si="22"/>
        <v>915617.2486999999</v>
      </c>
      <c r="I32" s="6">
        <f t="shared" si="22"/>
        <v>915617.2486999999</v>
      </c>
      <c r="J32" s="6">
        <f t="shared" si="22"/>
        <v>915617.2486999999</v>
      </c>
      <c r="K32" s="6">
        <f t="shared" si="22"/>
        <v>915617.2486999999</v>
      </c>
      <c r="L32" s="6">
        <f t="shared" si="22"/>
        <v>915617.2486999999</v>
      </c>
      <c r="M32" s="6">
        <f t="shared" si="22"/>
        <v>915617.2486999999</v>
      </c>
      <c r="N32" s="6">
        <f t="shared" si="22"/>
        <v>915617.2486999999</v>
      </c>
      <c r="O32" s="6">
        <f t="shared" si="22"/>
        <v>915617.2486999999</v>
      </c>
      <c r="P32" s="6">
        <f t="shared" si="22"/>
        <v>915617.2486999999</v>
      </c>
      <c r="Q32" s="6">
        <f t="shared" si="22"/>
        <v>915617.2486999999</v>
      </c>
      <c r="R32" s="54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314017.9581</v>
      </c>
      <c r="G33" s="6">
        <f t="shared" si="22"/>
        <v>314017.9581</v>
      </c>
      <c r="H33" s="6">
        <f t="shared" si="22"/>
        <v>314017.9581</v>
      </c>
      <c r="I33" s="6">
        <f t="shared" si="22"/>
        <v>314017.9581</v>
      </c>
      <c r="J33" s="6">
        <f t="shared" si="22"/>
        <v>314017.9581</v>
      </c>
      <c r="K33" s="6">
        <f t="shared" si="22"/>
        <v>314017.9581</v>
      </c>
      <c r="L33" s="6">
        <f t="shared" si="22"/>
        <v>314017.9581</v>
      </c>
      <c r="M33" s="6">
        <f t="shared" si="22"/>
        <v>314017.9581</v>
      </c>
      <c r="N33" s="6">
        <f t="shared" si="22"/>
        <v>314017.9581</v>
      </c>
      <c r="O33" s="6">
        <f t="shared" si="22"/>
        <v>314017.9581</v>
      </c>
      <c r="P33" s="6">
        <f t="shared" si="22"/>
        <v>314017.9581</v>
      </c>
      <c r="Q33" s="6">
        <f t="shared" si="22"/>
        <v>314017.9581</v>
      </c>
      <c r="R33" s="54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4"/>
    </row>
    <row r="35" spans="1:18" ht="12.75">
      <c r="A35" s="18" t="s">
        <v>101</v>
      </c>
      <c r="B35" s="19" t="s">
        <v>0</v>
      </c>
      <c r="C35" s="19"/>
      <c r="D35" s="19"/>
      <c r="E35" s="19"/>
      <c r="F35" s="20">
        <f aca="true" t="shared" si="23" ref="F35:Q35">SUM(F30:F34)</f>
        <v>3044127.7468</v>
      </c>
      <c r="G35" s="20">
        <f t="shared" si="23"/>
        <v>3044127.7468</v>
      </c>
      <c r="H35" s="20">
        <f t="shared" si="23"/>
        <v>3044127.7468</v>
      </c>
      <c r="I35" s="20">
        <f t="shared" si="23"/>
        <v>3044127.7468</v>
      </c>
      <c r="J35" s="20">
        <f t="shared" si="23"/>
        <v>3044127.7468</v>
      </c>
      <c r="K35" s="20">
        <f t="shared" si="23"/>
        <v>3044127.7468</v>
      </c>
      <c r="L35" s="20">
        <f t="shared" si="23"/>
        <v>3044127.7468</v>
      </c>
      <c r="M35" s="20">
        <f t="shared" si="23"/>
        <v>3044127.7468</v>
      </c>
      <c r="N35" s="20">
        <f t="shared" si="23"/>
        <v>3044127.7468</v>
      </c>
      <c r="O35" s="20">
        <f t="shared" si="23"/>
        <v>3044127.7468</v>
      </c>
      <c r="P35" s="20">
        <f t="shared" si="23"/>
        <v>3044127.7468</v>
      </c>
      <c r="Q35" s="20">
        <f t="shared" si="23"/>
        <v>3044127.7468</v>
      </c>
      <c r="R35" s="55"/>
    </row>
    <row r="36" spans="1:17" ht="20.25" customHeight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2026</v>
      </c>
      <c r="G37" s="24">
        <f aca="true" t="shared" si="24" ref="G37:Q37">F37+1</f>
        <v>2027</v>
      </c>
      <c r="H37" s="24">
        <f t="shared" si="24"/>
        <v>2028</v>
      </c>
      <c r="I37" s="24">
        <f t="shared" si="24"/>
        <v>2029</v>
      </c>
      <c r="J37" s="24">
        <f t="shared" si="24"/>
        <v>2030</v>
      </c>
      <c r="K37" s="24">
        <f t="shared" si="24"/>
        <v>2031</v>
      </c>
      <c r="L37" s="24">
        <f t="shared" si="24"/>
        <v>2032</v>
      </c>
      <c r="M37" s="24">
        <f t="shared" si="24"/>
        <v>2033</v>
      </c>
      <c r="N37" s="24">
        <f>K37+1</f>
        <v>2032</v>
      </c>
      <c r="O37" s="24">
        <f aca="true" t="shared" si="25" ref="O37">N37+1</f>
        <v>2033</v>
      </c>
      <c r="P37" s="24">
        <f>M37+1</f>
        <v>2034</v>
      </c>
      <c r="Q37" s="24">
        <f t="shared" si="24"/>
        <v>2035</v>
      </c>
    </row>
    <row r="38" spans="1:19" ht="12.75">
      <c r="A38" s="93" t="s">
        <v>14</v>
      </c>
      <c r="B38" s="10">
        <v>19</v>
      </c>
      <c r="C38" s="10"/>
      <c r="D38" s="99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2"/>
      <c r="S38" s="53"/>
    </row>
    <row r="39" spans="1:19" ht="12.75">
      <c r="A39" s="27" t="s">
        <v>20</v>
      </c>
      <c r="B39" s="10">
        <v>20</v>
      </c>
      <c r="C39" s="10"/>
      <c r="D39" s="99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2"/>
      <c r="S39" s="53"/>
    </row>
    <row r="40" spans="1:19" ht="12.75">
      <c r="A40" s="93" t="s">
        <v>15</v>
      </c>
      <c r="B40" s="10">
        <v>21</v>
      </c>
      <c r="C40" s="10"/>
      <c r="D40" s="99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2"/>
      <c r="S40" s="53"/>
    </row>
    <row r="41" spans="1:19" ht="12.75">
      <c r="A41" s="93" t="s">
        <v>13</v>
      </c>
      <c r="B41" s="10">
        <v>22</v>
      </c>
      <c r="C41" s="10"/>
      <c r="D41" s="99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2"/>
      <c r="S41" s="53"/>
    </row>
    <row r="42" spans="1:17" ht="12.75">
      <c r="A42" s="8" t="s">
        <v>16</v>
      </c>
      <c r="B42" s="10">
        <v>23</v>
      </c>
      <c r="C42" s="10"/>
      <c r="D42" s="99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99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99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4"/>
    </row>
    <row r="45" spans="1:18" ht="12.75">
      <c r="A45" s="8" t="s">
        <v>18</v>
      </c>
      <c r="B45" s="10">
        <v>26</v>
      </c>
      <c r="C45" s="10"/>
      <c r="D45" s="99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4"/>
    </row>
    <row r="46" spans="1:18" ht="12.75">
      <c r="A46" s="9" t="s">
        <v>19</v>
      </c>
      <c r="B46" s="10">
        <v>27</v>
      </c>
      <c r="C46" s="10"/>
      <c r="D46" s="99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4"/>
    </row>
    <row r="47" spans="1:18" ht="12.75">
      <c r="A47" s="18" t="s">
        <v>98</v>
      </c>
      <c r="B47" s="19" t="s">
        <v>1</v>
      </c>
      <c r="C47" s="19"/>
      <c r="D47" s="60">
        <f>SUM(F47:Q47)</f>
        <v>0</v>
      </c>
      <c r="E47" s="60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5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</sheetData>
  <mergeCells count="4">
    <mergeCell ref="B7:C7"/>
    <mergeCell ref="B8:C8"/>
    <mergeCell ref="B9:C9"/>
    <mergeCell ref="D11:J11"/>
  </mergeCells>
  <conditionalFormatting sqref="B11: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33">
      <selection activeCell="F37" sqref="F37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122</v>
      </c>
      <c r="H4" s="98"/>
      <c r="I4" s="98"/>
      <c r="J4" s="98"/>
      <c r="K4" s="98"/>
      <c r="L4" s="98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35" customHeight="1">
      <c r="A7" s="94" t="s">
        <v>81</v>
      </c>
      <c r="B7" s="106" t="s">
        <v>79</v>
      </c>
      <c r="C7" s="107"/>
      <c r="D7" s="9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95" t="s">
        <v>25</v>
      </c>
      <c r="B8" s="106" t="s">
        <v>26</v>
      </c>
      <c r="C8" s="107"/>
      <c r="D8" s="9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94" t="s">
        <v>82</v>
      </c>
      <c r="B9" s="106" t="s">
        <v>80</v>
      </c>
      <c r="C9" s="107"/>
      <c r="D9" s="9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2.75">
      <c r="A11" s="11" t="s">
        <v>12</v>
      </c>
      <c r="B11" s="12">
        <v>12</v>
      </c>
      <c r="C11" s="12"/>
      <c r="D11" s="108"/>
      <c r="E11" s="108"/>
      <c r="F11" s="108"/>
      <c r="G11" s="108"/>
      <c r="H11" s="108"/>
      <c r="I11" s="108"/>
      <c r="J11" s="108"/>
      <c r="K11" s="13"/>
      <c r="L11" s="13"/>
      <c r="M11" s="13"/>
      <c r="N11" s="13"/>
      <c r="O11" s="13"/>
      <c r="P11" s="13"/>
      <c r="Q11" s="13"/>
    </row>
    <row r="12" spans="1:17" ht="20.25" customHeight="1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92"/>
      <c r="F13" s="24">
        <v>2026</v>
      </c>
      <c r="G13" s="24">
        <f>F13+1</f>
        <v>2027</v>
      </c>
      <c r="H13" s="24">
        <f aca="true" t="shared" si="0" ref="H13:Q13">G13+1</f>
        <v>2028</v>
      </c>
      <c r="I13" s="24">
        <f t="shared" si="0"/>
        <v>2029</v>
      </c>
      <c r="J13" s="24">
        <f t="shared" si="0"/>
        <v>2030</v>
      </c>
      <c r="K13" s="24">
        <f t="shared" si="0"/>
        <v>2031</v>
      </c>
      <c r="L13" s="24">
        <f>K13+1</f>
        <v>2032</v>
      </c>
      <c r="M13" s="24">
        <f>L13+1</f>
        <v>2033</v>
      </c>
      <c r="N13" s="24">
        <f>K13+1</f>
        <v>2032</v>
      </c>
      <c r="O13" s="24">
        <f aca="true" t="shared" si="1" ref="O13">N13+1</f>
        <v>2033</v>
      </c>
      <c r="P13" s="24">
        <f>M13+1</f>
        <v>2034</v>
      </c>
      <c r="Q13" s="24">
        <f t="shared" si="0"/>
        <v>2035</v>
      </c>
    </row>
    <row r="14" spans="1:17" ht="12.75">
      <c r="A14" s="93" t="s">
        <v>14</v>
      </c>
      <c r="B14" s="10">
        <v>1</v>
      </c>
      <c r="C14" s="10"/>
      <c r="D14" s="14">
        <v>1931.9599999999998</v>
      </c>
      <c r="E14" s="14"/>
      <c r="F14" s="4">
        <f aca="true" t="shared" si="2" ref="F14">D14</f>
        <v>1931.9599999999998</v>
      </c>
      <c r="G14" s="4">
        <f aca="true" t="shared" si="3" ref="G14:K14">F14</f>
        <v>1931.9599999999998</v>
      </c>
      <c r="H14" s="4">
        <f t="shared" si="3"/>
        <v>1931.9599999999998</v>
      </c>
      <c r="I14" s="4">
        <f t="shared" si="3"/>
        <v>1931.9599999999998</v>
      </c>
      <c r="J14" s="4">
        <f t="shared" si="3"/>
        <v>1931.9599999999998</v>
      </c>
      <c r="K14" s="4">
        <f t="shared" si="3"/>
        <v>1931.9599999999998</v>
      </c>
      <c r="L14" s="4">
        <f aca="true" t="shared" si="4" ref="L14">I14</f>
        <v>1931.9599999999998</v>
      </c>
      <c r="M14" s="4">
        <f aca="true" t="shared" si="5" ref="M14">L14</f>
        <v>1931.9599999999998</v>
      </c>
      <c r="N14" s="4">
        <f aca="true" t="shared" si="6" ref="N14">I14</f>
        <v>1931.9599999999998</v>
      </c>
      <c r="O14" s="4">
        <f aca="true" t="shared" si="7" ref="O14">N14</f>
        <v>1931.9599999999998</v>
      </c>
      <c r="P14" s="4">
        <f aca="true" t="shared" si="8" ref="P14">K14</f>
        <v>1931.9599999999998</v>
      </c>
      <c r="Q14" s="4">
        <f aca="true" t="shared" si="9" ref="Q14">P14</f>
        <v>1931.9599999999998</v>
      </c>
    </row>
    <row r="15" spans="1:17" ht="12.75">
      <c r="A15" s="27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93" t="s">
        <v>15</v>
      </c>
      <c r="B16" s="10">
        <v>3</v>
      </c>
      <c r="C16" s="10"/>
      <c r="D16" s="15">
        <f>84.812*1000</f>
        <v>84812</v>
      </c>
      <c r="E16" s="15"/>
      <c r="F16" s="4">
        <f aca="true" t="shared" si="10" ref="F16:F22">D16</f>
        <v>84812</v>
      </c>
      <c r="G16" s="4">
        <f aca="true" t="shared" si="11" ref="G16:Q22">F16</f>
        <v>84812</v>
      </c>
      <c r="H16" s="4">
        <f t="shared" si="11"/>
        <v>84812</v>
      </c>
      <c r="I16" s="4">
        <f t="shared" si="11"/>
        <v>84812</v>
      </c>
      <c r="J16" s="4">
        <f t="shared" si="11"/>
        <v>84812</v>
      </c>
      <c r="K16" s="4">
        <f t="shared" si="11"/>
        <v>84812</v>
      </c>
      <c r="L16" s="4">
        <f aca="true" t="shared" si="12" ref="L16:L22">I16</f>
        <v>84812</v>
      </c>
      <c r="M16" s="4">
        <f aca="true" t="shared" si="13" ref="M16:M22">L16</f>
        <v>84812</v>
      </c>
      <c r="N16" s="4">
        <f aca="true" t="shared" si="14" ref="N16:N22">I16</f>
        <v>84812</v>
      </c>
      <c r="O16" s="4">
        <f aca="true" t="shared" si="15" ref="O16:O22">N16</f>
        <v>84812</v>
      </c>
      <c r="P16" s="4">
        <f aca="true" t="shared" si="16" ref="P16:P22">K16</f>
        <v>84812</v>
      </c>
      <c r="Q16" s="4">
        <f t="shared" si="11"/>
        <v>84812</v>
      </c>
    </row>
    <row r="17" spans="1:17" ht="12.75">
      <c r="A17" s="93" t="s">
        <v>13</v>
      </c>
      <c r="B17" s="10">
        <v>4</v>
      </c>
      <c r="C17" s="10"/>
      <c r="D17" s="15">
        <v>1151</v>
      </c>
      <c r="E17" s="15"/>
      <c r="F17" s="4">
        <f t="shared" si="10"/>
        <v>1151</v>
      </c>
      <c r="G17" s="4">
        <f t="shared" si="11"/>
        <v>1151</v>
      </c>
      <c r="H17" s="4">
        <f t="shared" si="11"/>
        <v>1151</v>
      </c>
      <c r="I17" s="4">
        <f t="shared" si="11"/>
        <v>1151</v>
      </c>
      <c r="J17" s="4">
        <f t="shared" si="11"/>
        <v>1151</v>
      </c>
      <c r="K17" s="4">
        <f t="shared" si="11"/>
        <v>1151</v>
      </c>
      <c r="L17" s="4">
        <f t="shared" si="12"/>
        <v>1151</v>
      </c>
      <c r="M17" s="4">
        <f t="shared" si="13"/>
        <v>1151</v>
      </c>
      <c r="N17" s="4">
        <f t="shared" si="14"/>
        <v>1151</v>
      </c>
      <c r="O17" s="4">
        <f t="shared" si="15"/>
        <v>1151</v>
      </c>
      <c r="P17" s="4">
        <f t="shared" si="16"/>
        <v>1151</v>
      </c>
      <c r="Q17" s="4">
        <f t="shared" si="11"/>
        <v>1151</v>
      </c>
    </row>
    <row r="18" spans="1:17" ht="12.75">
      <c r="A18" s="8" t="s">
        <v>16</v>
      </c>
      <c r="B18" s="10">
        <v>5</v>
      </c>
      <c r="C18" s="10"/>
      <c r="D18" s="15">
        <v>1754628.7633000002</v>
      </c>
      <c r="E18" s="15"/>
      <c r="F18" s="4">
        <f t="shared" si="10"/>
        <v>1754628.7633000002</v>
      </c>
      <c r="G18" s="4">
        <f t="shared" si="11"/>
        <v>1754628.7633000002</v>
      </c>
      <c r="H18" s="4">
        <f t="shared" si="11"/>
        <v>1754628.7633000002</v>
      </c>
      <c r="I18" s="4">
        <f t="shared" si="11"/>
        <v>1754628.7633000002</v>
      </c>
      <c r="J18" s="4">
        <f t="shared" si="11"/>
        <v>1754628.7633000002</v>
      </c>
      <c r="K18" s="4">
        <f t="shared" si="11"/>
        <v>1754628.7633000002</v>
      </c>
      <c r="L18" s="4">
        <f t="shared" si="12"/>
        <v>1754628.7633000002</v>
      </c>
      <c r="M18" s="4">
        <f t="shared" si="13"/>
        <v>1754628.7633000002</v>
      </c>
      <c r="N18" s="4">
        <f t="shared" si="14"/>
        <v>1754628.7633000002</v>
      </c>
      <c r="O18" s="4">
        <f t="shared" si="15"/>
        <v>1754628.7633000002</v>
      </c>
      <c r="P18" s="4">
        <f t="shared" si="16"/>
        <v>1754628.7633000002</v>
      </c>
      <c r="Q18" s="4">
        <f t="shared" si="11"/>
        <v>1754628.7633000002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736025.8482499999</v>
      </c>
      <c r="E20" s="15"/>
      <c r="F20" s="4">
        <f t="shared" si="10"/>
        <v>736025.8482499999</v>
      </c>
      <c r="G20" s="4">
        <f t="shared" si="11"/>
        <v>736025.8482499999</v>
      </c>
      <c r="H20" s="4">
        <f t="shared" si="11"/>
        <v>736025.8482499999</v>
      </c>
      <c r="I20" s="4">
        <f t="shared" si="11"/>
        <v>736025.8482499999</v>
      </c>
      <c r="J20" s="4">
        <f t="shared" si="11"/>
        <v>736025.8482499999</v>
      </c>
      <c r="K20" s="4">
        <f t="shared" si="11"/>
        <v>736025.8482499999</v>
      </c>
      <c r="L20" s="4">
        <f t="shared" si="12"/>
        <v>736025.8482499999</v>
      </c>
      <c r="M20" s="4">
        <f t="shared" si="13"/>
        <v>736025.8482499999</v>
      </c>
      <c r="N20" s="4">
        <f t="shared" si="14"/>
        <v>736025.8482499999</v>
      </c>
      <c r="O20" s="4">
        <f t="shared" si="15"/>
        <v>736025.8482499999</v>
      </c>
      <c r="P20" s="4">
        <f t="shared" si="16"/>
        <v>736025.8482499999</v>
      </c>
      <c r="Q20" s="4">
        <f t="shared" si="11"/>
        <v>736025.8482499999</v>
      </c>
    </row>
    <row r="21" spans="1:17" ht="12.75">
      <c r="A21" s="8" t="s">
        <v>18</v>
      </c>
      <c r="B21" s="10">
        <v>8</v>
      </c>
      <c r="C21" s="10"/>
      <c r="D21" s="15">
        <v>160423.73269999996</v>
      </c>
      <c r="E21" s="15"/>
      <c r="F21" s="4">
        <f t="shared" si="10"/>
        <v>160423.73269999996</v>
      </c>
      <c r="G21" s="4">
        <f t="shared" si="11"/>
        <v>160423.73269999996</v>
      </c>
      <c r="H21" s="4">
        <f t="shared" si="11"/>
        <v>160423.73269999996</v>
      </c>
      <c r="I21" s="4">
        <f t="shared" si="11"/>
        <v>160423.73269999996</v>
      </c>
      <c r="J21" s="4">
        <f t="shared" si="11"/>
        <v>160423.73269999996</v>
      </c>
      <c r="K21" s="4">
        <f t="shared" si="11"/>
        <v>160423.73269999996</v>
      </c>
      <c r="L21" s="4">
        <f t="shared" si="12"/>
        <v>160423.73269999996</v>
      </c>
      <c r="M21" s="4">
        <f t="shared" si="13"/>
        <v>160423.73269999996</v>
      </c>
      <c r="N21" s="4">
        <f t="shared" si="14"/>
        <v>160423.73269999996</v>
      </c>
      <c r="O21" s="4">
        <f t="shared" si="15"/>
        <v>160423.73269999996</v>
      </c>
      <c r="P21" s="4">
        <f t="shared" si="16"/>
        <v>160423.73269999996</v>
      </c>
      <c r="Q21" s="4">
        <f t="shared" si="11"/>
        <v>160423.73269999996</v>
      </c>
    </row>
    <row r="22" spans="1:17" ht="12.75">
      <c r="A22" s="34" t="s">
        <v>23</v>
      </c>
      <c r="B22" s="33">
        <v>9</v>
      </c>
      <c r="C22" s="33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100</v>
      </c>
      <c r="B23" s="16" t="s">
        <v>11</v>
      </c>
      <c r="C23" s="16"/>
      <c r="D23" s="21">
        <f>SUM(D18:D22)</f>
        <v>2651078.34425</v>
      </c>
      <c r="E23" s="21"/>
      <c r="F23" s="21">
        <f aca="true" t="shared" si="17" ref="F23:Q23">SUM(F18:F22)</f>
        <v>2651078.34425</v>
      </c>
      <c r="G23" s="21">
        <f t="shared" si="17"/>
        <v>2651078.34425</v>
      </c>
      <c r="H23" s="21">
        <f t="shared" si="17"/>
        <v>2651078.34425</v>
      </c>
      <c r="I23" s="21">
        <f t="shared" si="17"/>
        <v>2651078.34425</v>
      </c>
      <c r="J23" s="21">
        <f t="shared" si="17"/>
        <v>2651078.34425</v>
      </c>
      <c r="K23" s="21">
        <f t="shared" si="17"/>
        <v>2651078.34425</v>
      </c>
      <c r="L23" s="21">
        <f t="shared" si="17"/>
        <v>2651078.34425</v>
      </c>
      <c r="M23" s="21">
        <f t="shared" si="17"/>
        <v>2651078.34425</v>
      </c>
      <c r="N23" s="21">
        <f t="shared" si="17"/>
        <v>2651078.34425</v>
      </c>
      <c r="O23" s="21">
        <f t="shared" si="17"/>
        <v>2651078.34425</v>
      </c>
      <c r="P23" s="21">
        <f t="shared" si="17"/>
        <v>2651078.34425</v>
      </c>
      <c r="Q23" s="21">
        <f t="shared" si="17"/>
        <v>2651078.34425</v>
      </c>
    </row>
    <row r="24" spans="1:17" ht="20.25" customHeight="1">
      <c r="A24" s="3" t="s">
        <v>97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2026</v>
      </c>
      <c r="G25" s="24">
        <f>F25+1</f>
        <v>2027</v>
      </c>
      <c r="H25" s="24">
        <f aca="true" t="shared" si="18" ref="H25:Q25">G25+1</f>
        <v>2028</v>
      </c>
      <c r="I25" s="24">
        <f t="shared" si="18"/>
        <v>2029</v>
      </c>
      <c r="J25" s="24">
        <f t="shared" si="18"/>
        <v>2030</v>
      </c>
      <c r="K25" s="24">
        <f t="shared" si="18"/>
        <v>2031</v>
      </c>
      <c r="L25" s="24">
        <f>K25+1</f>
        <v>2032</v>
      </c>
      <c r="M25" s="24">
        <f>L25+1</f>
        <v>2033</v>
      </c>
      <c r="N25" s="24">
        <f>K25+1</f>
        <v>2032</v>
      </c>
      <c r="O25" s="24">
        <f aca="true" t="shared" si="19" ref="O25">N25+1</f>
        <v>2033</v>
      </c>
      <c r="P25" s="24">
        <f>M25+1</f>
        <v>2034</v>
      </c>
      <c r="Q25" s="24">
        <f t="shared" si="18"/>
        <v>2035</v>
      </c>
    </row>
    <row r="26" spans="1:19" ht="12.75">
      <c r="A26" s="93" t="s">
        <v>14</v>
      </c>
      <c r="B26" s="10">
        <v>10</v>
      </c>
      <c r="C26" s="10"/>
      <c r="D26" s="10"/>
      <c r="E26" s="10"/>
      <c r="F26" s="6">
        <f aca="true" t="shared" si="20" ref="F26:Q26">F14-F38</f>
        <v>1931.9599999999998</v>
      </c>
      <c r="G26" s="6">
        <f t="shared" si="20"/>
        <v>1931.9599999999998</v>
      </c>
      <c r="H26" s="6">
        <f t="shared" si="20"/>
        <v>1931.9599999999998</v>
      </c>
      <c r="I26" s="6">
        <f t="shared" si="20"/>
        <v>1931.9599999999998</v>
      </c>
      <c r="J26" s="6">
        <f t="shared" si="20"/>
        <v>1931.9599999999998</v>
      </c>
      <c r="K26" s="6">
        <f t="shared" si="20"/>
        <v>1931.9599999999998</v>
      </c>
      <c r="L26" s="6">
        <f t="shared" si="20"/>
        <v>1931.9599999999998</v>
      </c>
      <c r="M26" s="6">
        <f t="shared" si="20"/>
        <v>1931.9599999999998</v>
      </c>
      <c r="N26" s="6">
        <f t="shared" si="20"/>
        <v>1931.9599999999998</v>
      </c>
      <c r="O26" s="6">
        <f t="shared" si="20"/>
        <v>1931.9599999999998</v>
      </c>
      <c r="P26" s="6">
        <f t="shared" si="20"/>
        <v>1931.9599999999998</v>
      </c>
      <c r="Q26" s="6">
        <f t="shared" si="20"/>
        <v>1931.9599999999998</v>
      </c>
      <c r="R26" s="52"/>
      <c r="S26" s="53"/>
    </row>
    <row r="27" spans="1:19" ht="12.75">
      <c r="A27" s="27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2"/>
      <c r="S27" s="53"/>
    </row>
    <row r="28" spans="1:19" ht="12.75">
      <c r="A28" s="93" t="s">
        <v>15</v>
      </c>
      <c r="B28" s="10">
        <v>12</v>
      </c>
      <c r="C28" s="10"/>
      <c r="D28" s="10"/>
      <c r="E28" s="10"/>
      <c r="F28" s="6">
        <f aca="true" t="shared" si="21" ref="F28:Q30">F16-F40</f>
        <v>84812</v>
      </c>
      <c r="G28" s="6">
        <f t="shared" si="21"/>
        <v>84812</v>
      </c>
      <c r="H28" s="6">
        <f t="shared" si="21"/>
        <v>84812</v>
      </c>
      <c r="I28" s="6">
        <f t="shared" si="21"/>
        <v>84812</v>
      </c>
      <c r="J28" s="6">
        <f t="shared" si="21"/>
        <v>84812</v>
      </c>
      <c r="K28" s="6">
        <f t="shared" si="21"/>
        <v>84812</v>
      </c>
      <c r="L28" s="6">
        <f t="shared" si="21"/>
        <v>84812</v>
      </c>
      <c r="M28" s="6">
        <f t="shared" si="21"/>
        <v>84812</v>
      </c>
      <c r="N28" s="6">
        <f t="shared" si="21"/>
        <v>84812</v>
      </c>
      <c r="O28" s="6">
        <f t="shared" si="21"/>
        <v>84812</v>
      </c>
      <c r="P28" s="6">
        <f t="shared" si="21"/>
        <v>84812</v>
      </c>
      <c r="Q28" s="6">
        <f t="shared" si="21"/>
        <v>84812</v>
      </c>
      <c r="R28" s="52"/>
      <c r="S28" s="53"/>
    </row>
    <row r="29" spans="1:19" ht="12.75">
      <c r="A29" s="93" t="s">
        <v>13</v>
      </c>
      <c r="B29" s="10">
        <v>13</v>
      </c>
      <c r="C29" s="10"/>
      <c r="D29" s="10"/>
      <c r="E29" s="10"/>
      <c r="F29" s="6">
        <f t="shared" si="21"/>
        <v>1151</v>
      </c>
      <c r="G29" s="6">
        <f t="shared" si="21"/>
        <v>1151</v>
      </c>
      <c r="H29" s="6">
        <f t="shared" si="21"/>
        <v>1151</v>
      </c>
      <c r="I29" s="6">
        <f t="shared" si="21"/>
        <v>1151</v>
      </c>
      <c r="J29" s="6">
        <f t="shared" si="21"/>
        <v>1151</v>
      </c>
      <c r="K29" s="6">
        <f t="shared" si="21"/>
        <v>1151</v>
      </c>
      <c r="L29" s="6">
        <f t="shared" si="21"/>
        <v>1151</v>
      </c>
      <c r="M29" s="6">
        <f t="shared" si="21"/>
        <v>1151</v>
      </c>
      <c r="N29" s="6">
        <f t="shared" si="21"/>
        <v>1151</v>
      </c>
      <c r="O29" s="6">
        <f t="shared" si="21"/>
        <v>1151</v>
      </c>
      <c r="P29" s="6">
        <f t="shared" si="21"/>
        <v>1151</v>
      </c>
      <c r="Q29" s="6">
        <f t="shared" si="21"/>
        <v>1151</v>
      </c>
      <c r="R29" s="52"/>
      <c r="S29" s="53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1754628.7633000002</v>
      </c>
      <c r="G30" s="6">
        <f t="shared" si="21"/>
        <v>1754628.7633000002</v>
      </c>
      <c r="H30" s="6">
        <f t="shared" si="21"/>
        <v>1754628.7633000002</v>
      </c>
      <c r="I30" s="6">
        <f t="shared" si="21"/>
        <v>1754628.7633000002</v>
      </c>
      <c r="J30" s="6">
        <f t="shared" si="21"/>
        <v>1754628.7633000002</v>
      </c>
      <c r="K30" s="6">
        <f t="shared" si="21"/>
        <v>1754628.7633000002</v>
      </c>
      <c r="L30" s="6">
        <f t="shared" si="21"/>
        <v>1754628.7633000002</v>
      </c>
      <c r="M30" s="6">
        <f t="shared" si="21"/>
        <v>1754628.7633000002</v>
      </c>
      <c r="N30" s="6">
        <f t="shared" si="21"/>
        <v>1754628.7633000002</v>
      </c>
      <c r="O30" s="6">
        <f t="shared" si="21"/>
        <v>1754628.7633000002</v>
      </c>
      <c r="P30" s="6">
        <f t="shared" si="21"/>
        <v>1754628.7633000002</v>
      </c>
      <c r="Q30" s="6">
        <f t="shared" si="21"/>
        <v>1754628.7633000002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736025.8482499999</v>
      </c>
      <c r="G32" s="6">
        <f t="shared" si="22"/>
        <v>736025.8482499999</v>
      </c>
      <c r="H32" s="6">
        <f t="shared" si="22"/>
        <v>736025.8482499999</v>
      </c>
      <c r="I32" s="6">
        <f t="shared" si="22"/>
        <v>736025.8482499999</v>
      </c>
      <c r="J32" s="6">
        <f t="shared" si="22"/>
        <v>736025.8482499999</v>
      </c>
      <c r="K32" s="6">
        <f t="shared" si="22"/>
        <v>736025.8482499999</v>
      </c>
      <c r="L32" s="6">
        <f t="shared" si="22"/>
        <v>736025.8482499999</v>
      </c>
      <c r="M32" s="6">
        <f t="shared" si="22"/>
        <v>736025.8482499999</v>
      </c>
      <c r="N32" s="6">
        <f t="shared" si="22"/>
        <v>736025.8482499999</v>
      </c>
      <c r="O32" s="6">
        <f t="shared" si="22"/>
        <v>736025.8482499999</v>
      </c>
      <c r="P32" s="6">
        <f t="shared" si="22"/>
        <v>736025.8482499999</v>
      </c>
      <c r="Q32" s="6">
        <f t="shared" si="22"/>
        <v>736025.8482499999</v>
      </c>
      <c r="R32" s="54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160423.73269999996</v>
      </c>
      <c r="G33" s="6">
        <f t="shared" si="22"/>
        <v>160423.73269999996</v>
      </c>
      <c r="H33" s="6">
        <f t="shared" si="22"/>
        <v>160423.73269999996</v>
      </c>
      <c r="I33" s="6">
        <f t="shared" si="22"/>
        <v>160423.73269999996</v>
      </c>
      <c r="J33" s="6">
        <f t="shared" si="22"/>
        <v>160423.73269999996</v>
      </c>
      <c r="K33" s="6">
        <f t="shared" si="22"/>
        <v>160423.73269999996</v>
      </c>
      <c r="L33" s="6">
        <f t="shared" si="22"/>
        <v>160423.73269999996</v>
      </c>
      <c r="M33" s="6">
        <f t="shared" si="22"/>
        <v>160423.73269999996</v>
      </c>
      <c r="N33" s="6">
        <f t="shared" si="22"/>
        <v>160423.73269999996</v>
      </c>
      <c r="O33" s="6">
        <f t="shared" si="22"/>
        <v>160423.73269999996</v>
      </c>
      <c r="P33" s="6">
        <f t="shared" si="22"/>
        <v>160423.73269999996</v>
      </c>
      <c r="Q33" s="6">
        <f t="shared" si="22"/>
        <v>160423.73269999996</v>
      </c>
      <c r="R33" s="54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4"/>
    </row>
    <row r="35" spans="1:18" ht="12.75">
      <c r="A35" s="18" t="s">
        <v>101</v>
      </c>
      <c r="B35" s="19" t="s">
        <v>0</v>
      </c>
      <c r="C35" s="19"/>
      <c r="D35" s="19"/>
      <c r="E35" s="19"/>
      <c r="F35" s="20">
        <f aca="true" t="shared" si="23" ref="F35:Q35">SUM(F30:F34)</f>
        <v>2651078.34425</v>
      </c>
      <c r="G35" s="20">
        <f t="shared" si="23"/>
        <v>2651078.34425</v>
      </c>
      <c r="H35" s="20">
        <f t="shared" si="23"/>
        <v>2651078.34425</v>
      </c>
      <c r="I35" s="20">
        <f t="shared" si="23"/>
        <v>2651078.34425</v>
      </c>
      <c r="J35" s="20">
        <f t="shared" si="23"/>
        <v>2651078.34425</v>
      </c>
      <c r="K35" s="20">
        <f t="shared" si="23"/>
        <v>2651078.34425</v>
      </c>
      <c r="L35" s="20">
        <f t="shared" si="23"/>
        <v>2651078.34425</v>
      </c>
      <c r="M35" s="20">
        <f t="shared" si="23"/>
        <v>2651078.34425</v>
      </c>
      <c r="N35" s="20">
        <f t="shared" si="23"/>
        <v>2651078.34425</v>
      </c>
      <c r="O35" s="20">
        <f t="shared" si="23"/>
        <v>2651078.34425</v>
      </c>
      <c r="P35" s="20">
        <f t="shared" si="23"/>
        <v>2651078.34425</v>
      </c>
      <c r="Q35" s="20">
        <f t="shared" si="23"/>
        <v>2651078.34425</v>
      </c>
      <c r="R35" s="55"/>
    </row>
    <row r="36" spans="1:17" ht="20.25" customHeight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2026</v>
      </c>
      <c r="G37" s="24">
        <f aca="true" t="shared" si="24" ref="G37:Q37">F37+1</f>
        <v>2027</v>
      </c>
      <c r="H37" s="24">
        <f t="shared" si="24"/>
        <v>2028</v>
      </c>
      <c r="I37" s="24">
        <f t="shared" si="24"/>
        <v>2029</v>
      </c>
      <c r="J37" s="24">
        <f t="shared" si="24"/>
        <v>2030</v>
      </c>
      <c r="K37" s="24">
        <f t="shared" si="24"/>
        <v>2031</v>
      </c>
      <c r="L37" s="24">
        <f t="shared" si="24"/>
        <v>2032</v>
      </c>
      <c r="M37" s="24">
        <f t="shared" si="24"/>
        <v>2033</v>
      </c>
      <c r="N37" s="24">
        <f>K37+1</f>
        <v>2032</v>
      </c>
      <c r="O37" s="24">
        <f aca="true" t="shared" si="25" ref="O37">N37+1</f>
        <v>2033</v>
      </c>
      <c r="P37" s="24">
        <f>M37+1</f>
        <v>2034</v>
      </c>
      <c r="Q37" s="24">
        <f t="shared" si="24"/>
        <v>2035</v>
      </c>
    </row>
    <row r="38" spans="1:19" ht="12.75">
      <c r="A38" s="93" t="s">
        <v>14</v>
      </c>
      <c r="B38" s="10">
        <v>19</v>
      </c>
      <c r="C38" s="10"/>
      <c r="D38" s="99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2"/>
      <c r="S38" s="53"/>
    </row>
    <row r="39" spans="1:19" ht="12.75">
      <c r="A39" s="27" t="s">
        <v>20</v>
      </c>
      <c r="B39" s="10">
        <v>20</v>
      </c>
      <c r="C39" s="10"/>
      <c r="D39" s="99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2"/>
      <c r="S39" s="53"/>
    </row>
    <row r="40" spans="1:19" ht="12.75">
      <c r="A40" s="93" t="s">
        <v>15</v>
      </c>
      <c r="B40" s="10">
        <v>21</v>
      </c>
      <c r="C40" s="10"/>
      <c r="D40" s="99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2"/>
      <c r="S40" s="53"/>
    </row>
    <row r="41" spans="1:19" ht="12.75">
      <c r="A41" s="93" t="s">
        <v>13</v>
      </c>
      <c r="B41" s="10">
        <v>22</v>
      </c>
      <c r="C41" s="10"/>
      <c r="D41" s="99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2"/>
      <c r="S41" s="53"/>
    </row>
    <row r="42" spans="1:17" ht="12.75">
      <c r="A42" s="8" t="s">
        <v>16</v>
      </c>
      <c r="B42" s="10">
        <v>23</v>
      </c>
      <c r="C42" s="10"/>
      <c r="D42" s="99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99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99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4"/>
    </row>
    <row r="45" spans="1:18" ht="12.75">
      <c r="A45" s="8" t="s">
        <v>18</v>
      </c>
      <c r="B45" s="10">
        <v>26</v>
      </c>
      <c r="C45" s="10"/>
      <c r="D45" s="99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4"/>
    </row>
    <row r="46" spans="1:18" ht="12.75">
      <c r="A46" s="9" t="s">
        <v>19</v>
      </c>
      <c r="B46" s="10">
        <v>27</v>
      </c>
      <c r="C46" s="10"/>
      <c r="D46" s="99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4"/>
    </row>
    <row r="47" spans="1:18" ht="12.75">
      <c r="A47" s="18" t="s">
        <v>98</v>
      </c>
      <c r="B47" s="19" t="s">
        <v>1</v>
      </c>
      <c r="C47" s="19"/>
      <c r="D47" s="60">
        <f>SUM(F47:Q47)</f>
        <v>0</v>
      </c>
      <c r="E47" s="60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5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</sheetData>
  <mergeCells count="4">
    <mergeCell ref="B7:C7"/>
    <mergeCell ref="B8:C8"/>
    <mergeCell ref="B9:C9"/>
    <mergeCell ref="D11:J11"/>
  </mergeCells>
  <conditionalFormatting sqref="B11: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32">
      <selection activeCell="F37" sqref="F37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123</v>
      </c>
      <c r="H4" s="98"/>
      <c r="I4" s="98"/>
      <c r="J4" s="98"/>
      <c r="K4" s="98"/>
      <c r="L4" s="98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35" customHeight="1">
      <c r="A7" s="94" t="s">
        <v>81</v>
      </c>
      <c r="B7" s="106" t="s">
        <v>79</v>
      </c>
      <c r="C7" s="107"/>
      <c r="D7" s="9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95" t="s">
        <v>25</v>
      </c>
      <c r="B8" s="106" t="s">
        <v>26</v>
      </c>
      <c r="C8" s="107"/>
      <c r="D8" s="9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94" t="s">
        <v>82</v>
      </c>
      <c r="B9" s="106" t="s">
        <v>80</v>
      </c>
      <c r="C9" s="107"/>
      <c r="D9" s="9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2.75">
      <c r="A11" s="11" t="s">
        <v>12</v>
      </c>
      <c r="B11" s="12">
        <v>12</v>
      </c>
      <c r="C11" s="12"/>
      <c r="D11" s="108"/>
      <c r="E11" s="108"/>
      <c r="F11" s="108"/>
      <c r="G11" s="108"/>
      <c r="H11" s="108"/>
      <c r="I11" s="108"/>
      <c r="J11" s="108"/>
      <c r="K11" s="13"/>
      <c r="L11" s="13"/>
      <c r="M11" s="13"/>
      <c r="N11" s="13"/>
      <c r="O11" s="13"/>
      <c r="P11" s="13"/>
      <c r="Q11" s="13"/>
    </row>
    <row r="12" spans="1:17" ht="20.25" customHeight="1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92"/>
      <c r="F13" s="24">
        <v>2026</v>
      </c>
      <c r="G13" s="24">
        <f>F13+1</f>
        <v>2027</v>
      </c>
      <c r="H13" s="24">
        <f aca="true" t="shared" si="0" ref="H13:Q13">G13+1</f>
        <v>2028</v>
      </c>
      <c r="I13" s="24">
        <f t="shared" si="0"/>
        <v>2029</v>
      </c>
      <c r="J13" s="24">
        <f t="shared" si="0"/>
        <v>2030</v>
      </c>
      <c r="K13" s="24">
        <f t="shared" si="0"/>
        <v>2031</v>
      </c>
      <c r="L13" s="24">
        <f>K13+1</f>
        <v>2032</v>
      </c>
      <c r="M13" s="24">
        <f>L13+1</f>
        <v>2033</v>
      </c>
      <c r="N13" s="24">
        <f>K13+1</f>
        <v>2032</v>
      </c>
      <c r="O13" s="24">
        <f aca="true" t="shared" si="1" ref="O13">N13+1</f>
        <v>2033</v>
      </c>
      <c r="P13" s="24">
        <f>M13+1</f>
        <v>2034</v>
      </c>
      <c r="Q13" s="24">
        <f t="shared" si="0"/>
        <v>2035</v>
      </c>
    </row>
    <row r="14" spans="1:17" ht="12.75">
      <c r="A14" s="93" t="s">
        <v>14</v>
      </c>
      <c r="B14" s="10">
        <v>1</v>
      </c>
      <c r="C14" s="10"/>
      <c r="D14" s="14">
        <v>3192</v>
      </c>
      <c r="E14" s="14"/>
      <c r="F14" s="4">
        <f aca="true" t="shared" si="2" ref="F14">D14</f>
        <v>3192</v>
      </c>
      <c r="G14" s="4">
        <f aca="true" t="shared" si="3" ref="G14:K14">F14</f>
        <v>3192</v>
      </c>
      <c r="H14" s="4">
        <f t="shared" si="3"/>
        <v>3192</v>
      </c>
      <c r="I14" s="4">
        <f t="shared" si="3"/>
        <v>3192</v>
      </c>
      <c r="J14" s="4">
        <f t="shared" si="3"/>
        <v>3192</v>
      </c>
      <c r="K14" s="4">
        <f t="shared" si="3"/>
        <v>3192</v>
      </c>
      <c r="L14" s="4">
        <f aca="true" t="shared" si="4" ref="L14">I14</f>
        <v>3192</v>
      </c>
      <c r="M14" s="4">
        <f aca="true" t="shared" si="5" ref="M14">L14</f>
        <v>3192</v>
      </c>
      <c r="N14" s="4">
        <f aca="true" t="shared" si="6" ref="N14">I14</f>
        <v>3192</v>
      </c>
      <c r="O14" s="4">
        <f aca="true" t="shared" si="7" ref="O14">N14</f>
        <v>3192</v>
      </c>
      <c r="P14" s="4">
        <f aca="true" t="shared" si="8" ref="P14">K14</f>
        <v>3192</v>
      </c>
      <c r="Q14" s="4">
        <f aca="true" t="shared" si="9" ref="Q14">P14</f>
        <v>3192</v>
      </c>
    </row>
    <row r="15" spans="1:17" ht="12.75">
      <c r="A15" s="27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93" t="s">
        <v>15</v>
      </c>
      <c r="B16" s="10">
        <v>3</v>
      </c>
      <c r="C16" s="10"/>
      <c r="D16" s="15">
        <f>115.956*1000</f>
        <v>115956</v>
      </c>
      <c r="E16" s="15"/>
      <c r="F16" s="4">
        <f aca="true" t="shared" si="10" ref="F16:F22">D16</f>
        <v>115956</v>
      </c>
      <c r="G16" s="4">
        <f aca="true" t="shared" si="11" ref="G16:Q22">F16</f>
        <v>115956</v>
      </c>
      <c r="H16" s="4">
        <f t="shared" si="11"/>
        <v>115956</v>
      </c>
      <c r="I16" s="4">
        <f t="shared" si="11"/>
        <v>115956</v>
      </c>
      <c r="J16" s="4">
        <f t="shared" si="11"/>
        <v>115956</v>
      </c>
      <c r="K16" s="4">
        <f t="shared" si="11"/>
        <v>115956</v>
      </c>
      <c r="L16" s="4">
        <f aca="true" t="shared" si="12" ref="L16:L22">I16</f>
        <v>115956</v>
      </c>
      <c r="M16" s="4">
        <f aca="true" t="shared" si="13" ref="M16:M22">L16</f>
        <v>115956</v>
      </c>
      <c r="N16" s="4">
        <f aca="true" t="shared" si="14" ref="N16:N22">I16</f>
        <v>115956</v>
      </c>
      <c r="O16" s="4">
        <f aca="true" t="shared" si="15" ref="O16:O22">N16</f>
        <v>115956</v>
      </c>
      <c r="P16" s="4">
        <f aca="true" t="shared" si="16" ref="P16:P22">K16</f>
        <v>115956</v>
      </c>
      <c r="Q16" s="4">
        <f t="shared" si="11"/>
        <v>115956</v>
      </c>
    </row>
    <row r="17" spans="1:17" ht="12.75">
      <c r="A17" s="93" t="s">
        <v>13</v>
      </c>
      <c r="B17" s="10">
        <v>4</v>
      </c>
      <c r="C17" s="10"/>
      <c r="D17" s="15">
        <v>3600</v>
      </c>
      <c r="E17" s="15"/>
      <c r="F17" s="4">
        <f t="shared" si="10"/>
        <v>3600</v>
      </c>
      <c r="G17" s="4">
        <f t="shared" si="11"/>
        <v>3600</v>
      </c>
      <c r="H17" s="4">
        <f t="shared" si="11"/>
        <v>3600</v>
      </c>
      <c r="I17" s="4">
        <f t="shared" si="11"/>
        <v>3600</v>
      </c>
      <c r="J17" s="4">
        <f t="shared" si="11"/>
        <v>3600</v>
      </c>
      <c r="K17" s="4">
        <f t="shared" si="11"/>
        <v>3600</v>
      </c>
      <c r="L17" s="4">
        <f t="shared" si="12"/>
        <v>3600</v>
      </c>
      <c r="M17" s="4">
        <f t="shared" si="13"/>
        <v>3600</v>
      </c>
      <c r="N17" s="4">
        <f t="shared" si="14"/>
        <v>3600</v>
      </c>
      <c r="O17" s="4">
        <f t="shared" si="15"/>
        <v>3600</v>
      </c>
      <c r="P17" s="4">
        <f t="shared" si="16"/>
        <v>3600</v>
      </c>
      <c r="Q17" s="4">
        <f t="shared" si="11"/>
        <v>3600</v>
      </c>
    </row>
    <row r="18" spans="1:17" ht="12.75">
      <c r="A18" s="8" t="s">
        <v>16</v>
      </c>
      <c r="B18" s="10">
        <v>5</v>
      </c>
      <c r="C18" s="10"/>
      <c r="D18" s="15">
        <v>2841933.36</v>
      </c>
      <c r="E18" s="15"/>
      <c r="F18" s="4">
        <f t="shared" si="10"/>
        <v>2841933.36</v>
      </c>
      <c r="G18" s="4">
        <f t="shared" si="11"/>
        <v>2841933.36</v>
      </c>
      <c r="H18" s="4">
        <f t="shared" si="11"/>
        <v>2841933.36</v>
      </c>
      <c r="I18" s="4">
        <f t="shared" si="11"/>
        <v>2841933.36</v>
      </c>
      <c r="J18" s="4">
        <f t="shared" si="11"/>
        <v>2841933.36</v>
      </c>
      <c r="K18" s="4">
        <f t="shared" si="11"/>
        <v>2841933.36</v>
      </c>
      <c r="L18" s="4">
        <f t="shared" si="12"/>
        <v>2841933.36</v>
      </c>
      <c r="M18" s="4">
        <f t="shared" si="13"/>
        <v>2841933.36</v>
      </c>
      <c r="N18" s="4">
        <f t="shared" si="14"/>
        <v>2841933.36</v>
      </c>
      <c r="O18" s="4">
        <f t="shared" si="15"/>
        <v>2841933.36</v>
      </c>
      <c r="P18" s="4">
        <f t="shared" si="16"/>
        <v>2841933.36</v>
      </c>
      <c r="Q18" s="4">
        <f t="shared" si="11"/>
        <v>2841933.36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1002755.9311000003</v>
      </c>
      <c r="E20" s="15"/>
      <c r="F20" s="4">
        <f t="shared" si="10"/>
        <v>1002755.9311000003</v>
      </c>
      <c r="G20" s="4">
        <f t="shared" si="11"/>
        <v>1002755.9311000003</v>
      </c>
      <c r="H20" s="4">
        <f t="shared" si="11"/>
        <v>1002755.9311000003</v>
      </c>
      <c r="I20" s="4">
        <f t="shared" si="11"/>
        <v>1002755.9311000003</v>
      </c>
      <c r="J20" s="4">
        <f t="shared" si="11"/>
        <v>1002755.9311000003</v>
      </c>
      <c r="K20" s="4">
        <f t="shared" si="11"/>
        <v>1002755.9311000003</v>
      </c>
      <c r="L20" s="4">
        <f t="shared" si="12"/>
        <v>1002755.9311000003</v>
      </c>
      <c r="M20" s="4">
        <f t="shared" si="13"/>
        <v>1002755.9311000003</v>
      </c>
      <c r="N20" s="4">
        <f t="shared" si="14"/>
        <v>1002755.9311000003</v>
      </c>
      <c r="O20" s="4">
        <f t="shared" si="15"/>
        <v>1002755.9311000003</v>
      </c>
      <c r="P20" s="4">
        <f t="shared" si="16"/>
        <v>1002755.9311000003</v>
      </c>
      <c r="Q20" s="4">
        <f t="shared" si="11"/>
        <v>1002755.9311000003</v>
      </c>
    </row>
    <row r="21" spans="1:17" ht="12.75">
      <c r="A21" s="8" t="s">
        <v>18</v>
      </c>
      <c r="B21" s="10">
        <v>8</v>
      </c>
      <c r="C21" s="10"/>
      <c r="D21" s="15">
        <v>501759.7199999999</v>
      </c>
      <c r="E21" s="15"/>
      <c r="F21" s="4">
        <f t="shared" si="10"/>
        <v>501759.7199999999</v>
      </c>
      <c r="G21" s="4">
        <f t="shared" si="11"/>
        <v>501759.7199999999</v>
      </c>
      <c r="H21" s="4">
        <f t="shared" si="11"/>
        <v>501759.7199999999</v>
      </c>
      <c r="I21" s="4">
        <f t="shared" si="11"/>
        <v>501759.7199999999</v>
      </c>
      <c r="J21" s="4">
        <f t="shared" si="11"/>
        <v>501759.7199999999</v>
      </c>
      <c r="K21" s="4">
        <f t="shared" si="11"/>
        <v>501759.7199999999</v>
      </c>
      <c r="L21" s="4">
        <f t="shared" si="12"/>
        <v>501759.7199999999</v>
      </c>
      <c r="M21" s="4">
        <f t="shared" si="13"/>
        <v>501759.7199999999</v>
      </c>
      <c r="N21" s="4">
        <f t="shared" si="14"/>
        <v>501759.7199999999</v>
      </c>
      <c r="O21" s="4">
        <f t="shared" si="15"/>
        <v>501759.7199999999</v>
      </c>
      <c r="P21" s="4">
        <f t="shared" si="16"/>
        <v>501759.7199999999</v>
      </c>
      <c r="Q21" s="4">
        <f t="shared" si="11"/>
        <v>501759.7199999999</v>
      </c>
    </row>
    <row r="22" spans="1:17" ht="12.75">
      <c r="A22" s="34" t="s">
        <v>23</v>
      </c>
      <c r="B22" s="33">
        <v>9</v>
      </c>
      <c r="C22" s="33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100</v>
      </c>
      <c r="B23" s="16" t="s">
        <v>11</v>
      </c>
      <c r="C23" s="16"/>
      <c r="D23" s="21">
        <f>SUM(D18:D22)</f>
        <v>4346449.0111</v>
      </c>
      <c r="E23" s="21"/>
      <c r="F23" s="21">
        <f aca="true" t="shared" si="17" ref="F23:Q23">SUM(F18:F22)</f>
        <v>4346449.0111</v>
      </c>
      <c r="G23" s="21">
        <f t="shared" si="17"/>
        <v>4346449.0111</v>
      </c>
      <c r="H23" s="21">
        <f t="shared" si="17"/>
        <v>4346449.0111</v>
      </c>
      <c r="I23" s="21">
        <f t="shared" si="17"/>
        <v>4346449.0111</v>
      </c>
      <c r="J23" s="21">
        <f t="shared" si="17"/>
        <v>4346449.0111</v>
      </c>
      <c r="K23" s="21">
        <f t="shared" si="17"/>
        <v>4346449.0111</v>
      </c>
      <c r="L23" s="21">
        <f t="shared" si="17"/>
        <v>4346449.0111</v>
      </c>
      <c r="M23" s="21">
        <f t="shared" si="17"/>
        <v>4346449.0111</v>
      </c>
      <c r="N23" s="21">
        <f t="shared" si="17"/>
        <v>4346449.0111</v>
      </c>
      <c r="O23" s="21">
        <f t="shared" si="17"/>
        <v>4346449.0111</v>
      </c>
      <c r="P23" s="21">
        <f t="shared" si="17"/>
        <v>4346449.0111</v>
      </c>
      <c r="Q23" s="21">
        <f t="shared" si="17"/>
        <v>4346449.0111</v>
      </c>
    </row>
    <row r="24" spans="1:17" ht="20.25" customHeight="1">
      <c r="A24" s="3" t="s">
        <v>97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2026</v>
      </c>
      <c r="G25" s="24">
        <f>F25+1</f>
        <v>2027</v>
      </c>
      <c r="H25" s="24">
        <f aca="true" t="shared" si="18" ref="H25:Q25">G25+1</f>
        <v>2028</v>
      </c>
      <c r="I25" s="24">
        <f t="shared" si="18"/>
        <v>2029</v>
      </c>
      <c r="J25" s="24">
        <f t="shared" si="18"/>
        <v>2030</v>
      </c>
      <c r="K25" s="24">
        <f t="shared" si="18"/>
        <v>2031</v>
      </c>
      <c r="L25" s="24">
        <f>K25+1</f>
        <v>2032</v>
      </c>
      <c r="M25" s="24">
        <f>L25+1</f>
        <v>2033</v>
      </c>
      <c r="N25" s="24">
        <f>K25+1</f>
        <v>2032</v>
      </c>
      <c r="O25" s="24">
        <f aca="true" t="shared" si="19" ref="O25">N25+1</f>
        <v>2033</v>
      </c>
      <c r="P25" s="24">
        <f>M25+1</f>
        <v>2034</v>
      </c>
      <c r="Q25" s="24">
        <f t="shared" si="18"/>
        <v>2035</v>
      </c>
    </row>
    <row r="26" spans="1:19" ht="12.75">
      <c r="A26" s="93" t="s">
        <v>14</v>
      </c>
      <c r="B26" s="10">
        <v>10</v>
      </c>
      <c r="C26" s="10"/>
      <c r="D26" s="10"/>
      <c r="E26" s="10"/>
      <c r="F26" s="6">
        <f aca="true" t="shared" si="20" ref="F26:Q26">F14-F38</f>
        <v>3192</v>
      </c>
      <c r="G26" s="6">
        <f t="shared" si="20"/>
        <v>3192</v>
      </c>
      <c r="H26" s="6">
        <f t="shared" si="20"/>
        <v>3192</v>
      </c>
      <c r="I26" s="6">
        <f t="shared" si="20"/>
        <v>3192</v>
      </c>
      <c r="J26" s="6">
        <f t="shared" si="20"/>
        <v>3192</v>
      </c>
      <c r="K26" s="6">
        <f t="shared" si="20"/>
        <v>3192</v>
      </c>
      <c r="L26" s="6">
        <f t="shared" si="20"/>
        <v>3192</v>
      </c>
      <c r="M26" s="6">
        <f t="shared" si="20"/>
        <v>3192</v>
      </c>
      <c r="N26" s="6">
        <f t="shared" si="20"/>
        <v>3192</v>
      </c>
      <c r="O26" s="6">
        <f t="shared" si="20"/>
        <v>3192</v>
      </c>
      <c r="P26" s="6">
        <f t="shared" si="20"/>
        <v>3192</v>
      </c>
      <c r="Q26" s="6">
        <f t="shared" si="20"/>
        <v>3192</v>
      </c>
      <c r="R26" s="52"/>
      <c r="S26" s="53"/>
    </row>
    <row r="27" spans="1:19" ht="12.75">
      <c r="A27" s="27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2"/>
      <c r="S27" s="53"/>
    </row>
    <row r="28" spans="1:19" ht="12.75">
      <c r="A28" s="93" t="s">
        <v>15</v>
      </c>
      <c r="B28" s="10">
        <v>12</v>
      </c>
      <c r="C28" s="10"/>
      <c r="D28" s="10"/>
      <c r="E28" s="10"/>
      <c r="F28" s="6">
        <f aca="true" t="shared" si="21" ref="F28:Q30">F16-F40</f>
        <v>115956</v>
      </c>
      <c r="G28" s="6">
        <f t="shared" si="21"/>
        <v>115956</v>
      </c>
      <c r="H28" s="6">
        <f t="shared" si="21"/>
        <v>115956</v>
      </c>
      <c r="I28" s="6">
        <f t="shared" si="21"/>
        <v>115956</v>
      </c>
      <c r="J28" s="6">
        <f t="shared" si="21"/>
        <v>115956</v>
      </c>
      <c r="K28" s="6">
        <f t="shared" si="21"/>
        <v>115956</v>
      </c>
      <c r="L28" s="6">
        <f t="shared" si="21"/>
        <v>115956</v>
      </c>
      <c r="M28" s="6">
        <f t="shared" si="21"/>
        <v>115956</v>
      </c>
      <c r="N28" s="6">
        <f t="shared" si="21"/>
        <v>115956</v>
      </c>
      <c r="O28" s="6">
        <f t="shared" si="21"/>
        <v>115956</v>
      </c>
      <c r="P28" s="6">
        <f t="shared" si="21"/>
        <v>115956</v>
      </c>
      <c r="Q28" s="6">
        <f t="shared" si="21"/>
        <v>115956</v>
      </c>
      <c r="R28" s="52"/>
      <c r="S28" s="53"/>
    </row>
    <row r="29" spans="1:19" ht="12.75">
      <c r="A29" s="93" t="s">
        <v>13</v>
      </c>
      <c r="B29" s="10">
        <v>13</v>
      </c>
      <c r="C29" s="10"/>
      <c r="D29" s="10"/>
      <c r="E29" s="10"/>
      <c r="F29" s="6">
        <f t="shared" si="21"/>
        <v>3600</v>
      </c>
      <c r="G29" s="6">
        <f t="shared" si="21"/>
        <v>3600</v>
      </c>
      <c r="H29" s="6">
        <f t="shared" si="21"/>
        <v>3600</v>
      </c>
      <c r="I29" s="6">
        <f t="shared" si="21"/>
        <v>3600</v>
      </c>
      <c r="J29" s="6">
        <f t="shared" si="21"/>
        <v>3600</v>
      </c>
      <c r="K29" s="6">
        <f t="shared" si="21"/>
        <v>3600</v>
      </c>
      <c r="L29" s="6">
        <f t="shared" si="21"/>
        <v>3600</v>
      </c>
      <c r="M29" s="6">
        <f t="shared" si="21"/>
        <v>3600</v>
      </c>
      <c r="N29" s="6">
        <f t="shared" si="21"/>
        <v>3600</v>
      </c>
      <c r="O29" s="6">
        <f t="shared" si="21"/>
        <v>3600</v>
      </c>
      <c r="P29" s="6">
        <f t="shared" si="21"/>
        <v>3600</v>
      </c>
      <c r="Q29" s="6">
        <f t="shared" si="21"/>
        <v>3600</v>
      </c>
      <c r="R29" s="52"/>
      <c r="S29" s="53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2841933.36</v>
      </c>
      <c r="G30" s="6">
        <f t="shared" si="21"/>
        <v>2841933.36</v>
      </c>
      <c r="H30" s="6">
        <f t="shared" si="21"/>
        <v>2841933.36</v>
      </c>
      <c r="I30" s="6">
        <f t="shared" si="21"/>
        <v>2841933.36</v>
      </c>
      <c r="J30" s="6">
        <f t="shared" si="21"/>
        <v>2841933.36</v>
      </c>
      <c r="K30" s="6">
        <f t="shared" si="21"/>
        <v>2841933.36</v>
      </c>
      <c r="L30" s="6">
        <f t="shared" si="21"/>
        <v>2841933.36</v>
      </c>
      <c r="M30" s="6">
        <f t="shared" si="21"/>
        <v>2841933.36</v>
      </c>
      <c r="N30" s="6">
        <f t="shared" si="21"/>
        <v>2841933.36</v>
      </c>
      <c r="O30" s="6">
        <f t="shared" si="21"/>
        <v>2841933.36</v>
      </c>
      <c r="P30" s="6">
        <f t="shared" si="21"/>
        <v>2841933.36</v>
      </c>
      <c r="Q30" s="6">
        <f t="shared" si="21"/>
        <v>2841933.36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1002755.9311000003</v>
      </c>
      <c r="G32" s="6">
        <f t="shared" si="22"/>
        <v>1002755.9311000003</v>
      </c>
      <c r="H32" s="6">
        <f t="shared" si="22"/>
        <v>1002755.9311000003</v>
      </c>
      <c r="I32" s="6">
        <f t="shared" si="22"/>
        <v>1002755.9311000003</v>
      </c>
      <c r="J32" s="6">
        <f t="shared" si="22"/>
        <v>1002755.9311000003</v>
      </c>
      <c r="K32" s="6">
        <f t="shared" si="22"/>
        <v>1002755.9311000003</v>
      </c>
      <c r="L32" s="6">
        <f t="shared" si="22"/>
        <v>1002755.9311000003</v>
      </c>
      <c r="M32" s="6">
        <f t="shared" si="22"/>
        <v>1002755.9311000003</v>
      </c>
      <c r="N32" s="6">
        <f t="shared" si="22"/>
        <v>1002755.9311000003</v>
      </c>
      <c r="O32" s="6">
        <f t="shared" si="22"/>
        <v>1002755.9311000003</v>
      </c>
      <c r="P32" s="6">
        <f t="shared" si="22"/>
        <v>1002755.9311000003</v>
      </c>
      <c r="Q32" s="6">
        <f t="shared" si="22"/>
        <v>1002755.9311000003</v>
      </c>
      <c r="R32" s="54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501759.7199999999</v>
      </c>
      <c r="G33" s="6">
        <f t="shared" si="22"/>
        <v>501759.7199999999</v>
      </c>
      <c r="H33" s="6">
        <f t="shared" si="22"/>
        <v>501759.7199999999</v>
      </c>
      <c r="I33" s="6">
        <f t="shared" si="22"/>
        <v>501759.7199999999</v>
      </c>
      <c r="J33" s="6">
        <f t="shared" si="22"/>
        <v>501759.7199999999</v>
      </c>
      <c r="K33" s="6">
        <f t="shared" si="22"/>
        <v>501759.7199999999</v>
      </c>
      <c r="L33" s="6">
        <f t="shared" si="22"/>
        <v>501759.7199999999</v>
      </c>
      <c r="M33" s="6">
        <f t="shared" si="22"/>
        <v>501759.7199999999</v>
      </c>
      <c r="N33" s="6">
        <f t="shared" si="22"/>
        <v>501759.7199999999</v>
      </c>
      <c r="O33" s="6">
        <f t="shared" si="22"/>
        <v>501759.7199999999</v>
      </c>
      <c r="P33" s="6">
        <f t="shared" si="22"/>
        <v>501759.7199999999</v>
      </c>
      <c r="Q33" s="6">
        <f t="shared" si="22"/>
        <v>501759.7199999999</v>
      </c>
      <c r="R33" s="54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4"/>
    </row>
    <row r="35" spans="1:18" ht="12.75">
      <c r="A35" s="18" t="s">
        <v>101</v>
      </c>
      <c r="B35" s="19" t="s">
        <v>0</v>
      </c>
      <c r="C35" s="19"/>
      <c r="D35" s="19"/>
      <c r="E35" s="19"/>
      <c r="F35" s="20">
        <f aca="true" t="shared" si="23" ref="F35:Q35">SUM(F30:F34)</f>
        <v>4346449.0111</v>
      </c>
      <c r="G35" s="20">
        <f t="shared" si="23"/>
        <v>4346449.0111</v>
      </c>
      <c r="H35" s="20">
        <f t="shared" si="23"/>
        <v>4346449.0111</v>
      </c>
      <c r="I35" s="20">
        <f t="shared" si="23"/>
        <v>4346449.0111</v>
      </c>
      <c r="J35" s="20">
        <f t="shared" si="23"/>
        <v>4346449.0111</v>
      </c>
      <c r="K35" s="20">
        <f t="shared" si="23"/>
        <v>4346449.0111</v>
      </c>
      <c r="L35" s="20">
        <f t="shared" si="23"/>
        <v>4346449.0111</v>
      </c>
      <c r="M35" s="20">
        <f t="shared" si="23"/>
        <v>4346449.0111</v>
      </c>
      <c r="N35" s="20">
        <f t="shared" si="23"/>
        <v>4346449.0111</v>
      </c>
      <c r="O35" s="20">
        <f t="shared" si="23"/>
        <v>4346449.0111</v>
      </c>
      <c r="P35" s="20">
        <f t="shared" si="23"/>
        <v>4346449.0111</v>
      </c>
      <c r="Q35" s="20">
        <f t="shared" si="23"/>
        <v>4346449.0111</v>
      </c>
      <c r="R35" s="55"/>
    </row>
    <row r="36" spans="1:17" ht="20.25" customHeight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2026</v>
      </c>
      <c r="G37" s="24">
        <f aca="true" t="shared" si="24" ref="G37:Q37">F37+1</f>
        <v>2027</v>
      </c>
      <c r="H37" s="24">
        <f t="shared" si="24"/>
        <v>2028</v>
      </c>
      <c r="I37" s="24">
        <f t="shared" si="24"/>
        <v>2029</v>
      </c>
      <c r="J37" s="24">
        <f t="shared" si="24"/>
        <v>2030</v>
      </c>
      <c r="K37" s="24">
        <f t="shared" si="24"/>
        <v>2031</v>
      </c>
      <c r="L37" s="24">
        <f t="shared" si="24"/>
        <v>2032</v>
      </c>
      <c r="M37" s="24">
        <f t="shared" si="24"/>
        <v>2033</v>
      </c>
      <c r="N37" s="24">
        <f>K37+1</f>
        <v>2032</v>
      </c>
      <c r="O37" s="24">
        <f aca="true" t="shared" si="25" ref="O37">N37+1</f>
        <v>2033</v>
      </c>
      <c r="P37" s="24">
        <f>M37+1</f>
        <v>2034</v>
      </c>
      <c r="Q37" s="24">
        <f t="shared" si="24"/>
        <v>2035</v>
      </c>
    </row>
    <row r="38" spans="1:19" ht="12.75">
      <c r="A38" s="93" t="s">
        <v>14</v>
      </c>
      <c r="B38" s="10">
        <v>19</v>
      </c>
      <c r="C38" s="10"/>
      <c r="D38" s="99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2"/>
      <c r="S38" s="53"/>
    </row>
    <row r="39" spans="1:19" ht="12.75">
      <c r="A39" s="27" t="s">
        <v>20</v>
      </c>
      <c r="B39" s="10">
        <v>20</v>
      </c>
      <c r="C39" s="10"/>
      <c r="D39" s="99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2"/>
      <c r="S39" s="53"/>
    </row>
    <row r="40" spans="1:19" ht="12.75">
      <c r="A40" s="93" t="s">
        <v>15</v>
      </c>
      <c r="B40" s="10">
        <v>21</v>
      </c>
      <c r="C40" s="10"/>
      <c r="D40" s="99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2"/>
      <c r="S40" s="53"/>
    </row>
    <row r="41" spans="1:19" ht="12.75">
      <c r="A41" s="93" t="s">
        <v>13</v>
      </c>
      <c r="B41" s="10">
        <v>22</v>
      </c>
      <c r="C41" s="10"/>
      <c r="D41" s="99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2"/>
      <c r="S41" s="53"/>
    </row>
    <row r="42" spans="1:17" ht="12.75">
      <c r="A42" s="8" t="s">
        <v>16</v>
      </c>
      <c r="B42" s="10">
        <v>23</v>
      </c>
      <c r="C42" s="10"/>
      <c r="D42" s="99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99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99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4"/>
    </row>
    <row r="45" spans="1:18" ht="12.75">
      <c r="A45" s="8" t="s">
        <v>18</v>
      </c>
      <c r="B45" s="10">
        <v>26</v>
      </c>
      <c r="C45" s="10"/>
      <c r="D45" s="99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4"/>
    </row>
    <row r="46" spans="1:18" ht="12.75">
      <c r="A46" s="9" t="s">
        <v>19</v>
      </c>
      <c r="B46" s="10">
        <v>27</v>
      </c>
      <c r="C46" s="10"/>
      <c r="D46" s="99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4"/>
    </row>
    <row r="47" spans="1:18" ht="12.75">
      <c r="A47" s="18" t="s">
        <v>98</v>
      </c>
      <c r="B47" s="19" t="s">
        <v>1</v>
      </c>
      <c r="C47" s="19"/>
      <c r="D47" s="60">
        <f>SUM(F47:Q47)</f>
        <v>0</v>
      </c>
      <c r="E47" s="60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5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</sheetData>
  <mergeCells count="4">
    <mergeCell ref="B7:C7"/>
    <mergeCell ref="B8:C8"/>
    <mergeCell ref="B9:C9"/>
    <mergeCell ref="D11:J11"/>
  </mergeCells>
  <conditionalFormatting sqref="B11: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36">
      <selection activeCell="F37" sqref="F37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124</v>
      </c>
      <c r="H4" s="98"/>
      <c r="I4" s="98"/>
      <c r="J4" s="98"/>
      <c r="K4" s="98"/>
      <c r="L4" s="98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35" customHeight="1">
      <c r="A7" s="94" t="s">
        <v>81</v>
      </c>
      <c r="B7" s="106" t="s">
        <v>79</v>
      </c>
      <c r="C7" s="107"/>
      <c r="D7" s="9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95" t="s">
        <v>25</v>
      </c>
      <c r="B8" s="106" t="s">
        <v>26</v>
      </c>
      <c r="C8" s="107"/>
      <c r="D8" s="9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94" t="s">
        <v>82</v>
      </c>
      <c r="B9" s="106" t="s">
        <v>80</v>
      </c>
      <c r="C9" s="107"/>
      <c r="D9" s="9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2.75">
      <c r="A11" s="11" t="s">
        <v>12</v>
      </c>
      <c r="B11" s="12">
        <v>12</v>
      </c>
      <c r="C11" s="12"/>
      <c r="D11" s="108"/>
      <c r="E11" s="108"/>
      <c r="F11" s="108"/>
      <c r="G11" s="108"/>
      <c r="H11" s="108"/>
      <c r="I11" s="108"/>
      <c r="J11" s="108"/>
      <c r="K11" s="13"/>
      <c r="L11" s="13"/>
      <c r="M11" s="13"/>
      <c r="N11" s="13"/>
      <c r="O11" s="13"/>
      <c r="P11" s="13"/>
      <c r="Q11" s="13"/>
    </row>
    <row r="12" spans="1:17" ht="20.25" customHeight="1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92"/>
      <c r="F13" s="24">
        <v>2026</v>
      </c>
      <c r="G13" s="24">
        <f>F13+1</f>
        <v>2027</v>
      </c>
      <c r="H13" s="24">
        <f aca="true" t="shared" si="0" ref="H13:Q13">G13+1</f>
        <v>2028</v>
      </c>
      <c r="I13" s="24">
        <f t="shared" si="0"/>
        <v>2029</v>
      </c>
      <c r="J13" s="24">
        <f t="shared" si="0"/>
        <v>2030</v>
      </c>
      <c r="K13" s="24">
        <f t="shared" si="0"/>
        <v>2031</v>
      </c>
      <c r="L13" s="24">
        <f>K13+1</f>
        <v>2032</v>
      </c>
      <c r="M13" s="24">
        <f>L13+1</f>
        <v>2033</v>
      </c>
      <c r="N13" s="24">
        <f>K13+1</f>
        <v>2032</v>
      </c>
      <c r="O13" s="24">
        <f aca="true" t="shared" si="1" ref="O13">N13+1</f>
        <v>2033</v>
      </c>
      <c r="P13" s="24">
        <f>M13+1</f>
        <v>2034</v>
      </c>
      <c r="Q13" s="24">
        <f t="shared" si="0"/>
        <v>2035</v>
      </c>
    </row>
    <row r="14" spans="1:17" ht="12.75">
      <c r="A14" s="93" t="s">
        <v>14</v>
      </c>
      <c r="B14" s="10">
        <v>1</v>
      </c>
      <c r="C14" s="10"/>
      <c r="D14" s="14">
        <v>2313.0900000000006</v>
      </c>
      <c r="E14" s="14"/>
      <c r="F14" s="4">
        <f aca="true" t="shared" si="2" ref="F14">D14</f>
        <v>2313.0900000000006</v>
      </c>
      <c r="G14" s="4">
        <f aca="true" t="shared" si="3" ref="G14:K14">F14</f>
        <v>2313.0900000000006</v>
      </c>
      <c r="H14" s="4">
        <f t="shared" si="3"/>
        <v>2313.0900000000006</v>
      </c>
      <c r="I14" s="4">
        <f t="shared" si="3"/>
        <v>2313.0900000000006</v>
      </c>
      <c r="J14" s="4">
        <f t="shared" si="3"/>
        <v>2313.0900000000006</v>
      </c>
      <c r="K14" s="4">
        <f t="shared" si="3"/>
        <v>2313.0900000000006</v>
      </c>
      <c r="L14" s="4">
        <f aca="true" t="shared" si="4" ref="L14">I14</f>
        <v>2313.0900000000006</v>
      </c>
      <c r="M14" s="4">
        <f aca="true" t="shared" si="5" ref="M14">L14</f>
        <v>2313.0900000000006</v>
      </c>
      <c r="N14" s="4">
        <f aca="true" t="shared" si="6" ref="N14">I14</f>
        <v>2313.0900000000006</v>
      </c>
      <c r="O14" s="4">
        <f aca="true" t="shared" si="7" ref="O14">N14</f>
        <v>2313.0900000000006</v>
      </c>
      <c r="P14" s="4">
        <f aca="true" t="shared" si="8" ref="P14">K14</f>
        <v>2313.0900000000006</v>
      </c>
      <c r="Q14" s="4">
        <f aca="true" t="shared" si="9" ref="Q14">P14</f>
        <v>2313.0900000000006</v>
      </c>
    </row>
    <row r="15" spans="1:17" ht="12.75">
      <c r="A15" s="27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93" t="s">
        <v>15</v>
      </c>
      <c r="B16" s="10">
        <v>3</v>
      </c>
      <c r="C16" s="10"/>
      <c r="D16" s="15">
        <v>102415</v>
      </c>
      <c r="E16" s="15"/>
      <c r="F16" s="4">
        <f aca="true" t="shared" si="10" ref="F16:F22">D16</f>
        <v>102415</v>
      </c>
      <c r="G16" s="4">
        <f aca="true" t="shared" si="11" ref="G16:Q22">F16</f>
        <v>102415</v>
      </c>
      <c r="H16" s="4">
        <f t="shared" si="11"/>
        <v>102415</v>
      </c>
      <c r="I16" s="4">
        <f t="shared" si="11"/>
        <v>102415</v>
      </c>
      <c r="J16" s="4">
        <f t="shared" si="11"/>
        <v>102415</v>
      </c>
      <c r="K16" s="4">
        <f t="shared" si="11"/>
        <v>102415</v>
      </c>
      <c r="L16" s="4">
        <f aca="true" t="shared" si="12" ref="L16:L22">I16</f>
        <v>102415</v>
      </c>
      <c r="M16" s="4">
        <f aca="true" t="shared" si="13" ref="M16:M22">L16</f>
        <v>102415</v>
      </c>
      <c r="N16" s="4">
        <f aca="true" t="shared" si="14" ref="N16:N22">I16</f>
        <v>102415</v>
      </c>
      <c r="O16" s="4">
        <f aca="true" t="shared" si="15" ref="O16:O22">N16</f>
        <v>102415</v>
      </c>
      <c r="P16" s="4">
        <f aca="true" t="shared" si="16" ref="P16:P22">K16</f>
        <v>102415</v>
      </c>
      <c r="Q16" s="4">
        <f t="shared" si="11"/>
        <v>102415</v>
      </c>
    </row>
    <row r="17" spans="1:17" ht="12.75">
      <c r="A17" s="93" t="s">
        <v>13</v>
      </c>
      <c r="B17" s="10">
        <v>4</v>
      </c>
      <c r="C17" s="10"/>
      <c r="D17" s="15">
        <v>1635</v>
      </c>
      <c r="E17" s="15"/>
      <c r="F17" s="4">
        <f t="shared" si="10"/>
        <v>1635</v>
      </c>
      <c r="G17" s="4">
        <f t="shared" si="11"/>
        <v>1635</v>
      </c>
      <c r="H17" s="4">
        <f t="shared" si="11"/>
        <v>1635</v>
      </c>
      <c r="I17" s="4">
        <f t="shared" si="11"/>
        <v>1635</v>
      </c>
      <c r="J17" s="4">
        <f t="shared" si="11"/>
        <v>1635</v>
      </c>
      <c r="K17" s="4">
        <f t="shared" si="11"/>
        <v>1635</v>
      </c>
      <c r="L17" s="4">
        <f t="shared" si="12"/>
        <v>1635</v>
      </c>
      <c r="M17" s="4">
        <f t="shared" si="13"/>
        <v>1635</v>
      </c>
      <c r="N17" s="4">
        <f t="shared" si="14"/>
        <v>1635</v>
      </c>
      <c r="O17" s="4">
        <f t="shared" si="15"/>
        <v>1635</v>
      </c>
      <c r="P17" s="4">
        <f t="shared" si="16"/>
        <v>1635</v>
      </c>
      <c r="Q17" s="4">
        <f t="shared" si="11"/>
        <v>1635</v>
      </c>
    </row>
    <row r="18" spans="1:17" ht="12.75">
      <c r="A18" s="8" t="s">
        <v>16</v>
      </c>
      <c r="B18" s="10">
        <v>5</v>
      </c>
      <c r="C18" s="10"/>
      <c r="D18" s="15">
        <v>2131971.8</v>
      </c>
      <c r="E18" s="15"/>
      <c r="F18" s="4">
        <f t="shared" si="10"/>
        <v>2131971.8</v>
      </c>
      <c r="G18" s="4">
        <f t="shared" si="11"/>
        <v>2131971.8</v>
      </c>
      <c r="H18" s="4">
        <f t="shared" si="11"/>
        <v>2131971.8</v>
      </c>
      <c r="I18" s="4">
        <f t="shared" si="11"/>
        <v>2131971.8</v>
      </c>
      <c r="J18" s="4">
        <f t="shared" si="11"/>
        <v>2131971.8</v>
      </c>
      <c r="K18" s="4">
        <f t="shared" si="11"/>
        <v>2131971.8</v>
      </c>
      <c r="L18" s="4">
        <f t="shared" si="12"/>
        <v>2131971.8</v>
      </c>
      <c r="M18" s="4">
        <f t="shared" si="13"/>
        <v>2131971.8</v>
      </c>
      <c r="N18" s="4">
        <f t="shared" si="14"/>
        <v>2131971.8</v>
      </c>
      <c r="O18" s="4">
        <f t="shared" si="15"/>
        <v>2131971.8</v>
      </c>
      <c r="P18" s="4">
        <f t="shared" si="16"/>
        <v>2131971.8</v>
      </c>
      <c r="Q18" s="4">
        <f t="shared" si="11"/>
        <v>2131971.8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887922</v>
      </c>
      <c r="E20" s="15"/>
      <c r="F20" s="4">
        <f t="shared" si="10"/>
        <v>887922</v>
      </c>
      <c r="G20" s="4">
        <f t="shared" si="11"/>
        <v>887922</v>
      </c>
      <c r="H20" s="4">
        <f t="shared" si="11"/>
        <v>887922</v>
      </c>
      <c r="I20" s="4">
        <f t="shared" si="11"/>
        <v>887922</v>
      </c>
      <c r="J20" s="4">
        <f t="shared" si="11"/>
        <v>887922</v>
      </c>
      <c r="K20" s="4">
        <f t="shared" si="11"/>
        <v>887922</v>
      </c>
      <c r="L20" s="4">
        <f t="shared" si="12"/>
        <v>887922</v>
      </c>
      <c r="M20" s="4">
        <f t="shared" si="13"/>
        <v>887922</v>
      </c>
      <c r="N20" s="4">
        <f t="shared" si="14"/>
        <v>887922</v>
      </c>
      <c r="O20" s="4">
        <f t="shared" si="15"/>
        <v>887922</v>
      </c>
      <c r="P20" s="4">
        <f t="shared" si="16"/>
        <v>887922</v>
      </c>
      <c r="Q20" s="4">
        <f t="shared" si="11"/>
        <v>887922</v>
      </c>
    </row>
    <row r="21" spans="1:17" ht="12.75">
      <c r="A21" s="8" t="s">
        <v>18</v>
      </c>
      <c r="B21" s="10">
        <v>8</v>
      </c>
      <c r="C21" s="10"/>
      <c r="D21" s="15">
        <v>227882.2</v>
      </c>
      <c r="E21" s="15"/>
      <c r="F21" s="4">
        <f t="shared" si="10"/>
        <v>227882.2</v>
      </c>
      <c r="G21" s="4">
        <f t="shared" si="11"/>
        <v>227882.2</v>
      </c>
      <c r="H21" s="4">
        <f t="shared" si="11"/>
        <v>227882.2</v>
      </c>
      <c r="I21" s="4">
        <f t="shared" si="11"/>
        <v>227882.2</v>
      </c>
      <c r="J21" s="4">
        <f t="shared" si="11"/>
        <v>227882.2</v>
      </c>
      <c r="K21" s="4">
        <f t="shared" si="11"/>
        <v>227882.2</v>
      </c>
      <c r="L21" s="4">
        <f t="shared" si="12"/>
        <v>227882.2</v>
      </c>
      <c r="M21" s="4">
        <f t="shared" si="13"/>
        <v>227882.2</v>
      </c>
      <c r="N21" s="4">
        <f t="shared" si="14"/>
        <v>227882.2</v>
      </c>
      <c r="O21" s="4">
        <f t="shared" si="15"/>
        <v>227882.2</v>
      </c>
      <c r="P21" s="4">
        <f t="shared" si="16"/>
        <v>227882.2</v>
      </c>
      <c r="Q21" s="4">
        <f t="shared" si="11"/>
        <v>227882.2</v>
      </c>
    </row>
    <row r="22" spans="1:17" ht="12.75">
      <c r="A22" s="34" t="s">
        <v>23</v>
      </c>
      <c r="B22" s="33">
        <v>9</v>
      </c>
      <c r="C22" s="33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100</v>
      </c>
      <c r="B23" s="16" t="s">
        <v>11</v>
      </c>
      <c r="C23" s="16"/>
      <c r="D23" s="21">
        <f>SUM(D18:D22)</f>
        <v>3247776</v>
      </c>
      <c r="E23" s="21"/>
      <c r="F23" s="21">
        <f aca="true" t="shared" si="17" ref="F23:Q23">SUM(F18:F22)</f>
        <v>3247776</v>
      </c>
      <c r="G23" s="21">
        <f t="shared" si="17"/>
        <v>3247776</v>
      </c>
      <c r="H23" s="21">
        <f t="shared" si="17"/>
        <v>3247776</v>
      </c>
      <c r="I23" s="21">
        <f t="shared" si="17"/>
        <v>3247776</v>
      </c>
      <c r="J23" s="21">
        <f t="shared" si="17"/>
        <v>3247776</v>
      </c>
      <c r="K23" s="21">
        <f t="shared" si="17"/>
        <v>3247776</v>
      </c>
      <c r="L23" s="21">
        <f t="shared" si="17"/>
        <v>3247776</v>
      </c>
      <c r="M23" s="21">
        <f t="shared" si="17"/>
        <v>3247776</v>
      </c>
      <c r="N23" s="21">
        <f t="shared" si="17"/>
        <v>3247776</v>
      </c>
      <c r="O23" s="21">
        <f t="shared" si="17"/>
        <v>3247776</v>
      </c>
      <c r="P23" s="21">
        <f t="shared" si="17"/>
        <v>3247776</v>
      </c>
      <c r="Q23" s="21">
        <f t="shared" si="17"/>
        <v>3247776</v>
      </c>
    </row>
    <row r="24" spans="1:17" ht="20.25" customHeight="1">
      <c r="A24" s="3" t="s">
        <v>97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2026</v>
      </c>
      <c r="G25" s="24">
        <f>F25+1</f>
        <v>2027</v>
      </c>
      <c r="H25" s="24">
        <f aca="true" t="shared" si="18" ref="H25:Q25">G25+1</f>
        <v>2028</v>
      </c>
      <c r="I25" s="24">
        <f t="shared" si="18"/>
        <v>2029</v>
      </c>
      <c r="J25" s="24">
        <f t="shared" si="18"/>
        <v>2030</v>
      </c>
      <c r="K25" s="24">
        <f t="shared" si="18"/>
        <v>2031</v>
      </c>
      <c r="L25" s="24">
        <f>K25+1</f>
        <v>2032</v>
      </c>
      <c r="M25" s="24">
        <f>L25+1</f>
        <v>2033</v>
      </c>
      <c r="N25" s="24">
        <f>K25+1</f>
        <v>2032</v>
      </c>
      <c r="O25" s="24">
        <f aca="true" t="shared" si="19" ref="O25">N25+1</f>
        <v>2033</v>
      </c>
      <c r="P25" s="24">
        <f>M25+1</f>
        <v>2034</v>
      </c>
      <c r="Q25" s="24">
        <f t="shared" si="18"/>
        <v>2035</v>
      </c>
    </row>
    <row r="26" spans="1:19" ht="12.75">
      <c r="A26" s="93" t="s">
        <v>14</v>
      </c>
      <c r="B26" s="10">
        <v>10</v>
      </c>
      <c r="C26" s="10"/>
      <c r="D26" s="10"/>
      <c r="E26" s="10"/>
      <c r="F26" s="6">
        <f aca="true" t="shared" si="20" ref="F26:Q26">F14-F38</f>
        <v>2313.0900000000006</v>
      </c>
      <c r="G26" s="6">
        <f t="shared" si="20"/>
        <v>2313.0900000000006</v>
      </c>
      <c r="H26" s="6">
        <f t="shared" si="20"/>
        <v>2313.0900000000006</v>
      </c>
      <c r="I26" s="6">
        <f t="shared" si="20"/>
        <v>2313.0900000000006</v>
      </c>
      <c r="J26" s="6">
        <f t="shared" si="20"/>
        <v>2313.0900000000006</v>
      </c>
      <c r="K26" s="6">
        <f t="shared" si="20"/>
        <v>2313.0900000000006</v>
      </c>
      <c r="L26" s="6">
        <f t="shared" si="20"/>
        <v>2313.0900000000006</v>
      </c>
      <c r="M26" s="6">
        <f t="shared" si="20"/>
        <v>2313.0900000000006</v>
      </c>
      <c r="N26" s="6">
        <f t="shared" si="20"/>
        <v>2313.0900000000006</v>
      </c>
      <c r="O26" s="6">
        <f t="shared" si="20"/>
        <v>2313.0900000000006</v>
      </c>
      <c r="P26" s="6">
        <f t="shared" si="20"/>
        <v>2313.0900000000006</v>
      </c>
      <c r="Q26" s="6">
        <f t="shared" si="20"/>
        <v>2313.0900000000006</v>
      </c>
      <c r="R26" s="52"/>
      <c r="S26" s="53"/>
    </row>
    <row r="27" spans="1:19" ht="12.75">
      <c r="A27" s="27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2"/>
      <c r="S27" s="53"/>
    </row>
    <row r="28" spans="1:19" ht="12.75">
      <c r="A28" s="93" t="s">
        <v>15</v>
      </c>
      <c r="B28" s="10">
        <v>12</v>
      </c>
      <c r="C28" s="10"/>
      <c r="D28" s="10"/>
      <c r="E28" s="10"/>
      <c r="F28" s="6">
        <f aca="true" t="shared" si="21" ref="F28:Q30">F16-F40</f>
        <v>102415</v>
      </c>
      <c r="G28" s="6">
        <f t="shared" si="21"/>
        <v>102415</v>
      </c>
      <c r="H28" s="6">
        <f t="shared" si="21"/>
        <v>102415</v>
      </c>
      <c r="I28" s="6">
        <f t="shared" si="21"/>
        <v>102415</v>
      </c>
      <c r="J28" s="6">
        <f t="shared" si="21"/>
        <v>102415</v>
      </c>
      <c r="K28" s="6">
        <f t="shared" si="21"/>
        <v>102415</v>
      </c>
      <c r="L28" s="6">
        <f t="shared" si="21"/>
        <v>102415</v>
      </c>
      <c r="M28" s="6">
        <f t="shared" si="21"/>
        <v>102415</v>
      </c>
      <c r="N28" s="6">
        <f t="shared" si="21"/>
        <v>102415</v>
      </c>
      <c r="O28" s="6">
        <f t="shared" si="21"/>
        <v>102415</v>
      </c>
      <c r="P28" s="6">
        <f t="shared" si="21"/>
        <v>102415</v>
      </c>
      <c r="Q28" s="6">
        <f t="shared" si="21"/>
        <v>102415</v>
      </c>
      <c r="R28" s="52"/>
      <c r="S28" s="53"/>
    </row>
    <row r="29" spans="1:19" ht="12.75">
      <c r="A29" s="93" t="s">
        <v>13</v>
      </c>
      <c r="B29" s="10">
        <v>13</v>
      </c>
      <c r="C29" s="10"/>
      <c r="D29" s="10"/>
      <c r="E29" s="10"/>
      <c r="F29" s="6">
        <f t="shared" si="21"/>
        <v>1635</v>
      </c>
      <c r="G29" s="6">
        <f t="shared" si="21"/>
        <v>1635</v>
      </c>
      <c r="H29" s="6">
        <f t="shared" si="21"/>
        <v>1635</v>
      </c>
      <c r="I29" s="6">
        <f t="shared" si="21"/>
        <v>1635</v>
      </c>
      <c r="J29" s="6">
        <f t="shared" si="21"/>
        <v>1635</v>
      </c>
      <c r="K29" s="6">
        <f t="shared" si="21"/>
        <v>1635</v>
      </c>
      <c r="L29" s="6">
        <f t="shared" si="21"/>
        <v>1635</v>
      </c>
      <c r="M29" s="6">
        <f t="shared" si="21"/>
        <v>1635</v>
      </c>
      <c r="N29" s="6">
        <f t="shared" si="21"/>
        <v>1635</v>
      </c>
      <c r="O29" s="6">
        <f t="shared" si="21"/>
        <v>1635</v>
      </c>
      <c r="P29" s="6">
        <f t="shared" si="21"/>
        <v>1635</v>
      </c>
      <c r="Q29" s="6">
        <f t="shared" si="21"/>
        <v>1635</v>
      </c>
      <c r="R29" s="52"/>
      <c r="S29" s="53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2131971.8</v>
      </c>
      <c r="G30" s="6">
        <f t="shared" si="21"/>
        <v>2131971.8</v>
      </c>
      <c r="H30" s="6">
        <f t="shared" si="21"/>
        <v>2131971.8</v>
      </c>
      <c r="I30" s="6">
        <f t="shared" si="21"/>
        <v>2131971.8</v>
      </c>
      <c r="J30" s="6">
        <f t="shared" si="21"/>
        <v>2131971.8</v>
      </c>
      <c r="K30" s="6">
        <f t="shared" si="21"/>
        <v>2131971.8</v>
      </c>
      <c r="L30" s="6">
        <f t="shared" si="21"/>
        <v>2131971.8</v>
      </c>
      <c r="M30" s="6">
        <f t="shared" si="21"/>
        <v>2131971.8</v>
      </c>
      <c r="N30" s="6">
        <f t="shared" si="21"/>
        <v>2131971.8</v>
      </c>
      <c r="O30" s="6">
        <f t="shared" si="21"/>
        <v>2131971.8</v>
      </c>
      <c r="P30" s="6">
        <f t="shared" si="21"/>
        <v>2131971.8</v>
      </c>
      <c r="Q30" s="6">
        <f t="shared" si="21"/>
        <v>2131971.8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887922</v>
      </c>
      <c r="G32" s="6">
        <f t="shared" si="22"/>
        <v>887922</v>
      </c>
      <c r="H32" s="6">
        <f t="shared" si="22"/>
        <v>887922</v>
      </c>
      <c r="I32" s="6">
        <f t="shared" si="22"/>
        <v>887922</v>
      </c>
      <c r="J32" s="6">
        <f t="shared" si="22"/>
        <v>887922</v>
      </c>
      <c r="K32" s="6">
        <f t="shared" si="22"/>
        <v>887922</v>
      </c>
      <c r="L32" s="6">
        <f t="shared" si="22"/>
        <v>887922</v>
      </c>
      <c r="M32" s="6">
        <f t="shared" si="22"/>
        <v>887922</v>
      </c>
      <c r="N32" s="6">
        <f t="shared" si="22"/>
        <v>887922</v>
      </c>
      <c r="O32" s="6">
        <f t="shared" si="22"/>
        <v>887922</v>
      </c>
      <c r="P32" s="6">
        <f t="shared" si="22"/>
        <v>887922</v>
      </c>
      <c r="Q32" s="6">
        <f t="shared" si="22"/>
        <v>887922</v>
      </c>
      <c r="R32" s="54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227882.2</v>
      </c>
      <c r="G33" s="6">
        <f t="shared" si="22"/>
        <v>227882.2</v>
      </c>
      <c r="H33" s="6">
        <f t="shared" si="22"/>
        <v>227882.2</v>
      </c>
      <c r="I33" s="6">
        <f t="shared" si="22"/>
        <v>227882.2</v>
      </c>
      <c r="J33" s="6">
        <f t="shared" si="22"/>
        <v>227882.2</v>
      </c>
      <c r="K33" s="6">
        <f t="shared" si="22"/>
        <v>227882.2</v>
      </c>
      <c r="L33" s="6">
        <f t="shared" si="22"/>
        <v>227882.2</v>
      </c>
      <c r="M33" s="6">
        <f t="shared" si="22"/>
        <v>227882.2</v>
      </c>
      <c r="N33" s="6">
        <f t="shared" si="22"/>
        <v>227882.2</v>
      </c>
      <c r="O33" s="6">
        <f t="shared" si="22"/>
        <v>227882.2</v>
      </c>
      <c r="P33" s="6">
        <f t="shared" si="22"/>
        <v>227882.2</v>
      </c>
      <c r="Q33" s="6">
        <f t="shared" si="22"/>
        <v>227882.2</v>
      </c>
      <c r="R33" s="54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4"/>
    </row>
    <row r="35" spans="1:18" ht="12.75">
      <c r="A35" s="18" t="s">
        <v>101</v>
      </c>
      <c r="B35" s="19" t="s">
        <v>0</v>
      </c>
      <c r="C35" s="19"/>
      <c r="D35" s="19"/>
      <c r="E35" s="19"/>
      <c r="F35" s="20">
        <f aca="true" t="shared" si="23" ref="F35:Q35">SUM(F30:F34)</f>
        <v>3247776</v>
      </c>
      <c r="G35" s="20">
        <f t="shared" si="23"/>
        <v>3247776</v>
      </c>
      <c r="H35" s="20">
        <f t="shared" si="23"/>
        <v>3247776</v>
      </c>
      <c r="I35" s="20">
        <f t="shared" si="23"/>
        <v>3247776</v>
      </c>
      <c r="J35" s="20">
        <f t="shared" si="23"/>
        <v>3247776</v>
      </c>
      <c r="K35" s="20">
        <f t="shared" si="23"/>
        <v>3247776</v>
      </c>
      <c r="L35" s="20">
        <f t="shared" si="23"/>
        <v>3247776</v>
      </c>
      <c r="M35" s="20">
        <f t="shared" si="23"/>
        <v>3247776</v>
      </c>
      <c r="N35" s="20">
        <f t="shared" si="23"/>
        <v>3247776</v>
      </c>
      <c r="O35" s="20">
        <f t="shared" si="23"/>
        <v>3247776</v>
      </c>
      <c r="P35" s="20">
        <f t="shared" si="23"/>
        <v>3247776</v>
      </c>
      <c r="Q35" s="20">
        <f t="shared" si="23"/>
        <v>3247776</v>
      </c>
      <c r="R35" s="55"/>
    </row>
    <row r="36" spans="1:17" ht="20.25" customHeight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2026</v>
      </c>
      <c r="G37" s="24">
        <f aca="true" t="shared" si="24" ref="G37:Q37">F37+1</f>
        <v>2027</v>
      </c>
      <c r="H37" s="24">
        <f t="shared" si="24"/>
        <v>2028</v>
      </c>
      <c r="I37" s="24">
        <f t="shared" si="24"/>
        <v>2029</v>
      </c>
      <c r="J37" s="24">
        <f t="shared" si="24"/>
        <v>2030</v>
      </c>
      <c r="K37" s="24">
        <f t="shared" si="24"/>
        <v>2031</v>
      </c>
      <c r="L37" s="24">
        <f t="shared" si="24"/>
        <v>2032</v>
      </c>
      <c r="M37" s="24">
        <f t="shared" si="24"/>
        <v>2033</v>
      </c>
      <c r="N37" s="24">
        <f>K37+1</f>
        <v>2032</v>
      </c>
      <c r="O37" s="24">
        <f aca="true" t="shared" si="25" ref="O37">N37+1</f>
        <v>2033</v>
      </c>
      <c r="P37" s="24">
        <f>M37+1</f>
        <v>2034</v>
      </c>
      <c r="Q37" s="24">
        <f t="shared" si="24"/>
        <v>2035</v>
      </c>
    </row>
    <row r="38" spans="1:19" ht="12.75">
      <c r="A38" s="93" t="s">
        <v>14</v>
      </c>
      <c r="B38" s="10">
        <v>19</v>
      </c>
      <c r="C38" s="10"/>
      <c r="D38" s="99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2"/>
      <c r="S38" s="53"/>
    </row>
    <row r="39" spans="1:19" ht="12.75">
      <c r="A39" s="27" t="s">
        <v>20</v>
      </c>
      <c r="B39" s="10">
        <v>20</v>
      </c>
      <c r="C39" s="10"/>
      <c r="D39" s="99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2"/>
      <c r="S39" s="53"/>
    </row>
    <row r="40" spans="1:19" ht="12.75">
      <c r="A40" s="93" t="s">
        <v>15</v>
      </c>
      <c r="B40" s="10">
        <v>21</v>
      </c>
      <c r="C40" s="10"/>
      <c r="D40" s="99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2"/>
      <c r="S40" s="53"/>
    </row>
    <row r="41" spans="1:19" ht="12.75">
      <c r="A41" s="93" t="s">
        <v>13</v>
      </c>
      <c r="B41" s="10">
        <v>22</v>
      </c>
      <c r="C41" s="10"/>
      <c r="D41" s="99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2"/>
      <c r="S41" s="53"/>
    </row>
    <row r="42" spans="1:17" ht="12.75">
      <c r="A42" s="8" t="s">
        <v>16</v>
      </c>
      <c r="B42" s="10">
        <v>23</v>
      </c>
      <c r="C42" s="10"/>
      <c r="D42" s="99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99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99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4"/>
    </row>
    <row r="45" spans="1:18" ht="12.75">
      <c r="A45" s="8" t="s">
        <v>18</v>
      </c>
      <c r="B45" s="10">
        <v>26</v>
      </c>
      <c r="C45" s="10"/>
      <c r="D45" s="99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4"/>
    </row>
    <row r="46" spans="1:18" ht="12.75">
      <c r="A46" s="9" t="s">
        <v>19</v>
      </c>
      <c r="B46" s="10">
        <v>27</v>
      </c>
      <c r="C46" s="10"/>
      <c r="D46" s="99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4"/>
    </row>
    <row r="47" spans="1:18" ht="12.75">
      <c r="A47" s="18" t="s">
        <v>98</v>
      </c>
      <c r="B47" s="19" t="s">
        <v>1</v>
      </c>
      <c r="C47" s="19"/>
      <c r="D47" s="60">
        <f>SUM(F47:Q47)</f>
        <v>0</v>
      </c>
      <c r="E47" s="60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5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</sheetData>
  <mergeCells count="4">
    <mergeCell ref="B7:C7"/>
    <mergeCell ref="B8:C8"/>
    <mergeCell ref="B9:C9"/>
    <mergeCell ref="D11:J11"/>
  </mergeCells>
  <conditionalFormatting sqref="B11: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36">
      <selection activeCell="F37" sqref="F37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125</v>
      </c>
      <c r="H4" s="98"/>
      <c r="I4" s="98"/>
      <c r="J4" s="98"/>
      <c r="K4" s="98"/>
      <c r="L4" s="98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35" customHeight="1">
      <c r="A7" s="94" t="s">
        <v>81</v>
      </c>
      <c r="B7" s="106" t="s">
        <v>79</v>
      </c>
      <c r="C7" s="107"/>
      <c r="D7" s="9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95" t="s">
        <v>25</v>
      </c>
      <c r="B8" s="106" t="s">
        <v>26</v>
      </c>
      <c r="C8" s="107"/>
      <c r="D8" s="9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94" t="s">
        <v>82</v>
      </c>
      <c r="B9" s="106" t="s">
        <v>80</v>
      </c>
      <c r="C9" s="107"/>
      <c r="D9" s="9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2.75">
      <c r="A11" s="11" t="s">
        <v>12</v>
      </c>
      <c r="B11" s="12">
        <v>12</v>
      </c>
      <c r="C11" s="12"/>
      <c r="D11" s="108"/>
      <c r="E11" s="108"/>
      <c r="F11" s="108"/>
      <c r="G11" s="108"/>
      <c r="H11" s="108"/>
      <c r="I11" s="108"/>
      <c r="J11" s="108"/>
      <c r="K11" s="13"/>
      <c r="L11" s="13"/>
      <c r="M11" s="13"/>
      <c r="N11" s="13"/>
      <c r="O11" s="13"/>
      <c r="P11" s="13"/>
      <c r="Q11" s="13"/>
    </row>
    <row r="12" spans="1:17" ht="20.25" customHeight="1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92"/>
      <c r="F13" s="24">
        <v>2026</v>
      </c>
      <c r="G13" s="24">
        <f>F13+1</f>
        <v>2027</v>
      </c>
      <c r="H13" s="24">
        <f aca="true" t="shared" si="0" ref="H13:Q13">G13+1</f>
        <v>2028</v>
      </c>
      <c r="I13" s="24">
        <f t="shared" si="0"/>
        <v>2029</v>
      </c>
      <c r="J13" s="24">
        <f t="shared" si="0"/>
        <v>2030</v>
      </c>
      <c r="K13" s="24">
        <f t="shared" si="0"/>
        <v>2031</v>
      </c>
      <c r="L13" s="24">
        <f>K13+1</f>
        <v>2032</v>
      </c>
      <c r="M13" s="24">
        <f>L13+1</f>
        <v>2033</v>
      </c>
      <c r="N13" s="24">
        <f>K13+1</f>
        <v>2032</v>
      </c>
      <c r="O13" s="24">
        <f aca="true" t="shared" si="1" ref="O13">N13+1</f>
        <v>2033</v>
      </c>
      <c r="P13" s="24">
        <f>M13+1</f>
        <v>2034</v>
      </c>
      <c r="Q13" s="24">
        <f t="shared" si="0"/>
        <v>2035</v>
      </c>
    </row>
    <row r="14" spans="1:17" ht="12.75">
      <c r="A14" s="93" t="s">
        <v>14</v>
      </c>
      <c r="B14" s="10">
        <v>1</v>
      </c>
      <c r="C14" s="10"/>
      <c r="D14" s="14">
        <v>2492</v>
      </c>
      <c r="E14" s="14"/>
      <c r="F14" s="4">
        <f aca="true" t="shared" si="2" ref="F14">D14</f>
        <v>2492</v>
      </c>
      <c r="G14" s="4">
        <f aca="true" t="shared" si="3" ref="G14:K14">F14</f>
        <v>2492</v>
      </c>
      <c r="H14" s="4">
        <f t="shared" si="3"/>
        <v>2492</v>
      </c>
      <c r="I14" s="4">
        <f t="shared" si="3"/>
        <v>2492</v>
      </c>
      <c r="J14" s="4">
        <f t="shared" si="3"/>
        <v>2492</v>
      </c>
      <c r="K14" s="4">
        <f t="shared" si="3"/>
        <v>2492</v>
      </c>
      <c r="L14" s="4">
        <f aca="true" t="shared" si="4" ref="L14">I14</f>
        <v>2492</v>
      </c>
      <c r="M14" s="4">
        <f aca="true" t="shared" si="5" ref="M14">L14</f>
        <v>2492</v>
      </c>
      <c r="N14" s="4">
        <f aca="true" t="shared" si="6" ref="N14">I14</f>
        <v>2492</v>
      </c>
      <c r="O14" s="4">
        <f aca="true" t="shared" si="7" ref="O14">N14</f>
        <v>2492</v>
      </c>
      <c r="P14" s="4">
        <f aca="true" t="shared" si="8" ref="P14">K14</f>
        <v>2492</v>
      </c>
      <c r="Q14" s="4">
        <f aca="true" t="shared" si="9" ref="Q14">P14</f>
        <v>2492</v>
      </c>
    </row>
    <row r="15" spans="1:17" ht="12.75">
      <c r="A15" s="27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93" t="s">
        <v>15</v>
      </c>
      <c r="B16" s="10">
        <v>3</v>
      </c>
      <c r="C16" s="10"/>
      <c r="D16" s="15">
        <v>61767.6</v>
      </c>
      <c r="E16" s="15"/>
      <c r="F16" s="4">
        <f aca="true" t="shared" si="10" ref="F16:F22">D16</f>
        <v>61767.6</v>
      </c>
      <c r="G16" s="4">
        <f aca="true" t="shared" si="11" ref="G16:Q22">F16</f>
        <v>61767.6</v>
      </c>
      <c r="H16" s="4">
        <f t="shared" si="11"/>
        <v>61767.6</v>
      </c>
      <c r="I16" s="4">
        <f t="shared" si="11"/>
        <v>61767.6</v>
      </c>
      <c r="J16" s="4">
        <f t="shared" si="11"/>
        <v>61767.6</v>
      </c>
      <c r="K16" s="4">
        <f t="shared" si="11"/>
        <v>61767.6</v>
      </c>
      <c r="L16" s="4">
        <f aca="true" t="shared" si="12" ref="L16:L22">I16</f>
        <v>61767.6</v>
      </c>
      <c r="M16" s="4">
        <f aca="true" t="shared" si="13" ref="M16:M22">L16</f>
        <v>61767.6</v>
      </c>
      <c r="N16" s="4">
        <f aca="true" t="shared" si="14" ref="N16:N22">I16</f>
        <v>61767.6</v>
      </c>
      <c r="O16" s="4">
        <f aca="true" t="shared" si="15" ref="O16:O22">N16</f>
        <v>61767.6</v>
      </c>
      <c r="P16" s="4">
        <f aca="true" t="shared" si="16" ref="P16:P22">K16</f>
        <v>61767.6</v>
      </c>
      <c r="Q16" s="4">
        <f t="shared" si="11"/>
        <v>61767.6</v>
      </c>
    </row>
    <row r="17" spans="1:17" ht="12.75">
      <c r="A17" s="93" t="s">
        <v>13</v>
      </c>
      <c r="B17" s="10">
        <v>4</v>
      </c>
      <c r="C17" s="10"/>
      <c r="D17" s="15">
        <v>1587</v>
      </c>
      <c r="E17" s="15"/>
      <c r="F17" s="4">
        <f t="shared" si="10"/>
        <v>1587</v>
      </c>
      <c r="G17" s="4">
        <f t="shared" si="11"/>
        <v>1587</v>
      </c>
      <c r="H17" s="4">
        <f t="shared" si="11"/>
        <v>1587</v>
      </c>
      <c r="I17" s="4">
        <f t="shared" si="11"/>
        <v>1587</v>
      </c>
      <c r="J17" s="4">
        <f t="shared" si="11"/>
        <v>1587</v>
      </c>
      <c r="K17" s="4">
        <f t="shared" si="11"/>
        <v>1587</v>
      </c>
      <c r="L17" s="4">
        <f t="shared" si="12"/>
        <v>1587</v>
      </c>
      <c r="M17" s="4">
        <f t="shared" si="13"/>
        <v>1587</v>
      </c>
      <c r="N17" s="4">
        <f t="shared" si="14"/>
        <v>1587</v>
      </c>
      <c r="O17" s="4">
        <f t="shared" si="15"/>
        <v>1587</v>
      </c>
      <c r="P17" s="4">
        <f t="shared" si="16"/>
        <v>1587</v>
      </c>
      <c r="Q17" s="4">
        <f t="shared" si="11"/>
        <v>1587</v>
      </c>
    </row>
    <row r="18" spans="1:17" ht="12.75">
      <c r="A18" s="8" t="s">
        <v>16</v>
      </c>
      <c r="B18" s="10">
        <v>5</v>
      </c>
      <c r="C18" s="10"/>
      <c r="D18" s="15">
        <v>2218702.3600000003</v>
      </c>
      <c r="E18" s="15"/>
      <c r="F18" s="4">
        <f t="shared" si="10"/>
        <v>2218702.3600000003</v>
      </c>
      <c r="G18" s="4">
        <f t="shared" si="11"/>
        <v>2218702.3600000003</v>
      </c>
      <c r="H18" s="4">
        <f t="shared" si="11"/>
        <v>2218702.3600000003</v>
      </c>
      <c r="I18" s="4">
        <f t="shared" si="11"/>
        <v>2218702.3600000003</v>
      </c>
      <c r="J18" s="4">
        <f t="shared" si="11"/>
        <v>2218702.3600000003</v>
      </c>
      <c r="K18" s="4">
        <f t="shared" si="11"/>
        <v>2218702.3600000003</v>
      </c>
      <c r="L18" s="4">
        <f t="shared" si="12"/>
        <v>2218702.3600000003</v>
      </c>
      <c r="M18" s="4">
        <f t="shared" si="13"/>
        <v>2218702.3600000003</v>
      </c>
      <c r="N18" s="4">
        <f t="shared" si="14"/>
        <v>2218702.3600000003</v>
      </c>
      <c r="O18" s="4">
        <f t="shared" si="15"/>
        <v>2218702.3600000003</v>
      </c>
      <c r="P18" s="4">
        <f t="shared" si="16"/>
        <v>2218702.3600000003</v>
      </c>
      <c r="Q18" s="4">
        <f t="shared" si="11"/>
        <v>2218702.3600000003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551559.7086999998</v>
      </c>
      <c r="E20" s="15"/>
      <c r="F20" s="4">
        <f t="shared" si="10"/>
        <v>551559.7086999998</v>
      </c>
      <c r="G20" s="4">
        <f t="shared" si="11"/>
        <v>551559.7086999998</v>
      </c>
      <c r="H20" s="4">
        <f t="shared" si="11"/>
        <v>551559.7086999998</v>
      </c>
      <c r="I20" s="4">
        <f t="shared" si="11"/>
        <v>551559.7086999998</v>
      </c>
      <c r="J20" s="4">
        <f t="shared" si="11"/>
        <v>551559.7086999998</v>
      </c>
      <c r="K20" s="4">
        <f t="shared" si="11"/>
        <v>551559.7086999998</v>
      </c>
      <c r="L20" s="4">
        <f t="shared" si="12"/>
        <v>551559.7086999998</v>
      </c>
      <c r="M20" s="4">
        <f t="shared" si="13"/>
        <v>551559.7086999998</v>
      </c>
      <c r="N20" s="4">
        <f t="shared" si="14"/>
        <v>551559.7086999998</v>
      </c>
      <c r="O20" s="4">
        <f t="shared" si="15"/>
        <v>551559.7086999998</v>
      </c>
      <c r="P20" s="4">
        <f t="shared" si="16"/>
        <v>551559.7086999998</v>
      </c>
      <c r="Q20" s="4">
        <f t="shared" si="11"/>
        <v>551559.7086999998</v>
      </c>
    </row>
    <row r="21" spans="1:17" ht="12.75">
      <c r="A21" s="8" t="s">
        <v>18</v>
      </c>
      <c r="B21" s="10">
        <v>8</v>
      </c>
      <c r="C21" s="10"/>
      <c r="D21" s="15">
        <v>221192.40989999997</v>
      </c>
      <c r="E21" s="15"/>
      <c r="F21" s="4">
        <f t="shared" si="10"/>
        <v>221192.40989999997</v>
      </c>
      <c r="G21" s="4">
        <f t="shared" si="11"/>
        <v>221192.40989999997</v>
      </c>
      <c r="H21" s="4">
        <f t="shared" si="11"/>
        <v>221192.40989999997</v>
      </c>
      <c r="I21" s="4">
        <f t="shared" si="11"/>
        <v>221192.40989999997</v>
      </c>
      <c r="J21" s="4">
        <f t="shared" si="11"/>
        <v>221192.40989999997</v>
      </c>
      <c r="K21" s="4">
        <f t="shared" si="11"/>
        <v>221192.40989999997</v>
      </c>
      <c r="L21" s="4">
        <f t="shared" si="12"/>
        <v>221192.40989999997</v>
      </c>
      <c r="M21" s="4">
        <f t="shared" si="13"/>
        <v>221192.40989999997</v>
      </c>
      <c r="N21" s="4">
        <f t="shared" si="14"/>
        <v>221192.40989999997</v>
      </c>
      <c r="O21" s="4">
        <f t="shared" si="15"/>
        <v>221192.40989999997</v>
      </c>
      <c r="P21" s="4">
        <f t="shared" si="16"/>
        <v>221192.40989999997</v>
      </c>
      <c r="Q21" s="4">
        <f t="shared" si="11"/>
        <v>221192.40989999997</v>
      </c>
    </row>
    <row r="22" spans="1:17" ht="12.75">
      <c r="A22" s="34" t="s">
        <v>23</v>
      </c>
      <c r="B22" s="33">
        <v>9</v>
      </c>
      <c r="C22" s="33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100</v>
      </c>
      <c r="B23" s="16" t="s">
        <v>11</v>
      </c>
      <c r="C23" s="16"/>
      <c r="D23" s="21">
        <f>SUM(D18:D22)</f>
        <v>2991454.4786</v>
      </c>
      <c r="E23" s="21"/>
      <c r="F23" s="21">
        <f aca="true" t="shared" si="17" ref="F23:Q23">SUM(F18:F22)</f>
        <v>2991454.4786</v>
      </c>
      <c r="G23" s="21">
        <f t="shared" si="17"/>
        <v>2991454.4786</v>
      </c>
      <c r="H23" s="21">
        <f t="shared" si="17"/>
        <v>2991454.4786</v>
      </c>
      <c r="I23" s="21">
        <f t="shared" si="17"/>
        <v>2991454.4786</v>
      </c>
      <c r="J23" s="21">
        <f t="shared" si="17"/>
        <v>2991454.4786</v>
      </c>
      <c r="K23" s="21">
        <f t="shared" si="17"/>
        <v>2991454.4786</v>
      </c>
      <c r="L23" s="21">
        <f t="shared" si="17"/>
        <v>2991454.4786</v>
      </c>
      <c r="M23" s="21">
        <f t="shared" si="17"/>
        <v>2991454.4786</v>
      </c>
      <c r="N23" s="21">
        <f t="shared" si="17"/>
        <v>2991454.4786</v>
      </c>
      <c r="O23" s="21">
        <f t="shared" si="17"/>
        <v>2991454.4786</v>
      </c>
      <c r="P23" s="21">
        <f t="shared" si="17"/>
        <v>2991454.4786</v>
      </c>
      <c r="Q23" s="21">
        <f t="shared" si="17"/>
        <v>2991454.4786</v>
      </c>
    </row>
    <row r="24" spans="1:17" ht="20.25" customHeight="1">
      <c r="A24" s="3" t="s">
        <v>97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2026</v>
      </c>
      <c r="G25" s="24">
        <f>F25+1</f>
        <v>2027</v>
      </c>
      <c r="H25" s="24">
        <f aca="true" t="shared" si="18" ref="H25:Q25">G25+1</f>
        <v>2028</v>
      </c>
      <c r="I25" s="24">
        <f t="shared" si="18"/>
        <v>2029</v>
      </c>
      <c r="J25" s="24">
        <f t="shared" si="18"/>
        <v>2030</v>
      </c>
      <c r="K25" s="24">
        <f t="shared" si="18"/>
        <v>2031</v>
      </c>
      <c r="L25" s="24">
        <f>K25+1</f>
        <v>2032</v>
      </c>
      <c r="M25" s="24">
        <f>L25+1</f>
        <v>2033</v>
      </c>
      <c r="N25" s="24">
        <f>K25+1</f>
        <v>2032</v>
      </c>
      <c r="O25" s="24">
        <f aca="true" t="shared" si="19" ref="O25">N25+1</f>
        <v>2033</v>
      </c>
      <c r="P25" s="24">
        <f>M25+1</f>
        <v>2034</v>
      </c>
      <c r="Q25" s="24">
        <f t="shared" si="18"/>
        <v>2035</v>
      </c>
    </row>
    <row r="26" spans="1:19" ht="12.75">
      <c r="A26" s="93" t="s">
        <v>14</v>
      </c>
      <c r="B26" s="10">
        <v>10</v>
      </c>
      <c r="C26" s="10"/>
      <c r="D26" s="10"/>
      <c r="E26" s="10"/>
      <c r="F26" s="6">
        <f aca="true" t="shared" si="20" ref="F26:Q26">F14-F38</f>
        <v>2492</v>
      </c>
      <c r="G26" s="6">
        <f t="shared" si="20"/>
        <v>2492</v>
      </c>
      <c r="H26" s="6">
        <f t="shared" si="20"/>
        <v>2492</v>
      </c>
      <c r="I26" s="6">
        <f t="shared" si="20"/>
        <v>2492</v>
      </c>
      <c r="J26" s="6">
        <f t="shared" si="20"/>
        <v>2492</v>
      </c>
      <c r="K26" s="6">
        <f t="shared" si="20"/>
        <v>2492</v>
      </c>
      <c r="L26" s="6">
        <f t="shared" si="20"/>
        <v>2492</v>
      </c>
      <c r="M26" s="6">
        <f t="shared" si="20"/>
        <v>2492</v>
      </c>
      <c r="N26" s="6">
        <f t="shared" si="20"/>
        <v>2492</v>
      </c>
      <c r="O26" s="6">
        <f t="shared" si="20"/>
        <v>2492</v>
      </c>
      <c r="P26" s="6">
        <f t="shared" si="20"/>
        <v>2492</v>
      </c>
      <c r="Q26" s="6">
        <f t="shared" si="20"/>
        <v>2492</v>
      </c>
      <c r="R26" s="52"/>
      <c r="S26" s="53"/>
    </row>
    <row r="27" spans="1:19" ht="12.75">
      <c r="A27" s="27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2"/>
      <c r="S27" s="53"/>
    </row>
    <row r="28" spans="1:19" ht="12.75">
      <c r="A28" s="93" t="s">
        <v>15</v>
      </c>
      <c r="B28" s="10">
        <v>12</v>
      </c>
      <c r="C28" s="10"/>
      <c r="D28" s="10"/>
      <c r="E28" s="10"/>
      <c r="F28" s="6">
        <f aca="true" t="shared" si="21" ref="F28:Q30">F16-F40</f>
        <v>61767.6</v>
      </c>
      <c r="G28" s="6">
        <f t="shared" si="21"/>
        <v>61767.6</v>
      </c>
      <c r="H28" s="6">
        <f t="shared" si="21"/>
        <v>61767.6</v>
      </c>
      <c r="I28" s="6">
        <f t="shared" si="21"/>
        <v>61767.6</v>
      </c>
      <c r="J28" s="6">
        <f t="shared" si="21"/>
        <v>61767.6</v>
      </c>
      <c r="K28" s="6">
        <f t="shared" si="21"/>
        <v>61767.6</v>
      </c>
      <c r="L28" s="6">
        <f t="shared" si="21"/>
        <v>61767.6</v>
      </c>
      <c r="M28" s="6">
        <f t="shared" si="21"/>
        <v>61767.6</v>
      </c>
      <c r="N28" s="6">
        <f t="shared" si="21"/>
        <v>61767.6</v>
      </c>
      <c r="O28" s="6">
        <f t="shared" si="21"/>
        <v>61767.6</v>
      </c>
      <c r="P28" s="6">
        <f t="shared" si="21"/>
        <v>61767.6</v>
      </c>
      <c r="Q28" s="6">
        <f t="shared" si="21"/>
        <v>61767.6</v>
      </c>
      <c r="R28" s="52"/>
      <c r="S28" s="53"/>
    </row>
    <row r="29" spans="1:19" ht="12.75">
      <c r="A29" s="93" t="s">
        <v>13</v>
      </c>
      <c r="B29" s="10">
        <v>13</v>
      </c>
      <c r="C29" s="10"/>
      <c r="D29" s="10"/>
      <c r="E29" s="10"/>
      <c r="F29" s="6">
        <f t="shared" si="21"/>
        <v>1587</v>
      </c>
      <c r="G29" s="6">
        <f t="shared" si="21"/>
        <v>1587</v>
      </c>
      <c r="H29" s="6">
        <f t="shared" si="21"/>
        <v>1587</v>
      </c>
      <c r="I29" s="6">
        <f t="shared" si="21"/>
        <v>1587</v>
      </c>
      <c r="J29" s="6">
        <f t="shared" si="21"/>
        <v>1587</v>
      </c>
      <c r="K29" s="6">
        <f t="shared" si="21"/>
        <v>1587</v>
      </c>
      <c r="L29" s="6">
        <f t="shared" si="21"/>
        <v>1587</v>
      </c>
      <c r="M29" s="6">
        <f t="shared" si="21"/>
        <v>1587</v>
      </c>
      <c r="N29" s="6">
        <f t="shared" si="21"/>
        <v>1587</v>
      </c>
      <c r="O29" s="6">
        <f t="shared" si="21"/>
        <v>1587</v>
      </c>
      <c r="P29" s="6">
        <f t="shared" si="21"/>
        <v>1587</v>
      </c>
      <c r="Q29" s="6">
        <f t="shared" si="21"/>
        <v>1587</v>
      </c>
      <c r="R29" s="52"/>
      <c r="S29" s="53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2218702.3600000003</v>
      </c>
      <c r="G30" s="6">
        <f t="shared" si="21"/>
        <v>2218702.3600000003</v>
      </c>
      <c r="H30" s="6">
        <f t="shared" si="21"/>
        <v>2218702.3600000003</v>
      </c>
      <c r="I30" s="6">
        <f t="shared" si="21"/>
        <v>2218702.3600000003</v>
      </c>
      <c r="J30" s="6">
        <f t="shared" si="21"/>
        <v>2218702.3600000003</v>
      </c>
      <c r="K30" s="6">
        <f t="shared" si="21"/>
        <v>2218702.3600000003</v>
      </c>
      <c r="L30" s="6">
        <f t="shared" si="21"/>
        <v>2218702.3600000003</v>
      </c>
      <c r="M30" s="6">
        <f t="shared" si="21"/>
        <v>2218702.3600000003</v>
      </c>
      <c r="N30" s="6">
        <f t="shared" si="21"/>
        <v>2218702.3600000003</v>
      </c>
      <c r="O30" s="6">
        <f t="shared" si="21"/>
        <v>2218702.3600000003</v>
      </c>
      <c r="P30" s="6">
        <f t="shared" si="21"/>
        <v>2218702.3600000003</v>
      </c>
      <c r="Q30" s="6">
        <f t="shared" si="21"/>
        <v>2218702.3600000003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551559.7086999998</v>
      </c>
      <c r="G32" s="6">
        <f t="shared" si="22"/>
        <v>551559.7086999998</v>
      </c>
      <c r="H32" s="6">
        <f t="shared" si="22"/>
        <v>551559.7086999998</v>
      </c>
      <c r="I32" s="6">
        <f t="shared" si="22"/>
        <v>551559.7086999998</v>
      </c>
      <c r="J32" s="6">
        <f t="shared" si="22"/>
        <v>551559.7086999998</v>
      </c>
      <c r="K32" s="6">
        <f t="shared" si="22"/>
        <v>551559.7086999998</v>
      </c>
      <c r="L32" s="6">
        <f t="shared" si="22"/>
        <v>551559.7086999998</v>
      </c>
      <c r="M32" s="6">
        <f t="shared" si="22"/>
        <v>551559.7086999998</v>
      </c>
      <c r="N32" s="6">
        <f t="shared" si="22"/>
        <v>551559.7086999998</v>
      </c>
      <c r="O32" s="6">
        <f t="shared" si="22"/>
        <v>551559.7086999998</v>
      </c>
      <c r="P32" s="6">
        <f t="shared" si="22"/>
        <v>551559.7086999998</v>
      </c>
      <c r="Q32" s="6">
        <f t="shared" si="22"/>
        <v>551559.7086999998</v>
      </c>
      <c r="R32" s="54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221192.40989999997</v>
      </c>
      <c r="G33" s="6">
        <f t="shared" si="22"/>
        <v>221192.40989999997</v>
      </c>
      <c r="H33" s="6">
        <f t="shared" si="22"/>
        <v>221192.40989999997</v>
      </c>
      <c r="I33" s="6">
        <f t="shared" si="22"/>
        <v>221192.40989999997</v>
      </c>
      <c r="J33" s="6">
        <f t="shared" si="22"/>
        <v>221192.40989999997</v>
      </c>
      <c r="K33" s="6">
        <f t="shared" si="22"/>
        <v>221192.40989999997</v>
      </c>
      <c r="L33" s="6">
        <f t="shared" si="22"/>
        <v>221192.40989999997</v>
      </c>
      <c r="M33" s="6">
        <f t="shared" si="22"/>
        <v>221192.40989999997</v>
      </c>
      <c r="N33" s="6">
        <f t="shared" si="22"/>
        <v>221192.40989999997</v>
      </c>
      <c r="O33" s="6">
        <f t="shared" si="22"/>
        <v>221192.40989999997</v>
      </c>
      <c r="P33" s="6">
        <f t="shared" si="22"/>
        <v>221192.40989999997</v>
      </c>
      <c r="Q33" s="6">
        <f t="shared" si="22"/>
        <v>221192.40989999997</v>
      </c>
      <c r="R33" s="54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4"/>
    </row>
    <row r="35" spans="1:18" ht="12.75">
      <c r="A35" s="18" t="s">
        <v>101</v>
      </c>
      <c r="B35" s="19" t="s">
        <v>0</v>
      </c>
      <c r="C35" s="19"/>
      <c r="D35" s="19"/>
      <c r="E35" s="19"/>
      <c r="F35" s="20">
        <f aca="true" t="shared" si="23" ref="F35:Q35">SUM(F30:F34)</f>
        <v>2991454.4786</v>
      </c>
      <c r="G35" s="20">
        <f t="shared" si="23"/>
        <v>2991454.4786</v>
      </c>
      <c r="H35" s="20">
        <f t="shared" si="23"/>
        <v>2991454.4786</v>
      </c>
      <c r="I35" s="20">
        <f t="shared" si="23"/>
        <v>2991454.4786</v>
      </c>
      <c r="J35" s="20">
        <f t="shared" si="23"/>
        <v>2991454.4786</v>
      </c>
      <c r="K35" s="20">
        <f t="shared" si="23"/>
        <v>2991454.4786</v>
      </c>
      <c r="L35" s="20">
        <f t="shared" si="23"/>
        <v>2991454.4786</v>
      </c>
      <c r="M35" s="20">
        <f t="shared" si="23"/>
        <v>2991454.4786</v>
      </c>
      <c r="N35" s="20">
        <f t="shared" si="23"/>
        <v>2991454.4786</v>
      </c>
      <c r="O35" s="20">
        <f t="shared" si="23"/>
        <v>2991454.4786</v>
      </c>
      <c r="P35" s="20">
        <f t="shared" si="23"/>
        <v>2991454.4786</v>
      </c>
      <c r="Q35" s="20">
        <f t="shared" si="23"/>
        <v>2991454.4786</v>
      </c>
      <c r="R35" s="55"/>
    </row>
    <row r="36" spans="1:17" ht="20.25" customHeight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2026</v>
      </c>
      <c r="G37" s="24">
        <f aca="true" t="shared" si="24" ref="G37:Q37">F37+1</f>
        <v>2027</v>
      </c>
      <c r="H37" s="24">
        <f t="shared" si="24"/>
        <v>2028</v>
      </c>
      <c r="I37" s="24">
        <f t="shared" si="24"/>
        <v>2029</v>
      </c>
      <c r="J37" s="24">
        <f t="shared" si="24"/>
        <v>2030</v>
      </c>
      <c r="K37" s="24">
        <f t="shared" si="24"/>
        <v>2031</v>
      </c>
      <c r="L37" s="24">
        <f t="shared" si="24"/>
        <v>2032</v>
      </c>
      <c r="M37" s="24">
        <f t="shared" si="24"/>
        <v>2033</v>
      </c>
      <c r="N37" s="24">
        <f>K37+1</f>
        <v>2032</v>
      </c>
      <c r="O37" s="24">
        <f aca="true" t="shared" si="25" ref="O37">N37+1</f>
        <v>2033</v>
      </c>
      <c r="P37" s="24">
        <f>M37+1</f>
        <v>2034</v>
      </c>
      <c r="Q37" s="24">
        <f t="shared" si="24"/>
        <v>2035</v>
      </c>
    </row>
    <row r="38" spans="1:19" ht="12.75">
      <c r="A38" s="93" t="s">
        <v>14</v>
      </c>
      <c r="B38" s="10">
        <v>19</v>
      </c>
      <c r="C38" s="10"/>
      <c r="D38" s="99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2"/>
      <c r="S38" s="53"/>
    </row>
    <row r="39" spans="1:19" ht="12.75">
      <c r="A39" s="27" t="s">
        <v>20</v>
      </c>
      <c r="B39" s="10">
        <v>20</v>
      </c>
      <c r="C39" s="10"/>
      <c r="D39" s="99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2"/>
      <c r="S39" s="53"/>
    </row>
    <row r="40" spans="1:19" ht="12.75">
      <c r="A40" s="93" t="s">
        <v>15</v>
      </c>
      <c r="B40" s="10">
        <v>21</v>
      </c>
      <c r="C40" s="10"/>
      <c r="D40" s="99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2"/>
      <c r="S40" s="53"/>
    </row>
    <row r="41" spans="1:19" ht="12.75">
      <c r="A41" s="93" t="s">
        <v>13</v>
      </c>
      <c r="B41" s="10">
        <v>22</v>
      </c>
      <c r="C41" s="10"/>
      <c r="D41" s="99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2"/>
      <c r="S41" s="53"/>
    </row>
    <row r="42" spans="1:17" ht="12.75">
      <c r="A42" s="8" t="s">
        <v>16</v>
      </c>
      <c r="B42" s="10">
        <v>23</v>
      </c>
      <c r="C42" s="10"/>
      <c r="D42" s="99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99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99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4"/>
    </row>
    <row r="45" spans="1:18" ht="12.75">
      <c r="A45" s="8" t="s">
        <v>18</v>
      </c>
      <c r="B45" s="10">
        <v>26</v>
      </c>
      <c r="C45" s="10"/>
      <c r="D45" s="99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4"/>
    </row>
    <row r="46" spans="1:18" ht="12.75">
      <c r="A46" s="9" t="s">
        <v>19</v>
      </c>
      <c r="B46" s="10">
        <v>27</v>
      </c>
      <c r="C46" s="10"/>
      <c r="D46" s="99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4"/>
    </row>
    <row r="47" spans="1:18" ht="12.75">
      <c r="A47" s="18" t="s">
        <v>98</v>
      </c>
      <c r="B47" s="19" t="s">
        <v>1</v>
      </c>
      <c r="C47" s="19"/>
      <c r="D47" s="60">
        <f>SUM(F47:Q47)</f>
        <v>0</v>
      </c>
      <c r="E47" s="60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5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</sheetData>
  <mergeCells count="4">
    <mergeCell ref="B7:C7"/>
    <mergeCell ref="B8:C8"/>
    <mergeCell ref="B9:C9"/>
    <mergeCell ref="D11:J11"/>
  </mergeCells>
  <conditionalFormatting sqref="B11: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33">
      <selection activeCell="F37" sqref="F37"/>
    </sheetView>
  </sheetViews>
  <sheetFormatPr defaultColWidth="9.50390625" defaultRowHeight="12.75"/>
  <cols>
    <col min="1" max="1" width="37.00390625" style="1" customWidth="1"/>
    <col min="2" max="3" width="8.50390625" style="1" customWidth="1"/>
    <col min="4" max="17" width="12.50390625" style="1" customWidth="1"/>
    <col min="18" max="18" width="11.50390625" style="31" customWidth="1"/>
    <col min="19" max="19" width="5.50390625" style="31" customWidth="1"/>
    <col min="20" max="127" width="9.50390625" style="31" customWidth="1"/>
    <col min="128" max="16384" width="9.50390625" style="1" customWidth="1"/>
  </cols>
  <sheetData>
    <row r="1" spans="1:17" ht="12.75">
      <c r="A1" s="31"/>
      <c r="B1" s="31"/>
      <c r="C1" s="31"/>
      <c r="D1" s="58">
        <v>0</v>
      </c>
      <c r="E1" s="58"/>
      <c r="F1" s="58">
        <v>1</v>
      </c>
      <c r="G1" s="58">
        <v>2</v>
      </c>
      <c r="H1" s="58">
        <v>3</v>
      </c>
      <c r="I1" s="58">
        <v>4</v>
      </c>
      <c r="J1" s="58">
        <v>5</v>
      </c>
      <c r="K1" s="58">
        <v>6</v>
      </c>
      <c r="L1" s="58">
        <v>7</v>
      </c>
      <c r="M1" s="58">
        <v>8</v>
      </c>
      <c r="N1" s="58">
        <v>9</v>
      </c>
      <c r="O1" s="58">
        <v>10</v>
      </c>
      <c r="P1" s="58">
        <v>11</v>
      </c>
      <c r="Q1" s="58">
        <v>12</v>
      </c>
    </row>
    <row r="2" spans="1:17" ht="15.6">
      <c r="A2" s="32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6">
      <c r="A3" s="32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6">
      <c r="A4" s="32"/>
      <c r="B4" s="31"/>
      <c r="C4" s="31"/>
      <c r="D4" s="31"/>
      <c r="E4" s="31"/>
      <c r="F4" s="31"/>
      <c r="G4" s="97" t="s">
        <v>126</v>
      </c>
      <c r="H4" s="98"/>
      <c r="I4" s="98"/>
      <c r="J4" s="98"/>
      <c r="K4" s="98"/>
      <c r="L4" s="98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36" t="s">
        <v>24</v>
      </c>
      <c r="B6" s="37"/>
      <c r="C6" s="37"/>
      <c r="D6" s="3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3.35" customHeight="1">
      <c r="A7" s="94" t="s">
        <v>81</v>
      </c>
      <c r="B7" s="106" t="s">
        <v>79</v>
      </c>
      <c r="C7" s="107"/>
      <c r="D7" s="9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95" t="s">
        <v>25</v>
      </c>
      <c r="B8" s="106" t="s">
        <v>26</v>
      </c>
      <c r="C8" s="107"/>
      <c r="D8" s="9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94" t="s">
        <v>82</v>
      </c>
      <c r="B9" s="106" t="s">
        <v>80</v>
      </c>
      <c r="C9" s="107"/>
      <c r="D9" s="9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2.75">
      <c r="A11" s="11" t="s">
        <v>12</v>
      </c>
      <c r="B11" s="12">
        <v>12</v>
      </c>
      <c r="C11" s="12"/>
      <c r="D11" s="108"/>
      <c r="E11" s="108"/>
      <c r="F11" s="108"/>
      <c r="G11" s="108"/>
      <c r="H11" s="108"/>
      <c r="I11" s="108"/>
      <c r="J11" s="108"/>
      <c r="K11" s="13"/>
      <c r="L11" s="13"/>
      <c r="M11" s="13"/>
      <c r="N11" s="13"/>
      <c r="O11" s="13"/>
      <c r="P11" s="13"/>
      <c r="Q11" s="13"/>
    </row>
    <row r="12" spans="1:17" ht="20.25" customHeight="1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92"/>
      <c r="F13" s="24">
        <v>2026</v>
      </c>
      <c r="G13" s="24">
        <f>F13+1</f>
        <v>2027</v>
      </c>
      <c r="H13" s="24">
        <f aca="true" t="shared" si="0" ref="H13:Q13">G13+1</f>
        <v>2028</v>
      </c>
      <c r="I13" s="24">
        <f t="shared" si="0"/>
        <v>2029</v>
      </c>
      <c r="J13" s="24">
        <f t="shared" si="0"/>
        <v>2030</v>
      </c>
      <c r="K13" s="24">
        <f t="shared" si="0"/>
        <v>2031</v>
      </c>
      <c r="L13" s="24">
        <f>K13+1</f>
        <v>2032</v>
      </c>
      <c r="M13" s="24">
        <f>L13+1</f>
        <v>2033</v>
      </c>
      <c r="N13" s="24">
        <f>K13+1</f>
        <v>2032</v>
      </c>
      <c r="O13" s="24">
        <f aca="true" t="shared" si="1" ref="O13">N13+1</f>
        <v>2033</v>
      </c>
      <c r="P13" s="24">
        <f>M13+1</f>
        <v>2034</v>
      </c>
      <c r="Q13" s="24">
        <f t="shared" si="0"/>
        <v>2035</v>
      </c>
    </row>
    <row r="14" spans="1:17" ht="12.75">
      <c r="A14" s="93" t="s">
        <v>14</v>
      </c>
      <c r="B14" s="10">
        <v>1</v>
      </c>
      <c r="C14" s="10"/>
      <c r="D14" s="14">
        <v>1531</v>
      </c>
      <c r="E14" s="14"/>
      <c r="F14" s="4">
        <f aca="true" t="shared" si="2" ref="F14">D14</f>
        <v>1531</v>
      </c>
      <c r="G14" s="4">
        <f aca="true" t="shared" si="3" ref="G14:K14">F14</f>
        <v>1531</v>
      </c>
      <c r="H14" s="4">
        <f t="shared" si="3"/>
        <v>1531</v>
      </c>
      <c r="I14" s="4">
        <f t="shared" si="3"/>
        <v>1531</v>
      </c>
      <c r="J14" s="4">
        <f t="shared" si="3"/>
        <v>1531</v>
      </c>
      <c r="K14" s="4">
        <f t="shared" si="3"/>
        <v>1531</v>
      </c>
      <c r="L14" s="4">
        <f aca="true" t="shared" si="4" ref="L14">I14</f>
        <v>1531</v>
      </c>
      <c r="M14" s="4">
        <f aca="true" t="shared" si="5" ref="M14">L14</f>
        <v>1531</v>
      </c>
      <c r="N14" s="4">
        <f aca="true" t="shared" si="6" ref="N14">I14</f>
        <v>1531</v>
      </c>
      <c r="O14" s="4">
        <f aca="true" t="shared" si="7" ref="O14">N14</f>
        <v>1531</v>
      </c>
      <c r="P14" s="4">
        <f aca="true" t="shared" si="8" ref="P14">K14</f>
        <v>1531</v>
      </c>
      <c r="Q14" s="4">
        <f aca="true" t="shared" si="9" ref="Q14">P14</f>
        <v>1531</v>
      </c>
    </row>
    <row r="15" spans="1:17" ht="12.75">
      <c r="A15" s="27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93" t="s">
        <v>15</v>
      </c>
      <c r="B16" s="10">
        <v>3</v>
      </c>
      <c r="C16" s="10"/>
      <c r="D16" s="15">
        <v>27113.999999999996</v>
      </c>
      <c r="E16" s="15"/>
      <c r="F16" s="4">
        <f aca="true" t="shared" si="10" ref="F16:F22">D16</f>
        <v>27113.999999999996</v>
      </c>
      <c r="G16" s="4">
        <f aca="true" t="shared" si="11" ref="G16:Q22">F16</f>
        <v>27113.999999999996</v>
      </c>
      <c r="H16" s="4">
        <f t="shared" si="11"/>
        <v>27113.999999999996</v>
      </c>
      <c r="I16" s="4">
        <f t="shared" si="11"/>
        <v>27113.999999999996</v>
      </c>
      <c r="J16" s="4">
        <f t="shared" si="11"/>
        <v>27113.999999999996</v>
      </c>
      <c r="K16" s="4">
        <f t="shared" si="11"/>
        <v>27113.999999999996</v>
      </c>
      <c r="L16" s="4">
        <f aca="true" t="shared" si="12" ref="L16:L22">I16</f>
        <v>27113.999999999996</v>
      </c>
      <c r="M16" s="4">
        <f aca="true" t="shared" si="13" ref="M16:M22">L16</f>
        <v>27113.999999999996</v>
      </c>
      <c r="N16" s="4">
        <f aca="true" t="shared" si="14" ref="N16:N22">I16</f>
        <v>27113.999999999996</v>
      </c>
      <c r="O16" s="4">
        <f aca="true" t="shared" si="15" ref="O16:O22">N16</f>
        <v>27113.999999999996</v>
      </c>
      <c r="P16" s="4">
        <f aca="true" t="shared" si="16" ref="P16:P22">K16</f>
        <v>27113.999999999996</v>
      </c>
      <c r="Q16" s="4">
        <f t="shared" si="11"/>
        <v>27113.999999999996</v>
      </c>
    </row>
    <row r="17" spans="1:17" ht="12.75">
      <c r="A17" s="93" t="s">
        <v>13</v>
      </c>
      <c r="B17" s="10">
        <v>4</v>
      </c>
      <c r="C17" s="10"/>
      <c r="D17" s="15">
        <v>743</v>
      </c>
      <c r="E17" s="15"/>
      <c r="F17" s="4">
        <f t="shared" si="10"/>
        <v>743</v>
      </c>
      <c r="G17" s="4">
        <f t="shared" si="11"/>
        <v>743</v>
      </c>
      <c r="H17" s="4">
        <f t="shared" si="11"/>
        <v>743</v>
      </c>
      <c r="I17" s="4">
        <f t="shared" si="11"/>
        <v>743</v>
      </c>
      <c r="J17" s="4">
        <f t="shared" si="11"/>
        <v>743</v>
      </c>
      <c r="K17" s="4">
        <f t="shared" si="11"/>
        <v>743</v>
      </c>
      <c r="L17" s="4">
        <f t="shared" si="12"/>
        <v>743</v>
      </c>
      <c r="M17" s="4">
        <f t="shared" si="13"/>
        <v>743</v>
      </c>
      <c r="N17" s="4">
        <f t="shared" si="14"/>
        <v>743</v>
      </c>
      <c r="O17" s="4">
        <f t="shared" si="15"/>
        <v>743</v>
      </c>
      <c r="P17" s="4">
        <f t="shared" si="16"/>
        <v>743</v>
      </c>
      <c r="Q17" s="4">
        <f t="shared" si="11"/>
        <v>743</v>
      </c>
    </row>
    <row r="18" spans="1:17" ht="12.75">
      <c r="A18" s="8" t="s">
        <v>16</v>
      </c>
      <c r="B18" s="10">
        <v>5</v>
      </c>
      <c r="C18" s="10"/>
      <c r="D18" s="15">
        <v>1363095.2299999993</v>
      </c>
      <c r="E18" s="15"/>
      <c r="F18" s="4">
        <f t="shared" si="10"/>
        <v>1363095.2299999993</v>
      </c>
      <c r="G18" s="4">
        <f t="shared" si="11"/>
        <v>1363095.2299999993</v>
      </c>
      <c r="H18" s="4">
        <f t="shared" si="11"/>
        <v>1363095.2299999993</v>
      </c>
      <c r="I18" s="4">
        <f t="shared" si="11"/>
        <v>1363095.2299999993</v>
      </c>
      <c r="J18" s="4">
        <f t="shared" si="11"/>
        <v>1363095.2299999993</v>
      </c>
      <c r="K18" s="4">
        <f t="shared" si="11"/>
        <v>1363095.2299999993</v>
      </c>
      <c r="L18" s="4">
        <f t="shared" si="12"/>
        <v>1363095.2299999993</v>
      </c>
      <c r="M18" s="4">
        <f t="shared" si="13"/>
        <v>1363095.2299999993</v>
      </c>
      <c r="N18" s="4">
        <f t="shared" si="14"/>
        <v>1363095.2299999993</v>
      </c>
      <c r="O18" s="4">
        <f t="shared" si="15"/>
        <v>1363095.2299999993</v>
      </c>
      <c r="P18" s="4">
        <f t="shared" si="16"/>
        <v>1363095.2299999993</v>
      </c>
      <c r="Q18" s="4">
        <f t="shared" si="11"/>
        <v>1363095.2299999993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242543.1085</v>
      </c>
      <c r="E20" s="15"/>
      <c r="F20" s="4">
        <f t="shared" si="10"/>
        <v>242543.1085</v>
      </c>
      <c r="G20" s="4">
        <f t="shared" si="11"/>
        <v>242543.1085</v>
      </c>
      <c r="H20" s="4">
        <f t="shared" si="11"/>
        <v>242543.1085</v>
      </c>
      <c r="I20" s="4">
        <f t="shared" si="11"/>
        <v>242543.1085</v>
      </c>
      <c r="J20" s="4">
        <f t="shared" si="11"/>
        <v>242543.1085</v>
      </c>
      <c r="K20" s="4">
        <f t="shared" si="11"/>
        <v>242543.1085</v>
      </c>
      <c r="L20" s="4">
        <f t="shared" si="12"/>
        <v>242543.1085</v>
      </c>
      <c r="M20" s="4">
        <f t="shared" si="13"/>
        <v>242543.1085</v>
      </c>
      <c r="N20" s="4">
        <f t="shared" si="14"/>
        <v>242543.1085</v>
      </c>
      <c r="O20" s="4">
        <f t="shared" si="15"/>
        <v>242543.1085</v>
      </c>
      <c r="P20" s="4">
        <f t="shared" si="16"/>
        <v>242543.1085</v>
      </c>
      <c r="Q20" s="4">
        <f t="shared" si="11"/>
        <v>242543.1085</v>
      </c>
    </row>
    <row r="21" spans="1:17" ht="12.75">
      <c r="A21" s="8" t="s">
        <v>18</v>
      </c>
      <c r="B21" s="10">
        <v>8</v>
      </c>
      <c r="C21" s="10"/>
      <c r="D21" s="15">
        <v>103557.63109999998</v>
      </c>
      <c r="E21" s="15"/>
      <c r="F21" s="4">
        <f t="shared" si="10"/>
        <v>103557.63109999998</v>
      </c>
      <c r="G21" s="4">
        <f t="shared" si="11"/>
        <v>103557.63109999998</v>
      </c>
      <c r="H21" s="4">
        <f t="shared" si="11"/>
        <v>103557.63109999998</v>
      </c>
      <c r="I21" s="4">
        <f t="shared" si="11"/>
        <v>103557.63109999998</v>
      </c>
      <c r="J21" s="4">
        <f t="shared" si="11"/>
        <v>103557.63109999998</v>
      </c>
      <c r="K21" s="4">
        <f t="shared" si="11"/>
        <v>103557.63109999998</v>
      </c>
      <c r="L21" s="4">
        <f t="shared" si="12"/>
        <v>103557.63109999998</v>
      </c>
      <c r="M21" s="4">
        <f t="shared" si="13"/>
        <v>103557.63109999998</v>
      </c>
      <c r="N21" s="4">
        <f t="shared" si="14"/>
        <v>103557.63109999998</v>
      </c>
      <c r="O21" s="4">
        <f t="shared" si="15"/>
        <v>103557.63109999998</v>
      </c>
      <c r="P21" s="4">
        <f t="shared" si="16"/>
        <v>103557.63109999998</v>
      </c>
      <c r="Q21" s="4">
        <f t="shared" si="11"/>
        <v>103557.63109999998</v>
      </c>
    </row>
    <row r="22" spans="1:17" ht="12.75">
      <c r="A22" s="34" t="s">
        <v>23</v>
      </c>
      <c r="B22" s="33">
        <v>9</v>
      </c>
      <c r="C22" s="33"/>
      <c r="D22" s="15"/>
      <c r="E22" s="15"/>
      <c r="F22" s="4">
        <f t="shared" si="10"/>
        <v>0</v>
      </c>
      <c r="G22" s="4">
        <f t="shared" si="11"/>
        <v>0</v>
      </c>
      <c r="H22" s="4">
        <f t="shared" si="11"/>
        <v>0</v>
      </c>
      <c r="I22" s="4">
        <f t="shared" si="11"/>
        <v>0</v>
      </c>
      <c r="J22" s="4">
        <f t="shared" si="11"/>
        <v>0</v>
      </c>
      <c r="K22" s="4">
        <f t="shared" si="11"/>
        <v>0</v>
      </c>
      <c r="L22" s="4">
        <f t="shared" si="12"/>
        <v>0</v>
      </c>
      <c r="M22" s="4">
        <f t="shared" si="13"/>
        <v>0</v>
      </c>
      <c r="N22" s="4">
        <f t="shared" si="14"/>
        <v>0</v>
      </c>
      <c r="O22" s="4">
        <f t="shared" si="15"/>
        <v>0</v>
      </c>
      <c r="P22" s="4">
        <f t="shared" si="16"/>
        <v>0</v>
      </c>
      <c r="Q22" s="4">
        <f t="shared" si="11"/>
        <v>0</v>
      </c>
    </row>
    <row r="23" spans="1:17" ht="12.75">
      <c r="A23" s="17" t="s">
        <v>100</v>
      </c>
      <c r="B23" s="16" t="s">
        <v>11</v>
      </c>
      <c r="C23" s="16"/>
      <c r="D23" s="21">
        <f>SUM(D18:D22)</f>
        <v>1709195.9695999993</v>
      </c>
      <c r="E23" s="21"/>
      <c r="F23" s="21">
        <f aca="true" t="shared" si="17" ref="F23:Q23">SUM(F18:F22)</f>
        <v>1709195.9695999993</v>
      </c>
      <c r="G23" s="21">
        <f t="shared" si="17"/>
        <v>1709195.9695999993</v>
      </c>
      <c r="H23" s="21">
        <f t="shared" si="17"/>
        <v>1709195.9695999993</v>
      </c>
      <c r="I23" s="21">
        <f t="shared" si="17"/>
        <v>1709195.9695999993</v>
      </c>
      <c r="J23" s="21">
        <f t="shared" si="17"/>
        <v>1709195.9695999993</v>
      </c>
      <c r="K23" s="21">
        <f t="shared" si="17"/>
        <v>1709195.9695999993</v>
      </c>
      <c r="L23" s="21">
        <f t="shared" si="17"/>
        <v>1709195.9695999993</v>
      </c>
      <c r="M23" s="21">
        <f t="shared" si="17"/>
        <v>1709195.9695999993</v>
      </c>
      <c r="N23" s="21">
        <f t="shared" si="17"/>
        <v>1709195.9695999993</v>
      </c>
      <c r="O23" s="21">
        <f t="shared" si="17"/>
        <v>1709195.9695999993</v>
      </c>
      <c r="P23" s="21">
        <f t="shared" si="17"/>
        <v>1709195.9695999993</v>
      </c>
      <c r="Q23" s="21">
        <f t="shared" si="17"/>
        <v>1709195.9695999993</v>
      </c>
    </row>
    <row r="24" spans="1:17" ht="20.25" customHeight="1">
      <c r="A24" s="3" t="s">
        <v>97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2026</v>
      </c>
      <c r="G25" s="24">
        <f>F25+1</f>
        <v>2027</v>
      </c>
      <c r="H25" s="24">
        <f aca="true" t="shared" si="18" ref="H25:Q25">G25+1</f>
        <v>2028</v>
      </c>
      <c r="I25" s="24">
        <f t="shared" si="18"/>
        <v>2029</v>
      </c>
      <c r="J25" s="24">
        <f t="shared" si="18"/>
        <v>2030</v>
      </c>
      <c r="K25" s="24">
        <f t="shared" si="18"/>
        <v>2031</v>
      </c>
      <c r="L25" s="24">
        <f>K25+1</f>
        <v>2032</v>
      </c>
      <c r="M25" s="24">
        <f>L25+1</f>
        <v>2033</v>
      </c>
      <c r="N25" s="24">
        <f>K25+1</f>
        <v>2032</v>
      </c>
      <c r="O25" s="24">
        <f aca="true" t="shared" si="19" ref="O25">N25+1</f>
        <v>2033</v>
      </c>
      <c r="P25" s="24">
        <f>M25+1</f>
        <v>2034</v>
      </c>
      <c r="Q25" s="24">
        <f t="shared" si="18"/>
        <v>2035</v>
      </c>
    </row>
    <row r="26" spans="1:19" ht="12.75">
      <c r="A26" s="93" t="s">
        <v>14</v>
      </c>
      <c r="B26" s="10">
        <v>10</v>
      </c>
      <c r="C26" s="10"/>
      <c r="D26" s="10"/>
      <c r="E26" s="10"/>
      <c r="F26" s="6">
        <f aca="true" t="shared" si="20" ref="F26:Q26">F14-F38</f>
        <v>1531</v>
      </c>
      <c r="G26" s="6">
        <f t="shared" si="20"/>
        <v>1531</v>
      </c>
      <c r="H26" s="6">
        <f t="shared" si="20"/>
        <v>1531</v>
      </c>
      <c r="I26" s="6">
        <f t="shared" si="20"/>
        <v>1531</v>
      </c>
      <c r="J26" s="6">
        <f t="shared" si="20"/>
        <v>1531</v>
      </c>
      <c r="K26" s="6">
        <f t="shared" si="20"/>
        <v>1531</v>
      </c>
      <c r="L26" s="6">
        <f t="shared" si="20"/>
        <v>1531</v>
      </c>
      <c r="M26" s="6">
        <f t="shared" si="20"/>
        <v>1531</v>
      </c>
      <c r="N26" s="6">
        <f t="shared" si="20"/>
        <v>1531</v>
      </c>
      <c r="O26" s="6">
        <f t="shared" si="20"/>
        <v>1531</v>
      </c>
      <c r="P26" s="6">
        <f t="shared" si="20"/>
        <v>1531</v>
      </c>
      <c r="Q26" s="6">
        <f t="shared" si="20"/>
        <v>1531</v>
      </c>
      <c r="R26" s="52"/>
      <c r="S26" s="53"/>
    </row>
    <row r="27" spans="1:19" ht="12.75">
      <c r="A27" s="27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2"/>
      <c r="S27" s="53"/>
    </row>
    <row r="28" spans="1:19" ht="12.75">
      <c r="A28" s="93" t="s">
        <v>15</v>
      </c>
      <c r="B28" s="10">
        <v>12</v>
      </c>
      <c r="C28" s="10"/>
      <c r="D28" s="10"/>
      <c r="E28" s="10"/>
      <c r="F28" s="6">
        <f aca="true" t="shared" si="21" ref="F28:Q30">F16-F40</f>
        <v>27113.999999999996</v>
      </c>
      <c r="G28" s="6">
        <f t="shared" si="21"/>
        <v>27113.999999999996</v>
      </c>
      <c r="H28" s="6">
        <f t="shared" si="21"/>
        <v>27113.999999999996</v>
      </c>
      <c r="I28" s="6">
        <f t="shared" si="21"/>
        <v>27113.999999999996</v>
      </c>
      <c r="J28" s="6">
        <f t="shared" si="21"/>
        <v>27113.999999999996</v>
      </c>
      <c r="K28" s="6">
        <f t="shared" si="21"/>
        <v>27113.999999999996</v>
      </c>
      <c r="L28" s="6">
        <f t="shared" si="21"/>
        <v>27113.999999999996</v>
      </c>
      <c r="M28" s="6">
        <f t="shared" si="21"/>
        <v>27113.999999999996</v>
      </c>
      <c r="N28" s="6">
        <f t="shared" si="21"/>
        <v>27113.999999999996</v>
      </c>
      <c r="O28" s="6">
        <f t="shared" si="21"/>
        <v>27113.999999999996</v>
      </c>
      <c r="P28" s="6">
        <f t="shared" si="21"/>
        <v>27113.999999999996</v>
      </c>
      <c r="Q28" s="6">
        <f t="shared" si="21"/>
        <v>27113.999999999996</v>
      </c>
      <c r="R28" s="52"/>
      <c r="S28" s="53"/>
    </row>
    <row r="29" spans="1:19" ht="12.75">
      <c r="A29" s="93" t="s">
        <v>13</v>
      </c>
      <c r="B29" s="10">
        <v>13</v>
      </c>
      <c r="C29" s="10"/>
      <c r="D29" s="10"/>
      <c r="E29" s="10"/>
      <c r="F29" s="6">
        <f t="shared" si="21"/>
        <v>743</v>
      </c>
      <c r="G29" s="6">
        <f t="shared" si="21"/>
        <v>743</v>
      </c>
      <c r="H29" s="6">
        <f t="shared" si="21"/>
        <v>743</v>
      </c>
      <c r="I29" s="6">
        <f t="shared" si="21"/>
        <v>743</v>
      </c>
      <c r="J29" s="6">
        <f t="shared" si="21"/>
        <v>743</v>
      </c>
      <c r="K29" s="6">
        <f t="shared" si="21"/>
        <v>743</v>
      </c>
      <c r="L29" s="6">
        <f t="shared" si="21"/>
        <v>743</v>
      </c>
      <c r="M29" s="6">
        <f t="shared" si="21"/>
        <v>743</v>
      </c>
      <c r="N29" s="6">
        <f t="shared" si="21"/>
        <v>743</v>
      </c>
      <c r="O29" s="6">
        <f t="shared" si="21"/>
        <v>743</v>
      </c>
      <c r="P29" s="6">
        <f t="shared" si="21"/>
        <v>743</v>
      </c>
      <c r="Q29" s="6">
        <f t="shared" si="21"/>
        <v>743</v>
      </c>
      <c r="R29" s="52"/>
      <c r="S29" s="53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21"/>
        <v>1363095.2299999993</v>
      </c>
      <c r="G30" s="6">
        <f t="shared" si="21"/>
        <v>1363095.2299999993</v>
      </c>
      <c r="H30" s="6">
        <f t="shared" si="21"/>
        <v>1363095.2299999993</v>
      </c>
      <c r="I30" s="6">
        <f t="shared" si="21"/>
        <v>1363095.2299999993</v>
      </c>
      <c r="J30" s="6">
        <f t="shared" si="21"/>
        <v>1363095.2299999993</v>
      </c>
      <c r="K30" s="6">
        <f t="shared" si="21"/>
        <v>1363095.2299999993</v>
      </c>
      <c r="L30" s="6">
        <f t="shared" si="21"/>
        <v>1363095.2299999993</v>
      </c>
      <c r="M30" s="6">
        <f t="shared" si="21"/>
        <v>1363095.2299999993</v>
      </c>
      <c r="N30" s="6">
        <f t="shared" si="21"/>
        <v>1363095.2299999993</v>
      </c>
      <c r="O30" s="6">
        <f t="shared" si="21"/>
        <v>1363095.2299999993</v>
      </c>
      <c r="P30" s="6">
        <f t="shared" si="21"/>
        <v>1363095.2299999993</v>
      </c>
      <c r="Q30" s="6">
        <f t="shared" si="21"/>
        <v>1363095.2299999993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4">F20-F44</f>
        <v>242543.1085</v>
      </c>
      <c r="G32" s="6">
        <f t="shared" si="22"/>
        <v>242543.1085</v>
      </c>
      <c r="H32" s="6">
        <f t="shared" si="22"/>
        <v>242543.1085</v>
      </c>
      <c r="I32" s="6">
        <f t="shared" si="22"/>
        <v>242543.1085</v>
      </c>
      <c r="J32" s="6">
        <f t="shared" si="22"/>
        <v>242543.1085</v>
      </c>
      <c r="K32" s="6">
        <f t="shared" si="22"/>
        <v>242543.1085</v>
      </c>
      <c r="L32" s="6">
        <f t="shared" si="22"/>
        <v>242543.1085</v>
      </c>
      <c r="M32" s="6">
        <f t="shared" si="22"/>
        <v>242543.1085</v>
      </c>
      <c r="N32" s="6">
        <f t="shared" si="22"/>
        <v>242543.1085</v>
      </c>
      <c r="O32" s="6">
        <f t="shared" si="22"/>
        <v>242543.1085</v>
      </c>
      <c r="P32" s="6">
        <f t="shared" si="22"/>
        <v>242543.1085</v>
      </c>
      <c r="Q32" s="6">
        <f t="shared" si="22"/>
        <v>242543.1085</v>
      </c>
      <c r="R32" s="54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22"/>
        <v>103557.63109999998</v>
      </c>
      <c r="G33" s="6">
        <f t="shared" si="22"/>
        <v>103557.63109999998</v>
      </c>
      <c r="H33" s="6">
        <f t="shared" si="22"/>
        <v>103557.63109999998</v>
      </c>
      <c r="I33" s="6">
        <f t="shared" si="22"/>
        <v>103557.63109999998</v>
      </c>
      <c r="J33" s="6">
        <f t="shared" si="22"/>
        <v>103557.63109999998</v>
      </c>
      <c r="K33" s="6">
        <f t="shared" si="22"/>
        <v>103557.63109999998</v>
      </c>
      <c r="L33" s="6">
        <f t="shared" si="22"/>
        <v>103557.63109999998</v>
      </c>
      <c r="M33" s="6">
        <f t="shared" si="22"/>
        <v>103557.63109999998</v>
      </c>
      <c r="N33" s="6">
        <f t="shared" si="22"/>
        <v>103557.63109999998</v>
      </c>
      <c r="O33" s="6">
        <f t="shared" si="22"/>
        <v>103557.63109999998</v>
      </c>
      <c r="P33" s="6">
        <f t="shared" si="22"/>
        <v>103557.63109999998</v>
      </c>
      <c r="Q33" s="6">
        <f t="shared" si="22"/>
        <v>103557.63109999998</v>
      </c>
      <c r="R33" s="54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22"/>
        <v>0</v>
      </c>
      <c r="G34" s="6">
        <f t="shared" si="22"/>
        <v>0</v>
      </c>
      <c r="H34" s="6">
        <f t="shared" si="22"/>
        <v>0</v>
      </c>
      <c r="I34" s="6">
        <f t="shared" si="22"/>
        <v>0</v>
      </c>
      <c r="J34" s="6">
        <f t="shared" si="22"/>
        <v>0</v>
      </c>
      <c r="K34" s="6">
        <f t="shared" si="22"/>
        <v>0</v>
      </c>
      <c r="L34" s="6">
        <f t="shared" si="22"/>
        <v>0</v>
      </c>
      <c r="M34" s="6">
        <f t="shared" si="22"/>
        <v>0</v>
      </c>
      <c r="N34" s="6">
        <f t="shared" si="22"/>
        <v>0</v>
      </c>
      <c r="O34" s="6">
        <f t="shared" si="22"/>
        <v>0</v>
      </c>
      <c r="P34" s="6">
        <f t="shared" si="22"/>
        <v>0</v>
      </c>
      <c r="Q34" s="6">
        <f t="shared" si="22"/>
        <v>0</v>
      </c>
      <c r="R34" s="54"/>
    </row>
    <row r="35" spans="1:18" ht="12.75">
      <c r="A35" s="18" t="s">
        <v>101</v>
      </c>
      <c r="B35" s="19" t="s">
        <v>0</v>
      </c>
      <c r="C35" s="19"/>
      <c r="D35" s="19"/>
      <c r="E35" s="19"/>
      <c r="F35" s="20">
        <f aca="true" t="shared" si="23" ref="F35:Q35">SUM(F30:F34)</f>
        <v>1709195.9695999993</v>
      </c>
      <c r="G35" s="20">
        <f t="shared" si="23"/>
        <v>1709195.9695999993</v>
      </c>
      <c r="H35" s="20">
        <f t="shared" si="23"/>
        <v>1709195.9695999993</v>
      </c>
      <c r="I35" s="20">
        <f t="shared" si="23"/>
        <v>1709195.9695999993</v>
      </c>
      <c r="J35" s="20">
        <f t="shared" si="23"/>
        <v>1709195.9695999993</v>
      </c>
      <c r="K35" s="20">
        <f t="shared" si="23"/>
        <v>1709195.9695999993</v>
      </c>
      <c r="L35" s="20">
        <f t="shared" si="23"/>
        <v>1709195.9695999993</v>
      </c>
      <c r="M35" s="20">
        <f t="shared" si="23"/>
        <v>1709195.9695999993</v>
      </c>
      <c r="N35" s="20">
        <f t="shared" si="23"/>
        <v>1709195.9695999993</v>
      </c>
      <c r="O35" s="20">
        <f t="shared" si="23"/>
        <v>1709195.9695999993</v>
      </c>
      <c r="P35" s="20">
        <f t="shared" si="23"/>
        <v>1709195.9695999993</v>
      </c>
      <c r="Q35" s="20">
        <f t="shared" si="23"/>
        <v>1709195.9695999993</v>
      </c>
      <c r="R35" s="55"/>
    </row>
    <row r="36" spans="1:17" ht="20.25" customHeight="1">
      <c r="A36" s="3" t="s">
        <v>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2026</v>
      </c>
      <c r="G37" s="24">
        <f aca="true" t="shared" si="24" ref="G37:Q37">F37+1</f>
        <v>2027</v>
      </c>
      <c r="H37" s="24">
        <f t="shared" si="24"/>
        <v>2028</v>
      </c>
      <c r="I37" s="24">
        <f t="shared" si="24"/>
        <v>2029</v>
      </c>
      <c r="J37" s="24">
        <f t="shared" si="24"/>
        <v>2030</v>
      </c>
      <c r="K37" s="24">
        <f t="shared" si="24"/>
        <v>2031</v>
      </c>
      <c r="L37" s="24">
        <f t="shared" si="24"/>
        <v>2032</v>
      </c>
      <c r="M37" s="24">
        <f t="shared" si="24"/>
        <v>2033</v>
      </c>
      <c r="N37" s="24">
        <f>K37+1</f>
        <v>2032</v>
      </c>
      <c r="O37" s="24">
        <f aca="true" t="shared" si="25" ref="O37">N37+1</f>
        <v>2033</v>
      </c>
      <c r="P37" s="24">
        <f>M37+1</f>
        <v>2034</v>
      </c>
      <c r="Q37" s="24">
        <f t="shared" si="24"/>
        <v>2035</v>
      </c>
    </row>
    <row r="38" spans="1:19" ht="12.75">
      <c r="A38" s="93" t="s">
        <v>14</v>
      </c>
      <c r="B38" s="10">
        <v>19</v>
      </c>
      <c r="C38" s="10"/>
      <c r="D38" s="99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2"/>
      <c r="S38" s="53"/>
    </row>
    <row r="39" spans="1:19" ht="12.75">
      <c r="A39" s="27" t="s">
        <v>20</v>
      </c>
      <c r="B39" s="10">
        <v>20</v>
      </c>
      <c r="C39" s="10"/>
      <c r="D39" s="99">
        <f aca="true" t="shared" si="26" ref="D39:D46">SUM(F39:Q39)</f>
        <v>0</v>
      </c>
      <c r="E39" s="10"/>
      <c r="F39" s="4"/>
      <c r="G39" s="4">
        <f aca="true" t="shared" si="27" ref="G39:G46">F39</f>
        <v>0</v>
      </c>
      <c r="H39" s="4">
        <f aca="true" t="shared" si="28" ref="H39:H46">F39</f>
        <v>0</v>
      </c>
      <c r="I39" s="4">
        <f aca="true" t="shared" si="29" ref="I39:I46">F39</f>
        <v>0</v>
      </c>
      <c r="J39" s="4">
        <f aca="true" t="shared" si="30" ref="J39:J46">F39</f>
        <v>0</v>
      </c>
      <c r="K39" s="4">
        <f aca="true" t="shared" si="31" ref="K39:K46">F39</f>
        <v>0</v>
      </c>
      <c r="L39" s="4">
        <f aca="true" t="shared" si="32" ref="L39:L46">F39</f>
        <v>0</v>
      </c>
      <c r="M39" s="4">
        <f aca="true" t="shared" si="33" ref="M39:M46">F39</f>
        <v>0</v>
      </c>
      <c r="N39" s="4">
        <f aca="true" t="shared" si="34" ref="N39:N46">F39</f>
        <v>0</v>
      </c>
      <c r="O39" s="4">
        <f aca="true" t="shared" si="35" ref="O39:O46">F39</f>
        <v>0</v>
      </c>
      <c r="P39" s="4">
        <f aca="true" t="shared" si="36" ref="P39:P46">F39</f>
        <v>0</v>
      </c>
      <c r="Q39" s="4">
        <f aca="true" t="shared" si="37" ref="Q39:Q46">F39</f>
        <v>0</v>
      </c>
      <c r="R39" s="52"/>
      <c r="S39" s="53"/>
    </row>
    <row r="40" spans="1:19" ht="12.75">
      <c r="A40" s="93" t="s">
        <v>15</v>
      </c>
      <c r="B40" s="10">
        <v>21</v>
      </c>
      <c r="C40" s="10"/>
      <c r="D40" s="99">
        <f t="shared" si="26"/>
        <v>0</v>
      </c>
      <c r="E40" s="10"/>
      <c r="F40" s="4"/>
      <c r="G40" s="4">
        <f t="shared" si="27"/>
        <v>0</v>
      </c>
      <c r="H40" s="4">
        <f t="shared" si="28"/>
        <v>0</v>
      </c>
      <c r="I40" s="4">
        <f t="shared" si="29"/>
        <v>0</v>
      </c>
      <c r="J40" s="4">
        <f t="shared" si="30"/>
        <v>0</v>
      </c>
      <c r="K40" s="4">
        <f t="shared" si="31"/>
        <v>0</v>
      </c>
      <c r="L40" s="4">
        <f t="shared" si="32"/>
        <v>0</v>
      </c>
      <c r="M40" s="4">
        <f t="shared" si="33"/>
        <v>0</v>
      </c>
      <c r="N40" s="4">
        <f t="shared" si="34"/>
        <v>0</v>
      </c>
      <c r="O40" s="4">
        <f t="shared" si="35"/>
        <v>0</v>
      </c>
      <c r="P40" s="4">
        <f t="shared" si="36"/>
        <v>0</v>
      </c>
      <c r="Q40" s="4">
        <f t="shared" si="37"/>
        <v>0</v>
      </c>
      <c r="R40" s="52"/>
      <c r="S40" s="53"/>
    </row>
    <row r="41" spans="1:19" ht="12.75">
      <c r="A41" s="93" t="s">
        <v>13</v>
      </c>
      <c r="B41" s="10">
        <v>22</v>
      </c>
      <c r="C41" s="10"/>
      <c r="D41" s="99">
        <f t="shared" si="26"/>
        <v>0</v>
      </c>
      <c r="E41" s="10"/>
      <c r="F41" s="4"/>
      <c r="G41" s="4">
        <f t="shared" si="27"/>
        <v>0</v>
      </c>
      <c r="H41" s="4">
        <f t="shared" si="28"/>
        <v>0</v>
      </c>
      <c r="I41" s="4">
        <f t="shared" si="29"/>
        <v>0</v>
      </c>
      <c r="J41" s="4">
        <f t="shared" si="30"/>
        <v>0</v>
      </c>
      <c r="K41" s="4">
        <f t="shared" si="31"/>
        <v>0</v>
      </c>
      <c r="L41" s="4">
        <f t="shared" si="32"/>
        <v>0</v>
      </c>
      <c r="M41" s="4">
        <f t="shared" si="33"/>
        <v>0</v>
      </c>
      <c r="N41" s="4">
        <f t="shared" si="34"/>
        <v>0</v>
      </c>
      <c r="O41" s="4">
        <f t="shared" si="35"/>
        <v>0</v>
      </c>
      <c r="P41" s="4">
        <f t="shared" si="36"/>
        <v>0</v>
      </c>
      <c r="Q41" s="4">
        <f t="shared" si="37"/>
        <v>0</v>
      </c>
      <c r="R41" s="52"/>
      <c r="S41" s="53"/>
    </row>
    <row r="42" spans="1:17" ht="12.75">
      <c r="A42" s="8" t="s">
        <v>16</v>
      </c>
      <c r="B42" s="10">
        <v>23</v>
      </c>
      <c r="C42" s="10"/>
      <c r="D42" s="99">
        <f t="shared" si="26"/>
        <v>0</v>
      </c>
      <c r="E42" s="10"/>
      <c r="F42" s="4">
        <f>D18/D14*F38</f>
        <v>0</v>
      </c>
      <c r="G42" s="4">
        <f t="shared" si="27"/>
        <v>0</v>
      </c>
      <c r="H42" s="4">
        <f t="shared" si="28"/>
        <v>0</v>
      </c>
      <c r="I42" s="4">
        <f t="shared" si="29"/>
        <v>0</v>
      </c>
      <c r="J42" s="4">
        <f t="shared" si="30"/>
        <v>0</v>
      </c>
      <c r="K42" s="4">
        <f t="shared" si="31"/>
        <v>0</v>
      </c>
      <c r="L42" s="4">
        <f t="shared" si="32"/>
        <v>0</v>
      </c>
      <c r="M42" s="4">
        <f t="shared" si="33"/>
        <v>0</v>
      </c>
      <c r="N42" s="4">
        <f t="shared" si="34"/>
        <v>0</v>
      </c>
      <c r="O42" s="4">
        <f t="shared" si="35"/>
        <v>0</v>
      </c>
      <c r="P42" s="4">
        <f t="shared" si="36"/>
        <v>0</v>
      </c>
      <c r="Q42" s="4">
        <f t="shared" si="37"/>
        <v>0</v>
      </c>
    </row>
    <row r="43" spans="1:17" ht="12.75">
      <c r="A43" s="8" t="s">
        <v>21</v>
      </c>
      <c r="B43" s="10">
        <v>24</v>
      </c>
      <c r="C43" s="10"/>
      <c r="D43" s="99">
        <f t="shared" si="26"/>
        <v>0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99">
        <f t="shared" si="26"/>
        <v>0</v>
      </c>
      <c r="E44" s="10"/>
      <c r="F44" s="4">
        <f>D20/D16*F40</f>
        <v>0</v>
      </c>
      <c r="G44" s="4">
        <f t="shared" si="27"/>
        <v>0</v>
      </c>
      <c r="H44" s="4">
        <f t="shared" si="28"/>
        <v>0</v>
      </c>
      <c r="I44" s="4">
        <f t="shared" si="29"/>
        <v>0</v>
      </c>
      <c r="J44" s="4">
        <f t="shared" si="30"/>
        <v>0</v>
      </c>
      <c r="K44" s="4">
        <f t="shared" si="31"/>
        <v>0</v>
      </c>
      <c r="L44" s="4">
        <f t="shared" si="32"/>
        <v>0</v>
      </c>
      <c r="M44" s="4">
        <f t="shared" si="33"/>
        <v>0</v>
      </c>
      <c r="N44" s="4">
        <f t="shared" si="34"/>
        <v>0</v>
      </c>
      <c r="O44" s="4">
        <f t="shared" si="35"/>
        <v>0</v>
      </c>
      <c r="P44" s="4">
        <f t="shared" si="36"/>
        <v>0</v>
      </c>
      <c r="Q44" s="4">
        <f t="shared" si="37"/>
        <v>0</v>
      </c>
      <c r="R44" s="54"/>
    </row>
    <row r="45" spans="1:18" ht="12.75">
      <c r="A45" s="8" t="s">
        <v>18</v>
      </c>
      <c r="B45" s="10">
        <v>26</v>
      </c>
      <c r="C45" s="10"/>
      <c r="D45" s="99">
        <f t="shared" si="26"/>
        <v>0</v>
      </c>
      <c r="E45" s="10"/>
      <c r="F45" s="4">
        <f>D21/D17*F41</f>
        <v>0</v>
      </c>
      <c r="G45" s="4">
        <f t="shared" si="27"/>
        <v>0</v>
      </c>
      <c r="H45" s="4">
        <f t="shared" si="28"/>
        <v>0</v>
      </c>
      <c r="I45" s="4">
        <f t="shared" si="29"/>
        <v>0</v>
      </c>
      <c r="J45" s="4">
        <f t="shared" si="30"/>
        <v>0</v>
      </c>
      <c r="K45" s="4">
        <f t="shared" si="31"/>
        <v>0</v>
      </c>
      <c r="L45" s="4">
        <f t="shared" si="32"/>
        <v>0</v>
      </c>
      <c r="M45" s="4">
        <f t="shared" si="33"/>
        <v>0</v>
      </c>
      <c r="N45" s="4">
        <f t="shared" si="34"/>
        <v>0</v>
      </c>
      <c r="O45" s="4">
        <f t="shared" si="35"/>
        <v>0</v>
      </c>
      <c r="P45" s="4">
        <f t="shared" si="36"/>
        <v>0</v>
      </c>
      <c r="Q45" s="4">
        <f t="shared" si="37"/>
        <v>0</v>
      </c>
      <c r="R45" s="54"/>
    </row>
    <row r="46" spans="1:18" ht="12.75">
      <c r="A46" s="9" t="s">
        <v>19</v>
      </c>
      <c r="B46" s="10">
        <v>27</v>
      </c>
      <c r="C46" s="10"/>
      <c r="D46" s="99">
        <f t="shared" si="26"/>
        <v>0</v>
      </c>
      <c r="E46" s="10"/>
      <c r="F46" s="4"/>
      <c r="G46" s="4">
        <f t="shared" si="27"/>
        <v>0</v>
      </c>
      <c r="H46" s="4">
        <f t="shared" si="28"/>
        <v>0</v>
      </c>
      <c r="I46" s="4">
        <f t="shared" si="29"/>
        <v>0</v>
      </c>
      <c r="J46" s="4">
        <f t="shared" si="30"/>
        <v>0</v>
      </c>
      <c r="K46" s="4">
        <f t="shared" si="31"/>
        <v>0</v>
      </c>
      <c r="L46" s="4">
        <f t="shared" si="32"/>
        <v>0</v>
      </c>
      <c r="M46" s="4">
        <f t="shared" si="33"/>
        <v>0</v>
      </c>
      <c r="N46" s="4">
        <f t="shared" si="34"/>
        <v>0</v>
      </c>
      <c r="O46" s="4">
        <f t="shared" si="35"/>
        <v>0</v>
      </c>
      <c r="P46" s="4">
        <f t="shared" si="36"/>
        <v>0</v>
      </c>
      <c r="Q46" s="4">
        <f t="shared" si="37"/>
        <v>0</v>
      </c>
      <c r="R46" s="54"/>
    </row>
    <row r="47" spans="1:18" ht="12.75">
      <c r="A47" s="18" t="s">
        <v>98</v>
      </c>
      <c r="B47" s="19" t="s">
        <v>1</v>
      </c>
      <c r="C47" s="19"/>
      <c r="D47" s="60">
        <f>SUM(F47:Q47)</f>
        <v>0</v>
      </c>
      <c r="E47" s="60"/>
      <c r="F47" s="20">
        <f aca="true" t="shared" si="38" ref="F47:Q47">SUM(F42:F46)</f>
        <v>0</v>
      </c>
      <c r="G47" s="20">
        <f t="shared" si="38"/>
        <v>0</v>
      </c>
      <c r="H47" s="20">
        <f t="shared" si="38"/>
        <v>0</v>
      </c>
      <c r="I47" s="20">
        <f t="shared" si="38"/>
        <v>0</v>
      </c>
      <c r="J47" s="20">
        <f t="shared" si="38"/>
        <v>0</v>
      </c>
      <c r="K47" s="20">
        <f t="shared" si="38"/>
        <v>0</v>
      </c>
      <c r="L47" s="20">
        <f t="shared" si="38"/>
        <v>0</v>
      </c>
      <c r="M47" s="20">
        <f t="shared" si="38"/>
        <v>0</v>
      </c>
      <c r="N47" s="20">
        <f t="shared" si="38"/>
        <v>0</v>
      </c>
      <c r="O47" s="20">
        <f t="shared" si="38"/>
        <v>0</v>
      </c>
      <c r="P47" s="20">
        <f t="shared" si="38"/>
        <v>0</v>
      </c>
      <c r="Q47" s="20">
        <f t="shared" si="38"/>
        <v>0</v>
      </c>
      <c r="R47" s="5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="31" customFormat="1" ht="12.75"/>
    <row r="217" s="31" customFormat="1" ht="12.75"/>
    <row r="218" s="31" customFormat="1" ht="12.75"/>
    <row r="219" s="31" customFormat="1" ht="12.75"/>
    <row r="220" s="31" customFormat="1" ht="12.75"/>
    <row r="221" s="31" customFormat="1" ht="12.75"/>
    <row r="222" s="31" customFormat="1" ht="12.75"/>
    <row r="223" s="31" customFormat="1" ht="12.75"/>
    <row r="224" s="31" customFormat="1" ht="12.75"/>
    <row r="225" s="31" customFormat="1" ht="12.75"/>
    <row r="226" s="31" customFormat="1" ht="12.75"/>
    <row r="227" s="31" customFormat="1" ht="12.75"/>
    <row r="228" s="31" customFormat="1" ht="12.75"/>
    <row r="229" s="31" customFormat="1" ht="12.75"/>
    <row r="230" s="31" customFormat="1" ht="12.75"/>
    <row r="231" s="31" customFormat="1" ht="12.75"/>
    <row r="232" s="31" customFormat="1" ht="12.75"/>
    <row r="233" s="31" customFormat="1" ht="12.75"/>
    <row r="234" s="31" customFormat="1" ht="12.75"/>
    <row r="235" s="31" customFormat="1" ht="12.75"/>
    <row r="236" s="31" customFormat="1" ht="12.75"/>
    <row r="237" s="31" customFormat="1" ht="12.75"/>
    <row r="238" s="31" customFormat="1" ht="12.75"/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  <row r="262" s="31" customFormat="1" ht="12.75"/>
    <row r="263" s="31" customFormat="1" ht="12.75"/>
    <row r="264" s="31" customFormat="1" ht="12.75"/>
    <row r="265" s="31" customFormat="1" ht="12.75"/>
    <row r="266" s="31" customFormat="1" ht="12.75"/>
    <row r="267" s="31" customFormat="1" ht="12.75"/>
    <row r="268" s="31" customFormat="1" ht="12.75"/>
    <row r="269" s="31" customFormat="1" ht="12.75"/>
    <row r="270" s="31" customFormat="1" ht="12.75"/>
    <row r="271" s="31" customFormat="1" ht="12.75"/>
    <row r="272" s="31" customFormat="1" ht="12.75"/>
    <row r="273" s="31" customFormat="1" ht="12.75"/>
    <row r="274" s="31" customFormat="1" ht="12.75"/>
    <row r="275" s="31" customFormat="1" ht="12.75"/>
    <row r="276" s="31" customFormat="1" ht="12.75"/>
    <row r="277" s="31" customFormat="1" ht="12.75"/>
    <row r="278" s="31" customFormat="1" ht="12.75"/>
    <row r="279" s="31" customFormat="1" ht="12.75"/>
    <row r="280" s="31" customFormat="1" ht="12.75"/>
    <row r="281" s="31" customFormat="1" ht="12.75"/>
    <row r="282" s="31" customFormat="1" ht="12.75"/>
    <row r="283" s="31" customFormat="1" ht="12.75"/>
    <row r="284" s="31" customFormat="1" ht="12.75"/>
    <row r="285" s="31" customFormat="1" ht="12.75"/>
    <row r="286" s="31" customFormat="1" ht="12.75"/>
    <row r="287" s="31" customFormat="1" ht="12.75"/>
    <row r="288" s="31" customFormat="1" ht="12.75"/>
    <row r="289" s="31" customFormat="1" ht="12.75"/>
    <row r="290" s="31" customFormat="1" ht="12.75"/>
    <row r="291" s="31" customFormat="1" ht="12.75"/>
    <row r="292" s="31" customFormat="1" ht="12.75"/>
    <row r="293" s="31" customFormat="1" ht="12.75"/>
    <row r="294" s="31" customFormat="1" ht="12.75"/>
    <row r="295" s="31" customFormat="1" ht="12.75"/>
    <row r="296" s="31" customFormat="1" ht="12.75"/>
    <row r="297" s="31" customFormat="1" ht="12.75"/>
    <row r="298" s="31" customFormat="1" ht="12.75"/>
    <row r="299" s="31" customFormat="1" ht="12.75"/>
    <row r="300" s="31" customFormat="1" ht="12.75"/>
    <row r="301" s="31" customFormat="1" ht="12.75"/>
    <row r="302" s="31" customFormat="1" ht="12.75"/>
    <row r="303" s="31" customFormat="1" ht="12.75"/>
    <row r="304" s="31" customFormat="1" ht="12.75"/>
    <row r="305" s="31" customFormat="1" ht="12.75"/>
    <row r="306" s="31" customFormat="1" ht="12.75"/>
    <row r="307" s="31" customFormat="1" ht="12.75"/>
    <row r="308" s="31" customFormat="1" ht="12.75"/>
    <row r="309" s="31" customFormat="1" ht="12.75"/>
    <row r="310" s="31" customFormat="1" ht="12.75"/>
    <row r="311" s="31" customFormat="1" ht="12.75"/>
    <row r="312" s="31" customFormat="1" ht="12.75"/>
    <row r="313" s="31" customFormat="1" ht="12.75"/>
    <row r="314" s="31" customFormat="1" ht="12.75"/>
    <row r="315" s="31" customFormat="1" ht="12.75"/>
    <row r="316" s="31" customFormat="1" ht="12.75"/>
    <row r="317" s="31" customFormat="1" ht="12.75"/>
    <row r="318" s="31" customFormat="1" ht="12.75"/>
    <row r="319" s="31" customFormat="1" ht="12.75"/>
    <row r="320" s="31" customFormat="1" ht="12.75"/>
    <row r="321" s="31" customFormat="1" ht="12.75"/>
    <row r="322" s="31" customFormat="1" ht="12.75"/>
    <row r="323" s="31" customFormat="1" ht="12.75"/>
    <row r="324" s="31" customFormat="1" ht="12.75"/>
    <row r="325" s="31" customFormat="1" ht="12.75"/>
    <row r="326" s="31" customFormat="1" ht="12.75"/>
    <row r="327" s="31" customFormat="1" ht="12.75"/>
    <row r="328" s="31" customFormat="1" ht="12.75"/>
    <row r="329" s="31" customFormat="1" ht="12.75"/>
    <row r="330" s="31" customFormat="1" ht="12.75"/>
    <row r="331" s="31" customFormat="1" ht="12.75"/>
    <row r="332" s="31" customFormat="1" ht="12.75"/>
    <row r="333" s="31" customFormat="1" ht="12.75"/>
    <row r="334" s="31" customFormat="1" ht="12.75"/>
    <row r="335" s="31" customFormat="1" ht="12.75"/>
    <row r="336" s="31" customFormat="1" ht="12.75"/>
    <row r="337" s="31" customFormat="1" ht="12.75"/>
    <row r="338" s="31" customFormat="1" ht="12.75"/>
    <row r="339" s="31" customFormat="1" ht="12.75"/>
    <row r="340" s="31" customFormat="1" ht="12.75"/>
    <row r="341" s="31" customFormat="1" ht="12.75"/>
    <row r="342" s="31" customFormat="1" ht="12.75"/>
    <row r="343" s="31" customFormat="1" ht="12.75"/>
    <row r="344" s="31" customFormat="1" ht="12.75"/>
    <row r="345" s="31" customFormat="1" ht="12.75"/>
    <row r="346" s="31" customFormat="1" ht="12.75"/>
    <row r="347" s="31" customFormat="1" ht="12.75"/>
    <row r="348" s="31" customFormat="1" ht="12.75"/>
    <row r="349" s="31" customFormat="1" ht="12.75"/>
    <row r="350" s="31" customFormat="1" ht="12.75"/>
    <row r="351" s="31" customFormat="1" ht="12.75"/>
    <row r="352" s="31" customFormat="1" ht="12.75"/>
    <row r="353" s="31" customFormat="1" ht="12.75"/>
    <row r="354" s="31" customFormat="1" ht="12.75"/>
    <row r="355" s="31" customFormat="1" ht="12.75"/>
    <row r="356" s="31" customFormat="1" ht="12.75"/>
    <row r="357" s="31" customFormat="1" ht="12.75"/>
    <row r="358" s="31" customFormat="1" ht="12.75"/>
    <row r="359" s="31" customFormat="1" ht="12.75"/>
    <row r="360" s="31" customFormat="1" ht="12.75"/>
    <row r="361" s="31" customFormat="1" ht="12.75"/>
    <row r="362" s="31" customFormat="1" ht="12.75"/>
    <row r="363" s="31" customFormat="1" ht="12.75"/>
    <row r="364" s="31" customFormat="1" ht="12.75"/>
    <row r="365" s="31" customFormat="1" ht="12.75"/>
    <row r="366" s="31" customFormat="1" ht="12.75"/>
    <row r="367" s="31" customFormat="1" ht="12.75"/>
    <row r="368" s="31" customFormat="1" ht="12.75"/>
    <row r="369" s="31" customFormat="1" ht="12.75"/>
    <row r="370" s="31" customFormat="1" ht="12.75"/>
    <row r="371" s="31" customFormat="1" ht="12.75"/>
    <row r="372" s="31" customFormat="1" ht="12.75"/>
    <row r="373" s="31" customFormat="1" ht="12.75"/>
    <row r="374" s="31" customFormat="1" ht="12.75"/>
    <row r="375" s="31" customFormat="1" ht="12.75"/>
    <row r="376" s="31" customFormat="1" ht="12.75"/>
    <row r="377" s="31" customFormat="1" ht="12.75"/>
    <row r="378" s="31" customFormat="1" ht="12.75"/>
    <row r="379" s="31" customFormat="1" ht="12.75"/>
    <row r="380" s="31" customFormat="1" ht="12.75"/>
    <row r="381" s="31" customFormat="1" ht="12.75"/>
    <row r="382" s="31" customFormat="1" ht="12.75"/>
    <row r="383" s="31" customFormat="1" ht="12.75"/>
    <row r="384" s="31" customFormat="1" ht="12.75"/>
    <row r="385" s="31" customFormat="1" ht="12.75"/>
    <row r="386" s="31" customFormat="1" ht="12.75"/>
    <row r="387" s="31" customFormat="1" ht="12.75"/>
    <row r="388" s="31" customFormat="1" ht="12.75"/>
    <row r="389" s="31" customFormat="1" ht="12.75"/>
    <row r="390" s="31" customFormat="1" ht="12.75"/>
    <row r="391" s="31" customFormat="1" ht="12.75"/>
    <row r="392" s="31" customFormat="1" ht="12.75"/>
    <row r="393" s="31" customFormat="1" ht="12.75"/>
    <row r="394" s="31" customFormat="1" ht="12.75"/>
    <row r="395" s="31" customFormat="1" ht="12.75"/>
    <row r="396" s="31" customFormat="1" ht="12.75"/>
    <row r="397" s="31" customFormat="1" ht="12.75"/>
    <row r="398" s="31" customFormat="1" ht="12.75"/>
    <row r="399" s="31" customFormat="1" ht="12.75"/>
    <row r="400" s="31" customFormat="1" ht="12.75"/>
    <row r="401" s="31" customFormat="1" ht="12.75"/>
    <row r="402" s="31" customFormat="1" ht="12.75"/>
    <row r="403" s="31" customFormat="1" ht="12.75"/>
    <row r="404" s="31" customFormat="1" ht="12.75"/>
    <row r="405" s="31" customFormat="1" ht="12.75"/>
    <row r="406" s="31" customFormat="1" ht="12.75"/>
    <row r="407" s="31" customFormat="1" ht="12.75"/>
    <row r="408" s="31" customFormat="1" ht="12.75"/>
    <row r="409" s="31" customFormat="1" ht="12.75"/>
    <row r="410" s="31" customFormat="1" ht="12.75"/>
    <row r="411" s="31" customFormat="1" ht="12.75"/>
    <row r="412" s="31" customFormat="1" ht="12.75"/>
    <row r="413" s="31" customFormat="1" ht="12.75"/>
    <row r="414" s="31" customFormat="1" ht="12.75"/>
    <row r="415" s="31" customFormat="1" ht="12.75"/>
    <row r="416" s="31" customFormat="1" ht="12.75"/>
    <row r="417" s="31" customFormat="1" ht="12.75"/>
    <row r="418" s="31" customFormat="1" ht="12.75"/>
    <row r="419" s="31" customFormat="1" ht="12.75"/>
    <row r="420" s="31" customFormat="1" ht="12.75"/>
    <row r="421" s="31" customFormat="1" ht="12.75"/>
    <row r="422" s="31" customFormat="1" ht="12.75"/>
    <row r="423" s="31" customFormat="1" ht="12.75"/>
    <row r="424" s="31" customFormat="1" ht="12.75"/>
    <row r="425" s="31" customFormat="1" ht="12.75"/>
    <row r="426" s="31" customFormat="1" ht="12.75"/>
    <row r="427" s="31" customFormat="1" ht="12.75"/>
    <row r="428" s="31" customFormat="1" ht="12.75"/>
    <row r="429" s="31" customFormat="1" ht="12.75"/>
    <row r="430" s="31" customFormat="1" ht="12.75"/>
    <row r="431" s="31" customFormat="1" ht="12.75"/>
    <row r="432" s="31" customFormat="1" ht="12.75"/>
    <row r="433" s="31" customFormat="1" ht="12.75"/>
    <row r="434" s="31" customFormat="1" ht="12.75"/>
    <row r="435" s="31" customFormat="1" ht="12.75"/>
    <row r="436" s="31" customFormat="1" ht="12.75"/>
    <row r="437" s="31" customFormat="1" ht="12.75"/>
    <row r="438" s="31" customFormat="1" ht="12.75"/>
    <row r="439" s="31" customFormat="1" ht="12.75"/>
    <row r="440" s="31" customFormat="1" ht="12.75"/>
    <row r="441" s="31" customFormat="1" ht="12.75"/>
    <row r="442" s="31" customFormat="1" ht="12.75"/>
    <row r="443" s="31" customFormat="1" ht="12.75"/>
    <row r="444" s="31" customFormat="1" ht="12.75"/>
    <row r="445" s="31" customFormat="1" ht="12.75"/>
    <row r="446" s="31" customFormat="1" ht="12.75"/>
    <row r="447" s="31" customFormat="1" ht="12.75"/>
    <row r="448" s="31" customFormat="1" ht="12.75"/>
    <row r="449" s="31" customFormat="1" ht="12.75"/>
    <row r="450" s="31" customFormat="1" ht="12.75"/>
    <row r="451" s="31" customFormat="1" ht="12.75"/>
    <row r="452" s="31" customFormat="1" ht="12.75"/>
    <row r="453" s="31" customFormat="1" ht="12.75"/>
    <row r="454" s="31" customFormat="1" ht="12.75"/>
    <row r="455" s="31" customFormat="1" ht="12.75"/>
    <row r="456" s="31" customFormat="1" ht="12.75"/>
    <row r="457" s="31" customFormat="1" ht="12.75"/>
    <row r="458" s="31" customFormat="1" ht="12.75"/>
    <row r="459" s="31" customFormat="1" ht="12.75"/>
    <row r="460" s="31" customFormat="1" ht="12.75"/>
    <row r="461" s="31" customFormat="1" ht="12.75"/>
    <row r="462" s="31" customFormat="1" ht="12.75"/>
    <row r="463" s="31" customFormat="1" ht="12.75"/>
    <row r="464" s="31" customFormat="1" ht="12.75"/>
    <row r="465" s="31" customFormat="1" ht="12.75"/>
    <row r="466" s="31" customFormat="1" ht="12.75"/>
    <row r="467" s="31" customFormat="1" ht="12.75"/>
    <row r="468" s="31" customFormat="1" ht="12.75"/>
    <row r="469" s="31" customFormat="1" ht="12.75"/>
    <row r="470" s="31" customFormat="1" ht="12.75"/>
    <row r="471" s="31" customFormat="1" ht="12.75"/>
    <row r="472" s="31" customFormat="1" ht="12.75"/>
    <row r="473" s="31" customFormat="1" ht="12.75"/>
    <row r="474" s="31" customFormat="1" ht="12.75"/>
    <row r="475" s="31" customFormat="1" ht="12.75"/>
    <row r="476" s="31" customFormat="1" ht="12.75"/>
    <row r="477" s="31" customFormat="1" ht="12.75"/>
    <row r="478" s="31" customFormat="1" ht="12.75"/>
    <row r="479" s="31" customFormat="1" ht="12.75"/>
    <row r="480" s="31" customFormat="1" ht="12.75"/>
    <row r="481" s="31" customFormat="1" ht="12.75"/>
    <row r="482" s="31" customFormat="1" ht="12.75"/>
    <row r="483" s="31" customFormat="1" ht="12.75"/>
    <row r="484" s="31" customFormat="1" ht="12.75"/>
    <row r="485" s="31" customFormat="1" ht="12.75"/>
    <row r="486" s="31" customFormat="1" ht="12.75"/>
    <row r="487" s="31" customFormat="1" ht="12.75"/>
    <row r="488" s="31" customFormat="1" ht="12.75"/>
    <row r="489" s="31" customFormat="1" ht="12.75"/>
    <row r="490" s="31" customFormat="1" ht="12.75"/>
    <row r="491" s="31" customFormat="1" ht="12.75"/>
    <row r="492" s="31" customFormat="1" ht="12.75"/>
    <row r="493" s="31" customFormat="1" ht="12.75"/>
    <row r="494" s="31" customFormat="1" ht="12.75"/>
    <row r="495" s="31" customFormat="1" ht="12.75"/>
    <row r="496" s="31" customFormat="1" ht="12.75"/>
    <row r="497" s="31" customFormat="1" ht="12.75"/>
    <row r="498" s="31" customFormat="1" ht="12.75"/>
    <row r="499" s="31" customFormat="1" ht="12.75"/>
    <row r="500" s="31" customFormat="1" ht="12.75"/>
    <row r="501" s="31" customFormat="1" ht="12.75"/>
    <row r="502" s="31" customFormat="1" ht="12.75"/>
    <row r="503" s="31" customFormat="1" ht="12.75"/>
    <row r="504" s="31" customFormat="1" ht="12.75"/>
    <row r="505" s="31" customFormat="1" ht="12.75"/>
    <row r="506" s="31" customFormat="1" ht="12.75"/>
    <row r="507" s="31" customFormat="1" ht="12.75"/>
    <row r="508" s="31" customFormat="1" ht="12.75"/>
    <row r="509" s="31" customFormat="1" ht="12.75"/>
    <row r="510" s="31" customFormat="1" ht="12.75"/>
    <row r="511" s="31" customFormat="1" ht="12.75"/>
    <row r="512" s="31" customFormat="1" ht="12.75"/>
    <row r="513" s="31" customFormat="1" ht="12.75"/>
    <row r="514" s="31" customFormat="1" ht="12.75"/>
    <row r="515" s="31" customFormat="1" ht="12.75"/>
    <row r="516" s="31" customFormat="1" ht="12.75"/>
    <row r="517" s="31" customFormat="1" ht="12.75"/>
    <row r="518" s="31" customFormat="1" ht="12.75"/>
    <row r="519" s="31" customFormat="1" ht="12.75"/>
    <row r="520" s="31" customFormat="1" ht="12.75"/>
    <row r="521" s="31" customFormat="1" ht="12.75"/>
    <row r="522" s="31" customFormat="1" ht="12.75"/>
    <row r="523" s="31" customFormat="1" ht="12.75"/>
    <row r="524" s="31" customFormat="1" ht="12.75"/>
    <row r="525" s="31" customFormat="1" ht="12.75"/>
    <row r="526" s="31" customFormat="1" ht="12.75"/>
    <row r="527" s="31" customFormat="1" ht="12.75"/>
    <row r="528" s="31" customFormat="1" ht="12.75"/>
    <row r="529" s="31" customFormat="1" ht="12.75"/>
    <row r="530" s="31" customFormat="1" ht="12.75"/>
    <row r="531" s="31" customFormat="1" ht="12.75"/>
    <row r="532" s="31" customFormat="1" ht="12.75"/>
    <row r="533" s="31" customFormat="1" ht="12.75"/>
    <row r="534" s="31" customFormat="1" ht="12.75"/>
    <row r="535" s="31" customFormat="1" ht="12.75"/>
    <row r="536" s="31" customFormat="1" ht="12.75"/>
    <row r="537" s="31" customFormat="1" ht="12.75"/>
    <row r="538" s="31" customFormat="1" ht="12.75"/>
    <row r="539" s="31" customFormat="1" ht="12.75"/>
    <row r="540" s="31" customFormat="1" ht="12.75"/>
    <row r="541" s="31" customFormat="1" ht="12.75"/>
    <row r="542" s="31" customFormat="1" ht="12.75"/>
    <row r="543" s="31" customFormat="1" ht="12.75"/>
    <row r="544" s="31" customFormat="1" ht="12.75"/>
    <row r="545" s="31" customFormat="1" ht="12.75"/>
    <row r="546" s="31" customFormat="1" ht="12.75"/>
    <row r="547" s="31" customFormat="1" ht="12.75"/>
    <row r="548" s="31" customFormat="1" ht="12.75"/>
    <row r="549" s="31" customFormat="1" ht="12.75"/>
    <row r="550" s="31" customFormat="1" ht="12.75"/>
    <row r="551" s="31" customFormat="1" ht="12.75"/>
    <row r="552" s="31" customFormat="1" ht="12.75"/>
    <row r="553" s="31" customFormat="1" ht="12.75"/>
    <row r="554" s="31" customFormat="1" ht="12.75"/>
    <row r="555" s="31" customFormat="1" ht="12.75"/>
    <row r="556" s="31" customFormat="1" ht="12.75"/>
    <row r="557" s="31" customFormat="1" ht="12.75"/>
    <row r="558" s="31" customFormat="1" ht="12.75"/>
    <row r="559" s="31" customFormat="1" ht="12.75"/>
    <row r="560" s="31" customFormat="1" ht="12.75"/>
    <row r="561" s="31" customFormat="1" ht="12.75"/>
    <row r="562" s="31" customFormat="1" ht="12.75"/>
    <row r="563" s="31" customFormat="1" ht="12.75"/>
    <row r="564" s="31" customFormat="1" ht="12.75"/>
    <row r="565" s="31" customFormat="1" ht="12.75"/>
    <row r="566" s="31" customFormat="1" ht="12.75"/>
    <row r="567" s="31" customFormat="1" ht="12.75"/>
    <row r="568" s="31" customFormat="1" ht="12.75"/>
    <row r="569" s="31" customFormat="1" ht="12.75"/>
    <row r="570" s="31" customFormat="1" ht="12.75"/>
    <row r="571" s="31" customFormat="1" ht="12.75"/>
    <row r="572" s="31" customFormat="1" ht="12.75"/>
    <row r="573" s="31" customFormat="1" ht="12.75"/>
    <row r="574" s="31" customFormat="1" ht="12.75"/>
    <row r="575" s="31" customFormat="1" ht="12.75"/>
    <row r="576" s="31" customFormat="1" ht="12.75"/>
    <row r="577" s="31" customFormat="1" ht="12.75"/>
    <row r="578" s="31" customFormat="1" ht="12.75"/>
    <row r="579" s="31" customFormat="1" ht="12.75"/>
    <row r="580" s="31" customFormat="1" ht="12.75"/>
    <row r="581" s="31" customFormat="1" ht="12.75"/>
    <row r="582" s="31" customFormat="1" ht="12.75"/>
    <row r="583" s="31" customFormat="1" ht="12.75"/>
    <row r="584" s="31" customFormat="1" ht="12.75"/>
    <row r="585" s="31" customFormat="1" ht="12.75"/>
    <row r="586" s="31" customFormat="1" ht="12.75"/>
    <row r="587" s="31" customFormat="1" ht="12.75"/>
    <row r="588" s="31" customFormat="1" ht="12.75"/>
    <row r="589" s="31" customFormat="1" ht="12.75"/>
    <row r="590" s="31" customFormat="1" ht="12.75"/>
    <row r="591" s="31" customFormat="1" ht="12.75"/>
    <row r="592" s="31" customFormat="1" ht="12.75"/>
    <row r="593" s="31" customFormat="1" ht="12.75"/>
    <row r="594" s="31" customFormat="1" ht="12.75"/>
    <row r="595" s="31" customFormat="1" ht="12.75"/>
    <row r="596" s="31" customFormat="1" ht="12.75"/>
    <row r="597" s="31" customFormat="1" ht="12.75"/>
    <row r="598" s="31" customFormat="1" ht="12.75"/>
    <row r="599" s="31" customFormat="1" ht="12.75"/>
    <row r="600" s="31" customFormat="1" ht="12.75"/>
    <row r="601" s="31" customFormat="1" ht="12.75"/>
    <row r="602" s="31" customFormat="1" ht="12.75"/>
    <row r="603" s="31" customFormat="1" ht="12.75"/>
    <row r="604" s="31" customFormat="1" ht="12.75"/>
    <row r="605" s="31" customFormat="1" ht="12.75"/>
    <row r="606" s="31" customFormat="1" ht="12.75"/>
    <row r="607" s="31" customFormat="1" ht="12.75"/>
    <row r="608" s="31" customFormat="1" ht="12.75"/>
    <row r="609" s="31" customFormat="1" ht="12.75"/>
    <row r="610" s="31" customFormat="1" ht="12.75"/>
    <row r="611" s="31" customFormat="1" ht="12.75"/>
    <row r="612" s="31" customFormat="1" ht="12.75"/>
    <row r="613" s="31" customFormat="1" ht="12.75"/>
    <row r="614" s="31" customFormat="1" ht="12.75"/>
    <row r="615" s="31" customFormat="1" ht="12.75"/>
  </sheetData>
  <mergeCells count="4">
    <mergeCell ref="B7:C7"/>
    <mergeCell ref="B8:C8"/>
    <mergeCell ref="B9:C9"/>
    <mergeCell ref="D11:J11"/>
  </mergeCells>
  <conditionalFormatting sqref="B11: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Bellingová</dc:creator>
  <cp:keywords/>
  <dc:description/>
  <cp:lastModifiedBy>Vladimira HENELOVA</cp:lastModifiedBy>
  <cp:lastPrinted>2019-02-21T10:54:44Z</cp:lastPrinted>
  <dcterms:created xsi:type="dcterms:W3CDTF">2001-09-11T07:59:13Z</dcterms:created>
  <dcterms:modified xsi:type="dcterms:W3CDTF">2024-02-14T09:32:17Z</dcterms:modified>
  <cp:category/>
  <cp:version/>
  <cp:contentType/>
  <cp:contentStatus/>
</cp:coreProperties>
</file>