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/>
  <bookViews>
    <workbookView xWindow="0" yWindow="465" windowWidth="28800" windowHeight="16260" activeTab="1"/>
  </bookViews>
  <sheets>
    <sheet name="Rekapitulace stavby" sheetId="1" r:id="rId1"/>
    <sheet name="2024_002 - 49x33 pozemní" sheetId="2" r:id="rId2"/>
  </sheets>
  <definedNames>
    <definedName name="_xlnm._FilterDatabase" localSheetId="1" hidden="1">'2024_002 - 49x33 pozemní'!$C$114:$L$134</definedName>
    <definedName name="_xlnm.Print_Area" localSheetId="1">'2024_002 - 49x33 pozemní'!$C$4:$K$76,'2024_002 - 49x33 pozemní'!$C$82:$K$98,'2024_002 - 49x33 pozemní'!$C$104:$K$134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'2024_002 - 49x33 pozemní'!$114:$114</definedName>
  </definedNames>
  <calcPr calcId="191029"/>
</workbook>
</file>

<file path=xl/sharedStrings.xml><?xml version="1.0" encoding="utf-8"?>
<sst xmlns="http://schemas.openxmlformats.org/spreadsheetml/2006/main" count="409" uniqueCount="156">
  <si>
    <t>Export Komplet</t>
  </si>
  <si>
    <t/>
  </si>
  <si>
    <t>2.0</t>
  </si>
  <si>
    <t>ZAMOK</t>
  </si>
  <si>
    <t>False</t>
  </si>
  <si>
    <t>True</t>
  </si>
  <si>
    <t>{eaae3c5f-5676-4017-bbd1-36d61f8c69e1}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</si>
  <si>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</si>
  <si>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</si>
  <si>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</si>
  <si>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</si>
  <si>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</si>
  <si>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</si>
  <si>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</si>
  <si>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2024_002</t>
  </si>
  <si>
    <t>Stavba:</t>
  </si>
  <si>
    <t>49x33 pozemní</t>
  </si>
  <si>
    <t>KSO:</t>
  </si>
  <si>
    <t>CC-CZ:</t>
  </si>
  <si>
    <t>Místo:</t>
  </si>
  <si>
    <t xml:space="preserve"> </t>
  </si>
  <si>
    <t>Datum:</t>
  </si>
  <si>
    <t>18. 1. 2024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</si>
  <si>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</si>
  <si>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</si>
  <si>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</si>
  <si>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</si>
  <si>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</si>
  <si>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</si>
  <si>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</si>
  <si>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</si>
  <si>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</si>
  <si>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</si>
  <si>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</si>
  <si>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</si>
  <si>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</si>
  <si>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</si>
  <si>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</si>
  <si>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</si>
  <si>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</si>
  <si>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</si>
  <si>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</si>
  <si>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</si>
  <si>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</si>
  <si>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</si>
  <si>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</si>
  <si>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</si>
  <si>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</si>
  <si>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</si>
  <si>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</si>
  <si>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</si>
  <si>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</si>
  <si>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</si>
  <si>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</si>
  <si>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</si>
  <si>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</si>
  <si>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</si>
  <si>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</si>
  <si>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</si>
  <si>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</si>
  <si>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</si>
  <si>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</si>
  <si>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</si>
  <si>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</si>
  <si>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</si>
  <si>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</si>
  <si>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</si>
  <si>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</si>
  <si>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</si>
  <si>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</si>
  <si>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</si>
  <si>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</si>
  <si>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</si>
  <si>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</si>
  <si>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</si>
  <si>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</si>
  <si>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</si>
  <si>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</si>
  <si>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</si>
  <si>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</si>
  <si>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</si>
  <si>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</si>
  <si>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</si>
  <si>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</si>
  <si>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</si>
  <si>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</si>
  <si>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</si>
  <si>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</si>
  <si>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</si>
  <si>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</si>
  <si>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D1 - DEMONTÁŽ A SKLÁDKA</t>
  </si>
  <si>
    <t>D2 - DODÁVKA A MONTÁŽ NOVÉ PLOCHY A VYBAVENÍ</t>
  </si>
  <si>
    <t>D3 - PŘESUNY, VRN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</si>
  <si>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</si>
  <si>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</si>
  <si>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</si>
  <si>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</si>
  <si>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</si>
  <si>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</si>
  <si>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</si>
  <si>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</si>
  <si>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</si>
  <si>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</si>
  <si>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</si>
  <si>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</si>
  <si>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</si>
  <si>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</si>
  <si>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</si>
  <si>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</si>
  <si>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</si>
  <si>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</si>
  <si>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DEMONTÁŽ A SKLÁDKA</t>
  </si>
  <si>
    <t>ROZPOCET</t>
  </si>
  <si>
    <t>K</t>
  </si>
  <si>
    <t>Pol6</t>
  </si>
  <si>
    <t>Demontáž stávající umělé trávy se separací vsypu /vymetení granulátu/</t>
  </si>
  <si>
    <t>m2</t>
  </si>
  <si>
    <t>4</t>
  </si>
  <si>
    <t>1222182653</t>
  </si>
  <si>
    <t>PP</t>
  </si>
  <si>
    <t>Pol7</t>
  </si>
  <si>
    <t>Naložení a vyložení materiálu z plochy při demontáži</t>
  </si>
  <si>
    <t>t</t>
  </si>
  <si>
    <t>-1650711754</t>
  </si>
  <si>
    <t>3</t>
  </si>
  <si>
    <t>Pol8</t>
  </si>
  <si>
    <t>Skládkovné odpadu včetně dopravy na skládku</t>
  </si>
  <si>
    <t>1254362027</t>
  </si>
  <si>
    <t>D2</t>
  </si>
  <si>
    <t>DODÁVKA A MONTÁŽ NOVÉ PLOCHY A VYBAVENÍ</t>
  </si>
  <si>
    <t>Pol10</t>
  </si>
  <si>
    <t>Přerovnání příprava podkladu</t>
  </si>
  <si>
    <t>103826416</t>
  </si>
  <si>
    <t>Čištění povrchu asfaltu mytím a vysáváním -zlepšení vodopropustnosti</t>
  </si>
  <si>
    <t>5</t>
  </si>
  <si>
    <t>Pol11</t>
  </si>
  <si>
    <t xml:space="preserve">D+M umělý trávník Hockey včetně vsypu </t>
  </si>
  <si>
    <t>-1247438894</t>
  </si>
  <si>
    <t>6</t>
  </si>
  <si>
    <t>Pol12</t>
  </si>
  <si>
    <t>Lajnování hřiště fotbal</t>
  </si>
  <si>
    <t>soub</t>
  </si>
  <si>
    <t>563301033</t>
  </si>
  <si>
    <t>Lajnování hřiště</t>
  </si>
  <si>
    <t>D3</t>
  </si>
  <si>
    <t>PŘESUNY, VRN</t>
  </si>
  <si>
    <t>7</t>
  </si>
  <si>
    <t>Pol13</t>
  </si>
  <si>
    <t>Staveništní přesuny hmot</t>
  </si>
  <si>
    <t>kpl</t>
  </si>
  <si>
    <t>-2111957078</t>
  </si>
  <si>
    <t>8</t>
  </si>
  <si>
    <t>Pol14</t>
  </si>
  <si>
    <t>Zařízení staveniště, VRN</t>
  </si>
  <si>
    <t>1436915101</t>
  </si>
  <si>
    <t>výměna povrchu 49 x 33m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</si>
</sst>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4" fontId="19" fillId="0" borderId="0" xfId="0" applyNumberFormat="1" applyFont="1"/>
    <xf numFmtId="4" fontId="27" fillId="0" borderId="10" xfId="0" applyNumberFormat="1" applyFont="1" applyBorder="1"/>
    <xf numFmtId="166" fontId="27" fillId="0" borderId="10" xfId="0" applyNumberFormat="1" applyFont="1" applyBorder="1"/>
    <xf numFmtId="166" fontId="27" fillId="0" borderId="11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8" fillId="0" borderId="17" xfId="0" applyFont="1" applyBorder="1"/>
    <xf numFmtId="4" fontId="8" fillId="0" borderId="0" xfId="0" applyNumberFormat="1" applyFont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7" fillId="0" borderId="22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167" fontId="17" fillId="0" borderId="22" xfId="0" applyNumberFormat="1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0" fontId="17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76"/>
  </sheetViews>
  <sheetFormatPr defaultColWidth="12.00390625" defaultRowHeight="12"/>
  <cols>
    <col min="1" max="1" width="8.1406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140625" style="0" customWidth="1"/>
    <col min="35" max="35" width="31.7109375" style="0" customWidth="1"/>
    <col min="36" max="37" width="2.421875" style="0" customWidth="1"/>
    <col min="38" max="38" width="8.140625" style="0" customWidth="1"/>
    <col min="39" max="39" width="3.140625" style="0" customWidth="1"/>
    <col min="40" max="40" width="13.1406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710937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1406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5</v>
      </c>
      <c r="BV1" s="11" t="s">
        <v>6</v>
      </c>
    </row>
    <row r="2" spans="44:72" ht="36.95" customHeight="1"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S2" s="12" t="s">
        <v>7</v>
      </c>
      <c r="BT2" s="12" t="s">
        <v>8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7</v>
      </c>
      <c r="BT3" s="12" t="s">
        <v>9</v>
      </c>
    </row>
    <row r="4" spans="2:71" ht="24.95" customHeight="1">
      <c r="B4" s="15"/>
      <c r="D4" s="16" t="s">
        <v>10</v>
      </c>
      <c r="AR4" s="15"/>
      <c r="AS4" s="17" t="s">
        <v>11</v>
      </c>
      <c r="BS4" s="12" t="s">
        <v>12</v>
      </c>
    </row>
    <row r="5" spans="2:71" ht="12" customHeight="1">
      <c r="B5" s="15"/>
      <c r="D5" s="18" t="s">
        <v>13</v>
      </c>
      <c r="K5" s="163" t="s">
        <v>14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R5" s="15"/>
      <c r="BS5" s="12" t="s">
        <v>7</v>
      </c>
    </row>
    <row r="6" spans="2:71" ht="36.95" customHeight="1">
      <c r="B6" s="15"/>
      <c r="D6" s="20" t="s">
        <v>15</v>
      </c>
      <c r="K6" s="164" t="s">
        <v>16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R6" s="15"/>
      <c r="BS6" s="12" t="s">
        <v>7</v>
      </c>
    </row>
    <row r="7" spans="2:71" ht="12" customHeight="1">
      <c r="B7" s="15"/>
      <c r="D7" s="21" t="s">
        <v>17</v>
      </c>
      <c r="K7" s="19" t="s">
        <v>1</v>
      </c>
      <c r="AK7" s="21" t="s">
        <v>18</v>
      </c>
      <c r="AN7" s="19" t="s">
        <v>1</v>
      </c>
      <c r="AR7" s="15"/>
      <c r="BS7" s="12" t="s">
        <v>7</v>
      </c>
    </row>
    <row r="8" spans="2:71" ht="12" customHeight="1">
      <c r="B8" s="15"/>
      <c r="D8" s="21" t="s">
        <v>19</v>
      </c>
      <c r="K8" s="19" t="s">
        <v>20</v>
      </c>
      <c r="AK8" s="21" t="s">
        <v>21</v>
      </c>
      <c r="AN8" s="19" t="s">
        <v>22</v>
      </c>
      <c r="AR8" s="15"/>
      <c r="BS8" s="12" t="s">
        <v>7</v>
      </c>
    </row>
    <row r="9" spans="2:71" ht="14.45" customHeight="1">
      <c r="B9" s="15"/>
      <c r="AR9" s="15"/>
      <c r="BS9" s="12" t="s">
        <v>7</v>
      </c>
    </row>
    <row r="10" spans="2:71" ht="12" customHeight="1">
      <c r="B10" s="15"/>
      <c r="D10" s="21" t="s">
        <v>23</v>
      </c>
      <c r="AK10" s="21" t="s">
        <v>24</v>
      </c>
      <c r="AN10" s="19" t="s">
        <v>1</v>
      </c>
      <c r="AR10" s="15"/>
      <c r="BS10" s="12" t="s">
        <v>7</v>
      </c>
    </row>
    <row r="11" spans="2:71" ht="18.6" customHeight="1">
      <c r="B11" s="15"/>
      <c r="E11" s="19" t="s">
        <v>20</v>
      </c>
      <c r="AK11" s="21" t="s">
        <v>25</v>
      </c>
      <c r="AN11" s="19" t="s">
        <v>1</v>
      </c>
      <c r="AR11" s="15"/>
      <c r="BS11" s="12" t="s">
        <v>7</v>
      </c>
    </row>
    <row r="12" spans="2:71" ht="6.95" customHeight="1">
      <c r="B12" s="15"/>
      <c r="AR12" s="15"/>
      <c r="BS12" s="12" t="s">
        <v>7</v>
      </c>
    </row>
    <row r="13" spans="2:71" ht="12" customHeight="1">
      <c r="B13" s="15"/>
      <c r="D13" s="21" t="s">
        <v>26</v>
      </c>
      <c r="AK13" s="21" t="s">
        <v>24</v>
      </c>
      <c r="AN13" s="19" t="s">
        <v>1</v>
      </c>
      <c r="AR13" s="15"/>
      <c r="BS13" s="12" t="s">
        <v>7</v>
      </c>
    </row>
    <row r="14" spans="2:71" ht="12.75">
      <c r="B14" s="15"/>
      <c r="E14" s="19" t="s">
        <v>20</v>
      </c>
      <c r="AK14" s="21" t="s">
        <v>25</v>
      </c>
      <c r="AN14" s="19" t="s">
        <v>1</v>
      </c>
      <c r="AR14" s="15"/>
      <c r="BS14" s="12" t="s">
        <v>7</v>
      </c>
    </row>
    <row r="15" spans="2:71" ht="6.95" customHeight="1">
      <c r="B15" s="15"/>
      <c r="AR15" s="15"/>
      <c r="BS15" s="12" t="s">
        <v>4</v>
      </c>
    </row>
    <row r="16" spans="2:71" ht="12" customHeight="1">
      <c r="B16" s="15"/>
      <c r="D16" s="21" t="s">
        <v>27</v>
      </c>
      <c r="AK16" s="21" t="s">
        <v>24</v>
      </c>
      <c r="AN16" s="19" t="s">
        <v>1</v>
      </c>
      <c r="AR16" s="15"/>
      <c r="BS16" s="12" t="s">
        <v>4</v>
      </c>
    </row>
    <row r="17" spans="2:71" ht="18.6" customHeight="1">
      <c r="B17" s="15"/>
      <c r="E17" s="19" t="s">
        <v>20</v>
      </c>
      <c r="AK17" s="21" t="s">
        <v>25</v>
      </c>
      <c r="AN17" s="19" t="s">
        <v>1</v>
      </c>
      <c r="AR17" s="15"/>
      <c r="BS17" s="12" t="s">
        <v>5</v>
      </c>
    </row>
    <row r="18" spans="2:71" ht="6.95" customHeight="1">
      <c r="B18" s="15"/>
      <c r="AR18" s="15"/>
      <c r="BS18" s="12" t="s">
        <v>7</v>
      </c>
    </row>
    <row r="19" spans="2:71" ht="12" customHeight="1">
      <c r="B19" s="15"/>
      <c r="D19" s="21" t="s">
        <v>28</v>
      </c>
      <c r="AK19" s="21" t="s">
        <v>24</v>
      </c>
      <c r="AN19" s="19" t="s">
        <v>1</v>
      </c>
      <c r="AR19" s="15"/>
      <c r="BS19" s="12" t="s">
        <v>7</v>
      </c>
    </row>
    <row r="20" spans="2:71" ht="18.6" customHeight="1">
      <c r="B20" s="15"/>
      <c r="E20" s="19" t="s">
        <v>20</v>
      </c>
      <c r="AK20" s="21" t="s">
        <v>25</v>
      </c>
      <c r="AN20" s="19" t="s">
        <v>1</v>
      </c>
      <c r="AR20" s="15"/>
      <c r="BS20" s="12" t="s">
        <v>5</v>
      </c>
    </row>
    <row r="21" spans="2:44" ht="6.95" customHeight="1">
      <c r="B21" s="15"/>
      <c r="AR21" s="15"/>
    </row>
    <row r="22" spans="2:44" ht="12" customHeight="1">
      <c r="B22" s="15"/>
      <c r="D22" s="21" t="s">
        <v>29</v>
      </c>
      <c r="AR22" s="15"/>
    </row>
    <row r="23" spans="2:44" ht="16.5" customHeight="1">
      <c r="B23" s="15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5"/>
    </row>
    <row r="24" spans="2:44" ht="6.95" customHeight="1">
      <c r="B24" s="15"/>
      <c r="AR24" s="15"/>
    </row>
    <row r="25" spans="2:44" ht="6.9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2:44" s="1" customFormat="1" ht="26.1" customHeight="1">
      <c r="B26" s="24"/>
      <c r="D26" s="25" t="s">
        <v>30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66">
        <f>ROUND(AG94,2)</f>
        <v>0</v>
      </c>
      <c r="AL26" s="167"/>
      <c r="AM26" s="167"/>
      <c r="AN26" s="167"/>
      <c r="AO26" s="167"/>
      <c r="AR26" s="24"/>
    </row>
    <row r="27" spans="2:44" s="1" customFormat="1" ht="6.95" customHeight="1">
      <c r="B27" s="24"/>
      <c r="AR27" s="24"/>
    </row>
    <row r="28" spans="2:44" s="1" customFormat="1" ht="12.75">
      <c r="B28" s="24"/>
      <c r="L28" s="168" t="s">
        <v>31</v>
      </c>
      <c r="M28" s="168"/>
      <c r="N28" s="168"/>
      <c r="O28" s="168"/>
      <c r="P28" s="168"/>
      <c r="W28" s="168" t="s">
        <v>32</v>
      </c>
      <c r="X28" s="168"/>
      <c r="Y28" s="168"/>
      <c r="Z28" s="168"/>
      <c r="AA28" s="168"/>
      <c r="AB28" s="168"/>
      <c r="AC28" s="168"/>
      <c r="AD28" s="168"/>
      <c r="AE28" s="168"/>
      <c r="AK28" s="168" t="s">
        <v>33</v>
      </c>
      <c r="AL28" s="168"/>
      <c r="AM28" s="168"/>
      <c r="AN28" s="168"/>
      <c r="AO28" s="168"/>
      <c r="AR28" s="24"/>
    </row>
    <row r="29" spans="2:44" s="2" customFormat="1" ht="14.45" customHeight="1">
      <c r="B29" s="28"/>
      <c r="D29" s="21" t="s">
        <v>34</v>
      </c>
      <c r="F29" s="21" t="s">
        <v>35</v>
      </c>
      <c r="L29" s="158">
        <v>0.21</v>
      </c>
      <c r="M29" s="157"/>
      <c r="N29" s="157"/>
      <c r="O29" s="157"/>
      <c r="P29" s="157"/>
      <c r="W29" s="156">
        <f>ROUND(BB94,2)</f>
        <v>0</v>
      </c>
      <c r="X29" s="157"/>
      <c r="Y29" s="157"/>
      <c r="Z29" s="157"/>
      <c r="AA29" s="157"/>
      <c r="AB29" s="157"/>
      <c r="AC29" s="157"/>
      <c r="AD29" s="157"/>
      <c r="AE29" s="157"/>
      <c r="AK29" s="156">
        <f>ROUND(AX94,2)</f>
        <v>0</v>
      </c>
      <c r="AL29" s="157"/>
      <c r="AM29" s="157"/>
      <c r="AN29" s="157"/>
      <c r="AO29" s="157"/>
      <c r="AR29" s="28"/>
    </row>
    <row r="30" spans="2:44" s="2" customFormat="1" ht="14.45" customHeight="1">
      <c r="B30" s="28"/>
      <c r="F30" s="21" t="s">
        <v>36</v>
      </c>
      <c r="L30" s="158">
        <v>0.12</v>
      </c>
      <c r="M30" s="157"/>
      <c r="N30" s="157"/>
      <c r="O30" s="157"/>
      <c r="P30" s="157"/>
      <c r="W30" s="156">
        <f>ROUND(BC94,2)</f>
        <v>0</v>
      </c>
      <c r="X30" s="157"/>
      <c r="Y30" s="157"/>
      <c r="Z30" s="157"/>
      <c r="AA30" s="157"/>
      <c r="AB30" s="157"/>
      <c r="AC30" s="157"/>
      <c r="AD30" s="157"/>
      <c r="AE30" s="157"/>
      <c r="AK30" s="156">
        <f>ROUND(AY94,2)</f>
        <v>0</v>
      </c>
      <c r="AL30" s="157"/>
      <c r="AM30" s="157"/>
      <c r="AN30" s="157"/>
      <c r="AO30" s="157"/>
      <c r="AR30" s="28"/>
    </row>
    <row r="31" spans="2:44" s="2" customFormat="1" ht="14.45" customHeight="1" hidden="1">
      <c r="B31" s="28"/>
      <c r="F31" s="21" t="s">
        <v>37</v>
      </c>
      <c r="L31" s="158">
        <v>0.21</v>
      </c>
      <c r="M31" s="157"/>
      <c r="N31" s="157"/>
      <c r="O31" s="157"/>
      <c r="P31" s="157"/>
      <c r="W31" s="156">
        <f>ROUND(BD94,2)</f>
        <v>0</v>
      </c>
      <c r="X31" s="157"/>
      <c r="Y31" s="157"/>
      <c r="Z31" s="157"/>
      <c r="AA31" s="157"/>
      <c r="AB31" s="157"/>
      <c r="AC31" s="157"/>
      <c r="AD31" s="157"/>
      <c r="AE31" s="157"/>
      <c r="AK31" s="156">
        <v>0</v>
      </c>
      <c r="AL31" s="157"/>
      <c r="AM31" s="157"/>
      <c r="AN31" s="157"/>
      <c r="AO31" s="157"/>
      <c r="AR31" s="28"/>
    </row>
    <row r="32" spans="2:44" s="2" customFormat="1" ht="14.45" customHeight="1" hidden="1">
      <c r="B32" s="28"/>
      <c r="F32" s="21" t="s">
        <v>38</v>
      </c>
      <c r="L32" s="158">
        <v>0.12</v>
      </c>
      <c r="M32" s="157"/>
      <c r="N32" s="157"/>
      <c r="O32" s="157"/>
      <c r="P32" s="157"/>
      <c r="W32" s="156">
        <f>ROUND(BE94,2)</f>
        <v>0</v>
      </c>
      <c r="X32" s="157"/>
      <c r="Y32" s="157"/>
      <c r="Z32" s="157"/>
      <c r="AA32" s="157"/>
      <c r="AB32" s="157"/>
      <c r="AC32" s="157"/>
      <c r="AD32" s="157"/>
      <c r="AE32" s="157"/>
      <c r="AK32" s="156">
        <v>0</v>
      </c>
      <c r="AL32" s="157"/>
      <c r="AM32" s="157"/>
      <c r="AN32" s="157"/>
      <c r="AO32" s="157"/>
      <c r="AR32" s="28"/>
    </row>
    <row r="33" spans="2:44" s="2" customFormat="1" ht="14.45" customHeight="1" hidden="1">
      <c r="B33" s="28"/>
      <c r="F33" s="21" t="s">
        <v>39</v>
      </c>
      <c r="L33" s="158">
        <v>0</v>
      </c>
      <c r="M33" s="157"/>
      <c r="N33" s="157"/>
      <c r="O33" s="157"/>
      <c r="P33" s="157"/>
      <c r="W33" s="156">
        <f>ROUND(BF94,2)</f>
        <v>0</v>
      </c>
      <c r="X33" s="157"/>
      <c r="Y33" s="157"/>
      <c r="Z33" s="157"/>
      <c r="AA33" s="157"/>
      <c r="AB33" s="157"/>
      <c r="AC33" s="157"/>
      <c r="AD33" s="157"/>
      <c r="AE33" s="157"/>
      <c r="AK33" s="156">
        <v>0</v>
      </c>
      <c r="AL33" s="157"/>
      <c r="AM33" s="157"/>
      <c r="AN33" s="157"/>
      <c r="AO33" s="157"/>
      <c r="AR33" s="28"/>
    </row>
    <row r="34" spans="2:44" s="1" customFormat="1" ht="6.95" customHeight="1">
      <c r="B34" s="24"/>
      <c r="AR34" s="24"/>
    </row>
    <row r="35" spans="2:44" s="1" customFormat="1" ht="26.1" customHeight="1">
      <c r="B35" s="24"/>
      <c r="C35" s="29"/>
      <c r="D35" s="30" t="s">
        <v>40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41</v>
      </c>
      <c r="U35" s="31"/>
      <c r="V35" s="31"/>
      <c r="W35" s="31"/>
      <c r="X35" s="159" t="s">
        <v>42</v>
      </c>
      <c r="Y35" s="160"/>
      <c r="Z35" s="160"/>
      <c r="AA35" s="160"/>
      <c r="AB35" s="160"/>
      <c r="AC35" s="31"/>
      <c r="AD35" s="31"/>
      <c r="AE35" s="31"/>
      <c r="AF35" s="31"/>
      <c r="AG35" s="31"/>
      <c r="AH35" s="31"/>
      <c r="AI35" s="31"/>
      <c r="AJ35" s="31"/>
      <c r="AK35" s="161">
        <f>SUM(AK26:AK33)</f>
        <v>0</v>
      </c>
      <c r="AL35" s="160"/>
      <c r="AM35" s="160"/>
      <c r="AN35" s="160"/>
      <c r="AO35" s="162"/>
      <c r="AP35" s="29"/>
      <c r="AQ35" s="29"/>
      <c r="AR35" s="24"/>
    </row>
    <row r="36" spans="2:44" s="1" customFormat="1" ht="6.95" customHeight="1">
      <c r="B36" s="24"/>
      <c r="AR36" s="24"/>
    </row>
    <row r="37" spans="2:44" s="1" customFormat="1" ht="14.45" customHeight="1">
      <c r="B37" s="24"/>
      <c r="AR37" s="24"/>
    </row>
    <row r="38" spans="2:44" ht="14.45" customHeight="1">
      <c r="B38" s="15"/>
      <c r="AR38" s="15"/>
    </row>
    <row r="39" spans="2:44" ht="14.45" customHeight="1">
      <c r="B39" s="15"/>
      <c r="AR39" s="15"/>
    </row>
    <row r="40" spans="2:44" ht="14.45" customHeight="1">
      <c r="B40" s="15"/>
      <c r="AR40" s="15"/>
    </row>
    <row r="41" spans="2:44" ht="14.45" customHeight="1">
      <c r="B41" s="15"/>
      <c r="AR41" s="15"/>
    </row>
    <row r="42" spans="2:44" ht="14.45" customHeight="1">
      <c r="B42" s="15"/>
      <c r="AR42" s="15"/>
    </row>
    <row r="43" spans="2:44" ht="14.45" customHeight="1">
      <c r="B43" s="15"/>
      <c r="AR43" s="15"/>
    </row>
    <row r="44" spans="2:44" ht="14.45" customHeight="1">
      <c r="B44" s="15"/>
      <c r="AR44" s="15"/>
    </row>
    <row r="45" spans="2:44" ht="14.45" customHeight="1">
      <c r="B45" s="15"/>
      <c r="AR45" s="15"/>
    </row>
    <row r="46" spans="2:44" ht="14.45" customHeight="1">
      <c r="B46" s="15"/>
      <c r="AR46" s="15"/>
    </row>
    <row r="47" spans="2:44" ht="14.45" customHeight="1">
      <c r="B47" s="15"/>
      <c r="AR47" s="15"/>
    </row>
    <row r="48" spans="2:44" ht="14.45" customHeight="1">
      <c r="B48" s="15"/>
      <c r="AR48" s="15"/>
    </row>
    <row r="49" spans="2:44" s="1" customFormat="1" ht="14.45" customHeight="1">
      <c r="B49" s="24"/>
      <c r="D49" s="33" t="s">
        <v>43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3" t="s">
        <v>44</v>
      </c>
      <c r="AI49" s="34"/>
      <c r="AJ49" s="34"/>
      <c r="AK49" s="34"/>
      <c r="AL49" s="34"/>
      <c r="AM49" s="34"/>
      <c r="AN49" s="34"/>
      <c r="AO49" s="34"/>
      <c r="AR49" s="24"/>
    </row>
    <row r="50" spans="2:44" ht="12">
      <c r="B50" s="15"/>
      <c r="AR50" s="15"/>
    </row>
    <row r="51" spans="2:44" ht="12">
      <c r="B51" s="15"/>
      <c r="AR51" s="15"/>
    </row>
    <row r="52" spans="2:44" ht="12">
      <c r="B52" s="15"/>
      <c r="AR52" s="15"/>
    </row>
    <row r="53" spans="2:44" ht="12">
      <c r="B53" s="15"/>
      <c r="AR53" s="15"/>
    </row>
    <row r="54" spans="2:44" ht="12">
      <c r="B54" s="15"/>
      <c r="AR54" s="15"/>
    </row>
    <row r="55" spans="2:44" ht="12">
      <c r="B55" s="15"/>
      <c r="AR55" s="15"/>
    </row>
    <row r="56" spans="2:44" ht="12">
      <c r="B56" s="15"/>
      <c r="AR56" s="15"/>
    </row>
    <row r="57" spans="2:44" ht="12">
      <c r="B57" s="15"/>
      <c r="AR57" s="15"/>
    </row>
    <row r="58" spans="2:44" ht="12">
      <c r="B58" s="15"/>
      <c r="AR58" s="15"/>
    </row>
    <row r="59" spans="2:44" ht="12">
      <c r="B59" s="15"/>
      <c r="AR59" s="15"/>
    </row>
    <row r="60" spans="2:44" s="1" customFormat="1" ht="12.75">
      <c r="B60" s="24"/>
      <c r="D60" s="35" t="s">
        <v>45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35" t="s">
        <v>46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35" t="s">
        <v>45</v>
      </c>
      <c r="AI60" s="26"/>
      <c r="AJ60" s="26"/>
      <c r="AK60" s="26"/>
      <c r="AL60" s="26"/>
      <c r="AM60" s="35" t="s">
        <v>46</v>
      </c>
      <c r="AN60" s="26"/>
      <c r="AO60" s="26"/>
      <c r="AR60" s="24"/>
    </row>
    <row r="61" spans="2:44" ht="12">
      <c r="B61" s="15"/>
      <c r="AR61" s="15"/>
    </row>
    <row r="62" spans="2:44" ht="12">
      <c r="B62" s="15"/>
      <c r="AR62" s="15"/>
    </row>
    <row r="63" spans="2:44" ht="12">
      <c r="B63" s="15"/>
      <c r="AR63" s="15"/>
    </row>
    <row r="64" spans="2:44" s="1" customFormat="1" ht="12.75">
      <c r="B64" s="24"/>
      <c r="D64" s="33" t="s">
        <v>47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 t="s">
        <v>48</v>
      </c>
      <c r="AI64" s="34"/>
      <c r="AJ64" s="34"/>
      <c r="AK64" s="34"/>
      <c r="AL64" s="34"/>
      <c r="AM64" s="34"/>
      <c r="AN64" s="34"/>
      <c r="AO64" s="34"/>
      <c r="AR64" s="24"/>
    </row>
    <row r="65" spans="2:44" ht="12">
      <c r="B65" s="15"/>
      <c r="AR65" s="15"/>
    </row>
    <row r="66" spans="2:44" ht="12">
      <c r="B66" s="15"/>
      <c r="AR66" s="15"/>
    </row>
    <row r="67" spans="2:44" ht="12">
      <c r="B67" s="15"/>
      <c r="AR67" s="15"/>
    </row>
    <row r="68" spans="2:44" ht="12">
      <c r="B68" s="15"/>
      <c r="AR68" s="15"/>
    </row>
    <row r="69" spans="2:44" ht="12">
      <c r="B69" s="15"/>
      <c r="AR69" s="15"/>
    </row>
    <row r="70" spans="2:44" ht="12">
      <c r="B70" s="15"/>
      <c r="AR70" s="15"/>
    </row>
    <row r="71" spans="2:44" ht="12">
      <c r="B71" s="15"/>
      <c r="AR71" s="15"/>
    </row>
    <row r="72" spans="2:44" ht="12">
      <c r="B72" s="15"/>
      <c r="AR72" s="15"/>
    </row>
    <row r="73" spans="2:44" ht="12">
      <c r="B73" s="15"/>
      <c r="AR73" s="15"/>
    </row>
    <row r="74" spans="2:44" ht="12">
      <c r="B74" s="15"/>
      <c r="AR74" s="15"/>
    </row>
    <row r="75" spans="2:44" s="1" customFormat="1" ht="12.75">
      <c r="B75" s="24"/>
      <c r="D75" s="35" t="s">
        <v>45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35" t="s">
        <v>46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35" t="s">
        <v>45</v>
      </c>
      <c r="AI75" s="26"/>
      <c r="AJ75" s="26"/>
      <c r="AK75" s="26"/>
      <c r="AL75" s="26"/>
      <c r="AM75" s="35" t="s">
        <v>46</v>
      </c>
      <c r="AN75" s="26"/>
      <c r="AO75" s="26"/>
      <c r="AR75" s="24"/>
    </row>
    <row r="76" spans="2:44" s="1" customFormat="1" ht="12">
      <c r="B76" s="24"/>
      <c r="AR76" s="24"/>
    </row>
    <row r="77" spans="2:44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4"/>
    </row>
    <row r="81" spans="2:44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4"/>
    </row>
    <row r="82" spans="2:44" s="1" customFormat="1" ht="24.95" customHeight="1">
      <c r="B82" s="24"/>
      <c r="C82" s="16" t="s">
        <v>49</v>
      </c>
      <c r="AR82" s="24"/>
    </row>
    <row r="83" spans="2:44" s="1" customFormat="1" ht="6.95" customHeight="1">
      <c r="B83" s="24"/>
      <c r="AR83" s="24"/>
    </row>
    <row r="84" spans="2:44" s="3" customFormat="1" ht="12" customHeight="1">
      <c r="B84" s="40"/>
      <c r="C84" s="21" t="s">
        <v>13</v>
      </c>
      <c r="L84" s="3" t="str">
        <f>K5</f>
        <v>2024_002</v>
      </c>
      <c r="AR84" s="40"/>
    </row>
    <row r="85" spans="2:44" s="4" customFormat="1" ht="36.95" customHeight="1">
      <c r="B85" s="41"/>
      <c r="C85" s="42" t="s">
        <v>15</v>
      </c>
      <c r="L85" s="147" t="str">
        <f>K6</f>
        <v>49x33 pozemní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R85" s="41"/>
    </row>
    <row r="86" spans="2:44" s="1" customFormat="1" ht="6.95" customHeight="1">
      <c r="B86" s="24"/>
      <c r="AR86" s="24"/>
    </row>
    <row r="87" spans="2:44" s="1" customFormat="1" ht="12" customHeight="1">
      <c r="B87" s="24"/>
      <c r="C87" s="21" t="s">
        <v>19</v>
      </c>
      <c r="L87" s="43" t="str">
        <f>IF(K8="","",K8)</f>
        <v xml:space="preserve"> </v>
      </c>
      <c r="AI87" s="21" t="s">
        <v>21</v>
      </c>
      <c r="AM87" s="149" t="str">
        <f>IF(AN8="","",AN8)</f>
        <v>18. 1. 2024</v>
      </c>
      <c r="AN87" s="149"/>
      <c r="AR87" s="24"/>
    </row>
    <row r="88" spans="2:44" s="1" customFormat="1" ht="6.95" customHeight="1">
      <c r="B88" s="24"/>
      <c r="AR88" s="24"/>
    </row>
    <row r="89" spans="2:58" s="1" customFormat="1" ht="15.2" customHeight="1">
      <c r="B89" s="24"/>
      <c r="C89" s="21" t="s">
        <v>23</v>
      </c>
      <c r="L89" s="3" t="str">
        <f>IF(E11="","",E11)</f>
        <v xml:space="preserve"> </v>
      </c>
      <c r="AI89" s="21" t="s">
        <v>27</v>
      </c>
      <c r="AM89" s="150" t="str">
        <f>IF(E17="","",E17)</f>
        <v xml:space="preserve"> </v>
      </c>
      <c r="AN89" s="151"/>
      <c r="AO89" s="151"/>
      <c r="AP89" s="151"/>
      <c r="AR89" s="24"/>
      <c r="AS89" s="152" t="s">
        <v>50</v>
      </c>
      <c r="AT89" s="153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6"/>
    </row>
    <row r="90" spans="2:58" s="1" customFormat="1" ht="15.2" customHeight="1">
      <c r="B90" s="24"/>
      <c r="C90" s="21" t="s">
        <v>26</v>
      </c>
      <c r="L90" s="3" t="str">
        <f>IF(E14="","",E14)</f>
        <v xml:space="preserve"> </v>
      </c>
      <c r="AI90" s="21" t="s">
        <v>28</v>
      </c>
      <c r="AM90" s="150" t="str">
        <f>IF(E20="","",E20)</f>
        <v xml:space="preserve"> </v>
      </c>
      <c r="AN90" s="151"/>
      <c r="AO90" s="151"/>
      <c r="AP90" s="151"/>
      <c r="AR90" s="24"/>
      <c r="AS90" s="154"/>
      <c r="AT90" s="155"/>
      <c r="BF90" s="48"/>
    </row>
    <row r="91" spans="2:58" s="1" customFormat="1" ht="10.7" customHeight="1">
      <c r="B91" s="24"/>
      <c r="AR91" s="24"/>
      <c r="AS91" s="154"/>
      <c r="AT91" s="155"/>
      <c r="BF91" s="48"/>
    </row>
    <row r="92" spans="2:58" s="1" customFormat="1" ht="29.25" customHeight="1">
      <c r="B92" s="24"/>
      <c r="C92" s="137" t="s">
        <v>51</v>
      </c>
      <c r="D92" s="138"/>
      <c r="E92" s="138"/>
      <c r="F92" s="138"/>
      <c r="G92" s="138"/>
      <c r="H92" s="49"/>
      <c r="I92" s="139" t="s">
        <v>52</v>
      </c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40" t="s">
        <v>53</v>
      </c>
      <c r="AH92" s="138"/>
      <c r="AI92" s="138"/>
      <c r="AJ92" s="138"/>
      <c r="AK92" s="138"/>
      <c r="AL92" s="138"/>
      <c r="AM92" s="138"/>
      <c r="AN92" s="139" t="s">
        <v>54</v>
      </c>
      <c r="AO92" s="138"/>
      <c r="AP92" s="141"/>
      <c r="AQ92" s="50" t="s">
        <v>55</v>
      </c>
      <c r="AR92" s="24"/>
      <c r="AS92" s="51" t="s">
        <v>56</v>
      </c>
      <c r="AT92" s="52" t="s">
        <v>57</v>
      </c>
      <c r="AU92" s="52" t="s">
        <v>58</v>
      </c>
      <c r="AV92" s="52" t="s">
        <v>59</v>
      </c>
      <c r="AW92" s="52" t="s">
        <v>60</v>
      </c>
      <c r="AX92" s="52" t="s">
        <v>61</v>
      </c>
      <c r="AY92" s="52" t="s">
        <v>62</v>
      </c>
      <c r="AZ92" s="52" t="s">
        <v>63</v>
      </c>
      <c r="BA92" s="52" t="s">
        <v>64</v>
      </c>
      <c r="BB92" s="52" t="s">
        <v>65</v>
      </c>
      <c r="BC92" s="52" t="s">
        <v>66</v>
      </c>
      <c r="BD92" s="52" t="s">
        <v>67</v>
      </c>
      <c r="BE92" s="52" t="s">
        <v>68</v>
      </c>
      <c r="BF92" s="53" t="s">
        <v>69</v>
      </c>
    </row>
    <row r="93" spans="2:58" s="1" customFormat="1" ht="10.7" customHeight="1">
      <c r="B93" s="24"/>
      <c r="AR93" s="24"/>
      <c r="AS93" s="5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6"/>
    </row>
    <row r="94" spans="2:90" s="5" customFormat="1" ht="32.45" customHeight="1">
      <c r="B94" s="55"/>
      <c r="C94" s="56" t="s">
        <v>70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45">
        <f>ROUND(AG95,2)</f>
        <v>0</v>
      </c>
      <c r="AH94" s="145"/>
      <c r="AI94" s="145"/>
      <c r="AJ94" s="145"/>
      <c r="AK94" s="145"/>
      <c r="AL94" s="145"/>
      <c r="AM94" s="145"/>
      <c r="AN94" s="146">
        <f>SUM(AG94,AV94)</f>
        <v>0</v>
      </c>
      <c r="AO94" s="146"/>
      <c r="AP94" s="146"/>
      <c r="AQ94" s="59" t="s">
        <v>1</v>
      </c>
      <c r="AR94" s="55"/>
      <c r="AS94" s="60">
        <f>ROUND(AS95,2)</f>
        <v>0</v>
      </c>
      <c r="AT94" s="61">
        <f>ROUND(AT95,2)</f>
        <v>0</v>
      </c>
      <c r="AU94" s="62">
        <f>ROUND(AU95,2)</f>
        <v>0</v>
      </c>
      <c r="AV94" s="62">
        <f>ROUND(SUM(AX94:AY94),2)</f>
        <v>0</v>
      </c>
      <c r="AW94" s="63">
        <f>ROUND(AW95,5)</f>
        <v>0</v>
      </c>
      <c r="AX94" s="62">
        <f>ROUND(BB94*L29,2)</f>
        <v>0</v>
      </c>
      <c r="AY94" s="62">
        <f>ROUND(BC94*L30,2)</f>
        <v>0</v>
      </c>
      <c r="AZ94" s="62">
        <f>ROUND(BD94*L29,2)</f>
        <v>0</v>
      </c>
      <c r="BA94" s="62">
        <f>ROUND(BE94*L30,2)</f>
        <v>0</v>
      </c>
      <c r="BB94" s="62">
        <f>ROUND(BB95,2)</f>
        <v>0</v>
      </c>
      <c r="BC94" s="62">
        <f>ROUND(BC95,2)</f>
        <v>0</v>
      </c>
      <c r="BD94" s="62">
        <f>ROUND(BD95,2)</f>
        <v>0</v>
      </c>
      <c r="BE94" s="62">
        <f>ROUND(BE95,2)</f>
        <v>0</v>
      </c>
      <c r="BF94" s="64">
        <f>ROUND(BF95,2)</f>
        <v>0</v>
      </c>
      <c r="BS94" s="65" t="s">
        <v>71</v>
      </c>
      <c r="BT94" s="65" t="s">
        <v>72</v>
      </c>
      <c r="BV94" s="65" t="s">
        <v>73</v>
      </c>
      <c r="BW94" s="65" t="s">
        <v>6</v>
      </c>
      <c r="BX94" s="65" t="s">
        <v>74</v>
      </c>
      <c r="CL94" s="65" t="s">
        <v>1</v>
      </c>
    </row>
    <row r="95" spans="1:90" s="6" customFormat="1" ht="24.75" customHeight="1">
      <c r="A95" s="66" t="s">
        <v>75</v>
      </c>
      <c r="B95" s="67"/>
      <c r="C95" s="68"/>
      <c r="D95" s="144" t="s">
        <v>14</v>
      </c>
      <c r="E95" s="144"/>
      <c r="F95" s="144"/>
      <c r="G95" s="144"/>
      <c r="H95" s="144"/>
      <c r="I95" s="69"/>
      <c r="J95" s="144" t="s">
        <v>16</v>
      </c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2">
        <f>'2024_002 - 49x33 pozemní'!K30</f>
        <v>0</v>
      </c>
      <c r="AH95" s="143"/>
      <c r="AI95" s="143"/>
      <c r="AJ95" s="143"/>
      <c r="AK95" s="143"/>
      <c r="AL95" s="143"/>
      <c r="AM95" s="143"/>
      <c r="AN95" s="142">
        <f>SUM(AG95,AV95)</f>
        <v>0</v>
      </c>
      <c r="AO95" s="143"/>
      <c r="AP95" s="143"/>
      <c r="AQ95" s="70" t="s">
        <v>76</v>
      </c>
      <c r="AR95" s="67"/>
      <c r="AS95" s="71">
        <f>'2024_002 - 49x33 pozemní'!K28</f>
        <v>0</v>
      </c>
      <c r="AT95" s="72">
        <f>'2024_002 - 49x33 pozemní'!K29</f>
        <v>0</v>
      </c>
      <c r="AU95" s="72">
        <v>0</v>
      </c>
      <c r="AV95" s="72">
        <f>ROUND(SUM(AX95:AY95),2)</f>
        <v>0</v>
      </c>
      <c r="AW95" s="73">
        <f>'2024_002 - 49x33 pozemní'!T115</f>
        <v>0</v>
      </c>
      <c r="AX95" s="72">
        <f>'2024_002 - 49x33 pozemní'!K33</f>
        <v>0</v>
      </c>
      <c r="AY95" s="72">
        <f>'2024_002 - 49x33 pozemní'!K34</f>
        <v>0</v>
      </c>
      <c r="AZ95" s="72">
        <f>'2024_002 - 49x33 pozemní'!K35</f>
        <v>0</v>
      </c>
      <c r="BA95" s="72">
        <f>'2024_002 - 49x33 pozemní'!K36</f>
        <v>0</v>
      </c>
      <c r="BB95" s="72">
        <f>'2024_002 - 49x33 pozemní'!F33</f>
        <v>0</v>
      </c>
      <c r="BC95" s="72">
        <f>'2024_002 - 49x33 pozemní'!F34</f>
        <v>0</v>
      </c>
      <c r="BD95" s="72">
        <f>'2024_002 - 49x33 pozemní'!F35</f>
        <v>0</v>
      </c>
      <c r="BE95" s="72">
        <f>'2024_002 - 49x33 pozemní'!F36</f>
        <v>0</v>
      </c>
      <c r="BF95" s="74">
        <f>'2024_002 - 49x33 pozemní'!F37</f>
        <v>0</v>
      </c>
      <c r="BT95" s="75" t="s">
        <v>77</v>
      </c>
      <c r="BU95" s="75" t="s">
        <v>78</v>
      </c>
      <c r="BV95" s="75" t="s">
        <v>73</v>
      </c>
      <c r="BW95" s="75" t="s">
        <v>6</v>
      </c>
      <c r="BX95" s="75" t="s">
        <v>74</v>
      </c>
      <c r="CL95" s="75" t="s">
        <v>1</v>
      </c>
    </row>
    <row r="96" spans="2:44" s="1" customFormat="1" ht="30" customHeight="1">
      <c r="B96" s="24"/>
      <c r="AR96" s="24"/>
    </row>
    <row r="97" spans="2:44" s="1" customFormat="1" ht="6.9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24"/>
    </row>
  </sheetData>
  <sheetProtection algorithmName="SHA-512" hashValue="6qM0RjdzVowuUmE00PwHSXqBSiqVEPgjzDAoddJ9avf+/H7P0/tDQeq0HhETmQ4E54TZRC76qczLyqC3pYGedg==" saltValue="Up28GE+zgIsFfvXT7x6zJhecQ0c/CSWwf42IyAds7+oooWVuZxU23Ahk8iFMXHxS2F15N+zm+4BmbrAQaipoYQ==" spinCount="100000" sheet="1" objects="1" scenarios="1" formatColumns="0" formatRows="0"/>
  <mergeCells count="40">
    <mergeCell ref="K5:AJ5"/>
    <mergeCell ref="K6:AJ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G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2024_002 - 49x33 pozem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5"/>
  <sheetViews>
    <sheetView showGridLines="0" tabSelected="1" zoomScale="120" zoomScaleNormal="120" workbookViewId="0" topLeftCell="A107">
      <selection activeCell="K124" sqref="K124"/>
    </sheetView>
  </sheetViews>
  <sheetFormatPr defaultColWidth="12.00390625" defaultRowHeight="12"/>
  <cols>
    <col min="1" max="1" width="8.140625" style="0" customWidth="1"/>
    <col min="2" max="2" width="1.1484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140625" style="0" customWidth="1"/>
    <col min="12" max="12" width="15.421875" style="0" hidden="1" customWidth="1"/>
    <col min="13" max="13" width="9.140625" style="0" customWidth="1"/>
    <col min="14" max="14" width="10.7109375" style="0" hidden="1" customWidth="1"/>
    <col min="15" max="15" width="9.140625" style="0" hidden="1" customWidth="1"/>
    <col min="16" max="24" width="14.140625" style="0" hidden="1" customWidth="1"/>
    <col min="25" max="25" width="12.140625" style="0" hidden="1" customWidth="1"/>
    <col min="26" max="26" width="16.140625" style="0" customWidth="1"/>
    <col min="27" max="27" width="12.1406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140625" style="0" customWidth="1"/>
    <col min="44" max="65" width="9.140625" style="0" hidden="1" customWidth="1"/>
  </cols>
  <sheetData>
    <row r="2" spans="13:46" ht="36.95" customHeight="1"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T2" s="12" t="s">
        <v>6</v>
      </c>
    </row>
    <row r="3" spans="2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AT3" s="12" t="s">
        <v>79</v>
      </c>
    </row>
    <row r="4" spans="2:46" ht="24.95" customHeight="1">
      <c r="B4" s="15"/>
      <c r="D4" s="16" t="s">
        <v>80</v>
      </c>
      <c r="M4" s="15"/>
      <c r="N4" s="76" t="s">
        <v>11</v>
      </c>
      <c r="AT4" s="12" t="s">
        <v>4</v>
      </c>
    </row>
    <row r="5" spans="2:13" ht="6.95" customHeight="1">
      <c r="B5" s="15"/>
      <c r="M5" s="15"/>
    </row>
    <row r="6" spans="2:13" s="1" customFormat="1" ht="12" customHeight="1">
      <c r="B6" s="24"/>
      <c r="D6" s="21" t="s">
        <v>15</v>
      </c>
      <c r="M6" s="24"/>
    </row>
    <row r="7" spans="2:13" s="1" customFormat="1" ht="16.5" customHeight="1">
      <c r="B7" s="24"/>
      <c r="E7" s="147" t="s">
        <v>16</v>
      </c>
      <c r="F7" s="169"/>
      <c r="G7" s="169"/>
      <c r="H7" s="169"/>
      <c r="M7" s="24"/>
    </row>
    <row r="8" spans="2:13" s="1" customFormat="1" ht="12">
      <c r="B8" s="24"/>
      <c r="M8" s="24"/>
    </row>
    <row r="9" spans="2:13" s="1" customFormat="1" ht="12" customHeight="1">
      <c r="B9" s="24"/>
      <c r="D9" s="21" t="s">
        <v>17</v>
      </c>
      <c r="F9" s="19" t="s">
        <v>1</v>
      </c>
      <c r="I9" s="21" t="s">
        <v>18</v>
      </c>
      <c r="J9" s="19" t="s">
        <v>1</v>
      </c>
      <c r="M9" s="24"/>
    </row>
    <row r="10" spans="2:13" s="1" customFormat="1" ht="12" customHeight="1">
      <c r="B10" s="24"/>
      <c r="D10" s="21" t="s">
        <v>19</v>
      </c>
      <c r="F10" s="19" t="s">
        <v>20</v>
      </c>
      <c r="I10" s="21" t="s">
        <v>21</v>
      </c>
      <c r="J10" s="44" t="str">
        <f>'Rekapitulace stavby'!AN8</f>
        <v>18. 1. 2024</v>
      </c>
      <c r="M10" s="24"/>
    </row>
    <row r="11" spans="2:13" s="1" customFormat="1" ht="10.7" customHeight="1">
      <c r="B11" s="24"/>
      <c r="M11" s="24"/>
    </row>
    <row r="12" spans="2:13" s="1" customFormat="1" ht="12" customHeight="1">
      <c r="B12" s="24"/>
      <c r="D12" s="21" t="s">
        <v>23</v>
      </c>
      <c r="I12" s="21" t="s">
        <v>24</v>
      </c>
      <c r="J12" s="19" t="str">
        <f>IF('Rekapitulace stavby'!AN10="","",'Rekapitulace stavby'!AN10)</f>
        <v/>
      </c>
      <c r="M12" s="24"/>
    </row>
    <row r="13" spans="2:13" s="1" customFormat="1" ht="18" customHeight="1">
      <c r="B13" s="24"/>
      <c r="E13" s="19" t="str">
        <f>IF('Rekapitulace stavby'!E11="","",'Rekapitulace stavby'!E11)</f>
        <v xml:space="preserve"> </v>
      </c>
      <c r="I13" s="21" t="s">
        <v>25</v>
      </c>
      <c r="J13" s="19" t="str">
        <f>IF('Rekapitulace stavby'!AN11="","",'Rekapitulace stavby'!AN11)</f>
        <v/>
      </c>
      <c r="M13" s="24"/>
    </row>
    <row r="14" spans="2:13" s="1" customFormat="1" ht="6.95" customHeight="1">
      <c r="B14" s="24"/>
      <c r="M14" s="24"/>
    </row>
    <row r="15" spans="2:13" s="1" customFormat="1" ht="12" customHeight="1">
      <c r="B15" s="24"/>
      <c r="D15" s="21" t="s">
        <v>26</v>
      </c>
      <c r="I15" s="21" t="s">
        <v>24</v>
      </c>
      <c r="J15" s="19" t="str">
        <f>'Rekapitulace stavby'!AN13</f>
        <v/>
      </c>
      <c r="M15" s="24"/>
    </row>
    <row r="16" spans="2:13" s="1" customFormat="1" ht="18" customHeight="1">
      <c r="B16" s="24"/>
      <c r="E16" s="163" t="str">
        <f>'Rekapitulace stavby'!E14</f>
        <v xml:space="preserve"> </v>
      </c>
      <c r="F16" s="163"/>
      <c r="G16" s="163"/>
      <c r="H16" s="163"/>
      <c r="I16" s="21" t="s">
        <v>25</v>
      </c>
      <c r="J16" s="19" t="str">
        <f>'Rekapitulace stavby'!AN14</f>
        <v/>
      </c>
      <c r="M16" s="24"/>
    </row>
    <row r="17" spans="2:13" s="1" customFormat="1" ht="6.95" customHeight="1">
      <c r="B17" s="24"/>
      <c r="M17" s="24"/>
    </row>
    <row r="18" spans="2:13" s="1" customFormat="1" ht="12" customHeight="1">
      <c r="B18" s="24"/>
      <c r="D18" s="21" t="s">
        <v>27</v>
      </c>
      <c r="I18" s="21" t="s">
        <v>24</v>
      </c>
      <c r="J18" s="19" t="str">
        <f>IF('Rekapitulace stavby'!AN16="","",'Rekapitulace stavby'!AN16)</f>
        <v/>
      </c>
      <c r="M18" s="24"/>
    </row>
    <row r="19" spans="2:13" s="1" customFormat="1" ht="18" customHeight="1">
      <c r="B19" s="24"/>
      <c r="E19" s="19" t="str">
        <f>IF('Rekapitulace stavby'!E17="","",'Rekapitulace stavby'!E17)</f>
        <v xml:space="preserve"> </v>
      </c>
      <c r="I19" s="21" t="s">
        <v>25</v>
      </c>
      <c r="J19" s="19" t="str">
        <f>IF('Rekapitulace stavby'!AN17="","",'Rekapitulace stavby'!AN17)</f>
        <v/>
      </c>
      <c r="M19" s="24"/>
    </row>
    <row r="20" spans="2:13" s="1" customFormat="1" ht="6.95" customHeight="1">
      <c r="B20" s="24"/>
      <c r="M20" s="24"/>
    </row>
    <row r="21" spans="2:13" s="1" customFormat="1" ht="12" customHeight="1">
      <c r="B21" s="24"/>
      <c r="D21" s="21" t="s">
        <v>28</v>
      </c>
      <c r="I21" s="21" t="s">
        <v>24</v>
      </c>
      <c r="J21" s="19" t="str">
        <f>IF('Rekapitulace stavby'!AN19="","",'Rekapitulace stavby'!AN19)</f>
        <v/>
      </c>
      <c r="M21" s="24"/>
    </row>
    <row r="22" spans="2:13" s="1" customFormat="1" ht="18" customHeight="1">
      <c r="B22" s="24"/>
      <c r="E22" s="19" t="str">
        <f>IF('Rekapitulace stavby'!E20="","",'Rekapitulace stavby'!E20)</f>
        <v xml:space="preserve"> </v>
      </c>
      <c r="I22" s="21" t="s">
        <v>25</v>
      </c>
      <c r="J22" s="19" t="str">
        <f>IF('Rekapitulace stavby'!AN20="","",'Rekapitulace stavby'!AN20)</f>
        <v/>
      </c>
      <c r="M22" s="24"/>
    </row>
    <row r="23" spans="2:13" s="1" customFormat="1" ht="6.95" customHeight="1">
      <c r="B23" s="24"/>
      <c r="M23" s="24"/>
    </row>
    <row r="24" spans="2:13" s="1" customFormat="1" ht="12" customHeight="1">
      <c r="B24" s="24"/>
      <c r="D24" s="21" t="s">
        <v>29</v>
      </c>
      <c r="M24" s="24"/>
    </row>
    <row r="25" spans="2:13" s="7" customFormat="1" ht="16.5" customHeight="1">
      <c r="B25" s="77"/>
      <c r="E25" s="165" t="s">
        <v>1</v>
      </c>
      <c r="F25" s="165"/>
      <c r="G25" s="165"/>
      <c r="H25" s="165"/>
      <c r="M25" s="77"/>
    </row>
    <row r="26" spans="2:13" s="1" customFormat="1" ht="6.95" customHeight="1">
      <c r="B26" s="24"/>
      <c r="M26" s="24"/>
    </row>
    <row r="27" spans="2:13" s="1" customFormat="1" ht="6.95" customHeight="1">
      <c r="B27" s="24"/>
      <c r="D27" s="45"/>
      <c r="E27" s="45"/>
      <c r="F27" s="45"/>
      <c r="G27" s="45"/>
      <c r="H27" s="45"/>
      <c r="I27" s="45"/>
      <c r="J27" s="45"/>
      <c r="K27" s="45"/>
      <c r="L27" s="45"/>
      <c r="M27" s="24"/>
    </row>
    <row r="28" spans="2:13" s="1" customFormat="1" ht="12.75">
      <c r="B28" s="24"/>
      <c r="E28" s="21" t="s">
        <v>81</v>
      </c>
      <c r="K28" s="78">
        <f>I94</f>
        <v>0</v>
      </c>
      <c r="M28" s="24"/>
    </row>
    <row r="29" spans="2:13" s="1" customFormat="1" ht="12.75">
      <c r="B29" s="24"/>
      <c r="E29" s="21" t="s">
        <v>82</v>
      </c>
      <c r="K29" s="78">
        <f>J94</f>
        <v>0</v>
      </c>
      <c r="M29" s="24"/>
    </row>
    <row r="30" spans="2:13" s="1" customFormat="1" ht="25.5" customHeight="1">
      <c r="B30" s="24"/>
      <c r="D30" s="79" t="s">
        <v>30</v>
      </c>
      <c r="K30" s="58">
        <f>ROUND(K115,2)</f>
        <v>0</v>
      </c>
      <c r="M30" s="24"/>
    </row>
    <row r="31" spans="2:13" s="1" customFormat="1" ht="6.95" customHeight="1">
      <c r="B31" s="24"/>
      <c r="D31" s="45"/>
      <c r="E31" s="45"/>
      <c r="F31" s="45"/>
      <c r="G31" s="45"/>
      <c r="H31" s="45"/>
      <c r="I31" s="45"/>
      <c r="J31" s="45"/>
      <c r="K31" s="45"/>
      <c r="L31" s="45"/>
      <c r="M31" s="24"/>
    </row>
    <row r="32" spans="2:13" s="1" customFormat="1" ht="14.45" customHeight="1">
      <c r="B32" s="24"/>
      <c r="F32" s="27" t="s">
        <v>32</v>
      </c>
      <c r="I32" s="27" t="s">
        <v>31</v>
      </c>
      <c r="K32" s="27" t="s">
        <v>33</v>
      </c>
      <c r="M32" s="24"/>
    </row>
    <row r="33" spans="2:13" s="1" customFormat="1" ht="14.45" customHeight="1">
      <c r="B33" s="24"/>
      <c r="D33" s="47" t="s">
        <v>34</v>
      </c>
      <c r="E33" s="21" t="s">
        <v>35</v>
      </c>
      <c r="F33" s="78">
        <f>ROUND((SUM(BE115:BE134)),2)</f>
        <v>0</v>
      </c>
      <c r="I33" s="80">
        <v>0.21</v>
      </c>
      <c r="K33" s="78">
        <f>ROUND(((SUM(BE115:BE134))*I33),2)</f>
        <v>0</v>
      </c>
      <c r="M33" s="24"/>
    </row>
    <row r="34" spans="2:13" s="1" customFormat="1" ht="14.45" customHeight="1">
      <c r="B34" s="24"/>
      <c r="E34" s="21" t="s">
        <v>36</v>
      </c>
      <c r="F34" s="78">
        <f>ROUND((SUM(BF115:BF134)),2)</f>
        <v>0</v>
      </c>
      <c r="I34" s="80">
        <v>0.12</v>
      </c>
      <c r="K34" s="78">
        <f>ROUND(((SUM(BF115:BF134))*I34),2)</f>
        <v>0</v>
      </c>
      <c r="M34" s="24"/>
    </row>
    <row r="35" spans="2:13" s="1" customFormat="1" ht="14.45" customHeight="1" hidden="1">
      <c r="B35" s="24"/>
      <c r="E35" s="21" t="s">
        <v>37</v>
      </c>
      <c r="F35" s="78">
        <f>ROUND((SUM(BG115:BG134)),2)</f>
        <v>0</v>
      </c>
      <c r="I35" s="80">
        <v>0.21</v>
      </c>
      <c r="K35" s="78">
        <f>0</f>
        <v>0</v>
      </c>
      <c r="M35" s="24"/>
    </row>
    <row r="36" spans="2:13" s="1" customFormat="1" ht="14.45" customHeight="1" hidden="1">
      <c r="B36" s="24"/>
      <c r="E36" s="21" t="s">
        <v>38</v>
      </c>
      <c r="F36" s="78">
        <f>ROUND((SUM(BH115:BH134)),2)</f>
        <v>0</v>
      </c>
      <c r="I36" s="80">
        <v>0.12</v>
      </c>
      <c r="K36" s="78">
        <f>0</f>
        <v>0</v>
      </c>
      <c r="M36" s="24"/>
    </row>
    <row r="37" spans="2:13" s="1" customFormat="1" ht="14.45" customHeight="1" hidden="1">
      <c r="B37" s="24"/>
      <c r="E37" s="21" t="s">
        <v>39</v>
      </c>
      <c r="F37" s="78">
        <f>ROUND((SUM(BI115:BI134)),2)</f>
        <v>0</v>
      </c>
      <c r="I37" s="80">
        <v>0</v>
      </c>
      <c r="K37" s="78">
        <f>0</f>
        <v>0</v>
      </c>
      <c r="M37" s="24"/>
    </row>
    <row r="38" spans="2:13" s="1" customFormat="1" ht="6.95" customHeight="1">
      <c r="B38" s="24"/>
      <c r="M38" s="24"/>
    </row>
    <row r="39" spans="2:13" s="1" customFormat="1" ht="25.5" customHeight="1">
      <c r="B39" s="24"/>
      <c r="C39" s="81"/>
      <c r="D39" s="82" t="s">
        <v>40</v>
      </c>
      <c r="E39" s="49"/>
      <c r="F39" s="49"/>
      <c r="G39" s="83" t="s">
        <v>41</v>
      </c>
      <c r="H39" s="84" t="s">
        <v>42</v>
      </c>
      <c r="I39" s="49"/>
      <c r="J39" s="49"/>
      <c r="K39" s="85">
        <f>SUM(K30:K37)</f>
        <v>0</v>
      </c>
      <c r="L39" s="86"/>
      <c r="M39" s="24"/>
    </row>
    <row r="40" spans="2:13" s="1" customFormat="1" ht="14.45" customHeight="1">
      <c r="B40" s="24"/>
      <c r="M40" s="24"/>
    </row>
    <row r="41" spans="2:13" ht="14.45" customHeight="1">
      <c r="B41" s="15"/>
      <c r="M41" s="15"/>
    </row>
    <row r="42" spans="2:13" ht="14.45" customHeight="1">
      <c r="B42" s="15"/>
      <c r="M42" s="15"/>
    </row>
    <row r="43" spans="2:13" ht="14.45" customHeight="1">
      <c r="B43" s="15"/>
      <c r="M43" s="15"/>
    </row>
    <row r="44" spans="2:13" ht="14.45" customHeight="1">
      <c r="B44" s="15"/>
      <c r="M44" s="15"/>
    </row>
    <row r="45" spans="2:13" ht="14.45" customHeight="1">
      <c r="B45" s="15"/>
      <c r="M45" s="15"/>
    </row>
    <row r="46" spans="2:13" ht="14.45" customHeight="1">
      <c r="B46" s="15"/>
      <c r="M46" s="15"/>
    </row>
    <row r="47" spans="2:13" ht="14.45" customHeight="1">
      <c r="B47" s="15"/>
      <c r="M47" s="15"/>
    </row>
    <row r="48" spans="2:13" ht="14.45" customHeight="1">
      <c r="B48" s="15"/>
      <c r="M48" s="15"/>
    </row>
    <row r="49" spans="2:13" ht="14.45" customHeight="1">
      <c r="B49" s="15"/>
      <c r="M49" s="15"/>
    </row>
    <row r="50" spans="2:13" s="1" customFormat="1" ht="14.45" customHeight="1">
      <c r="B50" s="24"/>
      <c r="D50" s="33" t="s">
        <v>43</v>
      </c>
      <c r="E50" s="34"/>
      <c r="F50" s="34"/>
      <c r="G50" s="33" t="s">
        <v>44</v>
      </c>
      <c r="H50" s="34"/>
      <c r="I50" s="34"/>
      <c r="J50" s="34"/>
      <c r="K50" s="34"/>
      <c r="L50" s="34"/>
      <c r="M50" s="24"/>
    </row>
    <row r="51" spans="2:13" ht="12">
      <c r="B51" s="15"/>
      <c r="M51" s="15"/>
    </row>
    <row r="52" spans="2:13" ht="12">
      <c r="B52" s="15"/>
      <c r="M52" s="15"/>
    </row>
    <row r="53" spans="2:13" ht="12">
      <c r="B53" s="15"/>
      <c r="M53" s="15"/>
    </row>
    <row r="54" spans="2:13" ht="12">
      <c r="B54" s="15"/>
      <c r="M54" s="15"/>
    </row>
    <row r="55" spans="2:13" ht="12">
      <c r="B55" s="15"/>
      <c r="M55" s="15"/>
    </row>
    <row r="56" spans="2:13" ht="12">
      <c r="B56" s="15"/>
      <c r="M56" s="15"/>
    </row>
    <row r="57" spans="2:13" ht="12">
      <c r="B57" s="15"/>
      <c r="M57" s="15"/>
    </row>
    <row r="58" spans="2:13" ht="12">
      <c r="B58" s="15"/>
      <c r="M58" s="15"/>
    </row>
    <row r="59" spans="2:13" ht="12">
      <c r="B59" s="15"/>
      <c r="M59" s="15"/>
    </row>
    <row r="60" spans="2:13" ht="12">
      <c r="B60" s="15"/>
      <c r="M60" s="15"/>
    </row>
    <row r="61" spans="2:13" s="1" customFormat="1" ht="12.75">
      <c r="B61" s="24"/>
      <c r="D61" s="35" t="s">
        <v>45</v>
      </c>
      <c r="E61" s="26"/>
      <c r="F61" s="87" t="s">
        <v>46</v>
      </c>
      <c r="G61" s="35" t="s">
        <v>45</v>
      </c>
      <c r="H61" s="26"/>
      <c r="I61" s="26"/>
      <c r="J61" s="88" t="s">
        <v>46</v>
      </c>
      <c r="K61" s="26"/>
      <c r="L61" s="26"/>
      <c r="M61" s="24"/>
    </row>
    <row r="62" spans="2:13" ht="12">
      <c r="B62" s="15"/>
      <c r="M62" s="15"/>
    </row>
    <row r="63" spans="2:13" ht="12">
      <c r="B63" s="15"/>
      <c r="M63" s="15"/>
    </row>
    <row r="64" spans="2:13" ht="12">
      <c r="B64" s="15"/>
      <c r="M64" s="15"/>
    </row>
    <row r="65" spans="2:13" s="1" customFormat="1" ht="12.75">
      <c r="B65" s="24"/>
      <c r="D65" s="33" t="s">
        <v>47</v>
      </c>
      <c r="E65" s="34"/>
      <c r="F65" s="34"/>
      <c r="G65" s="33" t="s">
        <v>48</v>
      </c>
      <c r="H65" s="34"/>
      <c r="I65" s="34"/>
      <c r="J65" s="34"/>
      <c r="K65" s="34"/>
      <c r="L65" s="34"/>
      <c r="M65" s="24"/>
    </row>
    <row r="66" spans="2:13" ht="12">
      <c r="B66" s="15"/>
      <c r="M66" s="15"/>
    </row>
    <row r="67" spans="2:13" ht="12">
      <c r="B67" s="15"/>
      <c r="M67" s="15"/>
    </row>
    <row r="68" spans="2:13" ht="12">
      <c r="B68" s="15"/>
      <c r="M68" s="15"/>
    </row>
    <row r="69" spans="2:13" ht="12">
      <c r="B69" s="15"/>
      <c r="M69" s="15"/>
    </row>
    <row r="70" spans="2:13" ht="12">
      <c r="B70" s="15"/>
      <c r="M70" s="15"/>
    </row>
    <row r="71" spans="2:13" ht="12">
      <c r="B71" s="15"/>
      <c r="M71" s="15"/>
    </row>
    <row r="72" spans="2:13" ht="12">
      <c r="B72" s="15"/>
      <c r="M72" s="15"/>
    </row>
    <row r="73" spans="2:13" ht="12">
      <c r="B73" s="15"/>
      <c r="M73" s="15"/>
    </row>
    <row r="74" spans="2:13" ht="12">
      <c r="B74" s="15"/>
      <c r="M74" s="15"/>
    </row>
    <row r="75" spans="2:13" ht="12">
      <c r="B75" s="15"/>
      <c r="M75" s="15"/>
    </row>
    <row r="76" spans="2:13" s="1" customFormat="1" ht="12.75">
      <c r="B76" s="24"/>
      <c r="D76" s="35" t="s">
        <v>45</v>
      </c>
      <c r="E76" s="26"/>
      <c r="F76" s="87" t="s">
        <v>46</v>
      </c>
      <c r="G76" s="35" t="s">
        <v>45</v>
      </c>
      <c r="H76" s="26"/>
      <c r="I76" s="26"/>
      <c r="J76" s="88" t="s">
        <v>46</v>
      </c>
      <c r="K76" s="26"/>
      <c r="L76" s="26"/>
      <c r="M76" s="24"/>
    </row>
    <row r="77" spans="2:13" s="1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24"/>
    </row>
    <row r="81" spans="2:1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4"/>
    </row>
    <row r="82" spans="2:13" s="1" customFormat="1" ht="24.95" customHeight="1">
      <c r="B82" s="24"/>
      <c r="C82" s="16" t="s">
        <v>83</v>
      </c>
      <c r="M82" s="24"/>
    </row>
    <row r="83" spans="2:13" s="1" customFormat="1" ht="6.95" customHeight="1">
      <c r="B83" s="24"/>
      <c r="M83" s="24"/>
    </row>
    <row r="84" spans="2:13" s="1" customFormat="1" ht="12" customHeight="1">
      <c r="B84" s="24"/>
      <c r="C84" s="21" t="s">
        <v>15</v>
      </c>
      <c r="M84" s="24"/>
    </row>
    <row r="85" spans="2:13" s="1" customFormat="1" ht="16.5" customHeight="1">
      <c r="B85" s="24"/>
      <c r="E85" s="147" t="str">
        <f>E7</f>
        <v>49x33 pozemní</v>
      </c>
      <c r="F85" s="169"/>
      <c r="G85" s="169"/>
      <c r="H85" s="169"/>
      <c r="M85" s="24"/>
    </row>
    <row r="86" spans="2:13" s="1" customFormat="1" ht="6.95" customHeight="1">
      <c r="B86" s="24"/>
      <c r="M86" s="24"/>
    </row>
    <row r="87" spans="2:13" s="1" customFormat="1" ht="12" customHeight="1">
      <c r="B87" s="24"/>
      <c r="C87" s="21" t="s">
        <v>19</v>
      </c>
      <c r="F87" s="19" t="str">
        <f>F10</f>
        <v xml:space="preserve"> </v>
      </c>
      <c r="I87" s="21" t="s">
        <v>21</v>
      </c>
      <c r="J87" s="44" t="str">
        <f>IF(J10="","",J10)</f>
        <v>18. 1. 2024</v>
      </c>
      <c r="M87" s="24"/>
    </row>
    <row r="88" spans="2:13" s="1" customFormat="1" ht="6.95" customHeight="1">
      <c r="B88" s="24"/>
      <c r="M88" s="24"/>
    </row>
    <row r="89" spans="2:13" s="1" customFormat="1" ht="15.2" customHeight="1">
      <c r="B89" s="24"/>
      <c r="C89" s="21" t="s">
        <v>23</v>
      </c>
      <c r="F89" s="19" t="str">
        <f>E13</f>
        <v xml:space="preserve"> </v>
      </c>
      <c r="I89" s="21" t="s">
        <v>27</v>
      </c>
      <c r="J89" s="22" t="str">
        <f>E19</f>
        <v xml:space="preserve"> </v>
      </c>
      <c r="M89" s="24"/>
    </row>
    <row r="90" spans="2:13" s="1" customFormat="1" ht="15.2" customHeight="1">
      <c r="B90" s="24"/>
      <c r="C90" s="21" t="s">
        <v>26</v>
      </c>
      <c r="F90" s="19" t="str">
        <f>IF(E16="","",E16)</f>
        <v xml:space="preserve"> </v>
      </c>
      <c r="I90" s="21" t="s">
        <v>28</v>
      </c>
      <c r="J90" s="22" t="str">
        <f>E22</f>
        <v xml:space="preserve"> </v>
      </c>
      <c r="M90" s="24"/>
    </row>
    <row r="91" spans="2:13" s="1" customFormat="1" ht="10.35" customHeight="1">
      <c r="B91" s="24"/>
      <c r="M91" s="24"/>
    </row>
    <row r="92" spans="2:13" s="1" customFormat="1" ht="29.25" customHeight="1">
      <c r="B92" s="24"/>
      <c r="C92" s="89" t="s">
        <v>84</v>
      </c>
      <c r="D92" s="81"/>
      <c r="E92" s="81"/>
      <c r="F92" s="81"/>
      <c r="G92" s="81"/>
      <c r="H92" s="81"/>
      <c r="I92" s="90" t="s">
        <v>85</v>
      </c>
      <c r="J92" s="90" t="s">
        <v>86</v>
      </c>
      <c r="K92" s="90" t="s">
        <v>87</v>
      </c>
      <c r="L92" s="81"/>
      <c r="M92" s="24"/>
    </row>
    <row r="93" spans="2:13" s="1" customFormat="1" ht="10.35" customHeight="1">
      <c r="B93" s="24"/>
      <c r="M93" s="24"/>
    </row>
    <row r="94" spans="2:47" s="1" customFormat="1" ht="22.7" customHeight="1">
      <c r="B94" s="24"/>
      <c r="C94" s="91" t="s">
        <v>88</v>
      </c>
      <c r="I94" s="58">
        <f>Q115</f>
        <v>0</v>
      </c>
      <c r="J94" s="58">
        <f>R115</f>
        <v>0</v>
      </c>
      <c r="K94" s="58">
        <f>K115</f>
        <v>0</v>
      </c>
      <c r="M94" s="24"/>
      <c r="AU94" s="12" t="s">
        <v>89</v>
      </c>
    </row>
    <row r="95" spans="2:13" s="8" customFormat="1" ht="24.95" customHeight="1">
      <c r="B95" s="92"/>
      <c r="D95" s="93" t="s">
        <v>90</v>
      </c>
      <c r="E95" s="94"/>
      <c r="F95" s="94"/>
      <c r="G95" s="94"/>
      <c r="H95" s="94"/>
      <c r="I95" s="95">
        <f>Q116</f>
        <v>0</v>
      </c>
      <c r="J95" s="95">
        <f>R116</f>
        <v>0</v>
      </c>
      <c r="K95" s="95">
        <f>K116</f>
        <v>0</v>
      </c>
      <c r="M95" s="92"/>
    </row>
    <row r="96" spans="2:13" s="8" customFormat="1" ht="24.95" customHeight="1">
      <c r="B96" s="92"/>
      <c r="D96" s="93" t="s">
        <v>91</v>
      </c>
      <c r="E96" s="94"/>
      <c r="F96" s="94"/>
      <c r="G96" s="94"/>
      <c r="H96" s="94"/>
      <c r="I96" s="95">
        <f>Q123</f>
        <v>0</v>
      </c>
      <c r="J96" s="95">
        <f>R123</f>
        <v>0</v>
      </c>
      <c r="K96" s="95">
        <f>K123</f>
        <v>0</v>
      </c>
      <c r="M96" s="92"/>
    </row>
    <row r="97" spans="2:13" s="8" customFormat="1" ht="24.95" customHeight="1">
      <c r="B97" s="92"/>
      <c r="D97" s="93" t="s">
        <v>92</v>
      </c>
      <c r="E97" s="94"/>
      <c r="F97" s="94"/>
      <c r="G97" s="94"/>
      <c r="H97" s="94"/>
      <c r="I97" s="95">
        <f>Q130</f>
        <v>0</v>
      </c>
      <c r="J97" s="95">
        <f>R130</f>
        <v>0</v>
      </c>
      <c r="K97" s="95">
        <f>K130</f>
        <v>0</v>
      </c>
      <c r="M97" s="92"/>
    </row>
    <row r="98" spans="2:13" s="1" customFormat="1" ht="21.75" customHeight="1">
      <c r="B98" s="24"/>
      <c r="M98" s="24"/>
    </row>
    <row r="99" spans="2:13" s="1" customFormat="1" ht="6.9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24"/>
    </row>
    <row r="103" spans="2:13" s="1" customFormat="1" ht="6.95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4"/>
    </row>
    <row r="104" spans="2:13" s="1" customFormat="1" ht="24.95" customHeight="1">
      <c r="B104" s="24"/>
      <c r="C104" s="16" t="s">
        <v>93</v>
      </c>
      <c r="M104" s="24"/>
    </row>
    <row r="105" spans="2:13" s="1" customFormat="1" ht="6.95" customHeight="1">
      <c r="B105" s="24"/>
      <c r="M105" s="24"/>
    </row>
    <row r="106" spans="2:13" s="1" customFormat="1" ht="12" customHeight="1">
      <c r="B106" s="24"/>
      <c r="C106" s="21" t="s">
        <v>15</v>
      </c>
      <c r="M106" s="24"/>
    </row>
    <row r="107" spans="2:13" s="1" customFormat="1" ht="16.5" customHeight="1">
      <c r="B107" s="24"/>
      <c r="E107" s="147" t="str">
        <f>E7</f>
        <v>49x33 pozemní</v>
      </c>
      <c r="F107" s="169"/>
      <c r="G107" s="169"/>
      <c r="H107" s="169"/>
      <c r="M107" s="24"/>
    </row>
    <row r="108" spans="2:13" s="1" customFormat="1" ht="6.95" customHeight="1">
      <c r="B108" s="24"/>
      <c r="M108" s="24"/>
    </row>
    <row r="109" spans="2:13" s="1" customFormat="1" ht="12" customHeight="1">
      <c r="B109" s="24"/>
      <c r="C109" s="21" t="s">
        <v>19</v>
      </c>
      <c r="F109" s="19" t="str">
        <f>F10</f>
        <v xml:space="preserve"> </v>
      </c>
      <c r="I109" s="21" t="s">
        <v>21</v>
      </c>
      <c r="J109" s="44" t="str">
        <f>IF(J10="","",J10)</f>
        <v>18. 1. 2024</v>
      </c>
      <c r="M109" s="24"/>
    </row>
    <row r="110" spans="2:13" s="1" customFormat="1" ht="6.95" customHeight="1">
      <c r="B110" s="24"/>
      <c r="M110" s="24"/>
    </row>
    <row r="111" spans="2:13" s="1" customFormat="1" ht="15.2" customHeight="1">
      <c r="B111" s="24"/>
      <c r="C111" s="21" t="s">
        <v>23</v>
      </c>
      <c r="F111" s="19" t="str">
        <f>E13</f>
        <v xml:space="preserve"> </v>
      </c>
      <c r="I111" s="21" t="s">
        <v>27</v>
      </c>
      <c r="J111" s="22" t="str">
        <f>E19</f>
        <v xml:space="preserve"> </v>
      </c>
      <c r="M111" s="24"/>
    </row>
    <row r="112" spans="2:13" s="1" customFormat="1" ht="15.2" customHeight="1">
      <c r="B112" s="24"/>
      <c r="C112" s="21" t="s">
        <v>26</v>
      </c>
      <c r="F112" s="19" t="str">
        <f>IF(E16="","",E16)</f>
        <v xml:space="preserve"> </v>
      </c>
      <c r="I112" s="21" t="s">
        <v>28</v>
      </c>
      <c r="J112" s="22" t="str">
        <f>E22</f>
        <v xml:space="preserve"> </v>
      </c>
      <c r="M112" s="24"/>
    </row>
    <row r="113" spans="2:13" s="1" customFormat="1" ht="10.35" customHeight="1">
      <c r="B113" s="24"/>
      <c r="M113" s="24"/>
    </row>
    <row r="114" spans="2:24" s="9" customFormat="1" ht="29.25" customHeight="1">
      <c r="B114" s="96"/>
      <c r="C114" s="97" t="s">
        <v>94</v>
      </c>
      <c r="D114" s="98" t="s">
        <v>55</v>
      </c>
      <c r="E114" s="98" t="s">
        <v>51</v>
      </c>
      <c r="F114" s="98" t="s">
        <v>52</v>
      </c>
      <c r="G114" s="98" t="s">
        <v>95</v>
      </c>
      <c r="H114" s="98" t="s">
        <v>96</v>
      </c>
      <c r="I114" s="98" t="s">
        <v>97</v>
      </c>
      <c r="J114" s="98" t="s">
        <v>98</v>
      </c>
      <c r="K114" s="99" t="s">
        <v>87</v>
      </c>
      <c r="L114" s="100" t="s">
        <v>99</v>
      </c>
      <c r="M114" s="96"/>
      <c r="N114" s="51" t="s">
        <v>1</v>
      </c>
      <c r="O114" s="52" t="s">
        <v>34</v>
      </c>
      <c r="P114" s="52" t="s">
        <v>100</v>
      </c>
      <c r="Q114" s="52" t="s">
        <v>101</v>
      </c>
      <c r="R114" s="52" t="s">
        <v>102</v>
      </c>
      <c r="S114" s="52" t="s">
        <v>103</v>
      </c>
      <c r="T114" s="52" t="s">
        <v>104</v>
      </c>
      <c r="U114" s="52" t="s">
        <v>105</v>
      </c>
      <c r="V114" s="52" t="s">
        <v>106</v>
      </c>
      <c r="W114" s="52" t="s">
        <v>107</v>
      </c>
      <c r="X114" s="53" t="s">
        <v>108</v>
      </c>
    </row>
    <row r="115" spans="2:63" s="1" customFormat="1" ht="22.7" customHeight="1">
      <c r="B115" s="24"/>
      <c r="C115" s="56" t="s">
        <v>109</v>
      </c>
      <c r="K115" s="101">
        <f>BK115</f>
        <v>0</v>
      </c>
      <c r="M115" s="24"/>
      <c r="N115" s="54"/>
      <c r="O115" s="45"/>
      <c r="P115" s="45"/>
      <c r="Q115" s="102">
        <f>Q116+Q123+Q130</f>
        <v>0</v>
      </c>
      <c r="R115" s="102">
        <f>R116+R123+R130</f>
        <v>0</v>
      </c>
      <c r="S115" s="45"/>
      <c r="T115" s="103">
        <f>T116+T123+T130</f>
        <v>0</v>
      </c>
      <c r="U115" s="45"/>
      <c r="V115" s="103">
        <f>V116+V123+V130</f>
        <v>0</v>
      </c>
      <c r="W115" s="45"/>
      <c r="X115" s="104">
        <f>X116+X123+X130</f>
        <v>0</v>
      </c>
      <c r="AT115" s="12" t="s">
        <v>71</v>
      </c>
      <c r="AU115" s="12" t="s">
        <v>89</v>
      </c>
      <c r="BK115" s="105">
        <f>BK116+BK123+BK130</f>
        <v>0</v>
      </c>
    </row>
    <row r="116" spans="2:63" s="10" customFormat="1" ht="26.1" customHeight="1">
      <c r="B116" s="106"/>
      <c r="D116" s="107" t="s">
        <v>71</v>
      </c>
      <c r="E116" s="108" t="s">
        <v>110</v>
      </c>
      <c r="F116" s="108" t="s">
        <v>111</v>
      </c>
      <c r="K116" s="109">
        <f>BK116</f>
        <v>0</v>
      </c>
      <c r="M116" s="106"/>
      <c r="N116" s="110"/>
      <c r="Q116" s="111">
        <f>SUM(Q117:Q122)</f>
        <v>0</v>
      </c>
      <c r="R116" s="111">
        <f>SUM(R117:R122)</f>
        <v>0</v>
      </c>
      <c r="T116" s="112">
        <f>SUM(T117:T122)</f>
        <v>0</v>
      </c>
      <c r="V116" s="112">
        <f>SUM(V117:V122)</f>
        <v>0</v>
      </c>
      <c r="X116" s="113">
        <f>SUM(X117:X122)</f>
        <v>0</v>
      </c>
      <c r="AR116" s="107" t="s">
        <v>77</v>
      </c>
      <c r="AT116" s="114" t="s">
        <v>71</v>
      </c>
      <c r="AU116" s="114" t="s">
        <v>72</v>
      </c>
      <c r="AY116" s="107" t="s">
        <v>112</v>
      </c>
      <c r="BK116" s="115">
        <f>SUM(BK117:BK122)</f>
        <v>0</v>
      </c>
    </row>
    <row r="117" spans="2:65" s="1" customFormat="1" ht="24.2" customHeight="1">
      <c r="B117" s="24"/>
      <c r="C117" s="116" t="s">
        <v>77</v>
      </c>
      <c r="D117" s="116" t="s">
        <v>113</v>
      </c>
      <c r="E117" s="117" t="s">
        <v>114</v>
      </c>
      <c r="F117" s="118" t="s">
        <v>115</v>
      </c>
      <c r="G117" s="119" t="s">
        <v>116</v>
      </c>
      <c r="H117" s="120">
        <v>1617</v>
      </c>
      <c r="I117" s="121">
        <v>0</v>
      </c>
      <c r="J117" s="121"/>
      <c r="K117" s="121">
        <f>ROUND(P117*H117,2)</f>
        <v>0</v>
      </c>
      <c r="L117" s="122"/>
      <c r="M117" s="24"/>
      <c r="N117" s="123" t="s">
        <v>1</v>
      </c>
      <c r="O117" s="124" t="s">
        <v>35</v>
      </c>
      <c r="P117" s="125">
        <f>I117+J117</f>
        <v>0</v>
      </c>
      <c r="Q117" s="125">
        <f>ROUND(I117*H117,2)</f>
        <v>0</v>
      </c>
      <c r="R117" s="125">
        <f>ROUND(J117*H117,2)</f>
        <v>0</v>
      </c>
      <c r="S117" s="126">
        <v>0</v>
      </c>
      <c r="T117" s="126">
        <f>S117*H117</f>
        <v>0</v>
      </c>
      <c r="U117" s="126">
        <v>0</v>
      </c>
      <c r="V117" s="126">
        <f>U117*H117</f>
        <v>0</v>
      </c>
      <c r="W117" s="126">
        <v>0</v>
      </c>
      <c r="X117" s="127">
        <f>W117*H117</f>
        <v>0</v>
      </c>
      <c r="AR117" s="128" t="s">
        <v>117</v>
      </c>
      <c r="AT117" s="128" t="s">
        <v>113</v>
      </c>
      <c r="AU117" s="128" t="s">
        <v>77</v>
      </c>
      <c r="AY117" s="12" t="s">
        <v>112</v>
      </c>
      <c r="BE117" s="129">
        <f>IF(O117="základní",K117,0)</f>
        <v>0</v>
      </c>
      <c r="BF117" s="129">
        <f>IF(O117="snížená",K117,0)</f>
        <v>0</v>
      </c>
      <c r="BG117" s="129">
        <f>IF(O117="zákl. přenesená",K117,0)</f>
        <v>0</v>
      </c>
      <c r="BH117" s="129">
        <f>IF(O117="sníž. přenesená",K117,0)</f>
        <v>0</v>
      </c>
      <c r="BI117" s="129">
        <f>IF(O117="nulová",K117,0)</f>
        <v>0</v>
      </c>
      <c r="BJ117" s="12" t="s">
        <v>77</v>
      </c>
      <c r="BK117" s="129">
        <f>ROUND(P117*H117,2)</f>
        <v>0</v>
      </c>
      <c r="BL117" s="12" t="s">
        <v>117</v>
      </c>
      <c r="BM117" s="128" t="s">
        <v>118</v>
      </c>
    </row>
    <row r="118" spans="2:47" s="1" customFormat="1" ht="19.5">
      <c r="B118" s="24"/>
      <c r="D118" s="130" t="s">
        <v>119</v>
      </c>
      <c r="F118" s="131" t="s">
        <v>115</v>
      </c>
      <c r="M118" s="24"/>
      <c r="N118" s="132"/>
      <c r="X118" s="48"/>
      <c r="AT118" s="12" t="s">
        <v>119</v>
      </c>
      <c r="AU118" s="12" t="s">
        <v>77</v>
      </c>
    </row>
    <row r="119" spans="2:65" s="1" customFormat="1" ht="21.75" customHeight="1">
      <c r="B119" s="24"/>
      <c r="C119" s="116" t="s">
        <v>79</v>
      </c>
      <c r="D119" s="116" t="s">
        <v>113</v>
      </c>
      <c r="E119" s="117" t="s">
        <v>120</v>
      </c>
      <c r="F119" s="118" t="s">
        <v>121</v>
      </c>
      <c r="G119" s="119" t="s">
        <v>122</v>
      </c>
      <c r="H119" s="120">
        <v>37.185</v>
      </c>
      <c r="I119" s="121">
        <v>0</v>
      </c>
      <c r="J119" s="121"/>
      <c r="K119" s="121">
        <f>ROUND(P119*H119,2)</f>
        <v>0</v>
      </c>
      <c r="L119" s="122"/>
      <c r="M119" s="24"/>
      <c r="N119" s="123" t="s">
        <v>1</v>
      </c>
      <c r="O119" s="124" t="s">
        <v>35</v>
      </c>
      <c r="P119" s="125">
        <f>I119+J119</f>
        <v>0</v>
      </c>
      <c r="Q119" s="125">
        <f>ROUND(I119*H119,2)</f>
        <v>0</v>
      </c>
      <c r="R119" s="125">
        <f>ROUND(J119*H119,2)</f>
        <v>0</v>
      </c>
      <c r="S119" s="126">
        <v>0</v>
      </c>
      <c r="T119" s="126">
        <f>S119*H119</f>
        <v>0</v>
      </c>
      <c r="U119" s="126">
        <v>0</v>
      </c>
      <c r="V119" s="126">
        <f>U119*H119</f>
        <v>0</v>
      </c>
      <c r="W119" s="126">
        <v>0</v>
      </c>
      <c r="X119" s="127">
        <f>W119*H119</f>
        <v>0</v>
      </c>
      <c r="AR119" s="128" t="s">
        <v>117</v>
      </c>
      <c r="AT119" s="128" t="s">
        <v>113</v>
      </c>
      <c r="AU119" s="128" t="s">
        <v>77</v>
      </c>
      <c r="AY119" s="12" t="s">
        <v>112</v>
      </c>
      <c r="BE119" s="129">
        <f>IF(O119="základní",K119,0)</f>
        <v>0</v>
      </c>
      <c r="BF119" s="129">
        <f>IF(O119="snížená",K119,0)</f>
        <v>0</v>
      </c>
      <c r="BG119" s="129">
        <f>IF(O119="zákl. přenesená",K119,0)</f>
        <v>0</v>
      </c>
      <c r="BH119" s="129">
        <f>IF(O119="sníž. přenesená",K119,0)</f>
        <v>0</v>
      </c>
      <c r="BI119" s="129">
        <f>IF(O119="nulová",K119,0)</f>
        <v>0</v>
      </c>
      <c r="BJ119" s="12" t="s">
        <v>77</v>
      </c>
      <c r="BK119" s="129">
        <f>ROUND(P119*H119,2)</f>
        <v>0</v>
      </c>
      <c r="BL119" s="12" t="s">
        <v>117</v>
      </c>
      <c r="BM119" s="128" t="s">
        <v>123</v>
      </c>
    </row>
    <row r="120" spans="2:47" s="1" customFormat="1" ht="12">
      <c r="B120" s="24"/>
      <c r="D120" s="130" t="s">
        <v>119</v>
      </c>
      <c r="F120" s="131" t="s">
        <v>121</v>
      </c>
      <c r="M120" s="24"/>
      <c r="N120" s="132"/>
      <c r="X120" s="48"/>
      <c r="AT120" s="12" t="s">
        <v>119</v>
      </c>
      <c r="AU120" s="12" t="s">
        <v>77</v>
      </c>
    </row>
    <row r="121" spans="2:65" s="1" customFormat="1" ht="16.5" customHeight="1">
      <c r="B121" s="24"/>
      <c r="C121" s="116" t="s">
        <v>124</v>
      </c>
      <c r="D121" s="116" t="s">
        <v>113</v>
      </c>
      <c r="E121" s="117" t="s">
        <v>125</v>
      </c>
      <c r="F121" s="118" t="s">
        <v>126</v>
      </c>
      <c r="G121" s="119" t="s">
        <v>122</v>
      </c>
      <c r="H121" s="120">
        <v>37.185</v>
      </c>
      <c r="I121" s="121">
        <v>0</v>
      </c>
      <c r="J121" s="121"/>
      <c r="K121" s="121">
        <f>ROUND(P121*H121,2)</f>
        <v>0</v>
      </c>
      <c r="L121" s="122"/>
      <c r="M121" s="24"/>
      <c r="N121" s="123" t="s">
        <v>1</v>
      </c>
      <c r="O121" s="124" t="s">
        <v>35</v>
      </c>
      <c r="P121" s="125">
        <f>I121+J121</f>
        <v>0</v>
      </c>
      <c r="Q121" s="125">
        <f>ROUND(I121*H121,2)</f>
        <v>0</v>
      </c>
      <c r="R121" s="125">
        <f>ROUND(J121*H121,2)</f>
        <v>0</v>
      </c>
      <c r="S121" s="126">
        <v>0</v>
      </c>
      <c r="T121" s="126">
        <f>S121*H121</f>
        <v>0</v>
      </c>
      <c r="U121" s="126">
        <v>0</v>
      </c>
      <c r="V121" s="126">
        <f>U121*H121</f>
        <v>0</v>
      </c>
      <c r="W121" s="126">
        <v>0</v>
      </c>
      <c r="X121" s="127">
        <f>W121*H121</f>
        <v>0</v>
      </c>
      <c r="AR121" s="128" t="s">
        <v>117</v>
      </c>
      <c r="AT121" s="128" t="s">
        <v>113</v>
      </c>
      <c r="AU121" s="128" t="s">
        <v>77</v>
      </c>
      <c r="AY121" s="12" t="s">
        <v>112</v>
      </c>
      <c r="BE121" s="129">
        <f>IF(O121="základní",K121,0)</f>
        <v>0</v>
      </c>
      <c r="BF121" s="129">
        <f>IF(O121="snížená",K121,0)</f>
        <v>0</v>
      </c>
      <c r="BG121" s="129">
        <f>IF(O121="zákl. přenesená",K121,0)</f>
        <v>0</v>
      </c>
      <c r="BH121" s="129">
        <f>IF(O121="sníž. přenesená",K121,0)</f>
        <v>0</v>
      </c>
      <c r="BI121" s="129">
        <f>IF(O121="nulová",K121,0)</f>
        <v>0</v>
      </c>
      <c r="BJ121" s="12" t="s">
        <v>77</v>
      </c>
      <c r="BK121" s="129">
        <f>ROUND(P121*H121,2)</f>
        <v>0</v>
      </c>
      <c r="BL121" s="12" t="s">
        <v>117</v>
      </c>
      <c r="BM121" s="128" t="s">
        <v>127</v>
      </c>
    </row>
    <row r="122" spans="2:47" s="1" customFormat="1" ht="12">
      <c r="B122" s="24"/>
      <c r="D122" s="130" t="s">
        <v>119</v>
      </c>
      <c r="F122" s="131" t="s">
        <v>126</v>
      </c>
      <c r="M122" s="24"/>
      <c r="N122" s="132"/>
      <c r="X122" s="48"/>
      <c r="AT122" s="12" t="s">
        <v>119</v>
      </c>
      <c r="AU122" s="12" t="s">
        <v>77</v>
      </c>
    </row>
    <row r="123" spans="2:63" s="10" customFormat="1" ht="26.1" customHeight="1">
      <c r="B123" s="106"/>
      <c r="D123" s="107" t="s">
        <v>71</v>
      </c>
      <c r="E123" s="108" t="s">
        <v>128</v>
      </c>
      <c r="F123" s="108" t="s">
        <v>129</v>
      </c>
      <c r="K123" s="109">
        <f>BK123</f>
        <v>0</v>
      </c>
      <c r="M123" s="106"/>
      <c r="N123" s="110"/>
      <c r="Q123" s="111">
        <f>SUM(Q124:Q129)</f>
        <v>0</v>
      </c>
      <c r="R123" s="111">
        <f>SUM(R124:R129)</f>
        <v>0</v>
      </c>
      <c r="T123" s="112">
        <f>SUM(T124:T129)</f>
        <v>0</v>
      </c>
      <c r="V123" s="112">
        <f>SUM(V124:V129)</f>
        <v>0</v>
      </c>
      <c r="X123" s="113">
        <f>SUM(X124:X129)</f>
        <v>0</v>
      </c>
      <c r="AR123" s="107" t="s">
        <v>77</v>
      </c>
      <c r="AT123" s="114" t="s">
        <v>71</v>
      </c>
      <c r="AU123" s="114" t="s">
        <v>72</v>
      </c>
      <c r="AY123" s="107" t="s">
        <v>112</v>
      </c>
      <c r="BK123" s="115">
        <f>SUM(BK124:BK129)</f>
        <v>0</v>
      </c>
    </row>
    <row r="124" spans="2:65" s="1" customFormat="1" ht="16.5" customHeight="1">
      <c r="B124" s="24"/>
      <c r="C124" s="116" t="s">
        <v>117</v>
      </c>
      <c r="D124" s="116" t="s">
        <v>113</v>
      </c>
      <c r="E124" s="117" t="s">
        <v>130</v>
      </c>
      <c r="F124" s="118" t="s">
        <v>131</v>
      </c>
      <c r="G124" s="119" t="s">
        <v>116</v>
      </c>
      <c r="H124" s="120">
        <v>1617</v>
      </c>
      <c r="I124" s="121">
        <v>0</v>
      </c>
      <c r="J124" s="121"/>
      <c r="K124" s="121">
        <f>ROUND(P124*H124,2)</f>
        <v>0</v>
      </c>
      <c r="L124" s="122"/>
      <c r="M124" s="24"/>
      <c r="N124" s="123" t="s">
        <v>1</v>
      </c>
      <c r="O124" s="124" t="s">
        <v>35</v>
      </c>
      <c r="P124" s="125">
        <f>I124+J124</f>
        <v>0</v>
      </c>
      <c r="Q124" s="125">
        <f>ROUND(I124*H124,2)</f>
        <v>0</v>
      </c>
      <c r="R124" s="125">
        <f>ROUND(J124*H124,2)</f>
        <v>0</v>
      </c>
      <c r="S124" s="126">
        <v>0</v>
      </c>
      <c r="T124" s="126">
        <f>S124*H124</f>
        <v>0</v>
      </c>
      <c r="U124" s="126">
        <v>0</v>
      </c>
      <c r="V124" s="126">
        <f>U124*H124</f>
        <v>0</v>
      </c>
      <c r="W124" s="126">
        <v>0</v>
      </c>
      <c r="X124" s="127">
        <f>W124*H124</f>
        <v>0</v>
      </c>
      <c r="AR124" s="128" t="s">
        <v>117</v>
      </c>
      <c r="AT124" s="128" t="s">
        <v>113</v>
      </c>
      <c r="AU124" s="128" t="s">
        <v>77</v>
      </c>
      <c r="AY124" s="12" t="s">
        <v>112</v>
      </c>
      <c r="BE124" s="129">
        <f>IF(O124="základní",K124,0)</f>
        <v>0</v>
      </c>
      <c r="BF124" s="129">
        <f>IF(O124="snížená",K124,0)</f>
        <v>0</v>
      </c>
      <c r="BG124" s="129">
        <f>IF(O124="zákl. přenesená",K124,0)</f>
        <v>0</v>
      </c>
      <c r="BH124" s="129">
        <f>IF(O124="sníž. přenesená",K124,0)</f>
        <v>0</v>
      </c>
      <c r="BI124" s="129">
        <f>IF(O124="nulová",K124,0)</f>
        <v>0</v>
      </c>
      <c r="BJ124" s="12" t="s">
        <v>77</v>
      </c>
      <c r="BK124" s="129">
        <f>ROUND(P124*H124,2)</f>
        <v>0</v>
      </c>
      <c r="BL124" s="12" t="s">
        <v>117</v>
      </c>
      <c r="BM124" s="128" t="s">
        <v>132</v>
      </c>
    </row>
    <row r="125" spans="2:47" s="1" customFormat="1" ht="19.5">
      <c r="B125" s="24"/>
      <c r="D125" s="130" t="s">
        <v>119</v>
      </c>
      <c r="F125" s="131" t="s">
        <v>133</v>
      </c>
      <c r="M125" s="24"/>
      <c r="N125" s="132"/>
      <c r="X125" s="48"/>
      <c r="AT125" s="12" t="s">
        <v>119</v>
      </c>
      <c r="AU125" s="12" t="s">
        <v>77</v>
      </c>
    </row>
    <row r="126" spans="2:65" s="1" customFormat="1" ht="16.5" customHeight="1">
      <c r="B126" s="24"/>
      <c r="C126" s="116" t="s">
        <v>134</v>
      </c>
      <c r="D126" s="116" t="s">
        <v>113</v>
      </c>
      <c r="E126" s="117" t="s">
        <v>135</v>
      </c>
      <c r="F126" s="118" t="s">
        <v>136</v>
      </c>
      <c r="G126" s="119" t="s">
        <v>116</v>
      </c>
      <c r="H126" s="120">
        <v>1617</v>
      </c>
      <c r="I126" s="121">
        <v>0</v>
      </c>
      <c r="J126" s="121"/>
      <c r="K126" s="121">
        <f>ROUND(P126*H126,2)</f>
        <v>0</v>
      </c>
      <c r="L126" s="122"/>
      <c r="M126" s="24"/>
      <c r="N126" s="123" t="s">
        <v>1</v>
      </c>
      <c r="O126" s="124" t="s">
        <v>35</v>
      </c>
      <c r="P126" s="125">
        <f>I126+J126</f>
        <v>0</v>
      </c>
      <c r="Q126" s="125">
        <f>ROUND(I126*H126,2)</f>
        <v>0</v>
      </c>
      <c r="R126" s="125">
        <f>ROUND(J126*H126,2)</f>
        <v>0</v>
      </c>
      <c r="S126" s="126">
        <v>0</v>
      </c>
      <c r="T126" s="126">
        <f>S126*H126</f>
        <v>0</v>
      </c>
      <c r="U126" s="126">
        <v>0</v>
      </c>
      <c r="V126" s="126">
        <f>U126*H126</f>
        <v>0</v>
      </c>
      <c r="W126" s="126">
        <v>0</v>
      </c>
      <c r="X126" s="127">
        <f>W126*H126</f>
        <v>0</v>
      </c>
      <c r="AR126" s="128" t="s">
        <v>117</v>
      </c>
      <c r="AT126" s="128" t="s">
        <v>113</v>
      </c>
      <c r="AU126" s="128" t="s">
        <v>77</v>
      </c>
      <c r="AY126" s="12" t="s">
        <v>112</v>
      </c>
      <c r="BE126" s="129">
        <f>IF(O126="základní",K126,0)</f>
        <v>0</v>
      </c>
      <c r="BF126" s="129">
        <f>IF(O126="snížená",K126,0)</f>
        <v>0</v>
      </c>
      <c r="BG126" s="129">
        <f>IF(O126="zákl. přenesená",K126,0)</f>
        <v>0</v>
      </c>
      <c r="BH126" s="129">
        <f>IF(O126="sníž. přenesená",K126,0)</f>
        <v>0</v>
      </c>
      <c r="BI126" s="129">
        <f>IF(O126="nulová",K126,0)</f>
        <v>0</v>
      </c>
      <c r="BJ126" s="12" t="s">
        <v>77</v>
      </c>
      <c r="BK126" s="129">
        <f>ROUND(P126*H126,2)</f>
        <v>0</v>
      </c>
      <c r="BL126" s="12" t="s">
        <v>117</v>
      </c>
      <c r="BM126" s="128" t="s">
        <v>137</v>
      </c>
    </row>
    <row r="127" spans="2:47" s="1" customFormat="1" ht="12">
      <c r="B127" s="24"/>
      <c r="D127" s="130" t="s">
        <v>119</v>
      </c>
      <c r="F127" s="131" t="s">
        <v>155</v>
      </c>
      <c r="M127" s="24"/>
      <c r="N127" s="132"/>
      <c r="X127" s="48"/>
      <c r="AT127" s="12" t="s">
        <v>119</v>
      </c>
      <c r="AU127" s="12" t="s">
        <v>77</v>
      </c>
    </row>
    <row r="128" spans="2:65" s="1" customFormat="1" ht="16.5" customHeight="1">
      <c r="B128" s="24"/>
      <c r="C128" s="116" t="s">
        <v>138</v>
      </c>
      <c r="D128" s="116" t="s">
        <v>113</v>
      </c>
      <c r="E128" s="117" t="s">
        <v>139</v>
      </c>
      <c r="F128" s="118" t="s">
        <v>140</v>
      </c>
      <c r="G128" s="119" t="s">
        <v>141</v>
      </c>
      <c r="H128" s="120">
        <v>1</v>
      </c>
      <c r="I128" s="121">
        <v>0</v>
      </c>
      <c r="J128" s="121"/>
      <c r="K128" s="121">
        <f>ROUND(P128*H128,2)</f>
        <v>0</v>
      </c>
      <c r="L128" s="122"/>
      <c r="M128" s="24"/>
      <c r="N128" s="123" t="s">
        <v>1</v>
      </c>
      <c r="O128" s="124" t="s">
        <v>35</v>
      </c>
      <c r="P128" s="125">
        <f>I128+J128</f>
        <v>0</v>
      </c>
      <c r="Q128" s="125">
        <f>ROUND(I128*H128,2)</f>
        <v>0</v>
      </c>
      <c r="R128" s="125">
        <f>ROUND(J128*H128,2)</f>
        <v>0</v>
      </c>
      <c r="S128" s="126">
        <v>0</v>
      </c>
      <c r="T128" s="126">
        <f>S128*H128</f>
        <v>0</v>
      </c>
      <c r="U128" s="126">
        <v>0</v>
      </c>
      <c r="V128" s="126">
        <f>U128*H128</f>
        <v>0</v>
      </c>
      <c r="W128" s="126">
        <v>0</v>
      </c>
      <c r="X128" s="127">
        <f>W128*H128</f>
        <v>0</v>
      </c>
      <c r="AR128" s="128" t="s">
        <v>117</v>
      </c>
      <c r="AT128" s="128" t="s">
        <v>113</v>
      </c>
      <c r="AU128" s="128" t="s">
        <v>77</v>
      </c>
      <c r="AY128" s="12" t="s">
        <v>112</v>
      </c>
      <c r="BE128" s="129">
        <f>IF(O128="základní",K128,0)</f>
        <v>0</v>
      </c>
      <c r="BF128" s="129">
        <f>IF(O128="snížená",K128,0)</f>
        <v>0</v>
      </c>
      <c r="BG128" s="129">
        <f>IF(O128="zákl. přenesená",K128,0)</f>
        <v>0</v>
      </c>
      <c r="BH128" s="129">
        <f>IF(O128="sníž. přenesená",K128,0)</f>
        <v>0</v>
      </c>
      <c r="BI128" s="129">
        <f>IF(O128="nulová",K128,0)</f>
        <v>0</v>
      </c>
      <c r="BJ128" s="12" t="s">
        <v>77</v>
      </c>
      <c r="BK128" s="129">
        <f>ROUND(P128*H128,2)</f>
        <v>0</v>
      </c>
      <c r="BL128" s="12" t="s">
        <v>117</v>
      </c>
      <c r="BM128" s="128" t="s">
        <v>142</v>
      </c>
    </row>
    <row r="129" spans="2:47" s="1" customFormat="1" ht="12">
      <c r="B129" s="24"/>
      <c r="D129" s="130" t="s">
        <v>119</v>
      </c>
      <c r="F129" s="131" t="s">
        <v>143</v>
      </c>
      <c r="M129" s="24"/>
      <c r="N129" s="132"/>
      <c r="X129" s="48"/>
      <c r="AT129" s="12" t="s">
        <v>119</v>
      </c>
      <c r="AU129" s="12" t="s">
        <v>77</v>
      </c>
    </row>
    <row r="130" spans="2:63" s="10" customFormat="1" ht="26.1" customHeight="1">
      <c r="B130" s="106"/>
      <c r="D130" s="107" t="s">
        <v>71</v>
      </c>
      <c r="E130" s="108" t="s">
        <v>144</v>
      </c>
      <c r="F130" s="108" t="s">
        <v>145</v>
      </c>
      <c r="K130" s="109">
        <f>BK130</f>
        <v>0</v>
      </c>
      <c r="M130" s="106"/>
      <c r="N130" s="110"/>
      <c r="Q130" s="111">
        <f>SUM(Q131:Q134)</f>
        <v>0</v>
      </c>
      <c r="R130" s="111">
        <f>SUM(R131:R134)</f>
        <v>0</v>
      </c>
      <c r="T130" s="112">
        <f>SUM(T131:T134)</f>
        <v>0</v>
      </c>
      <c r="V130" s="112">
        <f>SUM(V131:V134)</f>
        <v>0</v>
      </c>
      <c r="X130" s="113">
        <f>SUM(X131:X134)</f>
        <v>0</v>
      </c>
      <c r="AR130" s="107" t="s">
        <v>77</v>
      </c>
      <c r="AT130" s="114" t="s">
        <v>71</v>
      </c>
      <c r="AU130" s="114" t="s">
        <v>72</v>
      </c>
      <c r="AY130" s="107" t="s">
        <v>112</v>
      </c>
      <c r="BK130" s="115">
        <f>SUM(BK131:BK134)</f>
        <v>0</v>
      </c>
    </row>
    <row r="131" spans="2:65" s="1" customFormat="1" ht="16.5" customHeight="1">
      <c r="B131" s="24"/>
      <c r="C131" s="116" t="s">
        <v>146</v>
      </c>
      <c r="D131" s="116" t="s">
        <v>113</v>
      </c>
      <c r="E131" s="117" t="s">
        <v>147</v>
      </c>
      <c r="F131" s="118" t="s">
        <v>148</v>
      </c>
      <c r="G131" s="119" t="s">
        <v>149</v>
      </c>
      <c r="H131" s="120">
        <v>1</v>
      </c>
      <c r="I131" s="121">
        <v>0</v>
      </c>
      <c r="J131" s="121"/>
      <c r="K131" s="121">
        <f>ROUND(P131*H131,2)</f>
        <v>0</v>
      </c>
      <c r="L131" s="122"/>
      <c r="M131" s="24"/>
      <c r="N131" s="123" t="s">
        <v>1</v>
      </c>
      <c r="O131" s="124" t="s">
        <v>35</v>
      </c>
      <c r="P131" s="125">
        <f>I131+J131</f>
        <v>0</v>
      </c>
      <c r="Q131" s="125">
        <f>ROUND(I131*H131,2)</f>
        <v>0</v>
      </c>
      <c r="R131" s="125">
        <f>ROUND(J131*H131,2)</f>
        <v>0</v>
      </c>
      <c r="S131" s="126">
        <v>0</v>
      </c>
      <c r="T131" s="126">
        <f>S131*H131</f>
        <v>0</v>
      </c>
      <c r="U131" s="126">
        <v>0</v>
      </c>
      <c r="V131" s="126">
        <f>U131*H131</f>
        <v>0</v>
      </c>
      <c r="W131" s="126">
        <v>0</v>
      </c>
      <c r="X131" s="127">
        <f>W131*H131</f>
        <v>0</v>
      </c>
      <c r="AR131" s="128" t="s">
        <v>117</v>
      </c>
      <c r="AT131" s="128" t="s">
        <v>113</v>
      </c>
      <c r="AU131" s="128" t="s">
        <v>77</v>
      </c>
      <c r="AY131" s="12" t="s">
        <v>112</v>
      </c>
      <c r="BE131" s="129">
        <f>IF(O131="základní",K131,0)</f>
        <v>0</v>
      </c>
      <c r="BF131" s="129">
        <f>IF(O131="snížená",K131,0)</f>
        <v>0</v>
      </c>
      <c r="BG131" s="129">
        <f>IF(O131="zákl. přenesená",K131,0)</f>
        <v>0</v>
      </c>
      <c r="BH131" s="129">
        <f>IF(O131="sníž. přenesená",K131,0)</f>
        <v>0</v>
      </c>
      <c r="BI131" s="129">
        <f>IF(O131="nulová",K131,0)</f>
        <v>0</v>
      </c>
      <c r="BJ131" s="12" t="s">
        <v>77</v>
      </c>
      <c r="BK131" s="129">
        <f>ROUND(P131*H131,2)</f>
        <v>0</v>
      </c>
      <c r="BL131" s="12" t="s">
        <v>117</v>
      </c>
      <c r="BM131" s="128" t="s">
        <v>150</v>
      </c>
    </row>
    <row r="132" spans="2:47" s="1" customFormat="1" ht="12">
      <c r="B132" s="24"/>
      <c r="D132" s="130" t="s">
        <v>119</v>
      </c>
      <c r="F132" s="131" t="s">
        <v>148</v>
      </c>
      <c r="M132" s="24"/>
      <c r="N132" s="132"/>
      <c r="X132" s="48"/>
      <c r="AT132" s="12" t="s">
        <v>119</v>
      </c>
      <c r="AU132" s="12" t="s">
        <v>77</v>
      </c>
    </row>
    <row r="133" spans="2:65" s="1" customFormat="1" ht="16.5" customHeight="1">
      <c r="B133" s="24"/>
      <c r="C133" s="116" t="s">
        <v>151</v>
      </c>
      <c r="D133" s="116" t="s">
        <v>113</v>
      </c>
      <c r="E133" s="117" t="s">
        <v>152</v>
      </c>
      <c r="F133" s="118" t="s">
        <v>153</v>
      </c>
      <c r="G133" s="119" t="s">
        <v>149</v>
      </c>
      <c r="H133" s="120">
        <v>1</v>
      </c>
      <c r="I133" s="121">
        <v>0</v>
      </c>
      <c r="J133" s="121"/>
      <c r="K133" s="121">
        <f>ROUND(P133*H133,2)</f>
        <v>0</v>
      </c>
      <c r="L133" s="122"/>
      <c r="M133" s="24"/>
      <c r="N133" s="123" t="s">
        <v>1</v>
      </c>
      <c r="O133" s="124" t="s">
        <v>35</v>
      </c>
      <c r="P133" s="125">
        <f>I133+J133</f>
        <v>0</v>
      </c>
      <c r="Q133" s="125">
        <f>ROUND(I133*H133,2)</f>
        <v>0</v>
      </c>
      <c r="R133" s="125">
        <f>ROUND(J133*H133,2)</f>
        <v>0</v>
      </c>
      <c r="S133" s="126">
        <v>0</v>
      </c>
      <c r="T133" s="126">
        <f>S133*H133</f>
        <v>0</v>
      </c>
      <c r="U133" s="126">
        <v>0</v>
      </c>
      <c r="V133" s="126">
        <f>U133*H133</f>
        <v>0</v>
      </c>
      <c r="W133" s="126">
        <v>0</v>
      </c>
      <c r="X133" s="127">
        <f>W133*H133</f>
        <v>0</v>
      </c>
      <c r="AR133" s="128" t="s">
        <v>117</v>
      </c>
      <c r="AT133" s="128" t="s">
        <v>113</v>
      </c>
      <c r="AU133" s="128" t="s">
        <v>77</v>
      </c>
      <c r="AY133" s="12" t="s">
        <v>112</v>
      </c>
      <c r="BE133" s="129">
        <f>IF(O133="základní",K133,0)</f>
        <v>0</v>
      </c>
      <c r="BF133" s="129">
        <f>IF(O133="snížená",K133,0)</f>
        <v>0</v>
      </c>
      <c r="BG133" s="129">
        <f>IF(O133="zákl. přenesená",K133,0)</f>
        <v>0</v>
      </c>
      <c r="BH133" s="129">
        <f>IF(O133="sníž. přenesená",K133,0)</f>
        <v>0</v>
      </c>
      <c r="BI133" s="129">
        <f>IF(O133="nulová",K133,0)</f>
        <v>0</v>
      </c>
      <c r="BJ133" s="12" t="s">
        <v>77</v>
      </c>
      <c r="BK133" s="129">
        <f>ROUND(P133*H133,2)</f>
        <v>0</v>
      </c>
      <c r="BL133" s="12" t="s">
        <v>117</v>
      </c>
      <c r="BM133" s="128" t="s">
        <v>154</v>
      </c>
    </row>
    <row r="134" spans="2:47" s="1" customFormat="1" ht="12">
      <c r="B134" s="24"/>
      <c r="D134" s="130" t="s">
        <v>119</v>
      </c>
      <c r="F134" s="131" t="s">
        <v>153</v>
      </c>
      <c r="M134" s="24"/>
      <c r="N134" s="133"/>
      <c r="O134" s="134"/>
      <c r="P134" s="134"/>
      <c r="Q134" s="134"/>
      <c r="R134" s="134"/>
      <c r="S134" s="134"/>
      <c r="T134" s="134"/>
      <c r="U134" s="134"/>
      <c r="V134" s="134"/>
      <c r="W134" s="134"/>
      <c r="X134" s="135"/>
      <c r="AT134" s="12" t="s">
        <v>119</v>
      </c>
      <c r="AU134" s="12" t="s">
        <v>77</v>
      </c>
    </row>
    <row r="135" spans="2:13" s="1" customFormat="1" ht="6.95" customHeight="1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24"/>
    </row>
  </sheetData>
  <sheetProtection formatColumns="0" formatRows="0" autoFilter="0"/>
  <autoFilter ref="C114:L134"/>
  <mergeCells count="6">
    <mergeCell ref="E107:H107"/>
    <mergeCell ref="M2:Z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Mišalko</dc:creator>
  <cp:keywords/>
  <dc:description/>
  <cp:lastModifiedBy>Melichar Pavel</cp:lastModifiedBy>
  <dcterms:created xsi:type="dcterms:W3CDTF">2024-01-26T10:09:04Z</dcterms:created>
  <dcterms:modified xsi:type="dcterms:W3CDTF">2024-02-13T13:27:57Z</dcterms:modified>
  <cp:category/>
  <cp:version/>
  <cp:contentType/>
  <cp:contentStatus/>
</cp:coreProperties>
</file>