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/>
  <bookViews>
    <workbookView xWindow="65428" yWindow="65428" windowWidth="23256" windowHeight="12456" firstSheet="1" activeTab="1"/>
  </bookViews>
  <sheets>
    <sheet name="Rekapitulace stavby" sheetId="1" r:id="rId1"/>
    <sheet name="SO 01 - Stavební část" sheetId="2" r:id="rId2"/>
    <sheet name="SO 02 - ZTI" sheetId="3" r:id="rId3"/>
    <sheet name="SO 03 - Elektroinstalace" sheetId="4" r:id="rId4"/>
    <sheet name="veterina" sheetId="6" r:id="rId5"/>
    <sheet name="kopírování" sheetId="7" r:id="rId6"/>
    <sheet name="Pokyny pro vyplnění" sheetId="5" r:id="rId7"/>
  </sheets>
  <definedNames>
    <definedName name="_xlnm._FilterDatabase" localSheetId="1" hidden="1">'SO 01 - Stavební část'!$C$97:$K$280</definedName>
    <definedName name="_xlnm._FilterDatabase" localSheetId="2" hidden="1">'SO 02 - ZTI'!$C$90:$K$194</definedName>
    <definedName name="_xlnm._FilterDatabase" localSheetId="3" hidden="1">'SO 03 - Elektroinstalace'!$C$80:$K$85</definedName>
    <definedName name="_xlnm.Print_Area" localSheetId="5">'kopírování'!$B$3:$D$122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1">'SO 01 - Stavební část'!$C$4:$J$39,'SO 01 - Stavební část'!$C$45:$J$79,'SO 01 - Stavební část'!$C$85:$K$280</definedName>
    <definedName name="_xlnm.Print_Area" localSheetId="2">'SO 02 - ZTI'!$C$4:$J$39,'SO 02 - ZTI'!$C$45:$J$72,'SO 02 - ZTI'!$C$78:$K$194</definedName>
    <definedName name="_xlnm.Print_Area" localSheetId="3">'SO 03 - Elektroinstalace'!$C$4:$J$39,'SO 03 - Elektroinstalace'!$C$45:$J$62,'SO 03 - Elektroinstalace'!$C$68:$K$85</definedName>
    <definedName name="_xlnm.Print_Area" localSheetId="4">'veterina'!$B$3:$D$125</definedName>
    <definedName name="_xlnm.Print_Titles" localSheetId="0">'Rekapitulace stavby'!$52:$52</definedName>
    <definedName name="_xlnm.Print_Titles" localSheetId="1">'SO 01 - Stavební část'!$97:$97</definedName>
    <definedName name="_xlnm.Print_Titles" localSheetId="2">'SO 02 - ZTI'!$90:$90</definedName>
    <definedName name="_xlnm.Print_Titles" localSheetId="3">'SO 03 - Elektroinstalace'!$80:$80</definedName>
  </definedNames>
  <calcPr calcId="181029"/>
</workbook>
</file>

<file path=xl/sharedStrings.xml><?xml version="1.0" encoding="utf-8"?>
<sst xmlns="http://schemas.openxmlformats.org/spreadsheetml/2006/main" count="3997" uniqueCount="963">
  <si>
    <t>Export Komplet</t>
  </si>
  <si>
    <t>VZ</t>
  </si>
  <si>
    <t>2.0</t>
  </si>
  <si>
    <t/>
  </si>
  <si>
    <t>False</t>
  </si>
  <si>
    <t>{540dd080-b8c3-4180-bf91-5ca32c95c827}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</si>
  <si>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</si>
  <si>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</si>
  <si>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</si>
  <si>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</si>
  <si>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</si>
  <si>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</si>
  <si>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</si>
  <si>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</si>
  <si>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04RAP</t>
  </si>
  <si>
    <t>Stavba:</t>
  </si>
  <si>
    <t>Stavební úpravy 1.NP - Správní vudova Zooparku Chomutov</t>
  </si>
  <si>
    <t>KSO:</t>
  </si>
  <si>
    <t>CC-CZ:</t>
  </si>
  <si>
    <t>Místo:</t>
  </si>
  <si>
    <t xml:space="preserve"> </t>
  </si>
  <si>
    <t>Datum:</t>
  </si>
  <si>
    <t>5. 9. 2023</t>
  </si>
  <si>
    <t>Zadavatel:</t>
  </si>
  <si>
    <t>IČ:</t>
  </si>
  <si>
    <t>Zoopark Chomutov</t>
  </si>
  <si>
    <t>DIČ:</t>
  </si>
  <si>
    <t>Zhotovitel:</t>
  </si>
  <si>
    <t>Projektant:</t>
  </si>
  <si>
    <t>ing. Josef Řápek</t>
  </si>
  <si>
    <t>True</t>
  </si>
  <si>
    <t>Zpracovatel:</t>
  </si>
  <si>
    <t>Lukáš Novák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</si>
  <si>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</si>
  <si>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</si>
  <si>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</si>
  <si>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</si>
  <si>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</si>
  <si>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</si>
  <si>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</si>
  <si>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</si>
  <si>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</si>
  <si>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</si>
  <si>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</si>
  <si>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</si>
  <si>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</si>
  <si>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</si>
  <si>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</si>
  <si>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</si>
  <si>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</si>
  <si>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</si>
  <si>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</si>
  <si>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</si>
  <si>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</si>
  <si>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</si>
  <si>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</si>
  <si>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</si>
  <si>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</si>
  <si>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</si>
  <si>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</si>
  <si>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</si>
  <si>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</si>
  <si>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</si>
  <si>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</si>
  <si>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</si>
  <si>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</si>
  <si>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</si>
  <si>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</si>
  <si>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</si>
  <si>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</si>
  <si>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</si>
  <si>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</si>
  <si>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</si>
  <si>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</si>
  <si>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</si>
  <si>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</si>
  <si>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</si>
  <si>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1</t>
  </si>
  <si>
    <t>{434173c3-32cd-4010-8a52-c8b9c297100a}</t>
  </si>
  <si>
    <t>2</t>
  </si>
  <si>
    <t>SO 02</t>
  </si>
  <si>
    <t>ZTI</t>
  </si>
  <si>
    <t>{40db01dc-4ab4-43b8-abb2-ef2d003e6afd}</t>
  </si>
  <si>
    <t>SO 03</t>
  </si>
  <si>
    <t>Elektroinstalace</t>
  </si>
  <si>
    <t>{b10cfb22-d22c-4dd7-ab0b-908efed5f8bf}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</si>
  <si>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</si>
  <si>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</si>
  <si>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</si>
  <si>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</si>
  <si>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</si>
  <si>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</si>
  <si>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</si>
  <si>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</si>
  <si>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</si>
  <si>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</si>
  <si>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</si>
  <si>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</si>
  <si>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</si>
  <si>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</si>
  <si>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</si>
  <si>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</si>
  <si>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</si>
  <si>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</si>
  <si>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</si>
  <si>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</si>
  <si>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</si>
  <si>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</si>
  <si>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</si>
  <si>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</si>
  <si>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</si>
  <si>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</si>
  <si>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</si>
  <si>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</si>
  <si>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</si>
  <si>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</si>
  <si>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</si>
  <si>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</si>
  <si>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</si>
  <si>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</si>
  <si>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</si>
  <si>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</si>
  <si>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</si>
  <si>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</si>
  <si>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</si>
  <si>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</si>
  <si>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</si>
  <si>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</si>
  <si>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</si>
  <si>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</si>
  <si>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</si>
  <si>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612142001</t>
  </si>
  <si>
    <t>Potažení vnitřních ploch pletivem v ploše nebo pruzích, na plném podkladu sklovláknitým vtlačením do tmelu stěn</t>
  </si>
  <si>
    <t>m2</t>
  </si>
  <si>
    <t>CS ÚRS 2023 02</t>
  </si>
  <si>
    <t>4</t>
  </si>
  <si>
    <t>500421391</t>
  </si>
  <si>
    <t>Online PSC</t>
  </si>
  <si>
    <t>https://podminky.urs.cz/item/CS_URS_2023_02/612142001</t>
  </si>
  <si>
    <t>VV</t>
  </si>
  <si>
    <t>64*3,1</t>
  </si>
  <si>
    <t>612321131</t>
  </si>
  <si>
    <t>Potažení vnitřních ploch vápenocementovým štukem tloušťky do 3 mm svislých konstrukcí stěn</t>
  </si>
  <si>
    <t>1374578094</t>
  </si>
  <si>
    <t>https://podminky.urs.cz/item/CS_URS_2023_02/612321131</t>
  </si>
  <si>
    <t>3</t>
  </si>
  <si>
    <t>612325413</t>
  </si>
  <si>
    <t>Oprava vápenocementové omítky vnitřních ploch hladké, tloušťky do 20 mm stěn, v rozsahu opravované plochy přes 30 do 50%</t>
  </si>
  <si>
    <t>-2122908889</t>
  </si>
  <si>
    <t>https://podminky.urs.cz/item/CS_URS_2023_02/612325413</t>
  </si>
  <si>
    <t>632450131</t>
  </si>
  <si>
    <t>Potěr cementový vyrovnávací ze suchých směsí v ploše o průměrné (střední) tl. od 10 do 20 mm</t>
  </si>
  <si>
    <t>-1602204586</t>
  </si>
  <si>
    <t>https://podminky.urs.cz/item/CS_URS_2023_02/632450131</t>
  </si>
  <si>
    <t>5</t>
  </si>
  <si>
    <t>632450132</t>
  </si>
  <si>
    <t>Potěr cementový vyrovnávací ze suchých směsí v ploše o průměrné (střední) tl. přes 20 do 30 mm</t>
  </si>
  <si>
    <t>-1020379976</t>
  </si>
  <si>
    <t>https://podminky.urs.cz/item/CS_URS_2023_02/632450132</t>
  </si>
  <si>
    <t>5,11+10+19,5+44</t>
  </si>
  <si>
    <t>9</t>
  </si>
  <si>
    <t>Ostatní konstrukce a práce, bourání</t>
  </si>
  <si>
    <t>949101112</t>
  </si>
  <si>
    <t>Lešení pomocné pracovní pro objekty pozemních staveb pro zatížení do 150 kg/m2, o výšce lešeňové podlahy přes 1,9 do 3,5 m</t>
  </si>
  <si>
    <t>-1639161531</t>
  </si>
  <si>
    <t>https://podminky.urs.cz/item/CS_URS_2023_02/949101112</t>
  </si>
  <si>
    <t>7</t>
  </si>
  <si>
    <t>962032432</t>
  </si>
  <si>
    <t>Bourání zdiva nadzákladového z cihel nebo tvárnic z dutých cihel nebo tvárnic pálených nebo nepálených, na maltu vápennou nebo vápenocementovou, objemu přes 1 m3</t>
  </si>
  <si>
    <t>m3</t>
  </si>
  <si>
    <t>-648234473</t>
  </si>
  <si>
    <t>https://podminky.urs.cz/item/CS_URS_2023_02/962032432</t>
  </si>
  <si>
    <t>tl. 150mm</t>
  </si>
  <si>
    <t>3,9*3,5*0,15</t>
  </si>
  <si>
    <t>3,54*3,5*0,15</t>
  </si>
  <si>
    <t>tl. 350mm</t>
  </si>
  <si>
    <t>1,9*3,5*0,35</t>
  </si>
  <si>
    <t>-1,45*2*0,35</t>
  </si>
  <si>
    <t>Součet</t>
  </si>
  <si>
    <t>8</t>
  </si>
  <si>
    <t>978012161</t>
  </si>
  <si>
    <t>Otlučení vápenných nebo vápenocementových omítek vnitřních ploch stropů rákosovaných, v rozsahu přes 30 do 50 %</t>
  </si>
  <si>
    <t>210056790</t>
  </si>
  <si>
    <t>https://podminky.urs.cz/item/CS_URS_2023_02/978012161</t>
  </si>
  <si>
    <t>R94</t>
  </si>
  <si>
    <t>Bourání prosklené stěny 1900mm, včetně dvoukřídlých dveří a likvidace</t>
  </si>
  <si>
    <t>kpl</t>
  </si>
  <si>
    <t>-649501214</t>
  </si>
  <si>
    <t>P</t>
  </si>
  <si>
    <t>Poznámka k položce:
- KONSTRUKCE Z TENKOSTĚNNÝCH OCELOVÝCH PROFILŮ
- ZASKLENÍ JEDNODUCHÝM ČIRÝM SKLEM</t>
  </si>
  <si>
    <t>10</t>
  </si>
  <si>
    <t>R95</t>
  </si>
  <si>
    <t>Bourání prosklené stěny 3450mm, včetně dvoukřídlých dveří a likvidace</t>
  </si>
  <si>
    <t>667915335</t>
  </si>
  <si>
    <t>11</t>
  </si>
  <si>
    <t>R96</t>
  </si>
  <si>
    <t>Bourání prosklené stěny 4450mm, včetně dvoukřídlých dveří a likvidace</t>
  </si>
  <si>
    <t>-577062683</t>
  </si>
  <si>
    <t>12</t>
  </si>
  <si>
    <t>R9840</t>
  </si>
  <si>
    <t>Vybourání stávajícího oplentování průduchů, vč. likvidace</t>
  </si>
  <si>
    <t>kus</t>
  </si>
  <si>
    <t>1719702732</t>
  </si>
  <si>
    <t>13</t>
  </si>
  <si>
    <t>R89416</t>
  </si>
  <si>
    <t>Vybourání stávajících dveří, večtně zárubní a likvidace</t>
  </si>
  <si>
    <t>-495418233</t>
  </si>
  <si>
    <t>997</t>
  </si>
  <si>
    <t>Přesun sutě</t>
  </si>
  <si>
    <t>14</t>
  </si>
  <si>
    <t>997013111</t>
  </si>
  <si>
    <t>Vnitrostaveništní doprava suti a vybouraných hmot vodorovně do 50 m svisle s použitím mechanizace pro budovy a haly výšky do 6 m</t>
  </si>
  <si>
    <t>t</t>
  </si>
  <si>
    <t>570188026</t>
  </si>
  <si>
    <t>https://podminky.urs.cz/item/CS_URS_2023_02/997013111</t>
  </si>
  <si>
    <t>997013501</t>
  </si>
  <si>
    <t>Odvoz suti a vybouraných hmot na skládku nebo meziskládku se složením, na vzdálenost do 1 km</t>
  </si>
  <si>
    <t>-1286735325</t>
  </si>
  <si>
    <t>https://podminky.urs.cz/item/CS_URS_2023_02/997013501</t>
  </si>
  <si>
    <t>16</t>
  </si>
  <si>
    <t>997013509</t>
  </si>
  <si>
    <t>Odvoz suti a vybouraných hmot na skládku nebo meziskládku se složením, na vzdálenost Příplatek k ceně za každý další i započatý 1 km přes 1 km</t>
  </si>
  <si>
    <t>-301622085</t>
  </si>
  <si>
    <t>https://podminky.urs.cz/item/CS_URS_2023_02/997013509</t>
  </si>
  <si>
    <t>28,062*9</t>
  </si>
  <si>
    <t>17</t>
  </si>
  <si>
    <t>997013871</t>
  </si>
  <si>
    <t>Poplatek za uložení stavebního odpadu na recyklační skládce (skládkovné) směsného stavebního a demoličního zatříděného do Katalogu odpadů pod kódem 17 09 04</t>
  </si>
  <si>
    <t>-28126210</t>
  </si>
  <si>
    <t>https://podminky.urs.cz/item/CS_URS_2023_02/997013871</t>
  </si>
  <si>
    <t>998</t>
  </si>
  <si>
    <t>Přesun hmot</t>
  </si>
  <si>
    <t>18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</si>
  <si>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</si>
  <si>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</si>
  <si>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-2086777869</t>
  </si>
  <si>
    <t>https://podminky.urs.cz/item/CS_URS_2023_02/998011001</t>
  </si>
  <si>
    <t>PSV</t>
  </si>
  <si>
    <t>Práce a dodávky PSV</t>
  </si>
  <si>
    <t>725</t>
  </si>
  <si>
    <t>Zdravotechnika - zařizovací předměty</t>
  </si>
  <si>
    <t>19</t>
  </si>
  <si>
    <t>725210821</t>
  </si>
  <si>
    <t>Demontáž umyvadel bez výtokových armatur umyvadel</t>
  </si>
  <si>
    <t>soubor</t>
  </si>
  <si>
    <t>-87232419</t>
  </si>
  <si>
    <t>https://podminky.urs.cz/item/CS_URS_2023_02/725210821</t>
  </si>
  <si>
    <t>20</t>
  </si>
  <si>
    <t>725330840</t>
  </si>
  <si>
    <t>Demontáž výlevek bez výtokových armatur a bez nádrže a splachovacího potrubí ocelových nebo litinových</t>
  </si>
  <si>
    <t>-1379782142</t>
  </si>
  <si>
    <t>https://podminky.urs.cz/item/CS_URS_2023_02/725330840</t>
  </si>
  <si>
    <t>751</t>
  </si>
  <si>
    <t>Vzduchotechnika</t>
  </si>
  <si>
    <t>R8416</t>
  </si>
  <si>
    <t>M+D Axiální ventilátor 700m3/h, včetně průrazu a příslušenství</t>
  </si>
  <si>
    <t>-19129695</t>
  </si>
  <si>
    <t>763</t>
  </si>
  <si>
    <t>Konstrukce suché výstavby</t>
  </si>
  <si>
    <t>22</t>
  </si>
  <si>
    <t>763111336</t>
  </si>
  <si>
    <t>Příčka ze sádrokartonových desek s nosnou konstrukcí z jednoduchých ocelových profilů UW, CW jednoduše opláštěná deskou impregnovanou H2 tl. 12,5 mm, příčka tl. 125 mm, profil 100, s izolací, EI 30, Rw do 48 dB</t>
  </si>
  <si>
    <t>223384907</t>
  </si>
  <si>
    <t>https://podminky.urs.cz/item/CS_URS_2023_02/763111336</t>
  </si>
  <si>
    <t>(3,45+2,725+4,45+4,45)*3,5</t>
  </si>
  <si>
    <t>23</t>
  </si>
  <si>
    <t>763131452</t>
  </si>
  <si>
    <t>Podhled ze sádrokartonových desek dvouvrstvá zavěšená spodní konstrukce z ocelových profilů CD, UD jednoduše opláštěná deskou impregnovanou H2, tl. 12,5 mm, s izolací</t>
  </si>
  <si>
    <t>66438498</t>
  </si>
  <si>
    <t>https://podminky.urs.cz/item/CS_URS_2023_02/763131452</t>
  </si>
  <si>
    <t>21,84+5,11+10</t>
  </si>
  <si>
    <t>24</t>
  </si>
  <si>
    <t>763181420</t>
  </si>
  <si>
    <t>Výplně otvorů konstrukcí ze sádrokartonových desek ztužující výplň otvoru pro dveře s UA a UW profilem, výšky příčky do 2,80 m</t>
  </si>
  <si>
    <t>-1168033824</t>
  </si>
  <si>
    <t>https://podminky.urs.cz/item/CS_URS_2023_02/763181420</t>
  </si>
  <si>
    <t>25</t>
  </si>
  <si>
    <t>763431001</t>
  </si>
  <si>
    <t>Montáž podhledu minerálního včetně zavěšeného roštu viditelného s panely vyjímatelnými, velikosti panelů do 0,36 m2</t>
  </si>
  <si>
    <t>62201030</t>
  </si>
  <si>
    <t>https://podminky.urs.cz/item/CS_URS_2023_02/763431001</t>
  </si>
  <si>
    <t>19,5+44</t>
  </si>
  <si>
    <t>26</t>
  </si>
  <si>
    <t>M</t>
  </si>
  <si>
    <t>63126300</t>
  </si>
  <si>
    <t>panel akustický povrch velice porézní skelná tkanina hrana zatřená rovná αw=1,00 viditelný rastr š 24mm bílý tl 20mm</t>
  </si>
  <si>
    <t>32</t>
  </si>
  <si>
    <t>-349862508</t>
  </si>
  <si>
    <t>27</t>
  </si>
  <si>
    <t>763431803</t>
  </si>
  <si>
    <t xml:space="preserve">Demontáž podhledu minerálního na zavěšeném na roštu </t>
  </si>
  <si>
    <t>-391101745</t>
  </si>
  <si>
    <t>https://podminky.urs.cz/item/CS_URS_2023_02/763431803</t>
  </si>
  <si>
    <t>28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</si>
  <si>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</si>
  <si>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</si>
  <si>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-155393420</t>
  </si>
  <si>
    <t>https://podminky.urs.cz/item/CS_URS_2023_02/998763301</t>
  </si>
  <si>
    <t>766</t>
  </si>
  <si>
    <t>Konstrukce truhlářské</t>
  </si>
  <si>
    <t>29</t>
  </si>
  <si>
    <t>A01</t>
  </si>
  <si>
    <t>M+D - A01 - Dveře v prosklené stěně 1700x2050mm, ALu profil, dvojsklo, včetně kování a příslušenství dle tabulky dveří</t>
  </si>
  <si>
    <t>1064067829</t>
  </si>
  <si>
    <t>30</t>
  </si>
  <si>
    <t>A02</t>
  </si>
  <si>
    <t>M+D - A02 - Dveře prosklené 800x2000mm, ALu profil, dvojsklo, včetně kování a příslušenství dle tabulky dveří</t>
  </si>
  <si>
    <t>1664764565</t>
  </si>
  <si>
    <t>31</t>
  </si>
  <si>
    <t>D03</t>
  </si>
  <si>
    <t>M+D - D03 - Dveře 900x1970mm, dřevěné, včetně zárubně, kování a příslušenství dle tabulky dveří</t>
  </si>
  <si>
    <t>-2112021844</t>
  </si>
  <si>
    <t>D04</t>
  </si>
  <si>
    <t>M+D - D04 - Dveře 800x1970mm, dřevěné, včetně zárubně, kování a příslušenství dle tabulky dveří</t>
  </si>
  <si>
    <t>-1004290015</t>
  </si>
  <si>
    <t>771</t>
  </si>
  <si>
    <t>Podlahy z dlaždic</t>
  </si>
  <si>
    <t>33</t>
  </si>
  <si>
    <t>771111011</t>
  </si>
  <si>
    <t>Příprava podkladu před provedením dlažby vysátí podlah</t>
  </si>
  <si>
    <t>1499534815</t>
  </si>
  <si>
    <t>https://podminky.urs.cz/item/CS_URS_2023_02/771111011</t>
  </si>
  <si>
    <t>34</t>
  </si>
  <si>
    <t>771121011</t>
  </si>
  <si>
    <t>Příprava podkladu před provedením dlažby nátěr penetrační na podlahu</t>
  </si>
  <si>
    <t>-1967893963</t>
  </si>
  <si>
    <t>https://podminky.urs.cz/item/CS_URS_2023_02/771121011</t>
  </si>
  <si>
    <t>35</t>
  </si>
  <si>
    <t>771474143</t>
  </si>
  <si>
    <t>Montáž soklů z dlaždic keramických lepených cementovým flexibilním lepidlem s požlábkem nebo francouzských</t>
  </si>
  <si>
    <t>m</t>
  </si>
  <si>
    <t>1618294264</t>
  </si>
  <si>
    <t>https://podminky.urs.cz/item/CS_URS_2023_02/771474143</t>
  </si>
  <si>
    <t>36</t>
  </si>
  <si>
    <t>59761191</t>
  </si>
  <si>
    <t>sokl keramický mrazuvzdorný s požlábkem povrch reliéfní/matný tl do 10mm výšky přes 200 do 250mm</t>
  </si>
  <si>
    <t>1654654345</t>
  </si>
  <si>
    <t>19*1,1 'Přepočtené koeficientem množství</t>
  </si>
  <si>
    <t>37</t>
  </si>
  <si>
    <t>771571810</t>
  </si>
  <si>
    <t>Demontáž podlah z dlaždic keramických kladených do malty</t>
  </si>
  <si>
    <t>-690533625</t>
  </si>
  <si>
    <t>https://podminky.urs.cz/item/CS_URS_2023_02/771571810</t>
  </si>
  <si>
    <t>87</t>
  </si>
  <si>
    <t>38</t>
  </si>
  <si>
    <t>771574435</t>
  </si>
  <si>
    <t>Montáž podlah z dlaždic keramických lepených cementovým flexibilním lepidlem reliéfních nebo z dekorů, tloušťky do 10 mm přes 6 do 9 ks/m2</t>
  </si>
  <si>
    <t>-1442806511</t>
  </si>
  <si>
    <t>https://podminky.urs.cz/item/CS_URS_2023_02/771574435</t>
  </si>
  <si>
    <t>39</t>
  </si>
  <si>
    <t>59761124</t>
  </si>
  <si>
    <t>dlažba keramická slinutá mrazuvzdorná do interiéru i exteriéru R9/A povrch reliéfní/matný tl do 10mm přes 6 do 9ks/m2</t>
  </si>
  <si>
    <t>-1264439816</t>
  </si>
  <si>
    <t>21,84*1,1 'Přepočtené koeficientem množství</t>
  </si>
  <si>
    <t>40</t>
  </si>
  <si>
    <t>771591112</t>
  </si>
  <si>
    <t>Izolace podlahy pod dlažbu nátěrem nebo stěrkou ve dvou vrstvách</t>
  </si>
  <si>
    <t>-134776328</t>
  </si>
  <si>
    <t>https://podminky.urs.cz/item/CS_URS_2023_02/771591112</t>
  </si>
  <si>
    <t>21,84</t>
  </si>
  <si>
    <t>19*0,3</t>
  </si>
  <si>
    <t>41</t>
  </si>
  <si>
    <t>998771101</t>
  </si>
  <si>
    <t>Přesun hmot pro podlahy z dlaždic stanovený z hmotnosti přesunovaného materiálu vodorovná dopravní vzdálenost do 50 m v objektech výšky do 6 m</t>
  </si>
  <si>
    <t>-402122632</t>
  </si>
  <si>
    <t>https://podminky.urs.cz/item/CS_URS_2023_02/998771101</t>
  </si>
  <si>
    <t>776</t>
  </si>
  <si>
    <t>Podlahy povlakové</t>
  </si>
  <si>
    <t>42</t>
  </si>
  <si>
    <t>776111311</t>
  </si>
  <si>
    <t>Příprava podkladu vysátí podlah</t>
  </si>
  <si>
    <t>-1786114757</t>
  </si>
  <si>
    <t>https://podminky.urs.cz/item/CS_URS_2023_02/776111311</t>
  </si>
  <si>
    <t>43</t>
  </si>
  <si>
    <t>776121112</t>
  </si>
  <si>
    <t>Příprava podkladu penetrace vodou ředitelná podlah</t>
  </si>
  <si>
    <t>444307176</t>
  </si>
  <si>
    <t>https://podminky.urs.cz/item/CS_URS_2023_02/776121112</t>
  </si>
  <si>
    <t>44</t>
  </si>
  <si>
    <t>776141122</t>
  </si>
  <si>
    <t>Příprava podkladu vyrovnání samonivelační stěrkou podlah min.pevnosti 30 MPa, tloušťky přes 3 do 5 mm</t>
  </si>
  <si>
    <t>1558804516</t>
  </si>
  <si>
    <t>https://podminky.urs.cz/item/CS_URS_2023_02/776141122</t>
  </si>
  <si>
    <t>45</t>
  </si>
  <si>
    <t>776221111</t>
  </si>
  <si>
    <t>Montáž podlahovin z PVC lepením standardním lepidlem z pásů</t>
  </si>
  <si>
    <t>-941657193</t>
  </si>
  <si>
    <t>https://podminky.urs.cz/item/CS_URS_2023_02/776221111</t>
  </si>
  <si>
    <t>46</t>
  </si>
  <si>
    <t>28412245</t>
  </si>
  <si>
    <t>krytina podlahová heterogenní š 1,5m tl 2mm</t>
  </si>
  <si>
    <t>-930141164</t>
  </si>
  <si>
    <t>78,61*1,1 'Přepočtené koeficientem množství</t>
  </si>
  <si>
    <t>47</t>
  </si>
  <si>
    <t>776421111</t>
  </si>
  <si>
    <t>Montáž lišt obvodových lepených</t>
  </si>
  <si>
    <t>-1845851569</t>
  </si>
  <si>
    <t>https://podminky.urs.cz/item/CS_URS_2023_02/776421111</t>
  </si>
  <si>
    <t>48</t>
  </si>
  <si>
    <t>28342163</t>
  </si>
  <si>
    <t>lišta podlahová PVC fabion</t>
  </si>
  <si>
    <t>-523118122</t>
  </si>
  <si>
    <t>75*1,02 'Přepočtené koeficientem množství</t>
  </si>
  <si>
    <t>49</t>
  </si>
  <si>
    <t>998776101</t>
  </si>
  <si>
    <t>Přesun hmot pro podlahy povlakové stanovený z hmotnosti přesunovaného materiálu vodorovná dopravní vzdálenost do 50 m v objektech výšky do 6 m</t>
  </si>
  <si>
    <t>973885867</t>
  </si>
  <si>
    <t>https://podminky.urs.cz/item/CS_URS_2023_02/998776101</t>
  </si>
  <si>
    <t>781</t>
  </si>
  <si>
    <t>Dokončovací práce - obklady</t>
  </si>
  <si>
    <t>50</t>
  </si>
  <si>
    <t>781111011</t>
  </si>
  <si>
    <t>Příprava podkladu před provedením obkladu oprášení (ometení) stěny</t>
  </si>
  <si>
    <t>70674364</t>
  </si>
  <si>
    <t>https://podminky.urs.cz/item/CS_URS_2023_02/781111011</t>
  </si>
  <si>
    <t>19*3,1</t>
  </si>
  <si>
    <t>-2,25*1,8</t>
  </si>
  <si>
    <t>-0,8*2*2</t>
  </si>
  <si>
    <t>-0,9*2</t>
  </si>
  <si>
    <t>51</t>
  </si>
  <si>
    <t>781121011</t>
  </si>
  <si>
    <t>Příprava podkladu před provedením obkladu nátěr penetrační na stěnu</t>
  </si>
  <si>
    <t>-1192126226</t>
  </si>
  <si>
    <t>https://podminky.urs.cz/item/CS_URS_2023_02/781121011</t>
  </si>
  <si>
    <t>52</t>
  </si>
  <si>
    <t>781471810</t>
  </si>
  <si>
    <t>Demontáž obkladů z dlaždic keramických kladených do malty</t>
  </si>
  <si>
    <t>-2056066519</t>
  </si>
  <si>
    <t>https://podminky.urs.cz/item/CS_URS_2023_02/781471810</t>
  </si>
  <si>
    <t>53,5*2,4</t>
  </si>
  <si>
    <t>53</t>
  </si>
  <si>
    <t>781474115</t>
  </si>
  <si>
    <t>Montáž obkladů vnitřních stěn z dlaždic keramických lepených flexibilním lepidlem maloformátových hladkých přes 22 do 25 ks/m2</t>
  </si>
  <si>
    <t>-2042163233</t>
  </si>
  <si>
    <t>https://podminky.urs.cz/item/CS_URS_2023_02/781474115</t>
  </si>
  <si>
    <t>54</t>
  </si>
  <si>
    <t>59761039</t>
  </si>
  <si>
    <t>obklad keramický hladký přes 22 do 25ks/m2</t>
  </si>
  <si>
    <t>1228927525</t>
  </si>
  <si>
    <t>49,85*1,1 'Přepočtené koeficientem množství</t>
  </si>
  <si>
    <t>55</t>
  </si>
  <si>
    <t>781492111</t>
  </si>
  <si>
    <t>Obklad - dokončující práce montáž profilu kladeného do malty rohového</t>
  </si>
  <si>
    <t>-605539333</t>
  </si>
  <si>
    <t>https://podminky.urs.cz/item/CS_URS_2023_02/781492111</t>
  </si>
  <si>
    <t>4*3,1</t>
  </si>
  <si>
    <t>56</t>
  </si>
  <si>
    <t>28342001</t>
  </si>
  <si>
    <t>lišta ukončovací z PVC 8mm</t>
  </si>
  <si>
    <t>-1932681487</t>
  </si>
  <si>
    <t>12,4*1,05 'Přepočtené koeficientem množství</t>
  </si>
  <si>
    <t>57</t>
  </si>
  <si>
    <t>781495115</t>
  </si>
  <si>
    <t>Obklad - dokončující práce ostatní práce spárování silikonem</t>
  </si>
  <si>
    <t>-782722990</t>
  </si>
  <si>
    <t>https://podminky.urs.cz/item/CS_URS_2023_02/781495115</t>
  </si>
  <si>
    <t>58</t>
  </si>
  <si>
    <t>998781101</t>
  </si>
  <si>
    <t>Přesun hmot pro obklady keramické stanovený z hmotnosti přesunovaného materiálu vodorovná dopravní vzdálenost do 50 m v objektech výšky do 6 m</t>
  </si>
  <si>
    <t>-1590856971</t>
  </si>
  <si>
    <t>https://podminky.urs.cz/item/CS_URS_2023_02/998781101</t>
  </si>
  <si>
    <t>784</t>
  </si>
  <si>
    <t>Dokončovací práce - malby a tapety</t>
  </si>
  <si>
    <t>59</t>
  </si>
  <si>
    <t>784111001</t>
  </si>
  <si>
    <t>Oprášení (ometení) podkladu v místnostech výšky do 3,80 m</t>
  </si>
  <si>
    <t>31231420</t>
  </si>
  <si>
    <t>https://podminky.urs.cz/item/CS_URS_2023_02/784111001</t>
  </si>
  <si>
    <t>52,763*2</t>
  </si>
  <si>
    <t>198,4</t>
  </si>
  <si>
    <t>36,95</t>
  </si>
  <si>
    <t>60</t>
  </si>
  <si>
    <t>784181101</t>
  </si>
  <si>
    <t>Penetrace podkladu jednonásobná základní akrylátová bezbarvá v místnostech výšky do 3,80 m</t>
  </si>
  <si>
    <t>-1972403931</t>
  </si>
  <si>
    <t>https://podminky.urs.cz/item/CS_URS_2023_02/784181101</t>
  </si>
  <si>
    <t>61</t>
  </si>
  <si>
    <t>784211101X</t>
  </si>
  <si>
    <t>Malby z malířských směsí omyvatelných dvojnásobné, bílé v místnostech výšky do 3,80 m</t>
  </si>
  <si>
    <t>-2106057493</t>
  </si>
  <si>
    <t>VRN</t>
  </si>
  <si>
    <t>Vedlejší rozpočtové náklady</t>
  </si>
  <si>
    <t>VRN1</t>
  </si>
  <si>
    <t>Průzkumné, geodetické a projektové práce</t>
  </si>
  <si>
    <t>62</t>
  </si>
  <si>
    <t>012002000</t>
  </si>
  <si>
    <t>Vytyčení, zameření stavby</t>
  </si>
  <si>
    <t>1024</t>
  </si>
  <si>
    <t>1796947017</t>
  </si>
  <si>
    <t>63</t>
  </si>
  <si>
    <t>013254000</t>
  </si>
  <si>
    <t>Průzkumné, geodetické a projektové práce projektové práce dokumentace stavby (výkresová a textová) skutečného provedení stavby</t>
  </si>
  <si>
    <t>149949378</t>
  </si>
  <si>
    <t>VRN3</t>
  </si>
  <si>
    <t>Zařízení staveniště</t>
  </si>
  <si>
    <t>64</t>
  </si>
  <si>
    <t>030001000.1</t>
  </si>
  <si>
    <t>1266443643</t>
  </si>
  <si>
    <t>VRN4</t>
  </si>
  <si>
    <t>Inženýrská činnost</t>
  </si>
  <si>
    <t>65</t>
  </si>
  <si>
    <t>045002000</t>
  </si>
  <si>
    <t>Hlavní tituly průvodních činností a nákladů inženýrská činnost kompletační a koordinační činnost</t>
  </si>
  <si>
    <t>1634854072</t>
  </si>
  <si>
    <t>VRN9</t>
  </si>
  <si>
    <t>Ostatní náklady</t>
  </si>
  <si>
    <t>66</t>
  </si>
  <si>
    <t>090001000.1</t>
  </si>
  <si>
    <t>Posudky, měření, kontrolní a revizní zkoušky stávajících a nově vybudovaných konstrukcí a objektů</t>
  </si>
  <si>
    <t>886548767</t>
  </si>
  <si>
    <t>SO 02 - ZTI</t>
  </si>
  <si>
    <t xml:space="preserve">    721 - Zdravotechnika - vnitřní kanalizace</t>
  </si>
  <si>
    <t xml:space="preserve">    722 - Zdravotechnika - vnitřní vodovod</t>
  </si>
  <si>
    <t>612135101</t>
  </si>
  <si>
    <t>Hrubá výplň rýh maltou jakékoli šířky rýhy ve stěnách</t>
  </si>
  <si>
    <t>678166891</t>
  </si>
  <si>
    <t>https://podminky.urs.cz/item/CS_URS_2023_02/612135101</t>
  </si>
  <si>
    <t>20*0,05</t>
  </si>
  <si>
    <t>631312141</t>
  </si>
  <si>
    <t>Doplnění dosavadních mazanin prostým betonem s dodáním hmot, bez potěru, plochy jednotlivě rýh v dosavadních mazaninách</t>
  </si>
  <si>
    <t>355378750</t>
  </si>
  <si>
    <t>https://podminky.urs.cz/item/CS_URS_2023_02/631312141</t>
  </si>
  <si>
    <t>10*0,3*0,25</t>
  </si>
  <si>
    <t>-1501949528</t>
  </si>
  <si>
    <t>974031132</t>
  </si>
  <si>
    <t>Vysekání rýh ve zdivu cihelném na maltu vápennou nebo vápenocementovou do hl. 50 mm a šířky do 70 mm</t>
  </si>
  <si>
    <t>867362502</t>
  </si>
  <si>
    <t>https://podminky.urs.cz/item/CS_URS_2023_02/974031132</t>
  </si>
  <si>
    <t>974042587</t>
  </si>
  <si>
    <t>Vysekání rýh v betonové nebo jiné monolitické dlažbě s betonovým podkladem do hl. 250 mm a šířky do 300 mm</t>
  </si>
  <si>
    <t>-1547779396</t>
  </si>
  <si>
    <t>https://podminky.urs.cz/item/CS_URS_2023_02/974042587</t>
  </si>
  <si>
    <t>977151113</t>
  </si>
  <si>
    <t>Jádrové vrty diamantovými korunkami do stavebních materiálů (železobetonu, betonu, cihel, obkladů, dlažeb, kamene) průměru přes 40 do 50 mm</t>
  </si>
  <si>
    <t>-623788877</t>
  </si>
  <si>
    <t>https://podminky.urs.cz/item/CS_URS_2023_02/977151113</t>
  </si>
  <si>
    <t>977151119</t>
  </si>
  <si>
    <t>Jádrové vrty diamantovými korunkami do stavebních materiálů (železobetonu, betonu, cihel, obkladů, dlažeb, kamene) průměru přes 100 do 110 mm</t>
  </si>
  <si>
    <t>-1558038902</t>
  </si>
  <si>
    <t>https://podminky.urs.cz/item/CS_URS_2023_02/977151119</t>
  </si>
  <si>
    <t>R95221</t>
  </si>
  <si>
    <t>M+D Prostupy - průchodky s přírubami pro napojení hydroizolace včetně utěsnění</t>
  </si>
  <si>
    <t>1941801389</t>
  </si>
  <si>
    <t>997013113</t>
  </si>
  <si>
    <t>Vnitrostaveništní doprava suti a vybouraných hmot vodorovně do 50 m svisle s použitím mechanizace pro budovy a haly výšky přes 9 do 12 m</t>
  </si>
  <si>
    <t>-1932327926</t>
  </si>
  <si>
    <t>https://podminky.urs.cz/item/CS_URS_2023_02/997013113</t>
  </si>
  <si>
    <t>322897065</t>
  </si>
  <si>
    <t>1809989152</t>
  </si>
  <si>
    <t>1,855*9</t>
  </si>
  <si>
    <t>997013631</t>
  </si>
  <si>
    <t>Poplatek za uložení stavebního odpadu na skládce (skládkovné) směsného stavebního a demoličního zatříděného do Katalogu odpadů pod kódem 17 09 04</t>
  </si>
  <si>
    <t>557527397</t>
  </si>
  <si>
    <t>https://podminky.urs.cz/item/CS_URS_2023_02/997013631</t>
  </si>
  <si>
    <t>-1502283726</t>
  </si>
  <si>
    <t>721</t>
  </si>
  <si>
    <t>Zdravotechnika - vnitřní kanalizace</t>
  </si>
  <si>
    <t>721173401</t>
  </si>
  <si>
    <t>Potrubí z trub PVC SN4 svodné (ležaté) DN 110</t>
  </si>
  <si>
    <t>-540036252</t>
  </si>
  <si>
    <t>https://podminky.urs.cz/item/CS_URS_2023_02/721173401</t>
  </si>
  <si>
    <t>721173723</t>
  </si>
  <si>
    <t>Potrubí z trub polyetylenových svařované připojovací DN 50</t>
  </si>
  <si>
    <t>1856913515</t>
  </si>
  <si>
    <t>https://podminky.urs.cz/item/CS_URS_2023_02/721173723</t>
  </si>
  <si>
    <t>721210813</t>
  </si>
  <si>
    <t>Demontáž kanalizačního příslušenství vpustí podlahových z kyselinovzdorné kameniny DN 100</t>
  </si>
  <si>
    <t>-1204067861</t>
  </si>
  <si>
    <t>https://podminky.urs.cz/item/CS_URS_2023_02/721210813</t>
  </si>
  <si>
    <t>721211401</t>
  </si>
  <si>
    <t>Podlahové vpusti s vodorovným odtokem DN 40/50 mřížka nerez 115x115</t>
  </si>
  <si>
    <t>770021378</t>
  </si>
  <si>
    <t>https://podminky.urs.cz/item/CS_URS_2023_02/721211401</t>
  </si>
  <si>
    <t>721290111</t>
  </si>
  <si>
    <t>Zkouška těsnosti kanalizace v objektech vodou do DN 125</t>
  </si>
  <si>
    <t>-799870901</t>
  </si>
  <si>
    <t>https://podminky.urs.cz/item/CS_URS_2023_02/721290111</t>
  </si>
  <si>
    <t>R46</t>
  </si>
  <si>
    <t>Zaslepení stávajících rozvodů kanalizace</t>
  </si>
  <si>
    <t>-462120527</t>
  </si>
  <si>
    <t>998721102</t>
  </si>
  <si>
    <t>Přesun hmot pro vnitřní kanalizace stanovený z hmotnosti přesunovaného materiálu vodorovná dopravní vzdálenost do 50 m v objektech výšky přes 6 do 12 m</t>
  </si>
  <si>
    <t>-1008910463</t>
  </si>
  <si>
    <t>https://podminky.urs.cz/item/CS_URS_2023_02/998721102</t>
  </si>
  <si>
    <t>722</t>
  </si>
  <si>
    <t>Zdravotechnika - vnitřní vodovod</t>
  </si>
  <si>
    <t>722174022</t>
  </si>
  <si>
    <t>Potrubí z plastových trubek z polypropylenu PPR svařovaných polyfúzně PN 20 (SDR 6) D 20 x 3,4</t>
  </si>
  <si>
    <t>2112733239</t>
  </si>
  <si>
    <t>https://podminky.urs.cz/item/CS_URS_2023_02/722174022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</si>
  <si>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</si>
  <si>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</si>
  <si>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2093602773</t>
  </si>
  <si>
    <t>https://podminky.urs.cz/item/CS_URS_2023_02/722181222</t>
  </si>
  <si>
    <t>722240101</t>
  </si>
  <si>
    <t>Armatury z plastických hmot ventily (PPR) přímé DN 20</t>
  </si>
  <si>
    <t>-771690680</t>
  </si>
  <si>
    <t>https://podminky.urs.cz/item/CS_URS_2023_02/722240101</t>
  </si>
  <si>
    <t>R65132</t>
  </si>
  <si>
    <t>M+D Výtokový ventil KEMPER s možností odstavení zevnitř</t>
  </si>
  <si>
    <t>721231447</t>
  </si>
  <si>
    <t>722290215</t>
  </si>
  <si>
    <t>Zkoušky, proplach a desinfekce vodovodního potrubí zkoušky těsnosti vodovodního potrubí hrdlového nebo přírubového do DN 100</t>
  </si>
  <si>
    <t>1295771362</t>
  </si>
  <si>
    <t>https://podminky.urs.cz/item/CS_URS_2023_02/722290215</t>
  </si>
  <si>
    <t>R47</t>
  </si>
  <si>
    <t>Zaslepení stávajících rozvodů vodovodu</t>
  </si>
  <si>
    <t>-943668814</t>
  </si>
  <si>
    <t>998722102</t>
  </si>
  <si>
    <t>Přesun hmot pro vnitřní vodovod stanovený z hmotnosti přesunovaného materiálu vodorovná dopravní vzdálenost do 50 m v objektech výšky přes 6 do 12 m</t>
  </si>
  <si>
    <t>205311361</t>
  </si>
  <si>
    <t>https://podminky.urs.cz/item/CS_URS_2023_02/998722102</t>
  </si>
  <si>
    <t>725211603</t>
  </si>
  <si>
    <t>Umyvadla keramická bílá bez výtokových armatur připevněná na stěnu šrouby bez sloupu nebo krytu na sifon, šířka umyvadla 600 mm</t>
  </si>
  <si>
    <t>-695025225</t>
  </si>
  <si>
    <t>https://podminky.urs.cz/item/CS_URS_2023_02/725211603</t>
  </si>
  <si>
    <t>725311121</t>
  </si>
  <si>
    <t>Dřezy bez výtokových armatur jednoduché se zápachovou uzávěrkou nerezové s odkapávací plochou 560x480 mm a miskou</t>
  </si>
  <si>
    <t>-904761429</t>
  </si>
  <si>
    <t>https://podminky.urs.cz/item/CS_URS_2023_02/725311121</t>
  </si>
  <si>
    <t>725331111</t>
  </si>
  <si>
    <t>Výlevky bez výtokových armatur a splachovací nádrže keramické se sklopnou plastovou mřížkou 425 mm</t>
  </si>
  <si>
    <t>-1971853122</t>
  </si>
  <si>
    <t>https://podminky.urs.cz/item/CS_URS_2023_02/725331111</t>
  </si>
  <si>
    <t>725531101</t>
  </si>
  <si>
    <t>Elektrické ohřívače zásobníkové beztlakové přepadové objem nádrže (příkon) 5 l (2,0 kW)</t>
  </si>
  <si>
    <t>-400466115</t>
  </si>
  <si>
    <t>https://podminky.urs.cz/item/CS_URS_2023_02/725531101</t>
  </si>
  <si>
    <t>725531102</t>
  </si>
  <si>
    <t>Elektrické ohřívače zásobníkové beztlakové přepadové objem nádrže (příkon) 10 l (2,0 kW)</t>
  </si>
  <si>
    <t>1210160887</t>
  </si>
  <si>
    <t>https://podminky.urs.cz/item/CS_URS_2023_02/725531102</t>
  </si>
  <si>
    <t>725821312</t>
  </si>
  <si>
    <t>Baterie dřezové nástěnné pákové s otáčivým kulatým ústím a délkou ramínka 300 mm</t>
  </si>
  <si>
    <t>805919731</t>
  </si>
  <si>
    <t>https://podminky.urs.cz/item/CS_URS_2023_02/725821312</t>
  </si>
  <si>
    <t>725821325</t>
  </si>
  <si>
    <t>Baterie dřezové stojánkové pákové s otáčivým ústím a délkou ramínka 220 mm</t>
  </si>
  <si>
    <t>1997647982</t>
  </si>
  <si>
    <t>https://podminky.urs.cz/item/CS_URS_2023_02/725821325</t>
  </si>
  <si>
    <t>725822613</t>
  </si>
  <si>
    <t>Baterie umyvadlové stojánkové pákové s výpustí</t>
  </si>
  <si>
    <t>-1650472730</t>
  </si>
  <si>
    <t>https://podminky.urs.cz/item/CS_URS_2023_02/725822613</t>
  </si>
  <si>
    <t>998725101</t>
  </si>
  <si>
    <t>Přesun hmot pro zařizovací předměty stanovený z hmotnosti přesunovaného materiálu vodorovná dopravní vzdálenost do 50 m v objektech výšky do 6 m</t>
  </si>
  <si>
    <t>1233176473</t>
  </si>
  <si>
    <t>https://podminky.urs.cz/item/CS_URS_2023_02/998725101</t>
  </si>
  <si>
    <t>012103000</t>
  </si>
  <si>
    <t>Geodetické práce před výstavbou</t>
  </si>
  <si>
    <t>nh</t>
  </si>
  <si>
    <t>-1521949913</t>
  </si>
  <si>
    <t>HZS Geodet</t>
  </si>
  <si>
    <t>012203000</t>
  </si>
  <si>
    <t>Geodetické práce při provádění stavby</t>
  </si>
  <si>
    <t>-1332349359</t>
  </si>
  <si>
    <t>012303000</t>
  </si>
  <si>
    <t>Geodetické práce po výstavbě - 3x paré DSPS</t>
  </si>
  <si>
    <t>-537581832</t>
  </si>
  <si>
    <t>Dokumentace skutečného provedení stavby - 3x paré</t>
  </si>
  <si>
    <t>-793007897</t>
  </si>
  <si>
    <t>HZS technik odborný</t>
  </si>
  <si>
    <t>032903000</t>
  </si>
  <si>
    <t>Náklady na provoz a údržbu vybavení staveniště</t>
  </si>
  <si>
    <t>12014249</t>
  </si>
  <si>
    <t>SO 03 - Elektroinstalace</t>
  </si>
  <si>
    <t xml:space="preserve">    741 - Elektroinstalace</t>
  </si>
  <si>
    <t>741</t>
  </si>
  <si>
    <t>K001</t>
  </si>
  <si>
    <t>Veterina</t>
  </si>
  <si>
    <t>příloha</t>
  </si>
  <si>
    <t>-738704728</t>
  </si>
  <si>
    <t>K002</t>
  </si>
  <si>
    <t>Kopírování</t>
  </si>
  <si>
    <t>930443059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</si>
  <si>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</si>
  <si>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</si>
  <si>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</si>
  <si>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</si>
  <si>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</si>
  <si>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</si>
  <si>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</si>
  <si>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</si>
  <si>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</si>
  <si>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</si>
  <si>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</si>
  <si>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</si>
  <si>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</si>
  <si>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</si>
  <si>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</si>
  <si>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</si>
  <si>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</si>
  <si>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</si>
  <si>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</si>
  <si>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</si>
  <si>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</si>
  <si>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</si>
  <si>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</si>
  <si>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</si>
  <si>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</si>
  <si>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</si>
  <si>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</si>
  <si>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</si>
  <si>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</si>
  <si>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</si>
  <si>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</si>
  <si>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</si>
  <si>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</si>
  <si>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</si>
  <si>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</si>
  <si>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</si>
  <si>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</si>
  <si>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</si>
  <si>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</si>
  <si>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</si>
  <si>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</si>
  <si>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</si>
  <si>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</si>
  <si>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</si>
  <si>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</si>
  <si>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</si>
  <si>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</si>
  <si>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</si>
  <si>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</si>
  <si>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</si>
  <si>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</si>
  <si>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</si>
  <si>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</si>
  <si>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</si>
  <si>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</si>
  <si>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</si>
  <si>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</si>
  <si>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</si>
  <si>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</si>
  <si>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</si>
  <si>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</si>
  <si>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</si>
  <si>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</si>
  <si>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</si>
  <si>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</si>
  <si>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</si>
  <si>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</si>
  <si>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</si>
  <si>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</si>
  <si>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</si>
  <si>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</si>
  <si>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</si>
  <si>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</si>
  <si>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</si>
  <si>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</si>
  <si>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</si>
  <si>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</si>
  <si>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</si>
  <si>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</si>
  <si>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</si>
  <si>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</si>
  <si>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</si>
  <si>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</si>
  <si>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</si>
  <si>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</si>
  <si>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</si>
  <si>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</si>
  <si>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</si>
  <si>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</si>
  <si>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</si>
  <si>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</si>
  <si>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</si>
  <si>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</si>
  <si>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</si>
  <si>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</si>
  <si>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</si>
  <si>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</si>
  <si>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</si>
  <si>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</si>
  <si>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</si>
  <si>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</si>
  <si>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</si>
  <si>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</si>
  <si>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</si>
  <si>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</si>
  <si>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</si>
  <si>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</si>
  <si>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</si>
  <si>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</si>
  <si>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</si>
  <si>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</si>
  <si>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</si>
  <si>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</si>
  <si>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</si>
  <si>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</si>
  <si>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</si>
  <si>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</si>
  <si>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</si>
  <si>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</si>
  <si>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</si>
  <si>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</si>
  <si>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</si>
  <si>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</si>
  <si>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</si>
  <si>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</si>
  <si>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</si>
  <si>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</si>
  <si>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</si>
  <si>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</si>
  <si>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</si>
  <si>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</si>
  <si>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</si>
  <si>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</si>
  <si>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</si>
  <si>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</si>
  <si>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</si>
  <si>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</si>
  <si>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</si>
  <si>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</si>
  <si>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</si>
  <si>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</si>
  <si>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</si>
  <si>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</si>
  <si>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</si>
  <si>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</si>
  <si>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</si>
  <si>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</si>
  <si>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</si>
  <si>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</si>
  <si>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</si>
  <si>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</si>
  <si>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</si>
  <si>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</si>
  <si>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</si>
  <si>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</si>
  <si>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</si>
  <si>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</si>
  <si>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</si>
  <si>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</si>
  <si>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</si>
  <si>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</si>
  <si>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</si>
  <si>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</si>
  <si>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</si>
  <si>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</si>
  <si>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</si>
  <si>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</si>
  <si>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</si>
  <si>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</si>
  <si>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</si>
  <si>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</si>
  <si>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</si>
  <si>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</si>
  <si>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</si>
  <si>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</si>
  <si>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</si>
  <si>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</si>
  <si>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</si>
  <si>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</si>
  <si>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</si>
  <si>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</si>
  <si>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</si>
  <si>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</si>
  <si>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</si>
  <si>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</si>
  <si>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Úprava datového rozvaděče a zapojení nových kabelů do tohoto není předmětem této PD.</t>
  </si>
  <si>
    <t>Přesný soupis materiálu bude proveden dodavatelem elektroinstalace a slaboproudých rozvodů.</t>
  </si>
  <si>
    <t>Pozn.: Výše uvedený materiál byl vypracován pro orientační stanovení nákladů.</t>
  </si>
  <si>
    <t>C E L K E M   B E Z   D P H</t>
  </si>
  <si>
    <t>PD SKUTEČNÉHO PROVEDENÍ</t>
  </si>
  <si>
    <t xml:space="preserve">REVIZE </t>
  </si>
  <si>
    <t>STAVEBNÍ PRÁCE</t>
  </si>
  <si>
    <t xml:space="preserve">DOPRAVA </t>
  </si>
  <si>
    <t xml:space="preserve">MONTÁŽ </t>
  </si>
  <si>
    <t>MATERIÁL CELKEM</t>
  </si>
  <si>
    <t>3.REKAPITULACE</t>
  </si>
  <si>
    <t xml:space="preserve">C E L K E M   </t>
  </si>
  <si>
    <t>vysekání rýh,vybourání otvorů do stěn,vysekání otvorů pro krabice</t>
  </si>
  <si>
    <t>Kč</t>
  </si>
  <si>
    <t>Kč/ks(m)</t>
  </si>
  <si>
    <t>ks(m)</t>
  </si>
  <si>
    <t xml:space="preserve">P O P I S   P O L O Ž K Y </t>
  </si>
  <si>
    <t>ČP</t>
  </si>
  <si>
    <t>podružný mat.(plast.příchytky, popis.štítky,spojovací mat.,atd.)</t>
  </si>
  <si>
    <t>UTP kabel cat 6 vč.chráničky</t>
  </si>
  <si>
    <t>dvojzásuvka RJ45 vč.krabice</t>
  </si>
  <si>
    <t>STRUKTUROVANÁ KABELÁŽ ( POUZE KABELÁŽ A KONCOVÉ PRVKY)</t>
  </si>
  <si>
    <t xml:space="preserve">2.3 SLABOPROUD </t>
  </si>
  <si>
    <t>CY 1x16 Z/Ž</t>
  </si>
  <si>
    <t>CY 1x6 Z/Ž</t>
  </si>
  <si>
    <t>CYKY 5Cx6</t>
  </si>
  <si>
    <t>CYKY 3Cx2,5</t>
  </si>
  <si>
    <t>CYKY 3Ax1,5</t>
  </si>
  <si>
    <t>CYKY 2Ax1,5</t>
  </si>
  <si>
    <t>CYKY 3Cx1,5</t>
  </si>
  <si>
    <t>2.2 KABELY,VODIČE</t>
  </si>
  <si>
    <t>vkládací lišta 60x40 vč.uchycení-přívodní kabel</t>
  </si>
  <si>
    <t>svorkovnice HOP v samostatné skříni</t>
  </si>
  <si>
    <t>chráničky pro kabely pod obkladem, podlaze</t>
  </si>
  <si>
    <t xml:space="preserve">krabice rozvodná </t>
  </si>
  <si>
    <t xml:space="preserve">krabice přístrojová </t>
  </si>
  <si>
    <t>dvojrámeček</t>
  </si>
  <si>
    <t>zásuvková podlahová krabice IP65 +2x zás.230V/16A</t>
  </si>
  <si>
    <t>dvojzásuvka 230V/16A s 3.st.přep.ochrany-BORDÓ</t>
  </si>
  <si>
    <t>zásuvka 230V/16A - bílá IP44</t>
  </si>
  <si>
    <t>dvojzásuvka  230V/16A - bordó IP 20</t>
  </si>
  <si>
    <t>dvojzásuvka  230V/16A - bílá IP 20</t>
  </si>
  <si>
    <t>ovladač, řazení 6 (střídavý) IP44, komplet</t>
  </si>
  <si>
    <t>ovladač, řazení 1(vypínač) IP44, komplet</t>
  </si>
  <si>
    <t>ovladač, řazení 1(vypínač) IP20, 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</si>
  <si>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</si>
  <si>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</si>
  <si>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</si>
  <si>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poplatek za recyklaci</t>
  </si>
  <si>
    <t>podružný materiál pro uchycení svítidel</t>
  </si>
  <si>
    <t>E-SM-MODUS BRSB KO375V2+SENZOR MIKROVLNNÝ, 27W,2900lm</t>
  </si>
  <si>
    <t>NOV3-MODUS LVPU/3W, 3W,325lm, DOBA ZÁLOHY 1 HODINA</t>
  </si>
  <si>
    <t>NO1-MODUS HWM/3W, 3W,360lm + PIKTOGRAM,DOBÁ ZÁLOHY 1 HODINA</t>
  </si>
  <si>
    <t>C-MODUS FIT5000A_KN_/90/IP65, 49W,4600lm,Ra90</t>
  </si>
  <si>
    <t>B-MODUS QN_A_/1050  52W,5800lm, Ra80</t>
  </si>
  <si>
    <t>SVÍTIDLA VČETNĚ ZDROJŮ ( EP=elektronický předřadník !)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</si>
  <si>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</si>
  <si>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</si>
  <si>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</si>
  <si>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</si>
  <si>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</si>
  <si>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</si>
  <si>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</si>
  <si>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fázová sběrnice</t>
  </si>
  <si>
    <t>svorkovnice N</t>
  </si>
  <si>
    <t>svorkovnice PE</t>
  </si>
  <si>
    <t>vypínač SA na DIN 10A</t>
  </si>
  <si>
    <t>jistič 16A/1f/C 6kA</t>
  </si>
  <si>
    <t>jistič 10A/1f/C 6kA</t>
  </si>
  <si>
    <t>chránič s nadproudovou ochranou 16A/1N/B/30mA/6kA</t>
  </si>
  <si>
    <t>chránič s nadproudovou ochranou 10A/1N/C/30mA/6kA</t>
  </si>
  <si>
    <t>el.měr. Na DIN lištu přímé měření 3f</t>
  </si>
  <si>
    <t>II.stupeň přep.ochrany</t>
  </si>
  <si>
    <t>vypínač 25A/3f</t>
  </si>
  <si>
    <t>zapuštěná oceloplechová rozvodnice IP43/20,550x920x140mm,120MOD</t>
  </si>
  <si>
    <t>ROZPIS ROZVADĚČE R-VETERINA</t>
  </si>
  <si>
    <t xml:space="preserve">C E L K E M   D O P L N Ě N Í  R O Z V A D Ě Č E  </t>
  </si>
  <si>
    <t>jistič 25A/3f/B/10kA</t>
  </si>
  <si>
    <t>demontáž 1f jističů 4ks + el.měr. pro veterinu</t>
  </si>
  <si>
    <t>ROZPIS DOPLNĚNÍ ROZVADĚČE HR</t>
  </si>
  <si>
    <t xml:space="preserve">ROZVADĚČE CELKEM                                                                                               </t>
  </si>
  <si>
    <t>rozvaděč R-VETERINA</t>
  </si>
  <si>
    <t>doplnění rozvaděče HR</t>
  </si>
  <si>
    <t>1.1    R O Z V A D Ě Č E</t>
  </si>
  <si>
    <t xml:space="preserve">1. D O D Á V K A   Z A Ř Í Z E N Í </t>
  </si>
  <si>
    <t>ČÁST VETERINA</t>
  </si>
  <si>
    <t>Správní budova Zooparku Chomutov</t>
  </si>
  <si>
    <t>Stavební úpravy 1.np</t>
  </si>
  <si>
    <t>D.3-ELEKTROINSTALACE</t>
  </si>
  <si>
    <t>zásuvka 230V/16A s 3.st.přep.ochrany- bordó IP20 - PROFIL 45x45</t>
  </si>
  <si>
    <t>zásuvka 230V/16A - bordó IP20 - PROFIL 45x45</t>
  </si>
  <si>
    <t>zásuvka 230V/16A - bílá IP20 - PROFIL 45x45</t>
  </si>
  <si>
    <t>parapetní kanál PK 90x55D-vč.uchycení rohů,víka,přepážky</t>
  </si>
  <si>
    <t>ovladač, tlačítko s orient.signálkou IP20, komplet</t>
  </si>
  <si>
    <t>ovladač, řazení 6 (střídavý) IP20, komplet</t>
  </si>
  <si>
    <t>NO2-MODUS LVPR/1W,125lm, DOBA ZÁLOHY 1 HODINA</t>
  </si>
  <si>
    <t>D-MODUS SPMI3000KO_V2 27W,2700lm</t>
  </si>
  <si>
    <t>A-MODUS QN_A_/700  34W,4100lm, Ra80</t>
  </si>
  <si>
    <t>HAGER EPS 450B</t>
  </si>
  <si>
    <t>jistič 6A/1f/B 6kA</t>
  </si>
  <si>
    <t>ROZPIS ROZVADĚČE R-KOPÍROVÁNÍ</t>
  </si>
  <si>
    <t>rozvaděč R-KOPÍROVÁNÍ</t>
  </si>
  <si>
    <t>ČÁST KOPÍROVÁNÍ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</si>
</sst>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\ &quot;Kč&quot;"/>
    <numFmt numFmtId="169" formatCode="_-* #,##0.00\ _K_č_-;\-* #,##0.00\ _K_č_-;_-* &quot;-&quot;??\ _K_č_-;_-@_-"/>
    <numFmt numFmtId="170" formatCode="#,##0.00_ ;\-#,##0.00\ 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color rgb="FFFF0000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9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20" applyFont="1" applyAlignment="1">
      <alignment vertical="center" wrapText="1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8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/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4" fontId="3" fillId="0" borderId="0" xfId="21" applyNumberFormat="1">
      <alignment/>
      <protection/>
    </xf>
    <xf numFmtId="44" fontId="47" fillId="0" borderId="0" xfId="21" applyNumberFormat="1" applyFont="1">
      <alignment/>
      <protection/>
    </xf>
    <xf numFmtId="44" fontId="16" fillId="0" borderId="0" xfId="22" applyNumberFormat="1" applyFont="1">
      <alignment/>
      <protection/>
    </xf>
    <xf numFmtId="44" fontId="16" fillId="0" borderId="0" xfId="21" applyNumberFormat="1" applyFont="1">
      <alignment/>
      <protection/>
    </xf>
    <xf numFmtId="168" fontId="16" fillId="4" borderId="31" xfId="21" applyNumberFormat="1" applyFont="1" applyFill="1" applyBorder="1" applyAlignment="1">
      <alignment vertical="center"/>
      <protection/>
    </xf>
    <xf numFmtId="44" fontId="16" fillId="4" borderId="29" xfId="21" applyNumberFormat="1" applyFont="1" applyFill="1" applyBorder="1">
      <alignment/>
      <protection/>
    </xf>
    <xf numFmtId="44" fontId="16" fillId="4" borderId="28" xfId="21" applyNumberFormat="1" applyFont="1" applyFill="1" applyBorder="1">
      <alignment/>
      <protection/>
    </xf>
    <xf numFmtId="0" fontId="16" fillId="0" borderId="0" xfId="21" applyFont="1">
      <alignment/>
      <protection/>
    </xf>
    <xf numFmtId="4" fontId="3" fillId="0" borderId="0" xfId="21" applyNumberFormat="1" applyFont="1" applyAlignment="1">
      <alignment vertical="center"/>
      <protection/>
    </xf>
    <xf numFmtId="44" fontId="3" fillId="0" borderId="0" xfId="21" applyNumberFormat="1" applyFont="1">
      <alignment/>
      <protection/>
    </xf>
    <xf numFmtId="4" fontId="3" fillId="0" borderId="32" xfId="21" applyNumberFormat="1" applyFont="1" applyBorder="1" applyAlignment="1">
      <alignment vertical="center"/>
      <protection/>
    </xf>
    <xf numFmtId="0" fontId="3" fillId="0" borderId="32" xfId="21" applyFont="1" applyBorder="1" applyAlignment="1">
      <alignment horizontal="center"/>
      <protection/>
    </xf>
    <xf numFmtId="169" fontId="3" fillId="0" borderId="32" xfId="21" applyNumberFormat="1" applyFont="1" applyBorder="1">
      <alignment/>
      <protection/>
    </xf>
    <xf numFmtId="44" fontId="0" fillId="0" borderId="0" xfId="21" applyNumberFormat="1" applyFont="1">
      <alignment/>
      <protection/>
    </xf>
    <xf numFmtId="44" fontId="16" fillId="4" borderId="32" xfId="21" applyNumberFormat="1" applyFont="1" applyFill="1" applyBorder="1">
      <alignment/>
      <protection/>
    </xf>
    <xf numFmtId="44" fontId="16" fillId="4" borderId="33" xfId="21" applyNumberFormat="1" applyFont="1" applyFill="1" applyBorder="1">
      <alignment/>
      <protection/>
    </xf>
    <xf numFmtId="4" fontId="16" fillId="4" borderId="34" xfId="21" applyNumberFormat="1" applyFont="1" applyFill="1" applyBorder="1" applyAlignment="1">
      <alignment vertical="center"/>
      <protection/>
    </xf>
    <xf numFmtId="0" fontId="16" fillId="4" borderId="29" xfId="21" applyFont="1" applyFill="1" applyBorder="1">
      <alignment/>
      <protection/>
    </xf>
    <xf numFmtId="0" fontId="16" fillId="4" borderId="31" xfId="21" applyFont="1" applyFill="1" applyBorder="1">
      <alignment/>
      <protection/>
    </xf>
    <xf numFmtId="0" fontId="3" fillId="0" borderId="0" xfId="21">
      <alignment/>
      <protection/>
    </xf>
    <xf numFmtId="0" fontId="3" fillId="0" borderId="0" xfId="21" applyFont="1">
      <alignment/>
      <protection/>
    </xf>
    <xf numFmtId="4" fontId="3" fillId="0" borderId="32" xfId="22" applyNumberFormat="1" applyFont="1" applyBorder="1" applyAlignment="1">
      <alignment vertical="center"/>
      <protection/>
    </xf>
    <xf numFmtId="0" fontId="48" fillId="0" borderId="32" xfId="21" applyFont="1" applyBorder="1" applyAlignment="1">
      <alignment horizontal="center"/>
      <protection/>
    </xf>
    <xf numFmtId="169" fontId="48" fillId="0" borderId="32" xfId="21" applyNumberFormat="1" applyFont="1" applyBorder="1">
      <alignment/>
      <protection/>
    </xf>
    <xf numFmtId="170" fontId="49" fillId="0" borderId="35" xfId="21" applyNumberFormat="1" applyFont="1" applyBorder="1">
      <alignment/>
      <protection/>
    </xf>
    <xf numFmtId="2" fontId="16" fillId="4" borderId="32" xfId="21" applyNumberFormat="1" applyFont="1" applyFill="1" applyBorder="1" applyAlignment="1">
      <alignment horizontal="center" vertical="center"/>
      <protection/>
    </xf>
    <xf numFmtId="0" fontId="16" fillId="4" borderId="36" xfId="21" applyFont="1" applyFill="1" applyBorder="1" applyAlignment="1">
      <alignment horizontal="center"/>
      <protection/>
    </xf>
    <xf numFmtId="169" fontId="16" fillId="4" borderId="32" xfId="21" applyNumberFormat="1" applyFont="1" applyFill="1" applyBorder="1" applyAlignment="1">
      <alignment horizontal="center"/>
      <protection/>
    </xf>
    <xf numFmtId="0" fontId="16" fillId="4" borderId="32" xfId="21" applyFont="1" applyFill="1" applyBorder="1" applyAlignment="1">
      <alignment horizontal="center"/>
      <protection/>
    </xf>
    <xf numFmtId="169" fontId="3" fillId="0" borderId="0" xfId="21" applyNumberFormat="1" applyFont="1">
      <alignment/>
      <protection/>
    </xf>
    <xf numFmtId="4" fontId="16" fillId="4" borderId="34" xfId="22" applyNumberFormat="1" applyFont="1" applyFill="1" applyBorder="1" applyAlignment="1">
      <alignment vertical="center"/>
      <protection/>
    </xf>
    <xf numFmtId="44" fontId="16" fillId="4" borderId="29" xfId="22" applyNumberFormat="1" applyFont="1" applyFill="1" applyBorder="1">
      <alignment/>
      <protection/>
    </xf>
    <xf numFmtId="44" fontId="16" fillId="4" borderId="28" xfId="22" applyNumberFormat="1" applyFont="1" applyFill="1" applyBorder="1">
      <alignment/>
      <protection/>
    </xf>
    <xf numFmtId="0" fontId="16" fillId="0" borderId="0" xfId="22" applyFont="1">
      <alignment/>
      <protection/>
    </xf>
    <xf numFmtId="44" fontId="3" fillId="0" borderId="0" xfId="22" applyNumberFormat="1" applyFont="1">
      <alignment/>
      <protection/>
    </xf>
    <xf numFmtId="4" fontId="3" fillId="0" borderId="0" xfId="22" applyNumberFormat="1" applyFont="1" applyAlignment="1">
      <alignment vertical="center"/>
      <protection/>
    </xf>
    <xf numFmtId="0" fontId="3" fillId="0" borderId="0" xfId="22" applyFont="1">
      <alignment/>
      <protection/>
    </xf>
    <xf numFmtId="0" fontId="3" fillId="0" borderId="32" xfId="22" applyFont="1" applyBorder="1" applyAlignment="1">
      <alignment horizontal="center"/>
      <protection/>
    </xf>
    <xf numFmtId="169" fontId="3" fillId="0" borderId="32" xfId="22" applyNumberFormat="1" applyFont="1" applyBorder="1">
      <alignment/>
      <protection/>
    </xf>
    <xf numFmtId="0" fontId="3" fillId="0" borderId="37" xfId="22" applyFont="1" applyBorder="1" applyAlignment="1">
      <alignment horizontal="center"/>
      <protection/>
    </xf>
    <xf numFmtId="169" fontId="16" fillId="0" borderId="37" xfId="22" applyNumberFormat="1" applyFont="1" applyBorder="1">
      <alignment/>
      <protection/>
    </xf>
    <xf numFmtId="170" fontId="49" fillId="0" borderId="35" xfId="22" applyNumberFormat="1" applyFont="1" applyBorder="1">
      <alignment/>
      <protection/>
    </xf>
    <xf numFmtId="2" fontId="16" fillId="4" borderId="32" xfId="22" applyNumberFormat="1" applyFont="1" applyFill="1" applyBorder="1" applyAlignment="1">
      <alignment horizontal="center" vertical="center"/>
      <protection/>
    </xf>
    <xf numFmtId="169" fontId="16" fillId="4" borderId="32" xfId="22" applyNumberFormat="1" applyFont="1" applyFill="1" applyBorder="1" applyAlignment="1">
      <alignment horizontal="center"/>
      <protection/>
    </xf>
    <xf numFmtId="0" fontId="16" fillId="4" borderId="32" xfId="22" applyFont="1" applyFill="1" applyBorder="1" applyAlignment="1">
      <alignment horizontal="center"/>
      <protection/>
    </xf>
    <xf numFmtId="44" fontId="0" fillId="0" borderId="0" xfId="22" applyNumberFormat="1" applyFont="1">
      <alignment/>
      <protection/>
    </xf>
    <xf numFmtId="169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4" fontId="3" fillId="0" borderId="31" xfId="22" applyNumberFormat="1" applyFont="1" applyBorder="1" applyAlignment="1">
      <alignment vertical="center"/>
      <protection/>
    </xf>
    <xf numFmtId="0" fontId="3" fillId="5" borderId="32" xfId="22" applyFont="1" applyFill="1" applyBorder="1" applyAlignment="1">
      <alignment horizontal="center"/>
      <protection/>
    </xf>
    <xf numFmtId="0" fontId="3" fillId="0" borderId="0" xfId="22" applyFont="1" applyAlignment="1">
      <alignment vertical="center"/>
      <protection/>
    </xf>
    <xf numFmtId="44" fontId="0" fillId="0" borderId="0" xfId="22" applyNumberFormat="1" applyFont="1" applyAlignment="1">
      <alignment horizontal="center"/>
      <protection/>
    </xf>
    <xf numFmtId="0" fontId="3" fillId="0" borderId="27" xfId="22" applyFont="1" applyBorder="1">
      <alignment/>
      <protection/>
    </xf>
    <xf numFmtId="169" fontId="3" fillId="0" borderId="25" xfId="22" applyNumberFormat="1" applyFont="1" applyBorder="1">
      <alignment/>
      <protection/>
    </xf>
    <xf numFmtId="169" fontId="3" fillId="0" borderId="36" xfId="22" applyNumberFormat="1" applyFont="1" applyBorder="1">
      <alignment/>
      <protection/>
    </xf>
    <xf numFmtId="44" fontId="47" fillId="0" borderId="0" xfId="22" applyNumberFormat="1" applyFont="1">
      <alignment/>
      <protection/>
    </xf>
    <xf numFmtId="0" fontId="47" fillId="0" borderId="27" xfId="22" applyFont="1" applyBorder="1">
      <alignment/>
      <protection/>
    </xf>
    <xf numFmtId="169" fontId="3" fillId="0" borderId="30" xfId="22" applyNumberFormat="1" applyFont="1" applyBorder="1">
      <alignment/>
      <protection/>
    </xf>
    <xf numFmtId="44" fontId="3" fillId="0" borderId="38" xfId="22" applyNumberFormat="1" applyFont="1" applyBorder="1">
      <alignment/>
      <protection/>
    </xf>
    <xf numFmtId="44" fontId="50" fillId="6" borderId="36" xfId="22" applyNumberFormat="1" applyFont="1" applyFill="1" applyBorder="1">
      <alignment/>
      <protection/>
    </xf>
    <xf numFmtId="44" fontId="50" fillId="6" borderId="38" xfId="22" applyNumberFormat="1" applyFont="1" applyFill="1" applyBorder="1">
      <alignment/>
      <protection/>
    </xf>
    <xf numFmtId="44" fontId="15" fillId="0" borderId="0" xfId="22" applyNumberFormat="1" applyFont="1">
      <alignment/>
      <protection/>
    </xf>
    <xf numFmtId="4" fontId="16" fillId="4" borderId="34" xfId="22" applyNumberFormat="1" applyFont="1" applyFill="1" applyBorder="1">
      <alignment/>
      <protection/>
    </xf>
    <xf numFmtId="4" fontId="3" fillId="0" borderId="0" xfId="22" applyNumberFormat="1" applyAlignment="1">
      <alignment vertical="center"/>
      <protection/>
    </xf>
    <xf numFmtId="44" fontId="0" fillId="0" borderId="0" xfId="22" applyNumberFormat="1" applyFont="1">
      <alignment/>
      <protection/>
    </xf>
    <xf numFmtId="4" fontId="3" fillId="0" borderId="32" xfId="22" applyNumberFormat="1" applyBorder="1" applyAlignment="1">
      <alignment vertical="center"/>
      <protection/>
    </xf>
    <xf numFmtId="0" fontId="3" fillId="0" borderId="32" xfId="22" applyBorder="1" applyAlignment="1">
      <alignment horizontal="center"/>
      <protection/>
    </xf>
    <xf numFmtId="0" fontId="16" fillId="0" borderId="32" xfId="22" applyFont="1" applyBorder="1">
      <alignment/>
      <protection/>
    </xf>
    <xf numFmtId="169" fontId="20" fillId="0" borderId="36" xfId="22" applyNumberFormat="1" applyFont="1" applyBorder="1">
      <alignment/>
      <protection/>
    </xf>
    <xf numFmtId="44" fontId="0" fillId="0" borderId="0" xfId="22" applyNumberFormat="1" applyFont="1">
      <alignment/>
      <protection/>
    </xf>
    <xf numFmtId="44" fontId="23" fillId="0" borderId="0" xfId="22" applyNumberFormat="1" applyFont="1">
      <alignment/>
      <protection/>
    </xf>
    <xf numFmtId="44" fontId="5" fillId="7" borderId="36" xfId="22" applyNumberFormat="1" applyFont="1" applyFill="1" applyBorder="1">
      <alignment/>
      <protection/>
    </xf>
    <xf numFmtId="44" fontId="5" fillId="7" borderId="33" xfId="22" applyNumberFormat="1" applyFont="1" applyFill="1" applyBorder="1">
      <alignment/>
      <protection/>
    </xf>
    <xf numFmtId="44" fontId="5" fillId="0" borderId="0" xfId="22" applyNumberFormat="1" applyFont="1">
      <alignment/>
      <protection/>
    </xf>
    <xf numFmtId="4" fontId="16" fillId="4" borderId="35" xfId="22" applyNumberFormat="1" applyFont="1" applyFill="1" applyBorder="1" applyAlignment="1">
      <alignment vertical="center"/>
      <protection/>
    </xf>
    <xf numFmtId="44" fontId="16" fillId="4" borderId="38" xfId="22" applyNumberFormat="1" applyFont="1" applyFill="1" applyBorder="1">
      <alignment/>
      <protection/>
    </xf>
    <xf numFmtId="44" fontId="16" fillId="4" borderId="33" xfId="22" applyNumberFormat="1" applyFont="1" applyFill="1" applyBorder="1">
      <alignment/>
      <protection/>
    </xf>
    <xf numFmtId="0" fontId="3" fillId="4" borderId="38" xfId="22" applyFont="1" applyFill="1" applyBorder="1" applyAlignment="1">
      <alignment horizontal="center"/>
      <protection/>
    </xf>
    <xf numFmtId="0" fontId="16" fillId="0" borderId="27" xfId="22" applyFont="1" applyBorder="1">
      <alignment/>
      <protection/>
    </xf>
    <xf numFmtId="4" fontId="48" fillId="0" borderId="0" xfId="22" applyNumberFormat="1" applyFont="1" applyAlignment="1">
      <alignment vertical="center"/>
      <protection/>
    </xf>
    <xf numFmtId="0" fontId="3" fillId="0" borderId="31" xfId="22" applyFont="1" applyBorder="1" applyAlignment="1">
      <alignment horizontal="center"/>
      <protection/>
    </xf>
    <xf numFmtId="0" fontId="3" fillId="0" borderId="32" xfId="22" applyFont="1" applyBorder="1">
      <alignment/>
      <protection/>
    </xf>
    <xf numFmtId="0" fontId="3" fillId="0" borderId="33" xfId="22" applyFont="1" applyBorder="1">
      <alignment/>
      <protection/>
    </xf>
    <xf numFmtId="2" fontId="16" fillId="4" borderId="37" xfId="22" applyNumberFormat="1" applyFont="1" applyFill="1" applyBorder="1" applyAlignment="1">
      <alignment horizontal="center" vertical="center"/>
      <protection/>
    </xf>
    <xf numFmtId="169" fontId="16" fillId="4" borderId="37" xfId="22" applyNumberFormat="1" applyFont="1" applyFill="1" applyBorder="1" applyAlignment="1">
      <alignment horizontal="center"/>
      <protection/>
    </xf>
    <xf numFmtId="0" fontId="16" fillId="4" borderId="37" xfId="22" applyFont="1" applyFill="1" applyBorder="1" applyAlignment="1">
      <alignment horizontal="center"/>
      <protection/>
    </xf>
    <xf numFmtId="44" fontId="50" fillId="0" borderId="0" xfId="22" applyNumberFormat="1" applyFont="1">
      <alignment/>
      <protection/>
    </xf>
    <xf numFmtId="44" fontId="50" fillId="5" borderId="0" xfId="22" applyNumberFormat="1" applyFont="1" applyFill="1">
      <alignment/>
      <protection/>
    </xf>
    <xf numFmtId="44" fontId="15" fillId="5" borderId="38" xfId="22" applyNumberFormat="1" applyFont="1" applyFill="1" applyBorder="1">
      <alignment/>
      <protection/>
    </xf>
    <xf numFmtId="44" fontId="15" fillId="5" borderId="33" xfId="22" applyNumberFormat="1" applyFont="1" applyFill="1" applyBorder="1">
      <alignment/>
      <protection/>
    </xf>
    <xf numFmtId="44" fontId="50" fillId="0" borderId="36" xfId="22" applyNumberFormat="1" applyFont="1" applyBorder="1">
      <alignment/>
      <protection/>
    </xf>
    <xf numFmtId="44" fontId="50" fillId="0" borderId="38" xfId="22" applyNumberFormat="1" applyFont="1" applyBorder="1">
      <alignment/>
      <protection/>
    </xf>
    <xf numFmtId="44" fontId="0" fillId="8" borderId="0" xfId="22" applyNumberFormat="1" applyFont="1" applyFill="1">
      <alignment/>
      <protection/>
    </xf>
    <xf numFmtId="4" fontId="3" fillId="0" borderId="29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horizontal="center"/>
      <protection/>
    </xf>
    <xf numFmtId="0" fontId="3" fillId="0" borderId="36" xfId="22" applyFont="1" applyBorder="1" applyAlignment="1">
      <alignment horizontal="center"/>
      <protection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6" fillId="0" borderId="29" xfId="21" applyFont="1" applyBorder="1">
      <alignment/>
      <protection/>
    </xf>
    <xf numFmtId="0" fontId="16" fillId="0" borderId="29" xfId="22" applyFont="1" applyBorder="1">
      <alignment/>
      <protection/>
    </xf>
    <xf numFmtId="44" fontId="4" fillId="0" borderId="33" xfId="22" applyNumberFormat="1" applyFont="1" applyBorder="1">
      <alignment/>
      <protection/>
    </xf>
    <xf numFmtId="44" fontId="4" fillId="0" borderId="38" xfId="22" applyNumberFormat="1" applyFont="1" applyBorder="1">
      <alignment/>
      <protection/>
    </xf>
    <xf numFmtId="44" fontId="15" fillId="6" borderId="33" xfId="22" applyNumberFormat="1" applyFont="1" applyFill="1" applyBorder="1">
      <alignment/>
      <protection/>
    </xf>
    <xf numFmtId="44" fontId="15" fillId="6" borderId="38" xfId="22" applyNumberFormat="1" applyFont="1" applyFill="1" applyBorder="1">
      <alignment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2142001" TargetMode="External" /><Relationship Id="rId2" Type="http://schemas.openxmlformats.org/officeDocument/2006/relationships/hyperlink" Target="https://podminky.urs.cz/item/CS_URS_2023_02/612321131" TargetMode="External" /><Relationship Id="rId3" Type="http://schemas.openxmlformats.org/officeDocument/2006/relationships/hyperlink" Target="https://podminky.urs.cz/item/CS_URS_2023_02/612325413" TargetMode="External" /><Relationship Id="rId4" Type="http://schemas.openxmlformats.org/officeDocument/2006/relationships/hyperlink" Target="https://podminky.urs.cz/item/CS_URS_2023_02/632450131" TargetMode="External" /><Relationship Id="rId5" Type="http://schemas.openxmlformats.org/officeDocument/2006/relationships/hyperlink" Target="https://podminky.urs.cz/item/CS_URS_2023_02/632450132" TargetMode="External" /><Relationship Id="rId6" Type="http://schemas.openxmlformats.org/officeDocument/2006/relationships/hyperlink" Target="https://podminky.urs.cz/item/CS_URS_2023_02/949101112" TargetMode="External" /><Relationship Id="rId7" Type="http://schemas.openxmlformats.org/officeDocument/2006/relationships/hyperlink" Target="https://podminky.urs.cz/item/CS_URS_2023_02/962032432" TargetMode="External" /><Relationship Id="rId8" Type="http://schemas.openxmlformats.org/officeDocument/2006/relationships/hyperlink" Target="https://podminky.urs.cz/item/CS_URS_2023_02/978012161" TargetMode="External" /><Relationship Id="rId9" Type="http://schemas.openxmlformats.org/officeDocument/2006/relationships/hyperlink" Target="https://podminky.urs.cz/item/CS_URS_2023_02/997013111" TargetMode="External" /><Relationship Id="rId10" Type="http://schemas.openxmlformats.org/officeDocument/2006/relationships/hyperlink" Target="https://podminky.urs.cz/item/CS_URS_2023_02/997013501" TargetMode="External" /><Relationship Id="rId11" Type="http://schemas.openxmlformats.org/officeDocument/2006/relationships/hyperlink" Target="https://podminky.urs.cz/item/CS_URS_2023_02/997013509" TargetMode="External" /><Relationship Id="rId12" Type="http://schemas.openxmlformats.org/officeDocument/2006/relationships/hyperlink" Target="https://podminky.urs.cz/item/CS_URS_2023_02/997013871" TargetMode="External" /><Relationship Id="rId13" Type="http://schemas.openxmlformats.org/officeDocument/2006/relationships/hyperlink" Target="https://podminky.urs.cz/item/CS_URS_2023_02/998011001" TargetMode="External" /><Relationship Id="rId14" Type="http://schemas.openxmlformats.org/officeDocument/2006/relationships/hyperlink" Target="https://podminky.urs.cz/item/CS_URS_2023_02/725210821" TargetMode="External" /><Relationship Id="rId15" Type="http://schemas.openxmlformats.org/officeDocument/2006/relationships/hyperlink" Target="https://podminky.urs.cz/item/CS_URS_2023_02/725330840" TargetMode="External" /><Relationship Id="rId16" Type="http://schemas.openxmlformats.org/officeDocument/2006/relationships/hyperlink" Target="https://podminky.urs.cz/item/CS_URS_2023_02/763111336" TargetMode="External" /><Relationship Id="rId17" Type="http://schemas.openxmlformats.org/officeDocument/2006/relationships/hyperlink" Target="https://podminky.urs.cz/item/CS_URS_2023_02/763131452" TargetMode="External" /><Relationship Id="rId18" Type="http://schemas.openxmlformats.org/officeDocument/2006/relationships/hyperlink" Target="https://podminky.urs.cz/item/CS_URS_2023_02/763181420" TargetMode="External" /><Relationship Id="rId19" Type="http://schemas.openxmlformats.org/officeDocument/2006/relationships/hyperlink" Target="https://podminky.urs.cz/item/CS_URS_2023_02/763431001" TargetMode="External" /><Relationship Id="rId20" Type="http://schemas.openxmlformats.org/officeDocument/2006/relationships/hyperlink" Target="https://podminky.urs.cz/item/CS_URS_2023_02/763431803" TargetMode="External" /><Relationship Id="rId21" Type="http://schemas.openxmlformats.org/officeDocument/2006/relationships/hyperlink" Target="https://podminky.urs.cz/item/CS_URS_2023_02/998763301" TargetMode="External" /><Relationship Id="rId22" Type="http://schemas.openxmlformats.org/officeDocument/2006/relationships/hyperlink" Target="https://podminky.urs.cz/item/CS_URS_2023_02/771111011" TargetMode="External" /><Relationship Id="rId23" Type="http://schemas.openxmlformats.org/officeDocument/2006/relationships/hyperlink" Target="https://podminky.urs.cz/item/CS_URS_2023_02/771121011" TargetMode="External" /><Relationship Id="rId24" Type="http://schemas.openxmlformats.org/officeDocument/2006/relationships/hyperlink" Target="https://podminky.urs.cz/item/CS_URS_2023_02/771474143" TargetMode="External" /><Relationship Id="rId25" Type="http://schemas.openxmlformats.org/officeDocument/2006/relationships/hyperlink" Target="https://podminky.urs.cz/item/CS_URS_2023_02/771571810" TargetMode="External" /><Relationship Id="rId26" Type="http://schemas.openxmlformats.org/officeDocument/2006/relationships/hyperlink" Target="https://podminky.urs.cz/item/CS_URS_2023_02/771574435" TargetMode="External" /><Relationship Id="rId27" Type="http://schemas.openxmlformats.org/officeDocument/2006/relationships/hyperlink" Target="https://podminky.urs.cz/item/CS_URS_2023_02/771591112" TargetMode="External" /><Relationship Id="rId28" Type="http://schemas.openxmlformats.org/officeDocument/2006/relationships/hyperlink" Target="https://podminky.urs.cz/item/CS_URS_2023_02/998771101" TargetMode="External" /><Relationship Id="rId29" Type="http://schemas.openxmlformats.org/officeDocument/2006/relationships/hyperlink" Target="https://podminky.urs.cz/item/CS_URS_2023_02/776111311" TargetMode="External" /><Relationship Id="rId30" Type="http://schemas.openxmlformats.org/officeDocument/2006/relationships/hyperlink" Target="https://podminky.urs.cz/item/CS_URS_2023_02/776121112" TargetMode="External" /><Relationship Id="rId31" Type="http://schemas.openxmlformats.org/officeDocument/2006/relationships/hyperlink" Target="https://podminky.urs.cz/item/CS_URS_2023_02/776141122" TargetMode="External" /><Relationship Id="rId32" Type="http://schemas.openxmlformats.org/officeDocument/2006/relationships/hyperlink" Target="https://podminky.urs.cz/item/CS_URS_2023_02/776221111" TargetMode="External" /><Relationship Id="rId33" Type="http://schemas.openxmlformats.org/officeDocument/2006/relationships/hyperlink" Target="https://podminky.urs.cz/item/CS_URS_2023_02/776421111" TargetMode="External" /><Relationship Id="rId34" Type="http://schemas.openxmlformats.org/officeDocument/2006/relationships/hyperlink" Target="https://podminky.urs.cz/item/CS_URS_2023_02/998776101" TargetMode="External" /><Relationship Id="rId35" Type="http://schemas.openxmlformats.org/officeDocument/2006/relationships/hyperlink" Target="https://podminky.urs.cz/item/CS_URS_2023_02/781111011" TargetMode="External" /><Relationship Id="rId36" Type="http://schemas.openxmlformats.org/officeDocument/2006/relationships/hyperlink" Target="https://podminky.urs.cz/item/CS_URS_2023_02/781121011" TargetMode="External" /><Relationship Id="rId37" Type="http://schemas.openxmlformats.org/officeDocument/2006/relationships/hyperlink" Target="https://podminky.urs.cz/item/CS_URS_2023_02/781471810" TargetMode="External" /><Relationship Id="rId38" Type="http://schemas.openxmlformats.org/officeDocument/2006/relationships/hyperlink" Target="https://podminky.urs.cz/item/CS_URS_2023_02/781474115" TargetMode="External" /><Relationship Id="rId39" Type="http://schemas.openxmlformats.org/officeDocument/2006/relationships/hyperlink" Target="https://podminky.urs.cz/item/CS_URS_2023_02/781492111" TargetMode="External" /><Relationship Id="rId40" Type="http://schemas.openxmlformats.org/officeDocument/2006/relationships/hyperlink" Target="https://podminky.urs.cz/item/CS_URS_2023_02/781495115" TargetMode="External" /><Relationship Id="rId41" Type="http://schemas.openxmlformats.org/officeDocument/2006/relationships/hyperlink" Target="https://podminky.urs.cz/item/CS_URS_2023_02/998781101" TargetMode="External" /><Relationship Id="rId42" Type="http://schemas.openxmlformats.org/officeDocument/2006/relationships/hyperlink" Target="https://podminky.urs.cz/item/CS_URS_2023_02/784111001" TargetMode="External" /><Relationship Id="rId43" Type="http://schemas.openxmlformats.org/officeDocument/2006/relationships/hyperlink" Target="https://podminky.urs.cz/item/CS_URS_2023_02/784181101" TargetMode="External" /><Relationship Id="rId44" Type="http://schemas.openxmlformats.org/officeDocument/2006/relationships/drawing" Target="../drawings/drawing2.xml" /><Relationship Id="rId4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2135101" TargetMode="External" /><Relationship Id="rId2" Type="http://schemas.openxmlformats.org/officeDocument/2006/relationships/hyperlink" Target="https://podminky.urs.cz/item/CS_URS_2023_02/631312141" TargetMode="External" /><Relationship Id="rId3" Type="http://schemas.openxmlformats.org/officeDocument/2006/relationships/hyperlink" Target="https://podminky.urs.cz/item/CS_URS_2023_02/949101112" TargetMode="External" /><Relationship Id="rId4" Type="http://schemas.openxmlformats.org/officeDocument/2006/relationships/hyperlink" Target="https://podminky.urs.cz/item/CS_URS_2023_02/974031132" TargetMode="External" /><Relationship Id="rId5" Type="http://schemas.openxmlformats.org/officeDocument/2006/relationships/hyperlink" Target="https://podminky.urs.cz/item/CS_URS_2023_02/974042587" TargetMode="External" /><Relationship Id="rId6" Type="http://schemas.openxmlformats.org/officeDocument/2006/relationships/hyperlink" Target="https://podminky.urs.cz/item/CS_URS_2023_02/977151113" TargetMode="External" /><Relationship Id="rId7" Type="http://schemas.openxmlformats.org/officeDocument/2006/relationships/hyperlink" Target="https://podminky.urs.cz/item/CS_URS_2023_02/977151119" TargetMode="External" /><Relationship Id="rId8" Type="http://schemas.openxmlformats.org/officeDocument/2006/relationships/hyperlink" Target="https://podminky.urs.cz/item/CS_URS_2023_02/997013113" TargetMode="External" /><Relationship Id="rId9" Type="http://schemas.openxmlformats.org/officeDocument/2006/relationships/hyperlink" Target="https://podminky.urs.cz/item/CS_URS_2023_02/997013501" TargetMode="External" /><Relationship Id="rId10" Type="http://schemas.openxmlformats.org/officeDocument/2006/relationships/hyperlink" Target="https://podminky.urs.cz/item/CS_URS_2023_02/997013509" TargetMode="External" /><Relationship Id="rId11" Type="http://schemas.openxmlformats.org/officeDocument/2006/relationships/hyperlink" Target="https://podminky.urs.cz/item/CS_URS_2023_02/997013631" TargetMode="External" /><Relationship Id="rId12" Type="http://schemas.openxmlformats.org/officeDocument/2006/relationships/hyperlink" Target="https://podminky.urs.cz/item/CS_URS_2023_02/998011001" TargetMode="External" /><Relationship Id="rId13" Type="http://schemas.openxmlformats.org/officeDocument/2006/relationships/hyperlink" Target="https://podminky.urs.cz/item/CS_URS_2023_02/721173401" TargetMode="External" /><Relationship Id="rId14" Type="http://schemas.openxmlformats.org/officeDocument/2006/relationships/hyperlink" Target="https://podminky.urs.cz/item/CS_URS_2023_02/721173723" TargetMode="External" /><Relationship Id="rId15" Type="http://schemas.openxmlformats.org/officeDocument/2006/relationships/hyperlink" Target="https://podminky.urs.cz/item/CS_URS_2023_02/721210813" TargetMode="External" /><Relationship Id="rId16" Type="http://schemas.openxmlformats.org/officeDocument/2006/relationships/hyperlink" Target="https://podminky.urs.cz/item/CS_URS_2023_02/721211401" TargetMode="External" /><Relationship Id="rId17" Type="http://schemas.openxmlformats.org/officeDocument/2006/relationships/hyperlink" Target="https://podminky.urs.cz/item/CS_URS_2023_02/721290111" TargetMode="External" /><Relationship Id="rId18" Type="http://schemas.openxmlformats.org/officeDocument/2006/relationships/hyperlink" Target="https://podminky.urs.cz/item/CS_URS_2023_02/998721102" TargetMode="External" /><Relationship Id="rId19" Type="http://schemas.openxmlformats.org/officeDocument/2006/relationships/hyperlink" Target="https://podminky.urs.cz/item/CS_URS_2023_02/722174022" TargetMode="External" /><Relationship Id="rId20" Type="http://schemas.openxmlformats.org/officeDocument/2006/relationships/hyperlink" Target="https://podminky.urs.cz/item/CS_URS_2023_02/722181222" TargetMode="External" /><Relationship Id="rId21" Type="http://schemas.openxmlformats.org/officeDocument/2006/relationships/hyperlink" Target="https://podminky.urs.cz/item/CS_URS_2023_02/722240101" TargetMode="External" /><Relationship Id="rId22" Type="http://schemas.openxmlformats.org/officeDocument/2006/relationships/hyperlink" Target="https://podminky.urs.cz/item/CS_URS_2023_02/722290215" TargetMode="External" /><Relationship Id="rId23" Type="http://schemas.openxmlformats.org/officeDocument/2006/relationships/hyperlink" Target="https://podminky.urs.cz/item/CS_URS_2023_02/998722102" TargetMode="External" /><Relationship Id="rId24" Type="http://schemas.openxmlformats.org/officeDocument/2006/relationships/hyperlink" Target="https://podminky.urs.cz/item/CS_URS_2023_02/725211603" TargetMode="External" /><Relationship Id="rId25" Type="http://schemas.openxmlformats.org/officeDocument/2006/relationships/hyperlink" Target="https://podminky.urs.cz/item/CS_URS_2023_02/725311121" TargetMode="External" /><Relationship Id="rId26" Type="http://schemas.openxmlformats.org/officeDocument/2006/relationships/hyperlink" Target="https://podminky.urs.cz/item/CS_URS_2023_02/725331111" TargetMode="External" /><Relationship Id="rId27" Type="http://schemas.openxmlformats.org/officeDocument/2006/relationships/hyperlink" Target="https://podminky.urs.cz/item/CS_URS_2023_02/725531101" TargetMode="External" /><Relationship Id="rId28" Type="http://schemas.openxmlformats.org/officeDocument/2006/relationships/hyperlink" Target="https://podminky.urs.cz/item/CS_URS_2023_02/725531102" TargetMode="External" /><Relationship Id="rId29" Type="http://schemas.openxmlformats.org/officeDocument/2006/relationships/hyperlink" Target="https://podminky.urs.cz/item/CS_URS_2023_02/725821312" TargetMode="External" /><Relationship Id="rId30" Type="http://schemas.openxmlformats.org/officeDocument/2006/relationships/hyperlink" Target="https://podminky.urs.cz/item/CS_URS_2023_02/725821325" TargetMode="External" /><Relationship Id="rId31" Type="http://schemas.openxmlformats.org/officeDocument/2006/relationships/hyperlink" Target="https://podminky.urs.cz/item/CS_URS_2023_02/725822613" TargetMode="External" /><Relationship Id="rId32" Type="http://schemas.openxmlformats.org/officeDocument/2006/relationships/hyperlink" Target="https://podminky.urs.cz/item/CS_URS_2023_02/998725101" TargetMode="External" /><Relationship Id="rId33" Type="http://schemas.openxmlformats.org/officeDocument/2006/relationships/drawing" Target="../drawings/drawing3.xml" /><Relationship Id="rId3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workbookViewId="0" topLeftCell="A2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" customHeight="1">
      <c r="AR2" s="365" t="s">
        <v>6</v>
      </c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17" t="s">
        <v>7</v>
      </c>
      <c r="BT2" s="17" t="s">
        <v>8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" customHeight="1">
      <c r="B4" s="20"/>
      <c r="D4" s="21" t="s">
        <v>10</v>
      </c>
      <c r="AR4" s="20"/>
      <c r="AS4" s="22" t="s">
        <v>11</v>
      </c>
      <c r="BS4" s="17" t="s">
        <v>12</v>
      </c>
    </row>
    <row r="5" spans="2:71" ht="12" customHeight="1">
      <c r="B5" s="20"/>
      <c r="D5" s="23" t="s">
        <v>13</v>
      </c>
      <c r="K5" s="346" t="s">
        <v>14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R5" s="20"/>
      <c r="BS5" s="17" t="s">
        <v>7</v>
      </c>
    </row>
    <row r="6" spans="2:71" ht="36.9" customHeight="1">
      <c r="B6" s="20"/>
      <c r="D6" s="25" t="s">
        <v>15</v>
      </c>
      <c r="K6" s="348" t="s">
        <v>16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R6" s="20"/>
      <c r="BS6" s="17" t="s">
        <v>7</v>
      </c>
    </row>
    <row r="7" spans="2:71" ht="12" customHeight="1">
      <c r="B7" s="20"/>
      <c r="D7" s="26" t="s">
        <v>17</v>
      </c>
      <c r="K7" s="24" t="s">
        <v>3</v>
      </c>
      <c r="AK7" s="26" t="s">
        <v>18</v>
      </c>
      <c r="AN7" s="24" t="s">
        <v>3</v>
      </c>
      <c r="AR7" s="20"/>
      <c r="BS7" s="17" t="s">
        <v>7</v>
      </c>
    </row>
    <row r="8" spans="2:71" ht="12" customHeight="1">
      <c r="B8" s="20"/>
      <c r="D8" s="26" t="s">
        <v>19</v>
      </c>
      <c r="K8" s="24" t="s">
        <v>20</v>
      </c>
      <c r="AK8" s="26" t="s">
        <v>21</v>
      </c>
      <c r="AN8" s="24" t="s">
        <v>22</v>
      </c>
      <c r="AR8" s="20"/>
      <c r="BS8" s="17" t="s">
        <v>7</v>
      </c>
    </row>
    <row r="9" spans="2:71" ht="14.4" customHeight="1">
      <c r="B9" s="20"/>
      <c r="AR9" s="20"/>
      <c r="BS9" s="17" t="s">
        <v>7</v>
      </c>
    </row>
    <row r="10" spans="2:71" ht="12" customHeight="1">
      <c r="B10" s="20"/>
      <c r="D10" s="26" t="s">
        <v>23</v>
      </c>
      <c r="AK10" s="26" t="s">
        <v>24</v>
      </c>
      <c r="AN10" s="24" t="s">
        <v>3</v>
      </c>
      <c r="AR10" s="20"/>
      <c r="BS10" s="17" t="s">
        <v>7</v>
      </c>
    </row>
    <row r="11" spans="2:71" ht="18.45" customHeight="1">
      <c r="B11" s="20"/>
      <c r="E11" s="24" t="s">
        <v>25</v>
      </c>
      <c r="AK11" s="26" t="s">
        <v>26</v>
      </c>
      <c r="AN11" s="24" t="s">
        <v>3</v>
      </c>
      <c r="AR11" s="20"/>
      <c r="BS11" s="17" t="s">
        <v>7</v>
      </c>
    </row>
    <row r="12" spans="2:71" ht="6.9" customHeight="1">
      <c r="B12" s="20"/>
      <c r="AR12" s="20"/>
      <c r="BS12" s="17" t="s">
        <v>7</v>
      </c>
    </row>
    <row r="13" spans="2:71" ht="12" customHeight="1">
      <c r="B13" s="20"/>
      <c r="D13" s="26" t="s">
        <v>27</v>
      </c>
      <c r="AK13" s="26" t="s">
        <v>24</v>
      </c>
      <c r="AN13" s="24" t="s">
        <v>3</v>
      </c>
      <c r="AR13" s="20"/>
      <c r="BS13" s="17" t="s">
        <v>7</v>
      </c>
    </row>
    <row r="14" spans="2:71" ht="13.2">
      <c r="B14" s="20"/>
      <c r="E14" s="24" t="s">
        <v>20</v>
      </c>
      <c r="AK14" s="26" t="s">
        <v>26</v>
      </c>
      <c r="AN14" s="24" t="s">
        <v>3</v>
      </c>
      <c r="AR14" s="20"/>
      <c r="BS14" s="17" t="s">
        <v>7</v>
      </c>
    </row>
    <row r="15" spans="2:71" ht="6.9" customHeight="1">
      <c r="B15" s="20"/>
      <c r="AR15" s="20"/>
      <c r="BS15" s="17" t="s">
        <v>4</v>
      </c>
    </row>
    <row r="16" spans="2:71" ht="12" customHeight="1">
      <c r="B16" s="20"/>
      <c r="D16" s="26" t="s">
        <v>28</v>
      </c>
      <c r="AK16" s="26" t="s">
        <v>24</v>
      </c>
      <c r="AN16" s="24" t="s">
        <v>3</v>
      </c>
      <c r="AR16" s="20"/>
      <c r="BS16" s="17" t="s">
        <v>4</v>
      </c>
    </row>
    <row r="17" spans="2:71" ht="18.45" customHeight="1">
      <c r="B17" s="20"/>
      <c r="E17" s="24" t="s">
        <v>29</v>
      </c>
      <c r="AK17" s="26" t="s">
        <v>26</v>
      </c>
      <c r="AN17" s="24" t="s">
        <v>3</v>
      </c>
      <c r="AR17" s="20"/>
      <c r="BS17" s="17" t="s">
        <v>30</v>
      </c>
    </row>
    <row r="18" spans="2:71" ht="6.9" customHeight="1">
      <c r="B18" s="20"/>
      <c r="AR18" s="20"/>
      <c r="BS18" s="17" t="s">
        <v>7</v>
      </c>
    </row>
    <row r="19" spans="2:71" ht="12" customHeight="1">
      <c r="B19" s="20"/>
      <c r="D19" s="26" t="s">
        <v>31</v>
      </c>
      <c r="AK19" s="26" t="s">
        <v>24</v>
      </c>
      <c r="AN19" s="24" t="s">
        <v>3</v>
      </c>
      <c r="AR19" s="20"/>
      <c r="BS19" s="17" t="s">
        <v>7</v>
      </c>
    </row>
    <row r="20" spans="2:71" ht="18.45" customHeight="1">
      <c r="B20" s="20"/>
      <c r="E20" s="24" t="s">
        <v>32</v>
      </c>
      <c r="AK20" s="26" t="s">
        <v>26</v>
      </c>
      <c r="AN20" s="24" t="s">
        <v>3</v>
      </c>
      <c r="AR20" s="20"/>
      <c r="BS20" s="17" t="s">
        <v>4</v>
      </c>
    </row>
    <row r="21" spans="2:44" ht="6.9" customHeight="1">
      <c r="B21" s="20"/>
      <c r="AR21" s="20"/>
    </row>
    <row r="22" spans="2:44" ht="12" customHeight="1">
      <c r="B22" s="20"/>
      <c r="D22" s="26" t="s">
        <v>33</v>
      </c>
      <c r="AR22" s="20"/>
    </row>
    <row r="23" spans="2:44" ht="47.25" customHeight="1">
      <c r="B23" s="20"/>
      <c r="E23" s="349" t="s">
        <v>34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R23" s="20"/>
    </row>
    <row r="24" spans="2:44" ht="6.9" customHeight="1">
      <c r="B24" s="20"/>
      <c r="AR24" s="20"/>
    </row>
    <row r="25" spans="2:44" ht="6.9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s="1" customFormat="1" ht="25.95" customHeight="1">
      <c r="B26" s="29"/>
      <c r="D26" s="30" t="s">
        <v>35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50">
        <f>ROUND(AG54,2)</f>
        <v>0</v>
      </c>
      <c r="AL26" s="351"/>
      <c r="AM26" s="351"/>
      <c r="AN26" s="351"/>
      <c r="AO26" s="351"/>
      <c r="AR26" s="29"/>
    </row>
    <row r="27" spans="2:44" s="1" customFormat="1" ht="6.9" customHeight="1">
      <c r="B27" s="29"/>
      <c r="AR27" s="29"/>
    </row>
    <row r="28" spans="2:44" s="1" customFormat="1" ht="13.2">
      <c r="B28" s="29"/>
      <c r="L28" s="352" t="s">
        <v>36</v>
      </c>
      <c r="M28" s="352"/>
      <c r="N28" s="352"/>
      <c r="O28" s="352"/>
      <c r="P28" s="352"/>
      <c r="W28" s="352" t="s">
        <v>37</v>
      </c>
      <c r="X28" s="352"/>
      <c r="Y28" s="352"/>
      <c r="Z28" s="352"/>
      <c r="AA28" s="352"/>
      <c r="AB28" s="352"/>
      <c r="AC28" s="352"/>
      <c r="AD28" s="352"/>
      <c r="AE28" s="352"/>
      <c r="AK28" s="352" t="s">
        <v>38</v>
      </c>
      <c r="AL28" s="352"/>
      <c r="AM28" s="352"/>
      <c r="AN28" s="352"/>
      <c r="AO28" s="352"/>
      <c r="AR28" s="29"/>
    </row>
    <row r="29" spans="2:44" s="2" customFormat="1" ht="14.4" customHeight="1">
      <c r="B29" s="33"/>
      <c r="D29" s="26" t="s">
        <v>39</v>
      </c>
      <c r="F29" s="26" t="s">
        <v>40</v>
      </c>
      <c r="L29" s="355">
        <v>0.21</v>
      </c>
      <c r="M29" s="354"/>
      <c r="N29" s="354"/>
      <c r="O29" s="354"/>
      <c r="P29" s="354"/>
      <c r="W29" s="353">
        <f>ROUND(AZ54,2)</f>
        <v>0</v>
      </c>
      <c r="X29" s="354"/>
      <c r="Y29" s="354"/>
      <c r="Z29" s="354"/>
      <c r="AA29" s="354"/>
      <c r="AB29" s="354"/>
      <c r="AC29" s="354"/>
      <c r="AD29" s="354"/>
      <c r="AE29" s="354"/>
      <c r="AK29" s="353">
        <f>ROUND(AV54,2)</f>
        <v>0</v>
      </c>
      <c r="AL29" s="354"/>
      <c r="AM29" s="354"/>
      <c r="AN29" s="354"/>
      <c r="AO29" s="354"/>
      <c r="AR29" s="33"/>
    </row>
    <row r="30" spans="2:44" s="2" customFormat="1" ht="14.4" customHeight="1">
      <c r="B30" s="33"/>
      <c r="F30" s="26" t="s">
        <v>41</v>
      </c>
      <c r="L30" s="355">
        <v>0.15</v>
      </c>
      <c r="M30" s="354"/>
      <c r="N30" s="354"/>
      <c r="O30" s="354"/>
      <c r="P30" s="354"/>
      <c r="W30" s="353">
        <f>ROUND(BA54,2)</f>
        <v>0</v>
      </c>
      <c r="X30" s="354"/>
      <c r="Y30" s="354"/>
      <c r="Z30" s="354"/>
      <c r="AA30" s="354"/>
      <c r="AB30" s="354"/>
      <c r="AC30" s="354"/>
      <c r="AD30" s="354"/>
      <c r="AE30" s="354"/>
      <c r="AK30" s="353">
        <f>ROUND(AW54,2)</f>
        <v>0</v>
      </c>
      <c r="AL30" s="354"/>
      <c r="AM30" s="354"/>
      <c r="AN30" s="354"/>
      <c r="AO30" s="354"/>
      <c r="AR30" s="33"/>
    </row>
    <row r="31" spans="2:44" s="2" customFormat="1" ht="14.4" customHeight="1" hidden="1">
      <c r="B31" s="33"/>
      <c r="F31" s="26" t="s">
        <v>42</v>
      </c>
      <c r="L31" s="355">
        <v>0.21</v>
      </c>
      <c r="M31" s="354"/>
      <c r="N31" s="354"/>
      <c r="O31" s="354"/>
      <c r="P31" s="354"/>
      <c r="W31" s="353">
        <f>ROUND(BB54,2)</f>
        <v>0</v>
      </c>
      <c r="X31" s="354"/>
      <c r="Y31" s="354"/>
      <c r="Z31" s="354"/>
      <c r="AA31" s="354"/>
      <c r="AB31" s="354"/>
      <c r="AC31" s="354"/>
      <c r="AD31" s="354"/>
      <c r="AE31" s="354"/>
      <c r="AK31" s="353">
        <v>0</v>
      </c>
      <c r="AL31" s="354"/>
      <c r="AM31" s="354"/>
      <c r="AN31" s="354"/>
      <c r="AO31" s="354"/>
      <c r="AR31" s="33"/>
    </row>
    <row r="32" spans="2:44" s="2" customFormat="1" ht="14.4" customHeight="1" hidden="1">
      <c r="B32" s="33"/>
      <c r="F32" s="26" t="s">
        <v>43</v>
      </c>
      <c r="L32" s="355">
        <v>0.15</v>
      </c>
      <c r="M32" s="354"/>
      <c r="N32" s="354"/>
      <c r="O32" s="354"/>
      <c r="P32" s="354"/>
      <c r="W32" s="353">
        <f>ROUND(BC54,2)</f>
        <v>0</v>
      </c>
      <c r="X32" s="354"/>
      <c r="Y32" s="354"/>
      <c r="Z32" s="354"/>
      <c r="AA32" s="354"/>
      <c r="AB32" s="354"/>
      <c r="AC32" s="354"/>
      <c r="AD32" s="354"/>
      <c r="AE32" s="354"/>
      <c r="AK32" s="353">
        <v>0</v>
      </c>
      <c r="AL32" s="354"/>
      <c r="AM32" s="354"/>
      <c r="AN32" s="354"/>
      <c r="AO32" s="354"/>
      <c r="AR32" s="33"/>
    </row>
    <row r="33" spans="2:44" s="2" customFormat="1" ht="14.4" customHeight="1" hidden="1">
      <c r="B33" s="33"/>
      <c r="F33" s="26" t="s">
        <v>44</v>
      </c>
      <c r="L33" s="355">
        <v>0</v>
      </c>
      <c r="M33" s="354"/>
      <c r="N33" s="354"/>
      <c r="O33" s="354"/>
      <c r="P33" s="354"/>
      <c r="W33" s="353">
        <f>ROUND(BD54,2)</f>
        <v>0</v>
      </c>
      <c r="X33" s="354"/>
      <c r="Y33" s="354"/>
      <c r="Z33" s="354"/>
      <c r="AA33" s="354"/>
      <c r="AB33" s="354"/>
      <c r="AC33" s="354"/>
      <c r="AD33" s="354"/>
      <c r="AE33" s="354"/>
      <c r="AK33" s="353">
        <v>0</v>
      </c>
      <c r="AL33" s="354"/>
      <c r="AM33" s="354"/>
      <c r="AN33" s="354"/>
      <c r="AO33" s="354"/>
      <c r="AR33" s="33"/>
    </row>
    <row r="34" spans="2:44" s="1" customFormat="1" ht="6.9" customHeight="1">
      <c r="B34" s="29"/>
      <c r="AR34" s="29"/>
    </row>
    <row r="35" spans="2:44" s="1" customFormat="1" ht="25.95" customHeight="1">
      <c r="B35" s="29"/>
      <c r="C35" s="34"/>
      <c r="D35" s="35" t="s">
        <v>45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46</v>
      </c>
      <c r="U35" s="36"/>
      <c r="V35" s="36"/>
      <c r="W35" s="36"/>
      <c r="X35" s="375" t="s">
        <v>47</v>
      </c>
      <c r="Y35" s="376"/>
      <c r="Z35" s="376"/>
      <c r="AA35" s="376"/>
      <c r="AB35" s="376"/>
      <c r="AC35" s="36"/>
      <c r="AD35" s="36"/>
      <c r="AE35" s="36"/>
      <c r="AF35" s="36"/>
      <c r="AG35" s="36"/>
      <c r="AH35" s="36"/>
      <c r="AI35" s="36"/>
      <c r="AJ35" s="36"/>
      <c r="AK35" s="377">
        <f>SUM(AK26:AK33)</f>
        <v>0</v>
      </c>
      <c r="AL35" s="376"/>
      <c r="AM35" s="376"/>
      <c r="AN35" s="376"/>
      <c r="AO35" s="378"/>
      <c r="AP35" s="34"/>
      <c r="AQ35" s="34"/>
      <c r="AR35" s="29"/>
    </row>
    <row r="36" spans="2:44" s="1" customFormat="1" ht="6.9" customHeight="1">
      <c r="B36" s="29"/>
      <c r="AR36" s="29"/>
    </row>
    <row r="37" spans="2:44" s="1" customFormat="1" ht="6.9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" customHeight="1">
      <c r="B42" s="29"/>
      <c r="C42" s="21" t="s">
        <v>48</v>
      </c>
      <c r="AR42" s="29"/>
    </row>
    <row r="43" spans="2:44" s="1" customFormat="1" ht="6.9" customHeight="1">
      <c r="B43" s="29"/>
      <c r="AR43" s="29"/>
    </row>
    <row r="44" spans="2:44" s="3" customFormat="1" ht="12" customHeight="1">
      <c r="B44" s="42"/>
      <c r="C44" s="26" t="s">
        <v>13</v>
      </c>
      <c r="L44" s="3" t="str">
        <f>K5</f>
        <v>04RAP</v>
      </c>
      <c r="AR44" s="42"/>
    </row>
    <row r="45" spans="2:44" s="4" customFormat="1" ht="36.9" customHeight="1">
      <c r="B45" s="43"/>
      <c r="C45" s="44" t="s">
        <v>15</v>
      </c>
      <c r="L45" s="366" t="str">
        <f>K6</f>
        <v>Stavební úpravy 1.NP - Správní vudova Zooparku Chomutov</v>
      </c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R45" s="43"/>
    </row>
    <row r="46" spans="2:44" s="1" customFormat="1" ht="6.9" customHeight="1">
      <c r="B46" s="29"/>
      <c r="AR46" s="29"/>
    </row>
    <row r="47" spans="2:44" s="1" customFormat="1" ht="12" customHeight="1">
      <c r="B47" s="29"/>
      <c r="C47" s="26" t="s">
        <v>19</v>
      </c>
      <c r="L47" s="45" t="str">
        <f>IF(K8="","",K8)</f>
        <v xml:space="preserve"> </v>
      </c>
      <c r="AI47" s="26" t="s">
        <v>21</v>
      </c>
      <c r="AM47" s="368" t="str">
        <f>IF(AN8="","",AN8)</f>
        <v>5. 9. 2023</v>
      </c>
      <c r="AN47" s="368"/>
      <c r="AR47" s="29"/>
    </row>
    <row r="48" spans="2:44" s="1" customFormat="1" ht="6.9" customHeight="1">
      <c r="B48" s="29"/>
      <c r="AR48" s="29"/>
    </row>
    <row r="49" spans="2:56" s="1" customFormat="1" ht="15.15" customHeight="1">
      <c r="B49" s="29"/>
      <c r="C49" s="26" t="s">
        <v>23</v>
      </c>
      <c r="L49" s="3" t="str">
        <f>IF(E11="","",E11)</f>
        <v>Zoopark Chomutov</v>
      </c>
      <c r="AI49" s="26" t="s">
        <v>28</v>
      </c>
      <c r="AM49" s="369" t="str">
        <f>IF(E17="","",E17)</f>
        <v>ing. Josef Řápek</v>
      </c>
      <c r="AN49" s="370"/>
      <c r="AO49" s="370"/>
      <c r="AP49" s="370"/>
      <c r="AR49" s="29"/>
      <c r="AS49" s="371" t="s">
        <v>49</v>
      </c>
      <c r="AT49" s="372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5.15" customHeight="1">
      <c r="B50" s="29"/>
      <c r="C50" s="26" t="s">
        <v>27</v>
      </c>
      <c r="L50" s="3" t="str">
        <f>IF(E14="","",E14)</f>
        <v xml:space="preserve"> </v>
      </c>
      <c r="AI50" s="26" t="s">
        <v>31</v>
      </c>
      <c r="AM50" s="369" t="str">
        <f>IF(E20="","",E20)</f>
        <v>Lukáš Novák</v>
      </c>
      <c r="AN50" s="370"/>
      <c r="AO50" s="370"/>
      <c r="AP50" s="370"/>
      <c r="AR50" s="29"/>
      <c r="AS50" s="373"/>
      <c r="AT50" s="374"/>
      <c r="BD50" s="50"/>
    </row>
    <row r="51" spans="2:56" s="1" customFormat="1" ht="10.95" customHeight="1">
      <c r="B51" s="29"/>
      <c r="AR51" s="29"/>
      <c r="AS51" s="373"/>
      <c r="AT51" s="374"/>
      <c r="BD51" s="50"/>
    </row>
    <row r="52" spans="2:56" s="1" customFormat="1" ht="29.25" customHeight="1">
      <c r="B52" s="29"/>
      <c r="C52" s="359" t="s">
        <v>50</v>
      </c>
      <c r="D52" s="360"/>
      <c r="E52" s="360"/>
      <c r="F52" s="360"/>
      <c r="G52" s="360"/>
      <c r="H52" s="51"/>
      <c r="I52" s="361" t="s">
        <v>51</v>
      </c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2" t="s">
        <v>52</v>
      </c>
      <c r="AH52" s="360"/>
      <c r="AI52" s="360"/>
      <c r="AJ52" s="360"/>
      <c r="AK52" s="360"/>
      <c r="AL52" s="360"/>
      <c r="AM52" s="360"/>
      <c r="AN52" s="361" t="s">
        <v>53</v>
      </c>
      <c r="AO52" s="360"/>
      <c r="AP52" s="360"/>
      <c r="AQ52" s="52" t="s">
        <v>54</v>
      </c>
      <c r="AR52" s="29"/>
      <c r="AS52" s="53" t="s">
        <v>55</v>
      </c>
      <c r="AT52" s="54" t="s">
        <v>56</v>
      </c>
      <c r="AU52" s="54" t="s">
        <v>57</v>
      </c>
      <c r="AV52" s="54" t="s">
        <v>58</v>
      </c>
      <c r="AW52" s="54" t="s">
        <v>59</v>
      </c>
      <c r="AX52" s="54" t="s">
        <v>60</v>
      </c>
      <c r="AY52" s="54" t="s">
        <v>61</v>
      </c>
      <c r="AZ52" s="54" t="s">
        <v>62</v>
      </c>
      <c r="BA52" s="54" t="s">
        <v>63</v>
      </c>
      <c r="BB52" s="54" t="s">
        <v>64</v>
      </c>
      <c r="BC52" s="54" t="s">
        <v>65</v>
      </c>
      <c r="BD52" s="55" t="s">
        <v>66</v>
      </c>
    </row>
    <row r="53" spans="2:56" s="1" customFormat="1" ht="10.95" customHeight="1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5" customFormat="1" ht="32.4" customHeight="1">
      <c r="B54" s="57"/>
      <c r="C54" s="58" t="s">
        <v>67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363">
        <f>ROUND(SUM(AG55:AG57),2)</f>
        <v>0</v>
      </c>
      <c r="AH54" s="363"/>
      <c r="AI54" s="363"/>
      <c r="AJ54" s="363"/>
      <c r="AK54" s="363"/>
      <c r="AL54" s="363"/>
      <c r="AM54" s="363"/>
      <c r="AN54" s="364">
        <f>SUM(AG54,AT54)</f>
        <v>0</v>
      </c>
      <c r="AO54" s="364"/>
      <c r="AP54" s="364"/>
      <c r="AQ54" s="61" t="s">
        <v>3</v>
      </c>
      <c r="AR54" s="57"/>
      <c r="AS54" s="62">
        <f>ROUND(SUM(AS55:AS57),2)</f>
        <v>0</v>
      </c>
      <c r="AT54" s="63">
        <f>ROUND(SUM(AV54:AW54),2)</f>
        <v>0</v>
      </c>
      <c r="AU54" s="64">
        <f>ROUND(SUM(AU55:AU57),5)</f>
        <v>862.98197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ROUND(SUM(AZ55:AZ57),2)</f>
        <v>0</v>
      </c>
      <c r="BA54" s="63">
        <f>ROUND(SUM(BA55:BA57),2)</f>
        <v>0</v>
      </c>
      <c r="BB54" s="63">
        <f>ROUND(SUM(BB55:BB57),2)</f>
        <v>0</v>
      </c>
      <c r="BC54" s="63">
        <f>ROUND(SUM(BC55:BC57),2)</f>
        <v>0</v>
      </c>
      <c r="BD54" s="65">
        <f>ROUND(SUM(BD55:BD57),2)</f>
        <v>0</v>
      </c>
      <c r="BS54" s="66" t="s">
        <v>68</v>
      </c>
      <c r="BT54" s="66" t="s">
        <v>69</v>
      </c>
      <c r="BU54" s="67" t="s">
        <v>70</v>
      </c>
      <c r="BV54" s="66" t="s">
        <v>71</v>
      </c>
      <c r="BW54" s="66" t="s">
        <v>5</v>
      </c>
      <c r="BX54" s="66" t="s">
        <v>72</v>
      </c>
      <c r="CL54" s="66" t="s">
        <v>3</v>
      </c>
    </row>
    <row r="55" spans="1:91" s="6" customFormat="1" ht="16.5" customHeight="1">
      <c r="A55" s="68" t="s">
        <v>73</v>
      </c>
      <c r="B55" s="69"/>
      <c r="C55" s="70"/>
      <c r="D55" s="358" t="s">
        <v>74</v>
      </c>
      <c r="E55" s="358"/>
      <c r="F55" s="358"/>
      <c r="G55" s="358"/>
      <c r="H55" s="358"/>
      <c r="I55" s="71"/>
      <c r="J55" s="358" t="s">
        <v>75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6">
        <f>'SO 01 - Stavební část'!J30</f>
        <v>0</v>
      </c>
      <c r="AH55" s="357"/>
      <c r="AI55" s="357"/>
      <c r="AJ55" s="357"/>
      <c r="AK55" s="357"/>
      <c r="AL55" s="357"/>
      <c r="AM55" s="357"/>
      <c r="AN55" s="356">
        <f>SUM(AG55,AT55)</f>
        <v>0</v>
      </c>
      <c r="AO55" s="357"/>
      <c r="AP55" s="357"/>
      <c r="AQ55" s="72" t="s">
        <v>76</v>
      </c>
      <c r="AR55" s="69"/>
      <c r="AS55" s="73">
        <v>0</v>
      </c>
      <c r="AT55" s="74">
        <f>ROUND(SUM(AV55:AW55),2)</f>
        <v>0</v>
      </c>
      <c r="AU55" s="75">
        <f>'SO 01 - Stavební část'!P98</f>
        <v>786.273267</v>
      </c>
      <c r="AV55" s="74">
        <f>'SO 01 - Stavební část'!J33</f>
        <v>0</v>
      </c>
      <c r="AW55" s="74">
        <f>'SO 01 - Stavební část'!J34</f>
        <v>0</v>
      </c>
      <c r="AX55" s="74">
        <f>'SO 01 - Stavební část'!J35</f>
        <v>0</v>
      </c>
      <c r="AY55" s="74">
        <f>'SO 01 - Stavební část'!J36</f>
        <v>0</v>
      </c>
      <c r="AZ55" s="74">
        <f>'SO 01 - Stavební část'!F33</f>
        <v>0</v>
      </c>
      <c r="BA55" s="74">
        <f>'SO 01 - Stavební část'!F34</f>
        <v>0</v>
      </c>
      <c r="BB55" s="74">
        <f>'SO 01 - Stavební část'!F35</f>
        <v>0</v>
      </c>
      <c r="BC55" s="74">
        <f>'SO 01 - Stavební část'!F36</f>
        <v>0</v>
      </c>
      <c r="BD55" s="76">
        <f>'SO 01 - Stavební část'!F37</f>
        <v>0</v>
      </c>
      <c r="BT55" s="77" t="s">
        <v>77</v>
      </c>
      <c r="BV55" s="77" t="s">
        <v>71</v>
      </c>
      <c r="BW55" s="77" t="s">
        <v>78</v>
      </c>
      <c r="BX55" s="77" t="s">
        <v>5</v>
      </c>
      <c r="CL55" s="77" t="s">
        <v>3</v>
      </c>
      <c r="CM55" s="77" t="s">
        <v>79</v>
      </c>
    </row>
    <row r="56" spans="1:91" s="6" customFormat="1" ht="16.5" customHeight="1">
      <c r="A56" s="68" t="s">
        <v>73</v>
      </c>
      <c r="B56" s="69"/>
      <c r="C56" s="70"/>
      <c r="D56" s="358" t="s">
        <v>80</v>
      </c>
      <c r="E56" s="358"/>
      <c r="F56" s="358"/>
      <c r="G56" s="358"/>
      <c r="H56" s="358"/>
      <c r="I56" s="71"/>
      <c r="J56" s="358" t="s">
        <v>81</v>
      </c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6">
        <f>'SO 02 - ZTI'!J30</f>
        <v>0</v>
      </c>
      <c r="AH56" s="357"/>
      <c r="AI56" s="357"/>
      <c r="AJ56" s="357"/>
      <c r="AK56" s="357"/>
      <c r="AL56" s="357"/>
      <c r="AM56" s="357"/>
      <c r="AN56" s="356">
        <f>SUM(AG56,AT56)</f>
        <v>0</v>
      </c>
      <c r="AO56" s="357"/>
      <c r="AP56" s="357"/>
      <c r="AQ56" s="72" t="s">
        <v>76</v>
      </c>
      <c r="AR56" s="69"/>
      <c r="AS56" s="73">
        <v>0</v>
      </c>
      <c r="AT56" s="74">
        <f>ROUND(SUM(AV56:AW56),2)</f>
        <v>0</v>
      </c>
      <c r="AU56" s="75">
        <f>'SO 02 - ZTI'!P91</f>
        <v>76.708704</v>
      </c>
      <c r="AV56" s="74">
        <f>'SO 02 - ZTI'!J33</f>
        <v>0</v>
      </c>
      <c r="AW56" s="74">
        <f>'SO 02 - ZTI'!J34</f>
        <v>0</v>
      </c>
      <c r="AX56" s="74">
        <f>'SO 02 - ZTI'!J35</f>
        <v>0</v>
      </c>
      <c r="AY56" s="74">
        <f>'SO 02 - ZTI'!J36</f>
        <v>0</v>
      </c>
      <c r="AZ56" s="74">
        <f>'SO 02 - ZTI'!F33</f>
        <v>0</v>
      </c>
      <c r="BA56" s="74">
        <f>'SO 02 - ZTI'!F34</f>
        <v>0</v>
      </c>
      <c r="BB56" s="74">
        <f>'SO 02 - ZTI'!F35</f>
        <v>0</v>
      </c>
      <c r="BC56" s="74">
        <f>'SO 02 - ZTI'!F36</f>
        <v>0</v>
      </c>
      <c r="BD56" s="76">
        <f>'SO 02 - ZTI'!F37</f>
        <v>0</v>
      </c>
      <c r="BT56" s="77" t="s">
        <v>77</v>
      </c>
      <c r="BV56" s="77" t="s">
        <v>71</v>
      </c>
      <c r="BW56" s="77" t="s">
        <v>82</v>
      </c>
      <c r="BX56" s="77" t="s">
        <v>5</v>
      </c>
      <c r="CL56" s="77" t="s">
        <v>3</v>
      </c>
      <c r="CM56" s="77" t="s">
        <v>79</v>
      </c>
    </row>
    <row r="57" spans="1:91" s="6" customFormat="1" ht="16.5" customHeight="1">
      <c r="A57" s="68" t="s">
        <v>73</v>
      </c>
      <c r="B57" s="69"/>
      <c r="C57" s="70"/>
      <c r="D57" s="358" t="s">
        <v>83</v>
      </c>
      <c r="E57" s="358"/>
      <c r="F57" s="358"/>
      <c r="G57" s="358"/>
      <c r="H57" s="358"/>
      <c r="I57" s="71"/>
      <c r="J57" s="358" t="s">
        <v>84</v>
      </c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6">
        <f>'SO 03 - Elektroinstalace'!J30</f>
        <v>0</v>
      </c>
      <c r="AH57" s="357"/>
      <c r="AI57" s="357"/>
      <c r="AJ57" s="357"/>
      <c r="AK57" s="357"/>
      <c r="AL57" s="357"/>
      <c r="AM57" s="357"/>
      <c r="AN57" s="356">
        <f>SUM(AG57,AT57)</f>
        <v>0</v>
      </c>
      <c r="AO57" s="357"/>
      <c r="AP57" s="357"/>
      <c r="AQ57" s="72" t="s">
        <v>76</v>
      </c>
      <c r="AR57" s="69"/>
      <c r="AS57" s="78">
        <v>0</v>
      </c>
      <c r="AT57" s="79">
        <f>ROUND(SUM(AV57:AW57),2)</f>
        <v>0</v>
      </c>
      <c r="AU57" s="80">
        <f>'SO 03 - Elektroinstalace'!P81</f>
        <v>0</v>
      </c>
      <c r="AV57" s="79">
        <f>'SO 03 - Elektroinstalace'!J33</f>
        <v>0</v>
      </c>
      <c r="AW57" s="79">
        <f>'SO 03 - Elektroinstalace'!J34</f>
        <v>0</v>
      </c>
      <c r="AX57" s="79">
        <f>'SO 03 - Elektroinstalace'!J35</f>
        <v>0</v>
      </c>
      <c r="AY57" s="79">
        <f>'SO 03 - Elektroinstalace'!J36</f>
        <v>0</v>
      </c>
      <c r="AZ57" s="79">
        <f>'SO 03 - Elektroinstalace'!F33</f>
        <v>0</v>
      </c>
      <c r="BA57" s="79">
        <f>'SO 03 - Elektroinstalace'!F34</f>
        <v>0</v>
      </c>
      <c r="BB57" s="79">
        <f>'SO 03 - Elektroinstalace'!F35</f>
        <v>0</v>
      </c>
      <c r="BC57" s="79">
        <f>'SO 03 - Elektroinstalace'!F36</f>
        <v>0</v>
      </c>
      <c r="BD57" s="81">
        <f>'SO 03 - Elektroinstalace'!F37</f>
        <v>0</v>
      </c>
      <c r="BT57" s="77" t="s">
        <v>77</v>
      </c>
      <c r="BV57" s="77" t="s">
        <v>71</v>
      </c>
      <c r="BW57" s="77" t="s">
        <v>85</v>
      </c>
      <c r="BX57" s="77" t="s">
        <v>5</v>
      </c>
      <c r="CL57" s="77" t="s">
        <v>3</v>
      </c>
      <c r="CM57" s="77" t="s">
        <v>79</v>
      </c>
    </row>
    <row r="58" spans="2:44" s="1" customFormat="1" ht="30" customHeight="1">
      <c r="B58" s="29"/>
      <c r="AR58" s="29"/>
    </row>
    <row r="59" spans="2:44" s="1" customFormat="1" ht="6.9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29"/>
    </row>
  </sheetData>
  <mergeCells count="48"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SO 01 - Stavební část'!C2" display="/"/>
    <hyperlink ref="A56" location="'SO 02 - ZTI'!C2" display="/"/>
    <hyperlink ref="A57" location="'SO 03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81"/>
  <sheetViews>
    <sheetView showGridLines="0" tabSelected="1" workbookViewId="0" topLeftCell="A259">
      <selection activeCell="I284" sqref="I28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365" t="s">
        <v>6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78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86</v>
      </c>
      <c r="L4" s="20"/>
      <c r="M4" s="82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380" t="str">
        <f>'Rekapitulace stavby'!K6</f>
        <v>Stavební úpravy 1.NP - Správní vudova Zooparku Chomutov</v>
      </c>
      <c r="F7" s="381"/>
      <c r="G7" s="381"/>
      <c r="H7" s="381"/>
      <c r="L7" s="20"/>
    </row>
    <row r="8" spans="2:12" s="1" customFormat="1" ht="12" customHeight="1">
      <c r="B8" s="29"/>
      <c r="D8" s="26" t="s">
        <v>87</v>
      </c>
      <c r="L8" s="29"/>
    </row>
    <row r="9" spans="2:12" s="1" customFormat="1" ht="16.5" customHeight="1">
      <c r="B9" s="29"/>
      <c r="E9" s="366" t="s">
        <v>88</v>
      </c>
      <c r="F9" s="379"/>
      <c r="G9" s="379"/>
      <c r="H9" s="379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6" t="s">
        <v>17</v>
      </c>
      <c r="F11" s="24" t="s">
        <v>3</v>
      </c>
      <c r="I11" s="26" t="s">
        <v>18</v>
      </c>
      <c r="J11" s="24" t="s">
        <v>3</v>
      </c>
      <c r="L11" s="29"/>
    </row>
    <row r="12" spans="2:12" s="1" customFormat="1" ht="12" customHeight="1">
      <c r="B12" s="29"/>
      <c r="D12" s="26" t="s">
        <v>19</v>
      </c>
      <c r="F12" s="24" t="s">
        <v>20</v>
      </c>
      <c r="I12" s="26" t="s">
        <v>21</v>
      </c>
      <c r="J12" s="46" t="str">
        <f>'Rekapitulace stavby'!AN8</f>
        <v>5. 9. 2023</v>
      </c>
      <c r="L12" s="29"/>
    </row>
    <row r="13" spans="2:12" s="1" customFormat="1" ht="10.95" customHeight="1">
      <c r="B13" s="29"/>
      <c r="L13" s="29"/>
    </row>
    <row r="14" spans="2:12" s="1" customFormat="1" ht="12" customHeight="1">
      <c r="B14" s="29"/>
      <c r="D14" s="26" t="s">
        <v>23</v>
      </c>
      <c r="I14" s="26" t="s">
        <v>24</v>
      </c>
      <c r="J14" s="24" t="s">
        <v>3</v>
      </c>
      <c r="L14" s="29"/>
    </row>
    <row r="15" spans="2:12" s="1" customFormat="1" ht="18" customHeight="1">
      <c r="B15" s="29"/>
      <c r="E15" s="24" t="s">
        <v>25</v>
      </c>
      <c r="I15" s="26" t="s">
        <v>26</v>
      </c>
      <c r="J15" s="24" t="s">
        <v>3</v>
      </c>
      <c r="L15" s="29"/>
    </row>
    <row r="16" spans="2:12" s="1" customFormat="1" ht="6.9" customHeight="1">
      <c r="B16" s="29"/>
      <c r="L16" s="29"/>
    </row>
    <row r="17" spans="2:12" s="1" customFormat="1" ht="12" customHeight="1">
      <c r="B17" s="29"/>
      <c r="D17" s="26" t="s">
        <v>27</v>
      </c>
      <c r="I17" s="26" t="s">
        <v>24</v>
      </c>
      <c r="J17" s="24" t="str">
        <f>'Rekapitulace stavby'!AN13</f>
        <v/>
      </c>
      <c r="L17" s="29"/>
    </row>
    <row r="18" spans="2:12" s="1" customFormat="1" ht="18" customHeight="1">
      <c r="B18" s="29"/>
      <c r="E18" s="346" t="str">
        <f>'Rekapitulace stavby'!E14</f>
        <v xml:space="preserve"> </v>
      </c>
      <c r="F18" s="346"/>
      <c r="G18" s="346"/>
      <c r="H18" s="346"/>
      <c r="I18" s="26" t="s">
        <v>26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24</v>
      </c>
      <c r="J20" s="24" t="s">
        <v>3</v>
      </c>
      <c r="L20" s="29"/>
    </row>
    <row r="21" spans="2:12" s="1" customFormat="1" ht="18" customHeight="1">
      <c r="B21" s="29"/>
      <c r="E21" s="24" t="s">
        <v>29</v>
      </c>
      <c r="I21" s="26" t="s">
        <v>26</v>
      </c>
      <c r="J21" s="24" t="s">
        <v>3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24</v>
      </c>
      <c r="J23" s="24" t="s">
        <v>3</v>
      </c>
      <c r="L23" s="29"/>
    </row>
    <row r="24" spans="2:12" s="1" customFormat="1" ht="18" customHeight="1">
      <c r="B24" s="29"/>
      <c r="E24" s="24" t="s">
        <v>32</v>
      </c>
      <c r="I24" s="26" t="s">
        <v>26</v>
      </c>
      <c r="J24" s="24" t="s">
        <v>3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3"/>
      <c r="E27" s="349" t="s">
        <v>3</v>
      </c>
      <c r="F27" s="349"/>
      <c r="G27" s="349"/>
      <c r="H27" s="349"/>
      <c r="L27" s="83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84" t="s">
        <v>35</v>
      </c>
      <c r="J30" s="60">
        <f>ROUND(J98,2)</f>
        <v>0</v>
      </c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" customHeight="1">
      <c r="B32" s="29"/>
      <c r="F32" s="32" t="s">
        <v>37</v>
      </c>
      <c r="I32" s="32" t="s">
        <v>36</v>
      </c>
      <c r="J32" s="32" t="s">
        <v>38</v>
      </c>
      <c r="L32" s="29"/>
    </row>
    <row r="33" spans="2:12" s="1" customFormat="1" ht="14.4" customHeight="1">
      <c r="B33" s="29"/>
      <c r="D33" s="49" t="s">
        <v>39</v>
      </c>
      <c r="E33" s="26" t="s">
        <v>40</v>
      </c>
      <c r="F33" s="85">
        <f>ROUND((SUM(BE98:BE280)),2)</f>
        <v>0</v>
      </c>
      <c r="I33" s="86">
        <v>0.21</v>
      </c>
      <c r="J33" s="85">
        <f>ROUND(((SUM(BE98:BE280))*I33),2)</f>
        <v>0</v>
      </c>
      <c r="L33" s="29"/>
    </row>
    <row r="34" spans="2:12" s="1" customFormat="1" ht="14.4" customHeight="1">
      <c r="B34" s="29"/>
      <c r="E34" s="26" t="s">
        <v>41</v>
      </c>
      <c r="F34" s="85">
        <f>ROUND((SUM(BF98:BF280)),2)</f>
        <v>0</v>
      </c>
      <c r="I34" s="86">
        <v>0.15</v>
      </c>
      <c r="J34" s="85">
        <f>ROUND(((SUM(BF98:BF280))*I34),2)</f>
        <v>0</v>
      </c>
      <c r="L34" s="29"/>
    </row>
    <row r="35" spans="2:12" s="1" customFormat="1" ht="14.4" customHeight="1" hidden="1">
      <c r="B35" s="29"/>
      <c r="E35" s="26" t="s">
        <v>42</v>
      </c>
      <c r="F35" s="85">
        <f>ROUND((SUM(BG98:BG280)),2)</f>
        <v>0</v>
      </c>
      <c r="I35" s="86">
        <v>0.21</v>
      </c>
      <c r="J35" s="85">
        <f>0</f>
        <v>0</v>
      </c>
      <c r="L35" s="29"/>
    </row>
    <row r="36" spans="2:12" s="1" customFormat="1" ht="14.4" customHeight="1" hidden="1">
      <c r="B36" s="29"/>
      <c r="E36" s="26" t="s">
        <v>43</v>
      </c>
      <c r="F36" s="85">
        <f>ROUND((SUM(BH98:BH280)),2)</f>
        <v>0</v>
      </c>
      <c r="I36" s="86">
        <v>0.15</v>
      </c>
      <c r="J36" s="85">
        <f>0</f>
        <v>0</v>
      </c>
      <c r="L36" s="29"/>
    </row>
    <row r="37" spans="2:12" s="1" customFormat="1" ht="14.4" customHeight="1" hidden="1">
      <c r="B37" s="29"/>
      <c r="E37" s="26" t="s">
        <v>44</v>
      </c>
      <c r="F37" s="85">
        <f>ROUND((SUM(BI98:BI280)),2)</f>
        <v>0</v>
      </c>
      <c r="I37" s="86">
        <v>0</v>
      </c>
      <c r="J37" s="85">
        <f>0</f>
        <v>0</v>
      </c>
      <c r="L37" s="29"/>
    </row>
    <row r="38" spans="2:12" s="1" customFormat="1" ht="6.9" customHeight="1">
      <c r="B38" s="29"/>
      <c r="L38" s="29"/>
    </row>
    <row r="39" spans="2:12" s="1" customFormat="1" ht="25.35" customHeight="1">
      <c r="B39" s="29"/>
      <c r="C39" s="87"/>
      <c r="D39" s="88" t="s">
        <v>45</v>
      </c>
      <c r="E39" s="51"/>
      <c r="F39" s="51"/>
      <c r="G39" s="89" t="s">
        <v>46</v>
      </c>
      <c r="H39" s="90" t="s">
        <v>47</v>
      </c>
      <c r="I39" s="51"/>
      <c r="J39" s="91">
        <f>SUM(J30:J37)</f>
        <v>0</v>
      </c>
      <c r="K39" s="92"/>
      <c r="L39" s="29"/>
    </row>
    <row r="40" spans="2:12" s="1" customFormat="1" ht="14.4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" customHeight="1">
      <c r="B45" s="29"/>
      <c r="C45" s="21" t="s">
        <v>89</v>
      </c>
      <c r="L45" s="29"/>
    </row>
    <row r="46" spans="2:12" s="1" customFormat="1" ht="6.9" customHeight="1">
      <c r="B46" s="29"/>
      <c r="L46" s="29"/>
    </row>
    <row r="47" spans="2:12" s="1" customFormat="1" ht="12" customHeight="1">
      <c r="B47" s="29"/>
      <c r="C47" s="26" t="s">
        <v>15</v>
      </c>
      <c r="L47" s="29"/>
    </row>
    <row r="48" spans="2:12" s="1" customFormat="1" ht="16.5" customHeight="1">
      <c r="B48" s="29"/>
      <c r="E48" s="380" t="str">
        <f>E7</f>
        <v>Stavební úpravy 1.NP - Správní vudova Zooparku Chomutov</v>
      </c>
      <c r="F48" s="381"/>
      <c r="G48" s="381"/>
      <c r="H48" s="381"/>
      <c r="L48" s="29"/>
    </row>
    <row r="49" spans="2:12" s="1" customFormat="1" ht="12" customHeight="1">
      <c r="B49" s="29"/>
      <c r="C49" s="26" t="s">
        <v>87</v>
      </c>
      <c r="L49" s="29"/>
    </row>
    <row r="50" spans="2:12" s="1" customFormat="1" ht="16.5" customHeight="1">
      <c r="B50" s="29"/>
      <c r="E50" s="366" t="str">
        <f>E9</f>
        <v>SO 01 - Stavební část</v>
      </c>
      <c r="F50" s="379"/>
      <c r="G50" s="379"/>
      <c r="H50" s="379"/>
      <c r="L50" s="29"/>
    </row>
    <row r="51" spans="2:12" s="1" customFormat="1" ht="6.9" customHeight="1">
      <c r="B51" s="29"/>
      <c r="L51" s="29"/>
    </row>
    <row r="52" spans="2:12" s="1" customFormat="1" ht="12" customHeight="1">
      <c r="B52" s="29"/>
      <c r="C52" s="26" t="s">
        <v>19</v>
      </c>
      <c r="F52" s="24" t="str">
        <f>F12</f>
        <v xml:space="preserve"> </v>
      </c>
      <c r="I52" s="26" t="s">
        <v>21</v>
      </c>
      <c r="J52" s="46" t="str">
        <f>IF(J12="","",J12)</f>
        <v>5. 9. 2023</v>
      </c>
      <c r="L52" s="29"/>
    </row>
    <row r="53" spans="2:12" s="1" customFormat="1" ht="6.9" customHeight="1">
      <c r="B53" s="29"/>
      <c r="L53" s="29"/>
    </row>
    <row r="54" spans="2:12" s="1" customFormat="1" ht="15.15" customHeight="1">
      <c r="B54" s="29"/>
      <c r="C54" s="26" t="s">
        <v>23</v>
      </c>
      <c r="F54" s="24" t="str">
        <f>E15</f>
        <v>Zoopark Chomutov</v>
      </c>
      <c r="I54" s="26" t="s">
        <v>28</v>
      </c>
      <c r="J54" s="27" t="str">
        <f>E21</f>
        <v>ing. Josef Řápek</v>
      </c>
      <c r="L54" s="29"/>
    </row>
    <row r="55" spans="2:12" s="1" customFormat="1" ht="15.15" customHeight="1">
      <c r="B55" s="29"/>
      <c r="C55" s="26" t="s">
        <v>27</v>
      </c>
      <c r="F55" s="24" t="str">
        <f>IF(E18="","",E18)</f>
        <v xml:space="preserve"> </v>
      </c>
      <c r="I55" s="26" t="s">
        <v>31</v>
      </c>
      <c r="J55" s="27" t="str">
        <f>E24</f>
        <v>Lukáš Novák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93" t="s">
        <v>90</v>
      </c>
      <c r="D57" s="87"/>
      <c r="E57" s="87"/>
      <c r="F57" s="87"/>
      <c r="G57" s="87"/>
      <c r="H57" s="87"/>
      <c r="I57" s="87"/>
      <c r="J57" s="94" t="s">
        <v>91</v>
      </c>
      <c r="K57" s="87"/>
      <c r="L57" s="29"/>
    </row>
    <row r="58" spans="2:12" s="1" customFormat="1" ht="10.35" customHeight="1">
      <c r="B58" s="29"/>
      <c r="L58" s="29"/>
    </row>
    <row r="59" spans="2:47" s="1" customFormat="1" ht="22.95" customHeight="1">
      <c r="B59" s="29"/>
      <c r="C59" s="95" t="s">
        <v>67</v>
      </c>
      <c r="J59" s="60">
        <f>J98</f>
        <v>0</v>
      </c>
      <c r="L59" s="29"/>
      <c r="AU59" s="17" t="s">
        <v>92</v>
      </c>
    </row>
    <row r="60" spans="2:12" s="8" customFormat="1" ht="24.9" customHeight="1">
      <c r="B60" s="96"/>
      <c r="D60" s="97" t="s">
        <v>93</v>
      </c>
      <c r="E60" s="98"/>
      <c r="F60" s="98"/>
      <c r="G60" s="98"/>
      <c r="H60" s="98"/>
      <c r="I60" s="98"/>
      <c r="J60" s="99">
        <f>J99</f>
        <v>0</v>
      </c>
      <c r="L60" s="96"/>
    </row>
    <row r="61" spans="2:12" s="9" customFormat="1" ht="19.95" customHeight="1">
      <c r="B61" s="100"/>
      <c r="D61" s="101" t="s">
        <v>94</v>
      </c>
      <c r="E61" s="102"/>
      <c r="F61" s="102"/>
      <c r="G61" s="102"/>
      <c r="H61" s="102"/>
      <c r="I61" s="102"/>
      <c r="J61" s="103">
        <f>J100</f>
        <v>0</v>
      </c>
      <c r="L61" s="100"/>
    </row>
    <row r="62" spans="2:12" s="9" customFormat="1" ht="19.95" customHeight="1">
      <c r="B62" s="100"/>
      <c r="D62" s="101" t="s">
        <v>95</v>
      </c>
      <c r="E62" s="102"/>
      <c r="F62" s="102"/>
      <c r="G62" s="102"/>
      <c r="H62" s="102"/>
      <c r="I62" s="102"/>
      <c r="J62" s="103">
        <f>J115</f>
        <v>0</v>
      </c>
      <c r="L62" s="100"/>
    </row>
    <row r="63" spans="2:12" s="9" customFormat="1" ht="19.95" customHeight="1">
      <c r="B63" s="100"/>
      <c r="D63" s="101" t="s">
        <v>96</v>
      </c>
      <c r="E63" s="102"/>
      <c r="F63" s="102"/>
      <c r="G63" s="102"/>
      <c r="H63" s="102"/>
      <c r="I63" s="102"/>
      <c r="J63" s="103">
        <f>J138</f>
        <v>0</v>
      </c>
      <c r="L63" s="100"/>
    </row>
    <row r="64" spans="2:12" s="9" customFormat="1" ht="19.95" customHeight="1">
      <c r="B64" s="100"/>
      <c r="D64" s="101" t="s">
        <v>97</v>
      </c>
      <c r="E64" s="102"/>
      <c r="F64" s="102"/>
      <c r="G64" s="102"/>
      <c r="H64" s="102"/>
      <c r="I64" s="102"/>
      <c r="J64" s="103">
        <f>J148</f>
        <v>0</v>
      </c>
      <c r="L64" s="100"/>
    </row>
    <row r="65" spans="2:12" s="8" customFormat="1" ht="24.9" customHeight="1">
      <c r="B65" s="96"/>
      <c r="D65" s="97" t="s">
        <v>98</v>
      </c>
      <c r="E65" s="98"/>
      <c r="F65" s="98"/>
      <c r="G65" s="98"/>
      <c r="H65" s="98"/>
      <c r="I65" s="98"/>
      <c r="J65" s="99">
        <f>J151</f>
        <v>0</v>
      </c>
      <c r="L65" s="96"/>
    </row>
    <row r="66" spans="2:12" s="9" customFormat="1" ht="19.95" customHeight="1">
      <c r="B66" s="100"/>
      <c r="D66" s="101" t="s">
        <v>99</v>
      </c>
      <c r="E66" s="102"/>
      <c r="F66" s="102"/>
      <c r="G66" s="102"/>
      <c r="H66" s="102"/>
      <c r="I66" s="102"/>
      <c r="J66" s="103">
        <f>J152</f>
        <v>0</v>
      </c>
      <c r="L66" s="100"/>
    </row>
    <row r="67" spans="2:12" s="9" customFormat="1" ht="19.95" customHeight="1">
      <c r="B67" s="100"/>
      <c r="D67" s="101" t="s">
        <v>100</v>
      </c>
      <c r="E67" s="102"/>
      <c r="F67" s="102"/>
      <c r="G67" s="102"/>
      <c r="H67" s="102"/>
      <c r="I67" s="102"/>
      <c r="J67" s="103">
        <f>J157</f>
        <v>0</v>
      </c>
      <c r="L67" s="100"/>
    </row>
    <row r="68" spans="2:12" s="9" customFormat="1" ht="19.95" customHeight="1">
      <c r="B68" s="100"/>
      <c r="D68" s="101" t="s">
        <v>101</v>
      </c>
      <c r="E68" s="102"/>
      <c r="F68" s="102"/>
      <c r="G68" s="102"/>
      <c r="H68" s="102"/>
      <c r="I68" s="102"/>
      <c r="J68" s="103">
        <f>J159</f>
        <v>0</v>
      </c>
      <c r="L68" s="100"/>
    </row>
    <row r="69" spans="2:12" s="9" customFormat="1" ht="19.95" customHeight="1">
      <c r="B69" s="100"/>
      <c r="D69" s="101" t="s">
        <v>102</v>
      </c>
      <c r="E69" s="102"/>
      <c r="F69" s="102"/>
      <c r="G69" s="102"/>
      <c r="H69" s="102"/>
      <c r="I69" s="102"/>
      <c r="J69" s="103">
        <f>J176</f>
        <v>0</v>
      </c>
      <c r="L69" s="100"/>
    </row>
    <row r="70" spans="2:12" s="9" customFormat="1" ht="19.95" customHeight="1">
      <c r="B70" s="100"/>
      <c r="D70" s="101" t="s">
        <v>103</v>
      </c>
      <c r="E70" s="102"/>
      <c r="F70" s="102"/>
      <c r="G70" s="102"/>
      <c r="H70" s="102"/>
      <c r="I70" s="102"/>
      <c r="J70" s="103">
        <f>J181</f>
        <v>0</v>
      </c>
      <c r="L70" s="100"/>
    </row>
    <row r="71" spans="2:12" s="9" customFormat="1" ht="19.95" customHeight="1">
      <c r="B71" s="100"/>
      <c r="D71" s="101" t="s">
        <v>104</v>
      </c>
      <c r="E71" s="102"/>
      <c r="F71" s="102"/>
      <c r="G71" s="102"/>
      <c r="H71" s="102"/>
      <c r="I71" s="102"/>
      <c r="J71" s="103">
        <f>J204</f>
        <v>0</v>
      </c>
      <c r="L71" s="100"/>
    </row>
    <row r="72" spans="2:12" s="9" customFormat="1" ht="19.95" customHeight="1">
      <c r="B72" s="100"/>
      <c r="D72" s="101" t="s">
        <v>105</v>
      </c>
      <c r="E72" s="102"/>
      <c r="F72" s="102"/>
      <c r="G72" s="102"/>
      <c r="H72" s="102"/>
      <c r="I72" s="102"/>
      <c r="J72" s="103">
        <f>J225</f>
        <v>0</v>
      </c>
      <c r="L72" s="100"/>
    </row>
    <row r="73" spans="2:12" s="9" customFormat="1" ht="19.95" customHeight="1">
      <c r="B73" s="100"/>
      <c r="D73" s="101" t="s">
        <v>106</v>
      </c>
      <c r="E73" s="102"/>
      <c r="F73" s="102"/>
      <c r="G73" s="102"/>
      <c r="H73" s="102"/>
      <c r="I73" s="102"/>
      <c r="J73" s="103">
        <f>J261</f>
        <v>0</v>
      </c>
      <c r="L73" s="100"/>
    </row>
    <row r="74" spans="2:12" s="8" customFormat="1" ht="24.9" customHeight="1">
      <c r="B74" s="96"/>
      <c r="D74" s="97" t="s">
        <v>107</v>
      </c>
      <c r="E74" s="98"/>
      <c r="F74" s="98"/>
      <c r="G74" s="98"/>
      <c r="H74" s="98"/>
      <c r="I74" s="98"/>
      <c r="J74" s="99">
        <f>J271</f>
        <v>0</v>
      </c>
      <c r="L74" s="96"/>
    </row>
    <row r="75" spans="2:12" s="9" customFormat="1" ht="19.95" customHeight="1">
      <c r="B75" s="100"/>
      <c r="D75" s="101" t="s">
        <v>108</v>
      </c>
      <c r="E75" s="102"/>
      <c r="F75" s="102"/>
      <c r="G75" s="102"/>
      <c r="H75" s="102"/>
      <c r="I75" s="102"/>
      <c r="J75" s="103">
        <f>J272</f>
        <v>0</v>
      </c>
      <c r="L75" s="100"/>
    </row>
    <row r="76" spans="2:12" s="9" customFormat="1" ht="19.95" customHeight="1">
      <c r="B76" s="100"/>
      <c r="D76" s="101" t="s">
        <v>109</v>
      </c>
      <c r="E76" s="102"/>
      <c r="F76" s="102"/>
      <c r="G76" s="102"/>
      <c r="H76" s="102"/>
      <c r="I76" s="102"/>
      <c r="J76" s="103">
        <f>J275</f>
        <v>0</v>
      </c>
      <c r="L76" s="100"/>
    </row>
    <row r="77" spans="2:12" s="9" customFormat="1" ht="19.95" customHeight="1">
      <c r="B77" s="100"/>
      <c r="D77" s="101" t="s">
        <v>110</v>
      </c>
      <c r="E77" s="102"/>
      <c r="F77" s="102"/>
      <c r="G77" s="102"/>
      <c r="H77" s="102"/>
      <c r="I77" s="102"/>
      <c r="J77" s="103">
        <f>J277</f>
        <v>0</v>
      </c>
      <c r="L77" s="100"/>
    </row>
    <row r="78" spans="2:12" s="9" customFormat="1" ht="19.95" customHeight="1">
      <c r="B78" s="100"/>
      <c r="D78" s="101" t="s">
        <v>111</v>
      </c>
      <c r="E78" s="102"/>
      <c r="F78" s="102"/>
      <c r="G78" s="102"/>
      <c r="H78" s="102"/>
      <c r="I78" s="102"/>
      <c r="J78" s="103">
        <f>J279</f>
        <v>0</v>
      </c>
      <c r="L78" s="100"/>
    </row>
    <row r="79" spans="2:12" s="1" customFormat="1" ht="21.75" customHeight="1">
      <c r="B79" s="29"/>
      <c r="L79" s="29"/>
    </row>
    <row r="80" spans="2:12" s="1" customFormat="1" ht="6.9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29"/>
    </row>
    <row r="84" spans="2:12" s="1" customFormat="1" ht="6.9" customHeight="1"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29"/>
    </row>
    <row r="85" spans="2:12" s="1" customFormat="1" ht="24.9" customHeight="1">
      <c r="B85" s="29"/>
      <c r="C85" s="21" t="s">
        <v>112</v>
      </c>
      <c r="L85" s="29"/>
    </row>
    <row r="86" spans="2:12" s="1" customFormat="1" ht="6.9" customHeight="1">
      <c r="B86" s="29"/>
      <c r="L86" s="29"/>
    </row>
    <row r="87" spans="2:12" s="1" customFormat="1" ht="12" customHeight="1">
      <c r="B87" s="29"/>
      <c r="C87" s="26" t="s">
        <v>15</v>
      </c>
      <c r="L87" s="29"/>
    </row>
    <row r="88" spans="2:12" s="1" customFormat="1" ht="16.5" customHeight="1">
      <c r="B88" s="29"/>
      <c r="E88" s="380" t="str">
        <f>E7</f>
        <v>Stavební úpravy 1.NP - Správní vudova Zooparku Chomutov</v>
      </c>
      <c r="F88" s="381"/>
      <c r="G88" s="381"/>
      <c r="H88" s="381"/>
      <c r="L88" s="29"/>
    </row>
    <row r="89" spans="2:12" s="1" customFormat="1" ht="12" customHeight="1">
      <c r="B89" s="29"/>
      <c r="C89" s="26" t="s">
        <v>87</v>
      </c>
      <c r="L89" s="29"/>
    </row>
    <row r="90" spans="2:12" s="1" customFormat="1" ht="16.5" customHeight="1">
      <c r="B90" s="29"/>
      <c r="E90" s="366" t="str">
        <f>E9</f>
        <v>SO 01 - Stavební část</v>
      </c>
      <c r="F90" s="379"/>
      <c r="G90" s="379"/>
      <c r="H90" s="379"/>
      <c r="L90" s="29"/>
    </row>
    <row r="91" spans="2:12" s="1" customFormat="1" ht="6.9" customHeight="1">
      <c r="B91" s="29"/>
      <c r="L91" s="29"/>
    </row>
    <row r="92" spans="2:12" s="1" customFormat="1" ht="12" customHeight="1">
      <c r="B92" s="29"/>
      <c r="C92" s="26" t="s">
        <v>19</v>
      </c>
      <c r="F92" s="24" t="str">
        <f>F12</f>
        <v xml:space="preserve"> </v>
      </c>
      <c r="I92" s="26" t="s">
        <v>21</v>
      </c>
      <c r="J92" s="46" t="str">
        <f>IF(J12="","",J12)</f>
        <v>5. 9. 2023</v>
      </c>
      <c r="L92" s="29"/>
    </row>
    <row r="93" spans="2:12" s="1" customFormat="1" ht="6.9" customHeight="1">
      <c r="B93" s="29"/>
      <c r="L93" s="29"/>
    </row>
    <row r="94" spans="2:12" s="1" customFormat="1" ht="15.15" customHeight="1">
      <c r="B94" s="29"/>
      <c r="C94" s="26" t="s">
        <v>23</v>
      </c>
      <c r="F94" s="24" t="str">
        <f>E15</f>
        <v>Zoopark Chomutov</v>
      </c>
      <c r="I94" s="26" t="s">
        <v>28</v>
      </c>
      <c r="J94" s="27" t="str">
        <f>E21</f>
        <v>ing. Josef Řápek</v>
      </c>
      <c r="L94" s="29"/>
    </row>
    <row r="95" spans="2:12" s="1" customFormat="1" ht="15.15" customHeight="1">
      <c r="B95" s="29"/>
      <c r="C95" s="26" t="s">
        <v>27</v>
      </c>
      <c r="F95" s="24" t="str">
        <f>IF(E18="","",E18)</f>
        <v xml:space="preserve"> </v>
      </c>
      <c r="I95" s="26" t="s">
        <v>31</v>
      </c>
      <c r="J95" s="27" t="str">
        <f>E24</f>
        <v>Lukáš Novák</v>
      </c>
      <c r="L95" s="29"/>
    </row>
    <row r="96" spans="2:12" s="1" customFormat="1" ht="10.35" customHeight="1">
      <c r="B96" s="29"/>
      <c r="L96" s="29"/>
    </row>
    <row r="97" spans="2:20" s="10" customFormat="1" ht="29.25" customHeight="1">
      <c r="B97" s="104"/>
      <c r="C97" s="105" t="s">
        <v>113</v>
      </c>
      <c r="D97" s="106" t="s">
        <v>54</v>
      </c>
      <c r="E97" s="106" t="s">
        <v>50</v>
      </c>
      <c r="F97" s="106" t="s">
        <v>51</v>
      </c>
      <c r="G97" s="106" t="s">
        <v>114</v>
      </c>
      <c r="H97" s="106" t="s">
        <v>115</v>
      </c>
      <c r="I97" s="106" t="s">
        <v>116</v>
      </c>
      <c r="J97" s="106" t="s">
        <v>91</v>
      </c>
      <c r="K97" s="107" t="s">
        <v>117</v>
      </c>
      <c r="L97" s="104"/>
      <c r="M97" s="53" t="s">
        <v>3</v>
      </c>
      <c r="N97" s="54" t="s">
        <v>39</v>
      </c>
      <c r="O97" s="54" t="s">
        <v>118</v>
      </c>
      <c r="P97" s="54" t="s">
        <v>119</v>
      </c>
      <c r="Q97" s="54" t="s">
        <v>120</v>
      </c>
      <c r="R97" s="54" t="s">
        <v>121</v>
      </c>
      <c r="S97" s="54" t="s">
        <v>122</v>
      </c>
      <c r="T97" s="55" t="s">
        <v>123</v>
      </c>
    </row>
    <row r="98" spans="2:63" s="1" customFormat="1" ht="22.95" customHeight="1">
      <c r="B98" s="29"/>
      <c r="C98" s="58" t="s">
        <v>124</v>
      </c>
      <c r="J98" s="108">
        <f>BK98</f>
        <v>0</v>
      </c>
      <c r="L98" s="29"/>
      <c r="M98" s="56"/>
      <c r="N98" s="47"/>
      <c r="O98" s="47"/>
      <c r="P98" s="109">
        <f>P99+P151+P271</f>
        <v>786.273267</v>
      </c>
      <c r="Q98" s="47"/>
      <c r="R98" s="109">
        <f>R99+R151+R271</f>
        <v>17.76150473</v>
      </c>
      <c r="S98" s="47"/>
      <c r="T98" s="110">
        <f>T99+T151+T271</f>
        <v>28.061770000000003</v>
      </c>
      <c r="AT98" s="17" t="s">
        <v>68</v>
      </c>
      <c r="AU98" s="17" t="s">
        <v>92</v>
      </c>
      <c r="BK98" s="111">
        <f>BK99+BK151+BK271</f>
        <v>0</v>
      </c>
    </row>
    <row r="99" spans="2:63" s="11" customFormat="1" ht="25.95" customHeight="1">
      <c r="B99" s="112"/>
      <c r="D99" s="113" t="s">
        <v>68</v>
      </c>
      <c r="E99" s="114" t="s">
        <v>125</v>
      </c>
      <c r="F99" s="114" t="s">
        <v>126</v>
      </c>
      <c r="J99" s="115">
        <f>BK99</f>
        <v>0</v>
      </c>
      <c r="L99" s="112"/>
      <c r="M99" s="116"/>
      <c r="P99" s="117">
        <f>P100+P115+P138+P148</f>
        <v>365.78871100000003</v>
      </c>
      <c r="R99" s="117">
        <f>R100+R115+R138+R148</f>
        <v>12.552982</v>
      </c>
      <c r="T99" s="118">
        <f>T100+T115+T138+T148</f>
        <v>10.1015</v>
      </c>
      <c r="AR99" s="113" t="s">
        <v>77</v>
      </c>
      <c r="AT99" s="119" t="s">
        <v>68</v>
      </c>
      <c r="AU99" s="119" t="s">
        <v>69</v>
      </c>
      <c r="AY99" s="113" t="s">
        <v>127</v>
      </c>
      <c r="BK99" s="120">
        <f>BK100+BK115+BK138+BK148</f>
        <v>0</v>
      </c>
    </row>
    <row r="100" spans="2:63" s="11" customFormat="1" ht="22.95" customHeight="1">
      <c r="B100" s="112"/>
      <c r="D100" s="113" t="s">
        <v>68</v>
      </c>
      <c r="E100" s="121" t="s">
        <v>128</v>
      </c>
      <c r="F100" s="121" t="s">
        <v>129</v>
      </c>
      <c r="J100" s="122">
        <f>BK100</f>
        <v>0</v>
      </c>
      <c r="L100" s="112"/>
      <c r="M100" s="116"/>
      <c r="P100" s="117">
        <f>SUM(P101:P114)</f>
        <v>242.56647</v>
      </c>
      <c r="R100" s="117">
        <f>SUM(R101:R114)</f>
        <v>12.531982</v>
      </c>
      <c r="T100" s="118">
        <f>SUM(T101:T114)</f>
        <v>0</v>
      </c>
      <c r="AR100" s="113" t="s">
        <v>77</v>
      </c>
      <c r="AT100" s="119" t="s">
        <v>68</v>
      </c>
      <c r="AU100" s="119" t="s">
        <v>77</v>
      </c>
      <c r="AY100" s="113" t="s">
        <v>127</v>
      </c>
      <c r="BK100" s="120">
        <f>SUM(BK101:BK114)</f>
        <v>0</v>
      </c>
    </row>
    <row r="101" spans="2:65" s="1" customFormat="1" ht="24.15" customHeight="1">
      <c r="B101" s="123"/>
      <c r="C101" s="124" t="s">
        <v>77</v>
      </c>
      <c r="D101" s="124" t="s">
        <v>130</v>
      </c>
      <c r="E101" s="125" t="s">
        <v>131</v>
      </c>
      <c r="F101" s="126" t="s">
        <v>132</v>
      </c>
      <c r="G101" s="127" t="s">
        <v>133</v>
      </c>
      <c r="H101" s="128">
        <v>198.4</v>
      </c>
      <c r="I101" s="129">
        <v>0</v>
      </c>
      <c r="J101" s="129">
        <f>ROUND(I101*H101,2)</f>
        <v>0</v>
      </c>
      <c r="K101" s="126" t="s">
        <v>134</v>
      </c>
      <c r="L101" s="29"/>
      <c r="M101" s="130" t="s">
        <v>3</v>
      </c>
      <c r="N101" s="131" t="s">
        <v>40</v>
      </c>
      <c r="O101" s="132">
        <v>0.36</v>
      </c>
      <c r="P101" s="132">
        <f>O101*H101</f>
        <v>71.42399999999999</v>
      </c>
      <c r="Q101" s="132">
        <v>0.00438</v>
      </c>
      <c r="R101" s="132">
        <f>Q101*H101</f>
        <v>0.8689920000000001</v>
      </c>
      <c r="S101" s="132">
        <v>0</v>
      </c>
      <c r="T101" s="133">
        <f>S101*H101</f>
        <v>0</v>
      </c>
      <c r="AR101" s="134" t="s">
        <v>135</v>
      </c>
      <c r="AT101" s="134" t="s">
        <v>130</v>
      </c>
      <c r="AU101" s="134" t="s">
        <v>79</v>
      </c>
      <c r="AY101" s="17" t="s">
        <v>127</v>
      </c>
      <c r="BE101" s="135">
        <f>IF(N101="základní",J101,0)</f>
        <v>0</v>
      </c>
      <c r="BF101" s="135">
        <f>IF(N101="snížená",J101,0)</f>
        <v>0</v>
      </c>
      <c r="BG101" s="135">
        <f>IF(N101="zákl. přenesená",J101,0)</f>
        <v>0</v>
      </c>
      <c r="BH101" s="135">
        <f>IF(N101="sníž. přenesená",J101,0)</f>
        <v>0</v>
      </c>
      <c r="BI101" s="135">
        <f>IF(N101="nulová",J101,0)</f>
        <v>0</v>
      </c>
      <c r="BJ101" s="17" t="s">
        <v>77</v>
      </c>
      <c r="BK101" s="135">
        <f>ROUND(I101*H101,2)</f>
        <v>0</v>
      </c>
      <c r="BL101" s="17" t="s">
        <v>135</v>
      </c>
      <c r="BM101" s="134" t="s">
        <v>136</v>
      </c>
    </row>
    <row r="102" spans="2:47" s="1" customFormat="1" ht="12">
      <c r="B102" s="29"/>
      <c r="D102" s="136" t="s">
        <v>137</v>
      </c>
      <c r="F102" s="137" t="s">
        <v>138</v>
      </c>
      <c r="L102" s="29"/>
      <c r="M102" s="138"/>
      <c r="T102" s="50"/>
      <c r="AT102" s="17" t="s">
        <v>137</v>
      </c>
      <c r="AU102" s="17" t="s">
        <v>79</v>
      </c>
    </row>
    <row r="103" spans="2:51" s="12" customFormat="1" ht="12">
      <c r="B103" s="139"/>
      <c r="D103" s="140" t="s">
        <v>139</v>
      </c>
      <c r="E103" s="141" t="s">
        <v>3</v>
      </c>
      <c r="F103" s="142" t="s">
        <v>140</v>
      </c>
      <c r="H103" s="143">
        <v>198.4</v>
      </c>
      <c r="L103" s="139"/>
      <c r="M103" s="144"/>
      <c r="T103" s="145"/>
      <c r="AT103" s="141" t="s">
        <v>139</v>
      </c>
      <c r="AU103" s="141" t="s">
        <v>79</v>
      </c>
      <c r="AV103" s="12" t="s">
        <v>79</v>
      </c>
      <c r="AW103" s="12" t="s">
        <v>30</v>
      </c>
      <c r="AX103" s="12" t="s">
        <v>77</v>
      </c>
      <c r="AY103" s="141" t="s">
        <v>127</v>
      </c>
    </row>
    <row r="104" spans="2:65" s="1" customFormat="1" ht="16.5" customHeight="1">
      <c r="B104" s="123"/>
      <c r="C104" s="124" t="s">
        <v>79</v>
      </c>
      <c r="D104" s="124" t="s">
        <v>130</v>
      </c>
      <c r="E104" s="125" t="s">
        <v>141</v>
      </c>
      <c r="F104" s="126" t="s">
        <v>142</v>
      </c>
      <c r="G104" s="127" t="s">
        <v>133</v>
      </c>
      <c r="H104" s="128">
        <v>198.4</v>
      </c>
      <c r="I104" s="129">
        <v>0</v>
      </c>
      <c r="J104" s="129">
        <f>ROUND(I104*H104,2)</f>
        <v>0</v>
      </c>
      <c r="K104" s="126" t="s">
        <v>134</v>
      </c>
      <c r="L104" s="29"/>
      <c r="M104" s="130" t="s">
        <v>3</v>
      </c>
      <c r="N104" s="131" t="s">
        <v>40</v>
      </c>
      <c r="O104" s="132">
        <v>0.272</v>
      </c>
      <c r="P104" s="132">
        <f>O104*H104</f>
        <v>53.964800000000004</v>
      </c>
      <c r="Q104" s="132">
        <v>0.003</v>
      </c>
      <c r="R104" s="132">
        <f>Q104*H104</f>
        <v>0.5952000000000001</v>
      </c>
      <c r="S104" s="132">
        <v>0</v>
      </c>
      <c r="T104" s="133">
        <f>S104*H104</f>
        <v>0</v>
      </c>
      <c r="AR104" s="134" t="s">
        <v>135</v>
      </c>
      <c r="AT104" s="134" t="s">
        <v>130</v>
      </c>
      <c r="AU104" s="134" t="s">
        <v>79</v>
      </c>
      <c r="AY104" s="17" t="s">
        <v>127</v>
      </c>
      <c r="BE104" s="135">
        <f>IF(N104="základní",J104,0)</f>
        <v>0</v>
      </c>
      <c r="BF104" s="135">
        <f>IF(N104="snížená",J104,0)</f>
        <v>0</v>
      </c>
      <c r="BG104" s="135">
        <f>IF(N104="zákl. přenesená",J104,0)</f>
        <v>0</v>
      </c>
      <c r="BH104" s="135">
        <f>IF(N104="sníž. přenesená",J104,0)</f>
        <v>0</v>
      </c>
      <c r="BI104" s="135">
        <f>IF(N104="nulová",J104,0)</f>
        <v>0</v>
      </c>
      <c r="BJ104" s="17" t="s">
        <v>77</v>
      </c>
      <c r="BK104" s="135">
        <f>ROUND(I104*H104,2)</f>
        <v>0</v>
      </c>
      <c r="BL104" s="17" t="s">
        <v>135</v>
      </c>
      <c r="BM104" s="134" t="s">
        <v>143</v>
      </c>
    </row>
    <row r="105" spans="2:47" s="1" customFormat="1" ht="12">
      <c r="B105" s="29"/>
      <c r="D105" s="136" t="s">
        <v>137</v>
      </c>
      <c r="F105" s="137" t="s">
        <v>144</v>
      </c>
      <c r="L105" s="29"/>
      <c r="M105" s="138"/>
      <c r="T105" s="50"/>
      <c r="AT105" s="17" t="s">
        <v>137</v>
      </c>
      <c r="AU105" s="17" t="s">
        <v>79</v>
      </c>
    </row>
    <row r="106" spans="2:51" s="12" customFormat="1" ht="12">
      <c r="B106" s="139"/>
      <c r="D106" s="140" t="s">
        <v>139</v>
      </c>
      <c r="E106" s="141" t="s">
        <v>3</v>
      </c>
      <c r="F106" s="142" t="s">
        <v>140</v>
      </c>
      <c r="H106" s="143">
        <v>198.4</v>
      </c>
      <c r="L106" s="139"/>
      <c r="M106" s="144"/>
      <c r="T106" s="145"/>
      <c r="AT106" s="141" t="s">
        <v>139</v>
      </c>
      <c r="AU106" s="141" t="s">
        <v>79</v>
      </c>
      <c r="AV106" s="12" t="s">
        <v>79</v>
      </c>
      <c r="AW106" s="12" t="s">
        <v>30</v>
      </c>
      <c r="AX106" s="12" t="s">
        <v>77</v>
      </c>
      <c r="AY106" s="141" t="s">
        <v>127</v>
      </c>
    </row>
    <row r="107" spans="2:65" s="1" customFormat="1" ht="24.15" customHeight="1">
      <c r="B107" s="123"/>
      <c r="C107" s="124" t="s">
        <v>145</v>
      </c>
      <c r="D107" s="124" t="s">
        <v>130</v>
      </c>
      <c r="E107" s="125" t="s">
        <v>146</v>
      </c>
      <c r="F107" s="126" t="s">
        <v>147</v>
      </c>
      <c r="G107" s="127" t="s">
        <v>133</v>
      </c>
      <c r="H107" s="128">
        <v>198.4</v>
      </c>
      <c r="I107" s="129">
        <v>0</v>
      </c>
      <c r="J107" s="129">
        <f>ROUND(I107*H107,2)</f>
        <v>0</v>
      </c>
      <c r="K107" s="126" t="s">
        <v>134</v>
      </c>
      <c r="L107" s="29"/>
      <c r="M107" s="130" t="s">
        <v>3</v>
      </c>
      <c r="N107" s="131" t="s">
        <v>40</v>
      </c>
      <c r="O107" s="132">
        <v>0.405</v>
      </c>
      <c r="P107" s="132">
        <f>O107*H107</f>
        <v>80.352</v>
      </c>
      <c r="Q107" s="132">
        <v>0.0262</v>
      </c>
      <c r="R107" s="132">
        <f>Q107*H107</f>
        <v>5.19808</v>
      </c>
      <c r="S107" s="132">
        <v>0</v>
      </c>
      <c r="T107" s="133">
        <f>S107*H107</f>
        <v>0</v>
      </c>
      <c r="AR107" s="134" t="s">
        <v>135</v>
      </c>
      <c r="AT107" s="134" t="s">
        <v>130</v>
      </c>
      <c r="AU107" s="134" t="s">
        <v>79</v>
      </c>
      <c r="AY107" s="17" t="s">
        <v>127</v>
      </c>
      <c r="BE107" s="135">
        <f>IF(N107="základní",J107,0)</f>
        <v>0</v>
      </c>
      <c r="BF107" s="135">
        <f>IF(N107="snížená",J107,0)</f>
        <v>0</v>
      </c>
      <c r="BG107" s="135">
        <f>IF(N107="zákl. přenesená",J107,0)</f>
        <v>0</v>
      </c>
      <c r="BH107" s="135">
        <f>IF(N107="sníž. přenesená",J107,0)</f>
        <v>0</v>
      </c>
      <c r="BI107" s="135">
        <f>IF(N107="nulová",J107,0)</f>
        <v>0</v>
      </c>
      <c r="BJ107" s="17" t="s">
        <v>77</v>
      </c>
      <c r="BK107" s="135">
        <f>ROUND(I107*H107,2)</f>
        <v>0</v>
      </c>
      <c r="BL107" s="17" t="s">
        <v>135</v>
      </c>
      <c r="BM107" s="134" t="s">
        <v>148</v>
      </c>
    </row>
    <row r="108" spans="2:47" s="1" customFormat="1" ht="12">
      <c r="B108" s="29"/>
      <c r="D108" s="136" t="s">
        <v>137</v>
      </c>
      <c r="F108" s="137" t="s">
        <v>149</v>
      </c>
      <c r="L108" s="29"/>
      <c r="M108" s="138"/>
      <c r="T108" s="50"/>
      <c r="AT108" s="17" t="s">
        <v>137</v>
      </c>
      <c r="AU108" s="17" t="s">
        <v>79</v>
      </c>
    </row>
    <row r="109" spans="2:51" s="12" customFormat="1" ht="12">
      <c r="B109" s="139"/>
      <c r="D109" s="140" t="s">
        <v>139</v>
      </c>
      <c r="E109" s="141" t="s">
        <v>3</v>
      </c>
      <c r="F109" s="142" t="s">
        <v>140</v>
      </c>
      <c r="H109" s="143">
        <v>198.4</v>
      </c>
      <c r="L109" s="139"/>
      <c r="M109" s="144"/>
      <c r="T109" s="145"/>
      <c r="AT109" s="141" t="s">
        <v>139</v>
      </c>
      <c r="AU109" s="141" t="s">
        <v>79</v>
      </c>
      <c r="AV109" s="12" t="s">
        <v>79</v>
      </c>
      <c r="AW109" s="12" t="s">
        <v>30</v>
      </c>
      <c r="AX109" s="12" t="s">
        <v>77</v>
      </c>
      <c r="AY109" s="141" t="s">
        <v>127</v>
      </c>
    </row>
    <row r="110" spans="2:65" s="1" customFormat="1" ht="21.75" customHeight="1">
      <c r="B110" s="123"/>
      <c r="C110" s="124" t="s">
        <v>135</v>
      </c>
      <c r="D110" s="124" t="s">
        <v>130</v>
      </c>
      <c r="E110" s="125" t="s">
        <v>150</v>
      </c>
      <c r="F110" s="126" t="s">
        <v>151</v>
      </c>
      <c r="G110" s="127" t="s">
        <v>133</v>
      </c>
      <c r="H110" s="128">
        <v>21.84</v>
      </c>
      <c r="I110" s="129">
        <v>0</v>
      </c>
      <c r="J110" s="129">
        <f>ROUND(I110*H110,2)</f>
        <v>0</v>
      </c>
      <c r="K110" s="126" t="s">
        <v>134</v>
      </c>
      <c r="L110" s="29"/>
      <c r="M110" s="130" t="s">
        <v>3</v>
      </c>
      <c r="N110" s="131" t="s">
        <v>40</v>
      </c>
      <c r="O110" s="132">
        <v>0.322</v>
      </c>
      <c r="P110" s="132">
        <f>O110*H110</f>
        <v>7.0324800000000005</v>
      </c>
      <c r="Q110" s="132">
        <v>0.042</v>
      </c>
      <c r="R110" s="132">
        <f>Q110*H110</f>
        <v>0.9172800000000001</v>
      </c>
      <c r="S110" s="132">
        <v>0</v>
      </c>
      <c r="T110" s="133">
        <f>S110*H110</f>
        <v>0</v>
      </c>
      <c r="AR110" s="134" t="s">
        <v>135</v>
      </c>
      <c r="AT110" s="134" t="s">
        <v>130</v>
      </c>
      <c r="AU110" s="134" t="s">
        <v>79</v>
      </c>
      <c r="AY110" s="17" t="s">
        <v>127</v>
      </c>
      <c r="BE110" s="135">
        <f>IF(N110="základní",J110,0)</f>
        <v>0</v>
      </c>
      <c r="BF110" s="135">
        <f>IF(N110="snížená",J110,0)</f>
        <v>0</v>
      </c>
      <c r="BG110" s="135">
        <f>IF(N110="zákl. přenesená",J110,0)</f>
        <v>0</v>
      </c>
      <c r="BH110" s="135">
        <f>IF(N110="sníž. přenesená",J110,0)</f>
        <v>0</v>
      </c>
      <c r="BI110" s="135">
        <f>IF(N110="nulová",J110,0)</f>
        <v>0</v>
      </c>
      <c r="BJ110" s="17" t="s">
        <v>77</v>
      </c>
      <c r="BK110" s="135">
        <f>ROUND(I110*H110,2)</f>
        <v>0</v>
      </c>
      <c r="BL110" s="17" t="s">
        <v>135</v>
      </c>
      <c r="BM110" s="134" t="s">
        <v>152</v>
      </c>
    </row>
    <row r="111" spans="2:47" s="1" customFormat="1" ht="12">
      <c r="B111" s="29"/>
      <c r="D111" s="136" t="s">
        <v>137</v>
      </c>
      <c r="F111" s="137" t="s">
        <v>153</v>
      </c>
      <c r="L111" s="29"/>
      <c r="M111" s="138"/>
      <c r="T111" s="50"/>
      <c r="AT111" s="17" t="s">
        <v>137</v>
      </c>
      <c r="AU111" s="17" t="s">
        <v>79</v>
      </c>
    </row>
    <row r="112" spans="2:65" s="1" customFormat="1" ht="21.75" customHeight="1">
      <c r="B112" s="123"/>
      <c r="C112" s="124" t="s">
        <v>154</v>
      </c>
      <c r="D112" s="124" t="s">
        <v>130</v>
      </c>
      <c r="E112" s="125" t="s">
        <v>155</v>
      </c>
      <c r="F112" s="126" t="s">
        <v>156</v>
      </c>
      <c r="G112" s="127" t="s">
        <v>133</v>
      </c>
      <c r="H112" s="128">
        <v>78.61</v>
      </c>
      <c r="I112" s="129">
        <v>0</v>
      </c>
      <c r="J112" s="129">
        <f>ROUND(I112*H112,2)</f>
        <v>0</v>
      </c>
      <c r="K112" s="126" t="s">
        <v>134</v>
      </c>
      <c r="L112" s="29"/>
      <c r="M112" s="130" t="s">
        <v>3</v>
      </c>
      <c r="N112" s="131" t="s">
        <v>40</v>
      </c>
      <c r="O112" s="132">
        <v>0.379</v>
      </c>
      <c r="P112" s="132">
        <f>O112*H112</f>
        <v>29.79319</v>
      </c>
      <c r="Q112" s="132">
        <v>0.063</v>
      </c>
      <c r="R112" s="132">
        <f>Q112*H112</f>
        <v>4.95243</v>
      </c>
      <c r="S112" s="132">
        <v>0</v>
      </c>
      <c r="T112" s="133">
        <f>S112*H112</f>
        <v>0</v>
      </c>
      <c r="AR112" s="134" t="s">
        <v>135</v>
      </c>
      <c r="AT112" s="134" t="s">
        <v>130</v>
      </c>
      <c r="AU112" s="134" t="s">
        <v>79</v>
      </c>
      <c r="AY112" s="17" t="s">
        <v>127</v>
      </c>
      <c r="BE112" s="135">
        <f>IF(N112="základní",J112,0)</f>
        <v>0</v>
      </c>
      <c r="BF112" s="135">
        <f>IF(N112="snížená",J112,0)</f>
        <v>0</v>
      </c>
      <c r="BG112" s="135">
        <f>IF(N112="zákl. přenesená",J112,0)</f>
        <v>0</v>
      </c>
      <c r="BH112" s="135">
        <f>IF(N112="sníž. přenesená",J112,0)</f>
        <v>0</v>
      </c>
      <c r="BI112" s="135">
        <f>IF(N112="nulová",J112,0)</f>
        <v>0</v>
      </c>
      <c r="BJ112" s="17" t="s">
        <v>77</v>
      </c>
      <c r="BK112" s="135">
        <f>ROUND(I112*H112,2)</f>
        <v>0</v>
      </c>
      <c r="BL112" s="17" t="s">
        <v>135</v>
      </c>
      <c r="BM112" s="134" t="s">
        <v>157</v>
      </c>
    </row>
    <row r="113" spans="2:47" s="1" customFormat="1" ht="12">
      <c r="B113" s="29"/>
      <c r="D113" s="136" t="s">
        <v>137</v>
      </c>
      <c r="F113" s="137" t="s">
        <v>158</v>
      </c>
      <c r="L113" s="29"/>
      <c r="M113" s="138"/>
      <c r="T113" s="50"/>
      <c r="AT113" s="17" t="s">
        <v>137</v>
      </c>
      <c r="AU113" s="17" t="s">
        <v>79</v>
      </c>
    </row>
    <row r="114" spans="2:51" s="12" customFormat="1" ht="12">
      <c r="B114" s="139"/>
      <c r="D114" s="140" t="s">
        <v>139</v>
      </c>
      <c r="E114" s="141" t="s">
        <v>3</v>
      </c>
      <c r="F114" s="142" t="s">
        <v>159</v>
      </c>
      <c r="H114" s="143">
        <v>78.61</v>
      </c>
      <c r="L114" s="139"/>
      <c r="M114" s="144"/>
      <c r="T114" s="145"/>
      <c r="AT114" s="141" t="s">
        <v>139</v>
      </c>
      <c r="AU114" s="141" t="s">
        <v>79</v>
      </c>
      <c r="AV114" s="12" t="s">
        <v>79</v>
      </c>
      <c r="AW114" s="12" t="s">
        <v>30</v>
      </c>
      <c r="AX114" s="12" t="s">
        <v>77</v>
      </c>
      <c r="AY114" s="141" t="s">
        <v>127</v>
      </c>
    </row>
    <row r="115" spans="2:63" s="11" customFormat="1" ht="22.95" customHeight="1">
      <c r="B115" s="112"/>
      <c r="D115" s="113" t="s">
        <v>68</v>
      </c>
      <c r="E115" s="121" t="s">
        <v>160</v>
      </c>
      <c r="F115" s="121" t="s">
        <v>161</v>
      </c>
      <c r="J115" s="122">
        <f>BK115</f>
        <v>0</v>
      </c>
      <c r="L115" s="112"/>
      <c r="M115" s="116"/>
      <c r="P115" s="117">
        <f>SUM(P116:P137)</f>
        <v>66.51646</v>
      </c>
      <c r="R115" s="117">
        <f>SUM(R116:R137)</f>
        <v>0.021</v>
      </c>
      <c r="T115" s="118">
        <f>SUM(T116:T137)</f>
        <v>10.1015</v>
      </c>
      <c r="AR115" s="113" t="s">
        <v>77</v>
      </c>
      <c r="AT115" s="119" t="s">
        <v>68</v>
      </c>
      <c r="AU115" s="119" t="s">
        <v>77</v>
      </c>
      <c r="AY115" s="113" t="s">
        <v>127</v>
      </c>
      <c r="BK115" s="120">
        <f>SUM(BK116:BK137)</f>
        <v>0</v>
      </c>
    </row>
    <row r="116" spans="2:65" s="1" customFormat="1" ht="24.15" customHeight="1">
      <c r="B116" s="123"/>
      <c r="C116" s="124" t="s">
        <v>128</v>
      </c>
      <c r="D116" s="124" t="s">
        <v>130</v>
      </c>
      <c r="E116" s="125" t="s">
        <v>162</v>
      </c>
      <c r="F116" s="126" t="s">
        <v>163</v>
      </c>
      <c r="G116" s="127" t="s">
        <v>133</v>
      </c>
      <c r="H116" s="128">
        <v>100</v>
      </c>
      <c r="I116" s="129">
        <v>0</v>
      </c>
      <c r="J116" s="129">
        <f>ROUND(I116*H116,2)</f>
        <v>0</v>
      </c>
      <c r="K116" s="126" t="s">
        <v>134</v>
      </c>
      <c r="L116" s="29"/>
      <c r="M116" s="130" t="s">
        <v>3</v>
      </c>
      <c r="N116" s="131" t="s">
        <v>40</v>
      </c>
      <c r="O116" s="132">
        <v>0.126</v>
      </c>
      <c r="P116" s="132">
        <f>O116*H116</f>
        <v>12.6</v>
      </c>
      <c r="Q116" s="132">
        <v>0.00021</v>
      </c>
      <c r="R116" s="132">
        <f>Q116*H116</f>
        <v>0.021</v>
      </c>
      <c r="S116" s="132">
        <v>0</v>
      </c>
      <c r="T116" s="133">
        <f>S116*H116</f>
        <v>0</v>
      </c>
      <c r="AR116" s="134" t="s">
        <v>135</v>
      </c>
      <c r="AT116" s="134" t="s">
        <v>130</v>
      </c>
      <c r="AU116" s="134" t="s">
        <v>79</v>
      </c>
      <c r="AY116" s="17" t="s">
        <v>127</v>
      </c>
      <c r="BE116" s="135">
        <f>IF(N116="základní",J116,0)</f>
        <v>0</v>
      </c>
      <c r="BF116" s="135">
        <f>IF(N116="snížená",J116,0)</f>
        <v>0</v>
      </c>
      <c r="BG116" s="135">
        <f>IF(N116="zákl. přenesená",J116,0)</f>
        <v>0</v>
      </c>
      <c r="BH116" s="135">
        <f>IF(N116="sníž. přenesená",J116,0)</f>
        <v>0</v>
      </c>
      <c r="BI116" s="135">
        <f>IF(N116="nulová",J116,0)</f>
        <v>0</v>
      </c>
      <c r="BJ116" s="17" t="s">
        <v>77</v>
      </c>
      <c r="BK116" s="135">
        <f>ROUND(I116*H116,2)</f>
        <v>0</v>
      </c>
      <c r="BL116" s="17" t="s">
        <v>135</v>
      </c>
      <c r="BM116" s="134" t="s">
        <v>164</v>
      </c>
    </row>
    <row r="117" spans="2:47" s="1" customFormat="1" ht="12">
      <c r="B117" s="29"/>
      <c r="D117" s="136" t="s">
        <v>137</v>
      </c>
      <c r="F117" s="137" t="s">
        <v>165</v>
      </c>
      <c r="L117" s="29"/>
      <c r="M117" s="138"/>
      <c r="T117" s="50"/>
      <c r="AT117" s="17" t="s">
        <v>137</v>
      </c>
      <c r="AU117" s="17" t="s">
        <v>79</v>
      </c>
    </row>
    <row r="118" spans="2:65" s="1" customFormat="1" ht="24.15" customHeight="1">
      <c r="B118" s="123"/>
      <c r="C118" s="124" t="s">
        <v>166</v>
      </c>
      <c r="D118" s="124" t="s">
        <v>130</v>
      </c>
      <c r="E118" s="125" t="s">
        <v>167</v>
      </c>
      <c r="F118" s="126" t="s">
        <v>168</v>
      </c>
      <c r="G118" s="127" t="s">
        <v>169</v>
      </c>
      <c r="H118" s="128">
        <v>5.22</v>
      </c>
      <c r="I118" s="129">
        <v>0</v>
      </c>
      <c r="J118" s="129">
        <f>ROUND(I118*H118,2)</f>
        <v>0</v>
      </c>
      <c r="K118" s="126" t="s">
        <v>134</v>
      </c>
      <c r="L118" s="29"/>
      <c r="M118" s="130" t="s">
        <v>3</v>
      </c>
      <c r="N118" s="131" t="s">
        <v>40</v>
      </c>
      <c r="O118" s="132">
        <v>1.283</v>
      </c>
      <c r="P118" s="132">
        <f>O118*H118</f>
        <v>6.697259999999999</v>
      </c>
      <c r="Q118" s="132">
        <v>0</v>
      </c>
      <c r="R118" s="132">
        <f>Q118*H118</f>
        <v>0</v>
      </c>
      <c r="S118" s="132">
        <v>1.175</v>
      </c>
      <c r="T118" s="133">
        <f>S118*H118</f>
        <v>6.1335</v>
      </c>
      <c r="AR118" s="134" t="s">
        <v>135</v>
      </c>
      <c r="AT118" s="134" t="s">
        <v>130</v>
      </c>
      <c r="AU118" s="134" t="s">
        <v>79</v>
      </c>
      <c r="AY118" s="17" t="s">
        <v>127</v>
      </c>
      <c r="BE118" s="135">
        <f>IF(N118="základní",J118,0)</f>
        <v>0</v>
      </c>
      <c r="BF118" s="135">
        <f>IF(N118="snížená",J118,0)</f>
        <v>0</v>
      </c>
      <c r="BG118" s="135">
        <f>IF(N118="zákl. přenesená",J118,0)</f>
        <v>0</v>
      </c>
      <c r="BH118" s="135">
        <f>IF(N118="sníž. přenesená",J118,0)</f>
        <v>0</v>
      </c>
      <c r="BI118" s="135">
        <f>IF(N118="nulová",J118,0)</f>
        <v>0</v>
      </c>
      <c r="BJ118" s="17" t="s">
        <v>77</v>
      </c>
      <c r="BK118" s="135">
        <f>ROUND(I118*H118,2)</f>
        <v>0</v>
      </c>
      <c r="BL118" s="17" t="s">
        <v>135</v>
      </c>
      <c r="BM118" s="134" t="s">
        <v>170</v>
      </c>
    </row>
    <row r="119" spans="2:47" s="1" customFormat="1" ht="12">
      <c r="B119" s="29"/>
      <c r="D119" s="136" t="s">
        <v>137</v>
      </c>
      <c r="F119" s="137" t="s">
        <v>171</v>
      </c>
      <c r="L119" s="29"/>
      <c r="M119" s="138"/>
      <c r="T119" s="50"/>
      <c r="AT119" s="17" t="s">
        <v>137</v>
      </c>
      <c r="AU119" s="17" t="s">
        <v>79</v>
      </c>
    </row>
    <row r="120" spans="2:51" s="13" customFormat="1" ht="12">
      <c r="B120" s="146"/>
      <c r="D120" s="140" t="s">
        <v>139</v>
      </c>
      <c r="E120" s="147" t="s">
        <v>3</v>
      </c>
      <c r="F120" s="148" t="s">
        <v>172</v>
      </c>
      <c r="H120" s="147" t="s">
        <v>3</v>
      </c>
      <c r="L120" s="146"/>
      <c r="M120" s="149"/>
      <c r="T120" s="150"/>
      <c r="AT120" s="147" t="s">
        <v>139</v>
      </c>
      <c r="AU120" s="147" t="s">
        <v>79</v>
      </c>
      <c r="AV120" s="13" t="s">
        <v>77</v>
      </c>
      <c r="AW120" s="13" t="s">
        <v>30</v>
      </c>
      <c r="AX120" s="13" t="s">
        <v>69</v>
      </c>
      <c r="AY120" s="147" t="s">
        <v>127</v>
      </c>
    </row>
    <row r="121" spans="2:51" s="12" customFormat="1" ht="12">
      <c r="B121" s="139"/>
      <c r="D121" s="140" t="s">
        <v>139</v>
      </c>
      <c r="E121" s="141" t="s">
        <v>3</v>
      </c>
      <c r="F121" s="142" t="s">
        <v>173</v>
      </c>
      <c r="H121" s="143">
        <v>2.048</v>
      </c>
      <c r="L121" s="139"/>
      <c r="M121" s="144"/>
      <c r="T121" s="145"/>
      <c r="AT121" s="141" t="s">
        <v>139</v>
      </c>
      <c r="AU121" s="141" t="s">
        <v>79</v>
      </c>
      <c r="AV121" s="12" t="s">
        <v>79</v>
      </c>
      <c r="AW121" s="12" t="s">
        <v>30</v>
      </c>
      <c r="AX121" s="12" t="s">
        <v>69</v>
      </c>
      <c r="AY121" s="141" t="s">
        <v>127</v>
      </c>
    </row>
    <row r="122" spans="2:51" s="12" customFormat="1" ht="12">
      <c r="B122" s="139"/>
      <c r="D122" s="140" t="s">
        <v>139</v>
      </c>
      <c r="E122" s="141" t="s">
        <v>3</v>
      </c>
      <c r="F122" s="142" t="s">
        <v>174</v>
      </c>
      <c r="H122" s="143">
        <v>1.859</v>
      </c>
      <c r="L122" s="139"/>
      <c r="M122" s="144"/>
      <c r="T122" s="145"/>
      <c r="AT122" s="141" t="s">
        <v>139</v>
      </c>
      <c r="AU122" s="141" t="s">
        <v>79</v>
      </c>
      <c r="AV122" s="12" t="s">
        <v>79</v>
      </c>
      <c r="AW122" s="12" t="s">
        <v>30</v>
      </c>
      <c r="AX122" s="12" t="s">
        <v>69</v>
      </c>
      <c r="AY122" s="141" t="s">
        <v>127</v>
      </c>
    </row>
    <row r="123" spans="2:51" s="13" customFormat="1" ht="12">
      <c r="B123" s="146"/>
      <c r="D123" s="140" t="s">
        <v>139</v>
      </c>
      <c r="E123" s="147" t="s">
        <v>3</v>
      </c>
      <c r="F123" s="148" t="s">
        <v>175</v>
      </c>
      <c r="H123" s="147" t="s">
        <v>3</v>
      </c>
      <c r="L123" s="146"/>
      <c r="M123" s="149"/>
      <c r="T123" s="150"/>
      <c r="AT123" s="147" t="s">
        <v>139</v>
      </c>
      <c r="AU123" s="147" t="s">
        <v>79</v>
      </c>
      <c r="AV123" s="13" t="s">
        <v>77</v>
      </c>
      <c r="AW123" s="13" t="s">
        <v>30</v>
      </c>
      <c r="AX123" s="13" t="s">
        <v>69</v>
      </c>
      <c r="AY123" s="147" t="s">
        <v>127</v>
      </c>
    </row>
    <row r="124" spans="2:51" s="12" customFormat="1" ht="12">
      <c r="B124" s="139"/>
      <c r="D124" s="140" t="s">
        <v>139</v>
      </c>
      <c r="E124" s="141" t="s">
        <v>3</v>
      </c>
      <c r="F124" s="142" t="s">
        <v>176</v>
      </c>
      <c r="H124" s="143">
        <v>2.328</v>
      </c>
      <c r="L124" s="139"/>
      <c r="M124" s="144"/>
      <c r="T124" s="145"/>
      <c r="AT124" s="141" t="s">
        <v>139</v>
      </c>
      <c r="AU124" s="141" t="s">
        <v>79</v>
      </c>
      <c r="AV124" s="12" t="s">
        <v>79</v>
      </c>
      <c r="AW124" s="12" t="s">
        <v>30</v>
      </c>
      <c r="AX124" s="12" t="s">
        <v>69</v>
      </c>
      <c r="AY124" s="141" t="s">
        <v>127</v>
      </c>
    </row>
    <row r="125" spans="2:51" s="12" customFormat="1" ht="12">
      <c r="B125" s="139"/>
      <c r="D125" s="140" t="s">
        <v>139</v>
      </c>
      <c r="E125" s="141" t="s">
        <v>3</v>
      </c>
      <c r="F125" s="142" t="s">
        <v>177</v>
      </c>
      <c r="H125" s="143">
        <v>-1.015</v>
      </c>
      <c r="L125" s="139"/>
      <c r="M125" s="144"/>
      <c r="T125" s="145"/>
      <c r="AT125" s="141" t="s">
        <v>139</v>
      </c>
      <c r="AU125" s="141" t="s">
        <v>79</v>
      </c>
      <c r="AV125" s="12" t="s">
        <v>79</v>
      </c>
      <c r="AW125" s="12" t="s">
        <v>30</v>
      </c>
      <c r="AX125" s="12" t="s">
        <v>69</v>
      </c>
      <c r="AY125" s="141" t="s">
        <v>127</v>
      </c>
    </row>
    <row r="126" spans="2:51" s="14" customFormat="1" ht="12">
      <c r="B126" s="151"/>
      <c r="D126" s="140" t="s">
        <v>139</v>
      </c>
      <c r="E126" s="152" t="s">
        <v>3</v>
      </c>
      <c r="F126" s="153" t="s">
        <v>178</v>
      </c>
      <c r="H126" s="154">
        <v>5.22</v>
      </c>
      <c r="L126" s="151"/>
      <c r="M126" s="155"/>
      <c r="T126" s="156"/>
      <c r="AT126" s="152" t="s">
        <v>139</v>
      </c>
      <c r="AU126" s="152" t="s">
        <v>79</v>
      </c>
      <c r="AV126" s="14" t="s">
        <v>135</v>
      </c>
      <c r="AW126" s="14" t="s">
        <v>30</v>
      </c>
      <c r="AX126" s="14" t="s">
        <v>77</v>
      </c>
      <c r="AY126" s="152" t="s">
        <v>127</v>
      </c>
    </row>
    <row r="127" spans="2:65" s="1" customFormat="1" ht="24.15" customHeight="1">
      <c r="B127" s="123"/>
      <c r="C127" s="124" t="s">
        <v>179</v>
      </c>
      <c r="D127" s="124" t="s">
        <v>130</v>
      </c>
      <c r="E127" s="125" t="s">
        <v>180</v>
      </c>
      <c r="F127" s="126" t="s">
        <v>181</v>
      </c>
      <c r="G127" s="127" t="s">
        <v>133</v>
      </c>
      <c r="H127" s="128">
        <v>198.4</v>
      </c>
      <c r="I127" s="129">
        <v>0</v>
      </c>
      <c r="J127" s="129">
        <f>ROUND(I127*H127,2)</f>
        <v>0</v>
      </c>
      <c r="K127" s="126" t="s">
        <v>134</v>
      </c>
      <c r="L127" s="29"/>
      <c r="M127" s="130" t="s">
        <v>3</v>
      </c>
      <c r="N127" s="131" t="s">
        <v>40</v>
      </c>
      <c r="O127" s="132">
        <v>0.238</v>
      </c>
      <c r="P127" s="132">
        <f>O127*H127</f>
        <v>47.2192</v>
      </c>
      <c r="Q127" s="132">
        <v>0</v>
      </c>
      <c r="R127" s="132">
        <f>Q127*H127</f>
        <v>0</v>
      </c>
      <c r="S127" s="132">
        <v>0.02</v>
      </c>
      <c r="T127" s="133">
        <f>S127*H127</f>
        <v>3.9680000000000004</v>
      </c>
      <c r="AR127" s="134" t="s">
        <v>135</v>
      </c>
      <c r="AT127" s="134" t="s">
        <v>130</v>
      </c>
      <c r="AU127" s="134" t="s">
        <v>79</v>
      </c>
      <c r="AY127" s="17" t="s">
        <v>127</v>
      </c>
      <c r="BE127" s="135">
        <f>IF(N127="základní",J127,0)</f>
        <v>0</v>
      </c>
      <c r="BF127" s="135">
        <f>IF(N127="snížená",J127,0)</f>
        <v>0</v>
      </c>
      <c r="BG127" s="135">
        <f>IF(N127="zákl. přenesená",J127,0)</f>
        <v>0</v>
      </c>
      <c r="BH127" s="135">
        <f>IF(N127="sníž. přenesená",J127,0)</f>
        <v>0</v>
      </c>
      <c r="BI127" s="135">
        <f>IF(N127="nulová",J127,0)</f>
        <v>0</v>
      </c>
      <c r="BJ127" s="17" t="s">
        <v>77</v>
      </c>
      <c r="BK127" s="135">
        <f>ROUND(I127*H127,2)</f>
        <v>0</v>
      </c>
      <c r="BL127" s="17" t="s">
        <v>135</v>
      </c>
      <c r="BM127" s="134" t="s">
        <v>182</v>
      </c>
    </row>
    <row r="128" spans="2:47" s="1" customFormat="1" ht="12">
      <c r="B128" s="29"/>
      <c r="D128" s="136" t="s">
        <v>137</v>
      </c>
      <c r="F128" s="137" t="s">
        <v>183</v>
      </c>
      <c r="L128" s="29"/>
      <c r="M128" s="138"/>
      <c r="T128" s="50"/>
      <c r="AT128" s="17" t="s">
        <v>137</v>
      </c>
      <c r="AU128" s="17" t="s">
        <v>79</v>
      </c>
    </row>
    <row r="129" spans="2:51" s="12" customFormat="1" ht="12">
      <c r="B129" s="139"/>
      <c r="D129" s="140" t="s">
        <v>139</v>
      </c>
      <c r="E129" s="141" t="s">
        <v>3</v>
      </c>
      <c r="F129" s="142" t="s">
        <v>140</v>
      </c>
      <c r="H129" s="143">
        <v>198.4</v>
      </c>
      <c r="L129" s="139"/>
      <c r="M129" s="144"/>
      <c r="T129" s="145"/>
      <c r="AT129" s="141" t="s">
        <v>139</v>
      </c>
      <c r="AU129" s="141" t="s">
        <v>79</v>
      </c>
      <c r="AV129" s="12" t="s">
        <v>79</v>
      </c>
      <c r="AW129" s="12" t="s">
        <v>30</v>
      </c>
      <c r="AX129" s="12" t="s">
        <v>77</v>
      </c>
      <c r="AY129" s="141" t="s">
        <v>127</v>
      </c>
    </row>
    <row r="130" spans="2:65" s="1" customFormat="1" ht="16.5" customHeight="1">
      <c r="B130" s="123"/>
      <c r="C130" s="124" t="s">
        <v>160</v>
      </c>
      <c r="D130" s="124" t="s">
        <v>130</v>
      </c>
      <c r="E130" s="125" t="s">
        <v>184</v>
      </c>
      <c r="F130" s="126" t="s">
        <v>185</v>
      </c>
      <c r="G130" s="127" t="s">
        <v>186</v>
      </c>
      <c r="H130" s="128">
        <v>1</v>
      </c>
      <c r="I130" s="129">
        <v>0</v>
      </c>
      <c r="J130" s="129">
        <f>ROUND(I130*H130,2)</f>
        <v>0</v>
      </c>
      <c r="K130" s="126" t="s">
        <v>3</v>
      </c>
      <c r="L130" s="29"/>
      <c r="M130" s="130" t="s">
        <v>3</v>
      </c>
      <c r="N130" s="131" t="s">
        <v>40</v>
      </c>
      <c r="O130" s="132">
        <v>0</v>
      </c>
      <c r="P130" s="132">
        <f>O130*H130</f>
        <v>0</v>
      </c>
      <c r="Q130" s="132">
        <v>0</v>
      </c>
      <c r="R130" s="132">
        <f>Q130*H130</f>
        <v>0</v>
      </c>
      <c r="S130" s="132">
        <v>0</v>
      </c>
      <c r="T130" s="133">
        <f>S130*H130</f>
        <v>0</v>
      </c>
      <c r="AR130" s="134" t="s">
        <v>135</v>
      </c>
      <c r="AT130" s="134" t="s">
        <v>130</v>
      </c>
      <c r="AU130" s="134" t="s">
        <v>79</v>
      </c>
      <c r="AY130" s="17" t="s">
        <v>127</v>
      </c>
      <c r="BE130" s="135">
        <f>IF(N130="základní",J130,0)</f>
        <v>0</v>
      </c>
      <c r="BF130" s="135">
        <f>IF(N130="snížená",J130,0)</f>
        <v>0</v>
      </c>
      <c r="BG130" s="135">
        <f>IF(N130="zákl. přenesená",J130,0)</f>
        <v>0</v>
      </c>
      <c r="BH130" s="135">
        <f>IF(N130="sníž. přenesená",J130,0)</f>
        <v>0</v>
      </c>
      <c r="BI130" s="135">
        <f>IF(N130="nulová",J130,0)</f>
        <v>0</v>
      </c>
      <c r="BJ130" s="17" t="s">
        <v>77</v>
      </c>
      <c r="BK130" s="135">
        <f>ROUND(I130*H130,2)</f>
        <v>0</v>
      </c>
      <c r="BL130" s="17" t="s">
        <v>135</v>
      </c>
      <c r="BM130" s="134" t="s">
        <v>187</v>
      </c>
    </row>
    <row r="131" spans="2:47" s="1" customFormat="1" ht="28.8">
      <c r="B131" s="29"/>
      <c r="D131" s="140" t="s">
        <v>188</v>
      </c>
      <c r="F131" s="157" t="s">
        <v>189</v>
      </c>
      <c r="L131" s="29"/>
      <c r="M131" s="138"/>
      <c r="T131" s="50"/>
      <c r="AT131" s="17" t="s">
        <v>188</v>
      </c>
      <c r="AU131" s="17" t="s">
        <v>79</v>
      </c>
    </row>
    <row r="132" spans="2:65" s="1" customFormat="1" ht="16.5" customHeight="1">
      <c r="B132" s="123"/>
      <c r="C132" s="124" t="s">
        <v>190</v>
      </c>
      <c r="D132" s="124" t="s">
        <v>130</v>
      </c>
      <c r="E132" s="125" t="s">
        <v>191</v>
      </c>
      <c r="F132" s="126" t="s">
        <v>192</v>
      </c>
      <c r="G132" s="127" t="s">
        <v>186</v>
      </c>
      <c r="H132" s="128">
        <v>1</v>
      </c>
      <c r="I132" s="129">
        <v>0</v>
      </c>
      <c r="J132" s="129">
        <f>ROUND(I132*H132,2)</f>
        <v>0</v>
      </c>
      <c r="K132" s="126" t="s">
        <v>3</v>
      </c>
      <c r="L132" s="29"/>
      <c r="M132" s="130" t="s">
        <v>3</v>
      </c>
      <c r="N132" s="131" t="s">
        <v>40</v>
      </c>
      <c r="O132" s="132">
        <v>0</v>
      </c>
      <c r="P132" s="132">
        <f>O132*H132</f>
        <v>0</v>
      </c>
      <c r="Q132" s="132">
        <v>0</v>
      </c>
      <c r="R132" s="132">
        <f>Q132*H132</f>
        <v>0</v>
      </c>
      <c r="S132" s="132">
        <v>0</v>
      </c>
      <c r="T132" s="133">
        <f>S132*H132</f>
        <v>0</v>
      </c>
      <c r="AR132" s="134" t="s">
        <v>135</v>
      </c>
      <c r="AT132" s="134" t="s">
        <v>130</v>
      </c>
      <c r="AU132" s="134" t="s">
        <v>79</v>
      </c>
      <c r="AY132" s="17" t="s">
        <v>127</v>
      </c>
      <c r="BE132" s="135">
        <f>IF(N132="základní",J132,0)</f>
        <v>0</v>
      </c>
      <c r="BF132" s="135">
        <f>IF(N132="snížená",J132,0)</f>
        <v>0</v>
      </c>
      <c r="BG132" s="135">
        <f>IF(N132="zákl. přenesená",J132,0)</f>
        <v>0</v>
      </c>
      <c r="BH132" s="135">
        <f>IF(N132="sníž. přenesená",J132,0)</f>
        <v>0</v>
      </c>
      <c r="BI132" s="135">
        <f>IF(N132="nulová",J132,0)</f>
        <v>0</v>
      </c>
      <c r="BJ132" s="17" t="s">
        <v>77</v>
      </c>
      <c r="BK132" s="135">
        <f>ROUND(I132*H132,2)</f>
        <v>0</v>
      </c>
      <c r="BL132" s="17" t="s">
        <v>135</v>
      </c>
      <c r="BM132" s="134" t="s">
        <v>193</v>
      </c>
    </row>
    <row r="133" spans="2:47" s="1" customFormat="1" ht="28.8">
      <c r="B133" s="29"/>
      <c r="D133" s="140" t="s">
        <v>188</v>
      </c>
      <c r="F133" s="157" t="s">
        <v>189</v>
      </c>
      <c r="L133" s="29"/>
      <c r="M133" s="138"/>
      <c r="T133" s="50"/>
      <c r="AT133" s="17" t="s">
        <v>188</v>
      </c>
      <c r="AU133" s="17" t="s">
        <v>79</v>
      </c>
    </row>
    <row r="134" spans="2:65" s="1" customFormat="1" ht="16.5" customHeight="1">
      <c r="B134" s="123"/>
      <c r="C134" s="124" t="s">
        <v>194</v>
      </c>
      <c r="D134" s="124" t="s">
        <v>130</v>
      </c>
      <c r="E134" s="125" t="s">
        <v>195</v>
      </c>
      <c r="F134" s="126" t="s">
        <v>196</v>
      </c>
      <c r="G134" s="127" t="s">
        <v>186</v>
      </c>
      <c r="H134" s="128">
        <v>1</v>
      </c>
      <c r="I134" s="129">
        <v>0</v>
      </c>
      <c r="J134" s="129">
        <f>ROUND(I134*H134,2)</f>
        <v>0</v>
      </c>
      <c r="K134" s="126" t="s">
        <v>3</v>
      </c>
      <c r="L134" s="29"/>
      <c r="M134" s="130" t="s">
        <v>3</v>
      </c>
      <c r="N134" s="131" t="s">
        <v>40</v>
      </c>
      <c r="O134" s="132">
        <v>0</v>
      </c>
      <c r="P134" s="132">
        <f>O134*H134</f>
        <v>0</v>
      </c>
      <c r="Q134" s="132">
        <v>0</v>
      </c>
      <c r="R134" s="132">
        <f>Q134*H134</f>
        <v>0</v>
      </c>
      <c r="S134" s="132">
        <v>0</v>
      </c>
      <c r="T134" s="133">
        <f>S134*H134</f>
        <v>0</v>
      </c>
      <c r="AR134" s="134" t="s">
        <v>135</v>
      </c>
      <c r="AT134" s="134" t="s">
        <v>130</v>
      </c>
      <c r="AU134" s="134" t="s">
        <v>79</v>
      </c>
      <c r="AY134" s="17" t="s">
        <v>127</v>
      </c>
      <c r="BE134" s="135">
        <f>IF(N134="základní",J134,0)</f>
        <v>0</v>
      </c>
      <c r="BF134" s="135">
        <f>IF(N134="snížená",J134,0)</f>
        <v>0</v>
      </c>
      <c r="BG134" s="135">
        <f>IF(N134="zákl. přenesená",J134,0)</f>
        <v>0</v>
      </c>
      <c r="BH134" s="135">
        <f>IF(N134="sníž. přenesená",J134,0)</f>
        <v>0</v>
      </c>
      <c r="BI134" s="135">
        <f>IF(N134="nulová",J134,0)</f>
        <v>0</v>
      </c>
      <c r="BJ134" s="17" t="s">
        <v>77</v>
      </c>
      <c r="BK134" s="135">
        <f>ROUND(I134*H134,2)</f>
        <v>0</v>
      </c>
      <c r="BL134" s="17" t="s">
        <v>135</v>
      </c>
      <c r="BM134" s="134" t="s">
        <v>197</v>
      </c>
    </row>
    <row r="135" spans="2:47" s="1" customFormat="1" ht="28.8">
      <c r="B135" s="29"/>
      <c r="D135" s="140" t="s">
        <v>188</v>
      </c>
      <c r="F135" s="157" t="s">
        <v>189</v>
      </c>
      <c r="L135" s="29"/>
      <c r="M135" s="138"/>
      <c r="T135" s="50"/>
      <c r="AT135" s="17" t="s">
        <v>188</v>
      </c>
      <c r="AU135" s="17" t="s">
        <v>79</v>
      </c>
    </row>
    <row r="136" spans="2:65" s="1" customFormat="1" ht="16.5" customHeight="1">
      <c r="B136" s="123"/>
      <c r="C136" s="124" t="s">
        <v>198</v>
      </c>
      <c r="D136" s="124" t="s">
        <v>130</v>
      </c>
      <c r="E136" s="125" t="s">
        <v>199</v>
      </c>
      <c r="F136" s="126" t="s">
        <v>200</v>
      </c>
      <c r="G136" s="127" t="s">
        <v>201</v>
      </c>
      <c r="H136" s="128">
        <v>2</v>
      </c>
      <c r="I136" s="129">
        <v>0</v>
      </c>
      <c r="J136" s="129">
        <f>ROUND(I136*H136,2)</f>
        <v>0</v>
      </c>
      <c r="K136" s="126" t="s">
        <v>3</v>
      </c>
      <c r="L136" s="29"/>
      <c r="M136" s="130" t="s">
        <v>3</v>
      </c>
      <c r="N136" s="131" t="s">
        <v>40</v>
      </c>
      <c r="O136" s="132">
        <v>0</v>
      </c>
      <c r="P136" s="132">
        <f>O136*H136</f>
        <v>0</v>
      </c>
      <c r="Q136" s="132">
        <v>0</v>
      </c>
      <c r="R136" s="132">
        <f>Q136*H136</f>
        <v>0</v>
      </c>
      <c r="S136" s="132">
        <v>0</v>
      </c>
      <c r="T136" s="133">
        <f>S136*H136</f>
        <v>0</v>
      </c>
      <c r="AR136" s="134" t="s">
        <v>135</v>
      </c>
      <c r="AT136" s="134" t="s">
        <v>130</v>
      </c>
      <c r="AU136" s="134" t="s">
        <v>79</v>
      </c>
      <c r="AY136" s="17" t="s">
        <v>127</v>
      </c>
      <c r="BE136" s="135">
        <f>IF(N136="základní",J136,0)</f>
        <v>0</v>
      </c>
      <c r="BF136" s="135">
        <f>IF(N136="snížená",J136,0)</f>
        <v>0</v>
      </c>
      <c r="BG136" s="135">
        <f>IF(N136="zákl. přenesená",J136,0)</f>
        <v>0</v>
      </c>
      <c r="BH136" s="135">
        <f>IF(N136="sníž. přenesená",J136,0)</f>
        <v>0</v>
      </c>
      <c r="BI136" s="135">
        <f>IF(N136="nulová",J136,0)</f>
        <v>0</v>
      </c>
      <c r="BJ136" s="17" t="s">
        <v>77</v>
      </c>
      <c r="BK136" s="135">
        <f>ROUND(I136*H136,2)</f>
        <v>0</v>
      </c>
      <c r="BL136" s="17" t="s">
        <v>135</v>
      </c>
      <c r="BM136" s="134" t="s">
        <v>202</v>
      </c>
    </row>
    <row r="137" spans="2:65" s="1" customFormat="1" ht="16.5" customHeight="1">
      <c r="B137" s="123"/>
      <c r="C137" s="124" t="s">
        <v>203</v>
      </c>
      <c r="D137" s="124" t="s">
        <v>130</v>
      </c>
      <c r="E137" s="125" t="s">
        <v>204</v>
      </c>
      <c r="F137" s="126" t="s">
        <v>205</v>
      </c>
      <c r="G137" s="127" t="s">
        <v>201</v>
      </c>
      <c r="H137" s="128">
        <v>2</v>
      </c>
      <c r="I137" s="129">
        <v>0</v>
      </c>
      <c r="J137" s="129">
        <f>ROUND(I137*H137,2)</f>
        <v>0</v>
      </c>
      <c r="K137" s="126" t="s">
        <v>3</v>
      </c>
      <c r="L137" s="29"/>
      <c r="M137" s="130" t="s">
        <v>3</v>
      </c>
      <c r="N137" s="131" t="s">
        <v>40</v>
      </c>
      <c r="O137" s="132">
        <v>0</v>
      </c>
      <c r="P137" s="132">
        <f>O137*H137</f>
        <v>0</v>
      </c>
      <c r="Q137" s="132">
        <v>0</v>
      </c>
      <c r="R137" s="132">
        <f>Q137*H137</f>
        <v>0</v>
      </c>
      <c r="S137" s="132">
        <v>0</v>
      </c>
      <c r="T137" s="133">
        <f>S137*H137</f>
        <v>0</v>
      </c>
      <c r="AR137" s="134" t="s">
        <v>135</v>
      </c>
      <c r="AT137" s="134" t="s">
        <v>130</v>
      </c>
      <c r="AU137" s="134" t="s">
        <v>79</v>
      </c>
      <c r="AY137" s="17" t="s">
        <v>127</v>
      </c>
      <c r="BE137" s="135">
        <f>IF(N137="základní",J137,0)</f>
        <v>0</v>
      </c>
      <c r="BF137" s="135">
        <f>IF(N137="snížená",J137,0)</f>
        <v>0</v>
      </c>
      <c r="BG137" s="135">
        <f>IF(N137="zákl. přenesená",J137,0)</f>
        <v>0</v>
      </c>
      <c r="BH137" s="135">
        <f>IF(N137="sníž. přenesená",J137,0)</f>
        <v>0</v>
      </c>
      <c r="BI137" s="135">
        <f>IF(N137="nulová",J137,0)</f>
        <v>0</v>
      </c>
      <c r="BJ137" s="17" t="s">
        <v>77</v>
      </c>
      <c r="BK137" s="135">
        <f>ROUND(I137*H137,2)</f>
        <v>0</v>
      </c>
      <c r="BL137" s="17" t="s">
        <v>135</v>
      </c>
      <c r="BM137" s="134" t="s">
        <v>206</v>
      </c>
    </row>
    <row r="138" spans="2:63" s="11" customFormat="1" ht="22.95" customHeight="1">
      <c r="B138" s="112"/>
      <c r="D138" s="113" t="s">
        <v>68</v>
      </c>
      <c r="E138" s="121" t="s">
        <v>207</v>
      </c>
      <c r="F138" s="121" t="s">
        <v>208</v>
      </c>
      <c r="J138" s="122">
        <f>BK138</f>
        <v>0</v>
      </c>
      <c r="L138" s="112"/>
      <c r="M138" s="116"/>
      <c r="P138" s="117">
        <f>SUM(P139:P147)</f>
        <v>46.274238000000004</v>
      </c>
      <c r="R138" s="117">
        <f>SUM(R139:R147)</f>
        <v>0</v>
      </c>
      <c r="T138" s="118">
        <f>SUM(T139:T147)</f>
        <v>0</v>
      </c>
      <c r="AR138" s="113" t="s">
        <v>77</v>
      </c>
      <c r="AT138" s="119" t="s">
        <v>68</v>
      </c>
      <c r="AU138" s="119" t="s">
        <v>77</v>
      </c>
      <c r="AY138" s="113" t="s">
        <v>127</v>
      </c>
      <c r="BK138" s="120">
        <f>SUM(BK139:BK147)</f>
        <v>0</v>
      </c>
    </row>
    <row r="139" spans="2:65" s="1" customFormat="1" ht="24.15" customHeight="1">
      <c r="B139" s="123"/>
      <c r="C139" s="124" t="s">
        <v>209</v>
      </c>
      <c r="D139" s="124" t="s">
        <v>130</v>
      </c>
      <c r="E139" s="125" t="s">
        <v>210</v>
      </c>
      <c r="F139" s="126" t="s">
        <v>211</v>
      </c>
      <c r="G139" s="127" t="s">
        <v>212</v>
      </c>
      <c r="H139" s="128">
        <v>28.062</v>
      </c>
      <c r="I139" s="129">
        <v>0</v>
      </c>
      <c r="J139" s="129">
        <f>ROUND(I139*H139,2)</f>
        <v>0</v>
      </c>
      <c r="K139" s="126" t="s">
        <v>134</v>
      </c>
      <c r="L139" s="29"/>
      <c r="M139" s="130" t="s">
        <v>3</v>
      </c>
      <c r="N139" s="131" t="s">
        <v>40</v>
      </c>
      <c r="O139" s="132">
        <v>1.47</v>
      </c>
      <c r="P139" s="132">
        <f>O139*H139</f>
        <v>41.25114</v>
      </c>
      <c r="Q139" s="132">
        <v>0</v>
      </c>
      <c r="R139" s="132">
        <f>Q139*H139</f>
        <v>0</v>
      </c>
      <c r="S139" s="132">
        <v>0</v>
      </c>
      <c r="T139" s="133">
        <f>S139*H139</f>
        <v>0</v>
      </c>
      <c r="AR139" s="134" t="s">
        <v>135</v>
      </c>
      <c r="AT139" s="134" t="s">
        <v>130</v>
      </c>
      <c r="AU139" s="134" t="s">
        <v>79</v>
      </c>
      <c r="AY139" s="17" t="s">
        <v>127</v>
      </c>
      <c r="BE139" s="135">
        <f>IF(N139="základní",J139,0)</f>
        <v>0</v>
      </c>
      <c r="BF139" s="135">
        <f>IF(N139="snížená",J139,0)</f>
        <v>0</v>
      </c>
      <c r="BG139" s="135">
        <f>IF(N139="zákl. přenesená",J139,0)</f>
        <v>0</v>
      </c>
      <c r="BH139" s="135">
        <f>IF(N139="sníž. přenesená",J139,0)</f>
        <v>0</v>
      </c>
      <c r="BI139" s="135">
        <f>IF(N139="nulová",J139,0)</f>
        <v>0</v>
      </c>
      <c r="BJ139" s="17" t="s">
        <v>77</v>
      </c>
      <c r="BK139" s="135">
        <f>ROUND(I139*H139,2)</f>
        <v>0</v>
      </c>
      <c r="BL139" s="17" t="s">
        <v>135</v>
      </c>
      <c r="BM139" s="134" t="s">
        <v>213</v>
      </c>
    </row>
    <row r="140" spans="2:47" s="1" customFormat="1" ht="12">
      <c r="B140" s="29"/>
      <c r="D140" s="136" t="s">
        <v>137</v>
      </c>
      <c r="F140" s="137" t="s">
        <v>214</v>
      </c>
      <c r="L140" s="29"/>
      <c r="M140" s="138"/>
      <c r="T140" s="50"/>
      <c r="AT140" s="17" t="s">
        <v>137</v>
      </c>
      <c r="AU140" s="17" t="s">
        <v>79</v>
      </c>
    </row>
    <row r="141" spans="2:65" s="1" customFormat="1" ht="21.75" customHeight="1">
      <c r="B141" s="123"/>
      <c r="C141" s="124" t="s">
        <v>9</v>
      </c>
      <c r="D141" s="124" t="s">
        <v>130</v>
      </c>
      <c r="E141" s="125" t="s">
        <v>215</v>
      </c>
      <c r="F141" s="126" t="s">
        <v>216</v>
      </c>
      <c r="G141" s="127" t="s">
        <v>212</v>
      </c>
      <c r="H141" s="128">
        <v>28.062</v>
      </c>
      <c r="I141" s="129">
        <v>0</v>
      </c>
      <c r="J141" s="129">
        <f>ROUND(I141*H141,2)</f>
        <v>0</v>
      </c>
      <c r="K141" s="126" t="s">
        <v>134</v>
      </c>
      <c r="L141" s="29"/>
      <c r="M141" s="130" t="s">
        <v>3</v>
      </c>
      <c r="N141" s="131" t="s">
        <v>40</v>
      </c>
      <c r="O141" s="132">
        <v>0.125</v>
      </c>
      <c r="P141" s="132">
        <f>O141*H141</f>
        <v>3.50775</v>
      </c>
      <c r="Q141" s="132">
        <v>0</v>
      </c>
      <c r="R141" s="132">
        <f>Q141*H141</f>
        <v>0</v>
      </c>
      <c r="S141" s="132">
        <v>0</v>
      </c>
      <c r="T141" s="133">
        <f>S141*H141</f>
        <v>0</v>
      </c>
      <c r="AR141" s="134" t="s">
        <v>135</v>
      </c>
      <c r="AT141" s="134" t="s">
        <v>130</v>
      </c>
      <c r="AU141" s="134" t="s">
        <v>79</v>
      </c>
      <c r="AY141" s="17" t="s">
        <v>127</v>
      </c>
      <c r="BE141" s="135">
        <f>IF(N141="základní",J141,0)</f>
        <v>0</v>
      </c>
      <c r="BF141" s="135">
        <f>IF(N141="snížená",J141,0)</f>
        <v>0</v>
      </c>
      <c r="BG141" s="135">
        <f>IF(N141="zákl. přenesená",J141,0)</f>
        <v>0</v>
      </c>
      <c r="BH141" s="135">
        <f>IF(N141="sníž. přenesená",J141,0)</f>
        <v>0</v>
      </c>
      <c r="BI141" s="135">
        <f>IF(N141="nulová",J141,0)</f>
        <v>0</v>
      </c>
      <c r="BJ141" s="17" t="s">
        <v>77</v>
      </c>
      <c r="BK141" s="135">
        <f>ROUND(I141*H141,2)</f>
        <v>0</v>
      </c>
      <c r="BL141" s="17" t="s">
        <v>135</v>
      </c>
      <c r="BM141" s="134" t="s">
        <v>217</v>
      </c>
    </row>
    <row r="142" spans="2:47" s="1" customFormat="1" ht="12">
      <c r="B142" s="29"/>
      <c r="D142" s="136" t="s">
        <v>137</v>
      </c>
      <c r="F142" s="137" t="s">
        <v>218</v>
      </c>
      <c r="L142" s="29"/>
      <c r="M142" s="138"/>
      <c r="T142" s="50"/>
      <c r="AT142" s="17" t="s">
        <v>137</v>
      </c>
      <c r="AU142" s="17" t="s">
        <v>79</v>
      </c>
    </row>
    <row r="143" spans="2:65" s="1" customFormat="1" ht="24.15" customHeight="1">
      <c r="B143" s="123"/>
      <c r="C143" s="124" t="s">
        <v>219</v>
      </c>
      <c r="D143" s="124" t="s">
        <v>130</v>
      </c>
      <c r="E143" s="125" t="s">
        <v>220</v>
      </c>
      <c r="F143" s="126" t="s">
        <v>221</v>
      </c>
      <c r="G143" s="127" t="s">
        <v>212</v>
      </c>
      <c r="H143" s="128">
        <v>252.558</v>
      </c>
      <c r="I143" s="129">
        <v>0</v>
      </c>
      <c r="J143" s="129">
        <f>ROUND(I143*H143,2)</f>
        <v>0</v>
      </c>
      <c r="K143" s="126" t="s">
        <v>134</v>
      </c>
      <c r="L143" s="29"/>
      <c r="M143" s="130" t="s">
        <v>3</v>
      </c>
      <c r="N143" s="131" t="s">
        <v>40</v>
      </c>
      <c r="O143" s="132">
        <v>0.006</v>
      </c>
      <c r="P143" s="132">
        <f>O143*H143</f>
        <v>1.515348</v>
      </c>
      <c r="Q143" s="132">
        <v>0</v>
      </c>
      <c r="R143" s="132">
        <f>Q143*H143</f>
        <v>0</v>
      </c>
      <c r="S143" s="132">
        <v>0</v>
      </c>
      <c r="T143" s="133">
        <f>S143*H143</f>
        <v>0</v>
      </c>
      <c r="AR143" s="134" t="s">
        <v>135</v>
      </c>
      <c r="AT143" s="134" t="s">
        <v>130</v>
      </c>
      <c r="AU143" s="134" t="s">
        <v>79</v>
      </c>
      <c r="AY143" s="17" t="s">
        <v>127</v>
      </c>
      <c r="BE143" s="135">
        <f>IF(N143="základní",J143,0)</f>
        <v>0</v>
      </c>
      <c r="BF143" s="135">
        <f>IF(N143="snížená",J143,0)</f>
        <v>0</v>
      </c>
      <c r="BG143" s="135">
        <f>IF(N143="zákl. přenesená",J143,0)</f>
        <v>0</v>
      </c>
      <c r="BH143" s="135">
        <f>IF(N143="sníž. přenesená",J143,0)</f>
        <v>0</v>
      </c>
      <c r="BI143" s="135">
        <f>IF(N143="nulová",J143,0)</f>
        <v>0</v>
      </c>
      <c r="BJ143" s="17" t="s">
        <v>77</v>
      </c>
      <c r="BK143" s="135">
        <f>ROUND(I143*H143,2)</f>
        <v>0</v>
      </c>
      <c r="BL143" s="17" t="s">
        <v>135</v>
      </c>
      <c r="BM143" s="134" t="s">
        <v>222</v>
      </c>
    </row>
    <row r="144" spans="2:47" s="1" customFormat="1" ht="12">
      <c r="B144" s="29"/>
      <c r="D144" s="136" t="s">
        <v>137</v>
      </c>
      <c r="F144" s="137" t="s">
        <v>223</v>
      </c>
      <c r="L144" s="29"/>
      <c r="M144" s="138"/>
      <c r="T144" s="50"/>
      <c r="AT144" s="17" t="s">
        <v>137</v>
      </c>
      <c r="AU144" s="17" t="s">
        <v>79</v>
      </c>
    </row>
    <row r="145" spans="2:51" s="12" customFormat="1" ht="12">
      <c r="B145" s="139"/>
      <c r="D145" s="140" t="s">
        <v>139</v>
      </c>
      <c r="E145" s="141" t="s">
        <v>3</v>
      </c>
      <c r="F145" s="142" t="s">
        <v>224</v>
      </c>
      <c r="H145" s="143">
        <v>252.558</v>
      </c>
      <c r="L145" s="139"/>
      <c r="M145" s="144"/>
      <c r="T145" s="145"/>
      <c r="AT145" s="141" t="s">
        <v>139</v>
      </c>
      <c r="AU145" s="141" t="s">
        <v>79</v>
      </c>
      <c r="AV145" s="12" t="s">
        <v>79</v>
      </c>
      <c r="AW145" s="12" t="s">
        <v>30</v>
      </c>
      <c r="AX145" s="12" t="s">
        <v>77</v>
      </c>
      <c r="AY145" s="141" t="s">
        <v>127</v>
      </c>
    </row>
    <row r="146" spans="2:65" s="1" customFormat="1" ht="24.15" customHeight="1">
      <c r="B146" s="123"/>
      <c r="C146" s="124" t="s">
        <v>225</v>
      </c>
      <c r="D146" s="124" t="s">
        <v>130</v>
      </c>
      <c r="E146" s="125" t="s">
        <v>226</v>
      </c>
      <c r="F146" s="126" t="s">
        <v>227</v>
      </c>
      <c r="G146" s="127" t="s">
        <v>212</v>
      </c>
      <c r="H146" s="128">
        <v>28.062</v>
      </c>
      <c r="I146" s="129">
        <v>0</v>
      </c>
      <c r="J146" s="129">
        <f>ROUND(I146*H146,2)</f>
        <v>0</v>
      </c>
      <c r="K146" s="126" t="s">
        <v>134</v>
      </c>
      <c r="L146" s="29"/>
      <c r="M146" s="130" t="s">
        <v>3</v>
      </c>
      <c r="N146" s="131" t="s">
        <v>40</v>
      </c>
      <c r="O146" s="132">
        <v>0</v>
      </c>
      <c r="P146" s="132">
        <f>O146*H146</f>
        <v>0</v>
      </c>
      <c r="Q146" s="132">
        <v>0</v>
      </c>
      <c r="R146" s="132">
        <f>Q146*H146</f>
        <v>0</v>
      </c>
      <c r="S146" s="132">
        <v>0</v>
      </c>
      <c r="T146" s="133">
        <f>S146*H146</f>
        <v>0</v>
      </c>
      <c r="AR146" s="134" t="s">
        <v>135</v>
      </c>
      <c r="AT146" s="134" t="s">
        <v>130</v>
      </c>
      <c r="AU146" s="134" t="s">
        <v>79</v>
      </c>
      <c r="AY146" s="17" t="s">
        <v>127</v>
      </c>
      <c r="BE146" s="135">
        <f>IF(N146="základní",J146,0)</f>
        <v>0</v>
      </c>
      <c r="BF146" s="135">
        <f>IF(N146="snížená",J146,0)</f>
        <v>0</v>
      </c>
      <c r="BG146" s="135">
        <f>IF(N146="zákl. přenesená",J146,0)</f>
        <v>0</v>
      </c>
      <c r="BH146" s="135">
        <f>IF(N146="sníž. přenesená",J146,0)</f>
        <v>0</v>
      </c>
      <c r="BI146" s="135">
        <f>IF(N146="nulová",J146,0)</f>
        <v>0</v>
      </c>
      <c r="BJ146" s="17" t="s">
        <v>77</v>
      </c>
      <c r="BK146" s="135">
        <f>ROUND(I146*H146,2)</f>
        <v>0</v>
      </c>
      <c r="BL146" s="17" t="s">
        <v>135</v>
      </c>
      <c r="BM146" s="134" t="s">
        <v>228</v>
      </c>
    </row>
    <row r="147" spans="2:47" s="1" customFormat="1" ht="12">
      <c r="B147" s="29"/>
      <c r="D147" s="136" t="s">
        <v>137</v>
      </c>
      <c r="F147" s="137" t="s">
        <v>229</v>
      </c>
      <c r="L147" s="29"/>
      <c r="M147" s="138"/>
      <c r="T147" s="50"/>
      <c r="AT147" s="17" t="s">
        <v>137</v>
      </c>
      <c r="AU147" s="17" t="s">
        <v>79</v>
      </c>
    </row>
    <row r="148" spans="2:63" s="11" customFormat="1" ht="22.95" customHeight="1">
      <c r="B148" s="112"/>
      <c r="D148" s="113" t="s">
        <v>68</v>
      </c>
      <c r="E148" s="121" t="s">
        <v>230</v>
      </c>
      <c r="F148" s="121" t="s">
        <v>231</v>
      </c>
      <c r="J148" s="122">
        <f>BK148</f>
        <v>0</v>
      </c>
      <c r="L148" s="112"/>
      <c r="M148" s="116"/>
      <c r="P148" s="117">
        <f>SUM(P149:P150)</f>
        <v>10.431543</v>
      </c>
      <c r="R148" s="117">
        <f>SUM(R149:R150)</f>
        <v>0</v>
      </c>
      <c r="T148" s="118">
        <f>SUM(T149:T150)</f>
        <v>0</v>
      </c>
      <c r="AR148" s="113" t="s">
        <v>77</v>
      </c>
      <c r="AT148" s="119" t="s">
        <v>68</v>
      </c>
      <c r="AU148" s="119" t="s">
        <v>77</v>
      </c>
      <c r="AY148" s="113" t="s">
        <v>127</v>
      </c>
      <c r="BK148" s="120">
        <f>SUM(BK149:BK150)</f>
        <v>0</v>
      </c>
    </row>
    <row r="149" spans="2:65" s="1" customFormat="1" ht="33" customHeight="1">
      <c r="B149" s="123"/>
      <c r="C149" s="124" t="s">
        <v>232</v>
      </c>
      <c r="D149" s="124" t="s">
        <v>130</v>
      </c>
      <c r="E149" s="125" t="s">
        <v>233</v>
      </c>
      <c r="F149" s="126" t="s">
        <v>234</v>
      </c>
      <c r="G149" s="127" t="s">
        <v>212</v>
      </c>
      <c r="H149" s="128">
        <v>12.553</v>
      </c>
      <c r="I149" s="129">
        <v>0</v>
      </c>
      <c r="J149" s="129">
        <f>ROUND(I149*H149,2)</f>
        <v>0</v>
      </c>
      <c r="K149" s="126" t="s">
        <v>134</v>
      </c>
      <c r="L149" s="29"/>
      <c r="M149" s="130" t="s">
        <v>3</v>
      </c>
      <c r="N149" s="131" t="s">
        <v>40</v>
      </c>
      <c r="O149" s="132">
        <v>0.831</v>
      </c>
      <c r="P149" s="132">
        <f>O149*H149</f>
        <v>10.431543</v>
      </c>
      <c r="Q149" s="132">
        <v>0</v>
      </c>
      <c r="R149" s="132">
        <f>Q149*H149</f>
        <v>0</v>
      </c>
      <c r="S149" s="132">
        <v>0</v>
      </c>
      <c r="T149" s="133">
        <f>S149*H149</f>
        <v>0</v>
      </c>
      <c r="AR149" s="134" t="s">
        <v>135</v>
      </c>
      <c r="AT149" s="134" t="s">
        <v>130</v>
      </c>
      <c r="AU149" s="134" t="s">
        <v>79</v>
      </c>
      <c r="AY149" s="17" t="s">
        <v>127</v>
      </c>
      <c r="BE149" s="135">
        <f>IF(N149="základní",J149,0)</f>
        <v>0</v>
      </c>
      <c r="BF149" s="135">
        <f>IF(N149="snížená",J149,0)</f>
        <v>0</v>
      </c>
      <c r="BG149" s="135">
        <f>IF(N149="zákl. přenesená",J149,0)</f>
        <v>0</v>
      </c>
      <c r="BH149" s="135">
        <f>IF(N149="sníž. přenesená",J149,0)</f>
        <v>0</v>
      </c>
      <c r="BI149" s="135">
        <f>IF(N149="nulová",J149,0)</f>
        <v>0</v>
      </c>
      <c r="BJ149" s="17" t="s">
        <v>77</v>
      </c>
      <c r="BK149" s="135">
        <f>ROUND(I149*H149,2)</f>
        <v>0</v>
      </c>
      <c r="BL149" s="17" t="s">
        <v>135</v>
      </c>
      <c r="BM149" s="134" t="s">
        <v>235</v>
      </c>
    </row>
    <row r="150" spans="2:47" s="1" customFormat="1" ht="12">
      <c r="B150" s="29"/>
      <c r="D150" s="136" t="s">
        <v>137</v>
      </c>
      <c r="F150" s="137" t="s">
        <v>236</v>
      </c>
      <c r="L150" s="29"/>
      <c r="M150" s="138"/>
      <c r="T150" s="50"/>
      <c r="AT150" s="17" t="s">
        <v>137</v>
      </c>
      <c r="AU150" s="17" t="s">
        <v>79</v>
      </c>
    </row>
    <row r="151" spans="2:63" s="11" customFormat="1" ht="25.95" customHeight="1">
      <c r="B151" s="112"/>
      <c r="D151" s="113" t="s">
        <v>68</v>
      </c>
      <c r="E151" s="114" t="s">
        <v>237</v>
      </c>
      <c r="F151" s="114" t="s">
        <v>238</v>
      </c>
      <c r="J151" s="115">
        <f>BK151</f>
        <v>0</v>
      </c>
      <c r="L151" s="112"/>
      <c r="M151" s="116"/>
      <c r="P151" s="117">
        <f>P152+P157+P159+P176+P181+P204+P225+P261</f>
        <v>420.484556</v>
      </c>
      <c r="R151" s="117">
        <f>R152+R157+R159+R176+R181+R204+R225+R261</f>
        <v>5.20852273</v>
      </c>
      <c r="T151" s="118">
        <f>T152+T157+T159+T176+T181+T204+T225+T261</f>
        <v>17.96027</v>
      </c>
      <c r="AR151" s="113" t="s">
        <v>79</v>
      </c>
      <c r="AT151" s="119" t="s">
        <v>68</v>
      </c>
      <c r="AU151" s="119" t="s">
        <v>69</v>
      </c>
      <c r="AY151" s="113" t="s">
        <v>127</v>
      </c>
      <c r="BK151" s="120">
        <f>BK152+BK157+BK159+BK176+BK181+BK204+BK225+BK261</f>
        <v>0</v>
      </c>
    </row>
    <row r="152" spans="2:63" s="11" customFormat="1" ht="22.95" customHeight="1">
      <c r="B152" s="112"/>
      <c r="D152" s="113" t="s">
        <v>68</v>
      </c>
      <c r="E152" s="121" t="s">
        <v>239</v>
      </c>
      <c r="F152" s="121" t="s">
        <v>240</v>
      </c>
      <c r="J152" s="122">
        <f>BK152</f>
        <v>0</v>
      </c>
      <c r="L152" s="112"/>
      <c r="M152" s="116"/>
      <c r="P152" s="117">
        <f>SUM(P153:P156)</f>
        <v>1.6649999999999998</v>
      </c>
      <c r="R152" s="117">
        <f>SUM(R153:R156)</f>
        <v>0</v>
      </c>
      <c r="T152" s="118">
        <f>SUM(T153:T156)</f>
        <v>0.07718</v>
      </c>
      <c r="AR152" s="113" t="s">
        <v>79</v>
      </c>
      <c r="AT152" s="119" t="s">
        <v>68</v>
      </c>
      <c r="AU152" s="119" t="s">
        <v>77</v>
      </c>
      <c r="AY152" s="113" t="s">
        <v>127</v>
      </c>
      <c r="BK152" s="120">
        <f>SUM(BK153:BK156)</f>
        <v>0</v>
      </c>
    </row>
    <row r="153" spans="2:65" s="1" customFormat="1" ht="16.5" customHeight="1">
      <c r="B153" s="123"/>
      <c r="C153" s="124" t="s">
        <v>241</v>
      </c>
      <c r="D153" s="124" t="s">
        <v>130</v>
      </c>
      <c r="E153" s="125" t="s">
        <v>242</v>
      </c>
      <c r="F153" s="126" t="s">
        <v>243</v>
      </c>
      <c r="G153" s="127" t="s">
        <v>244</v>
      </c>
      <c r="H153" s="128">
        <v>3</v>
      </c>
      <c r="I153" s="129">
        <v>0</v>
      </c>
      <c r="J153" s="129">
        <f>ROUND(I153*H153,2)</f>
        <v>0</v>
      </c>
      <c r="K153" s="126" t="s">
        <v>134</v>
      </c>
      <c r="L153" s="29"/>
      <c r="M153" s="130" t="s">
        <v>3</v>
      </c>
      <c r="N153" s="131" t="s">
        <v>40</v>
      </c>
      <c r="O153" s="132">
        <v>0.362</v>
      </c>
      <c r="P153" s="132">
        <f>O153*H153</f>
        <v>1.0859999999999999</v>
      </c>
      <c r="Q153" s="132">
        <v>0</v>
      </c>
      <c r="R153" s="132">
        <f>Q153*H153</f>
        <v>0</v>
      </c>
      <c r="S153" s="132">
        <v>0.01946</v>
      </c>
      <c r="T153" s="133">
        <f>S153*H153</f>
        <v>0.05838</v>
      </c>
      <c r="AR153" s="134" t="s">
        <v>219</v>
      </c>
      <c r="AT153" s="134" t="s">
        <v>130</v>
      </c>
      <c r="AU153" s="134" t="s">
        <v>79</v>
      </c>
      <c r="AY153" s="17" t="s">
        <v>127</v>
      </c>
      <c r="BE153" s="135">
        <f>IF(N153="základní",J153,0)</f>
        <v>0</v>
      </c>
      <c r="BF153" s="135">
        <f>IF(N153="snížená",J153,0)</f>
        <v>0</v>
      </c>
      <c r="BG153" s="135">
        <f>IF(N153="zákl. přenesená",J153,0)</f>
        <v>0</v>
      </c>
      <c r="BH153" s="135">
        <f>IF(N153="sníž. přenesená",J153,0)</f>
        <v>0</v>
      </c>
      <c r="BI153" s="135">
        <f>IF(N153="nulová",J153,0)</f>
        <v>0</v>
      </c>
      <c r="BJ153" s="17" t="s">
        <v>77</v>
      </c>
      <c r="BK153" s="135">
        <f>ROUND(I153*H153,2)</f>
        <v>0</v>
      </c>
      <c r="BL153" s="17" t="s">
        <v>219</v>
      </c>
      <c r="BM153" s="134" t="s">
        <v>245</v>
      </c>
    </row>
    <row r="154" spans="2:47" s="1" customFormat="1" ht="12">
      <c r="B154" s="29"/>
      <c r="D154" s="136" t="s">
        <v>137</v>
      </c>
      <c r="F154" s="137" t="s">
        <v>246</v>
      </c>
      <c r="L154" s="29"/>
      <c r="M154" s="138"/>
      <c r="T154" s="50"/>
      <c r="AT154" s="17" t="s">
        <v>137</v>
      </c>
      <c r="AU154" s="17" t="s">
        <v>79</v>
      </c>
    </row>
    <row r="155" spans="2:65" s="1" customFormat="1" ht="21.75" customHeight="1">
      <c r="B155" s="123"/>
      <c r="C155" s="124" t="s">
        <v>247</v>
      </c>
      <c r="D155" s="124" t="s">
        <v>130</v>
      </c>
      <c r="E155" s="125" t="s">
        <v>248</v>
      </c>
      <c r="F155" s="126" t="s">
        <v>249</v>
      </c>
      <c r="G155" s="127" t="s">
        <v>244</v>
      </c>
      <c r="H155" s="128">
        <v>1</v>
      </c>
      <c r="I155" s="129">
        <v>0</v>
      </c>
      <c r="J155" s="129">
        <f>ROUND(I155*H155,2)</f>
        <v>0</v>
      </c>
      <c r="K155" s="126" t="s">
        <v>134</v>
      </c>
      <c r="L155" s="29"/>
      <c r="M155" s="130" t="s">
        <v>3</v>
      </c>
      <c r="N155" s="131" t="s">
        <v>40</v>
      </c>
      <c r="O155" s="132">
        <v>0.579</v>
      </c>
      <c r="P155" s="132">
        <f>O155*H155</f>
        <v>0.579</v>
      </c>
      <c r="Q155" s="132">
        <v>0</v>
      </c>
      <c r="R155" s="132">
        <f>Q155*H155</f>
        <v>0</v>
      </c>
      <c r="S155" s="132">
        <v>0.0188</v>
      </c>
      <c r="T155" s="133">
        <f>S155*H155</f>
        <v>0.0188</v>
      </c>
      <c r="AR155" s="134" t="s">
        <v>219</v>
      </c>
      <c r="AT155" s="134" t="s">
        <v>130</v>
      </c>
      <c r="AU155" s="134" t="s">
        <v>79</v>
      </c>
      <c r="AY155" s="17" t="s">
        <v>127</v>
      </c>
      <c r="BE155" s="135">
        <f>IF(N155="základní",J155,0)</f>
        <v>0</v>
      </c>
      <c r="BF155" s="135">
        <f>IF(N155="snížená",J155,0)</f>
        <v>0</v>
      </c>
      <c r="BG155" s="135">
        <f>IF(N155="zákl. přenesená",J155,0)</f>
        <v>0</v>
      </c>
      <c r="BH155" s="135">
        <f>IF(N155="sníž. přenesená",J155,0)</f>
        <v>0</v>
      </c>
      <c r="BI155" s="135">
        <f>IF(N155="nulová",J155,0)</f>
        <v>0</v>
      </c>
      <c r="BJ155" s="17" t="s">
        <v>77</v>
      </c>
      <c r="BK155" s="135">
        <f>ROUND(I155*H155,2)</f>
        <v>0</v>
      </c>
      <c r="BL155" s="17" t="s">
        <v>219</v>
      </c>
      <c r="BM155" s="134" t="s">
        <v>250</v>
      </c>
    </row>
    <row r="156" spans="2:47" s="1" customFormat="1" ht="12">
      <c r="B156" s="29"/>
      <c r="D156" s="136" t="s">
        <v>137</v>
      </c>
      <c r="F156" s="137" t="s">
        <v>251</v>
      </c>
      <c r="L156" s="29"/>
      <c r="M156" s="138"/>
      <c r="T156" s="50"/>
      <c r="AT156" s="17" t="s">
        <v>137</v>
      </c>
      <c r="AU156" s="17" t="s">
        <v>79</v>
      </c>
    </row>
    <row r="157" spans="2:63" s="11" customFormat="1" ht="22.95" customHeight="1">
      <c r="B157" s="112"/>
      <c r="D157" s="113" t="s">
        <v>68</v>
      </c>
      <c r="E157" s="121" t="s">
        <v>252</v>
      </c>
      <c r="F157" s="121" t="s">
        <v>253</v>
      </c>
      <c r="J157" s="122">
        <f>BK157</f>
        <v>0</v>
      </c>
      <c r="L157" s="112"/>
      <c r="M157" s="116"/>
      <c r="P157" s="117">
        <f>P158</f>
        <v>0</v>
      </c>
      <c r="R157" s="117">
        <f>R158</f>
        <v>0</v>
      </c>
      <c r="T157" s="118">
        <f>T158</f>
        <v>0</v>
      </c>
      <c r="AR157" s="113" t="s">
        <v>79</v>
      </c>
      <c r="AT157" s="119" t="s">
        <v>68</v>
      </c>
      <c r="AU157" s="119" t="s">
        <v>77</v>
      </c>
      <c r="AY157" s="113" t="s">
        <v>127</v>
      </c>
      <c r="BK157" s="120">
        <f>BK158</f>
        <v>0</v>
      </c>
    </row>
    <row r="158" spans="2:65" s="1" customFormat="1" ht="16.5" customHeight="1">
      <c r="B158" s="123"/>
      <c r="C158" s="124" t="s">
        <v>8</v>
      </c>
      <c r="D158" s="124" t="s">
        <v>130</v>
      </c>
      <c r="E158" s="125" t="s">
        <v>254</v>
      </c>
      <c r="F158" s="126" t="s">
        <v>255</v>
      </c>
      <c r="G158" s="127" t="s">
        <v>201</v>
      </c>
      <c r="H158" s="128">
        <v>1</v>
      </c>
      <c r="I158" s="129">
        <v>0</v>
      </c>
      <c r="J158" s="129">
        <f>ROUND(I158*H158,2)</f>
        <v>0</v>
      </c>
      <c r="K158" s="126" t="s">
        <v>3</v>
      </c>
      <c r="L158" s="29"/>
      <c r="M158" s="130" t="s">
        <v>3</v>
      </c>
      <c r="N158" s="131" t="s">
        <v>40</v>
      </c>
      <c r="O158" s="132">
        <v>0</v>
      </c>
      <c r="P158" s="132">
        <f>O158*H158</f>
        <v>0</v>
      </c>
      <c r="Q158" s="132">
        <v>0</v>
      </c>
      <c r="R158" s="132">
        <f>Q158*H158</f>
        <v>0</v>
      </c>
      <c r="S158" s="132">
        <v>0</v>
      </c>
      <c r="T158" s="133">
        <f>S158*H158</f>
        <v>0</v>
      </c>
      <c r="AR158" s="134" t="s">
        <v>219</v>
      </c>
      <c r="AT158" s="134" t="s">
        <v>130</v>
      </c>
      <c r="AU158" s="134" t="s">
        <v>79</v>
      </c>
      <c r="AY158" s="17" t="s">
        <v>127</v>
      </c>
      <c r="BE158" s="135">
        <f>IF(N158="základní",J158,0)</f>
        <v>0</v>
      </c>
      <c r="BF158" s="135">
        <f>IF(N158="snížená",J158,0)</f>
        <v>0</v>
      </c>
      <c r="BG158" s="135">
        <f>IF(N158="zákl. přenesená",J158,0)</f>
        <v>0</v>
      </c>
      <c r="BH158" s="135">
        <f>IF(N158="sníž. přenesená",J158,0)</f>
        <v>0</v>
      </c>
      <c r="BI158" s="135">
        <f>IF(N158="nulová",J158,0)</f>
        <v>0</v>
      </c>
      <c r="BJ158" s="17" t="s">
        <v>77</v>
      </c>
      <c r="BK158" s="135">
        <f>ROUND(I158*H158,2)</f>
        <v>0</v>
      </c>
      <c r="BL158" s="17" t="s">
        <v>219</v>
      </c>
      <c r="BM158" s="134" t="s">
        <v>256</v>
      </c>
    </row>
    <row r="159" spans="2:63" s="11" customFormat="1" ht="22.95" customHeight="1">
      <c r="B159" s="112"/>
      <c r="D159" s="113" t="s">
        <v>68</v>
      </c>
      <c r="E159" s="121" t="s">
        <v>257</v>
      </c>
      <c r="F159" s="121" t="s">
        <v>258</v>
      </c>
      <c r="J159" s="122">
        <f>BK159</f>
        <v>0</v>
      </c>
      <c r="L159" s="112"/>
      <c r="M159" s="116"/>
      <c r="P159" s="117">
        <f>SUM(P160:P175)</f>
        <v>160.976597</v>
      </c>
      <c r="R159" s="117">
        <f>SUM(R160:R175)</f>
        <v>2.27085703</v>
      </c>
      <c r="T159" s="118">
        <f>SUM(T160:T175)</f>
        <v>0.1827</v>
      </c>
      <c r="AR159" s="113" t="s">
        <v>79</v>
      </c>
      <c r="AT159" s="119" t="s">
        <v>68</v>
      </c>
      <c r="AU159" s="119" t="s">
        <v>77</v>
      </c>
      <c r="AY159" s="113" t="s">
        <v>127</v>
      </c>
      <c r="BK159" s="120">
        <f>SUM(BK160:BK175)</f>
        <v>0</v>
      </c>
    </row>
    <row r="160" spans="2:65" s="1" customFormat="1" ht="33" customHeight="1">
      <c r="B160" s="123"/>
      <c r="C160" s="124" t="s">
        <v>259</v>
      </c>
      <c r="D160" s="124" t="s">
        <v>130</v>
      </c>
      <c r="E160" s="125" t="s">
        <v>260</v>
      </c>
      <c r="F160" s="126" t="s">
        <v>261</v>
      </c>
      <c r="G160" s="127" t="s">
        <v>133</v>
      </c>
      <c r="H160" s="128">
        <v>52.763</v>
      </c>
      <c r="I160" s="129">
        <v>0</v>
      </c>
      <c r="J160" s="129">
        <f>ROUND(I160*H160,2)</f>
        <v>0</v>
      </c>
      <c r="K160" s="126" t="s">
        <v>134</v>
      </c>
      <c r="L160" s="29"/>
      <c r="M160" s="130" t="s">
        <v>3</v>
      </c>
      <c r="N160" s="131" t="s">
        <v>40</v>
      </c>
      <c r="O160" s="132">
        <v>0.999</v>
      </c>
      <c r="P160" s="132">
        <f>O160*H160</f>
        <v>52.710237</v>
      </c>
      <c r="Q160" s="132">
        <v>0.02681</v>
      </c>
      <c r="R160" s="132">
        <f>Q160*H160</f>
        <v>1.4145760299999999</v>
      </c>
      <c r="S160" s="132">
        <v>0</v>
      </c>
      <c r="T160" s="133">
        <f>S160*H160</f>
        <v>0</v>
      </c>
      <c r="AR160" s="134" t="s">
        <v>219</v>
      </c>
      <c r="AT160" s="134" t="s">
        <v>130</v>
      </c>
      <c r="AU160" s="134" t="s">
        <v>79</v>
      </c>
      <c r="AY160" s="17" t="s">
        <v>127</v>
      </c>
      <c r="BE160" s="135">
        <f>IF(N160="základní",J160,0)</f>
        <v>0</v>
      </c>
      <c r="BF160" s="135">
        <f>IF(N160="snížená",J160,0)</f>
        <v>0</v>
      </c>
      <c r="BG160" s="135">
        <f>IF(N160="zákl. přenesená",J160,0)</f>
        <v>0</v>
      </c>
      <c r="BH160" s="135">
        <f>IF(N160="sníž. přenesená",J160,0)</f>
        <v>0</v>
      </c>
      <c r="BI160" s="135">
        <f>IF(N160="nulová",J160,0)</f>
        <v>0</v>
      </c>
      <c r="BJ160" s="17" t="s">
        <v>77</v>
      </c>
      <c r="BK160" s="135">
        <f>ROUND(I160*H160,2)</f>
        <v>0</v>
      </c>
      <c r="BL160" s="17" t="s">
        <v>219</v>
      </c>
      <c r="BM160" s="134" t="s">
        <v>262</v>
      </c>
    </row>
    <row r="161" spans="2:47" s="1" customFormat="1" ht="12">
      <c r="B161" s="29"/>
      <c r="D161" s="136" t="s">
        <v>137</v>
      </c>
      <c r="F161" s="137" t="s">
        <v>263</v>
      </c>
      <c r="L161" s="29"/>
      <c r="M161" s="138"/>
      <c r="T161" s="50"/>
      <c r="AT161" s="17" t="s">
        <v>137</v>
      </c>
      <c r="AU161" s="17" t="s">
        <v>79</v>
      </c>
    </row>
    <row r="162" spans="2:51" s="12" customFormat="1" ht="12">
      <c r="B162" s="139"/>
      <c r="D162" s="140" t="s">
        <v>139</v>
      </c>
      <c r="E162" s="141" t="s">
        <v>3</v>
      </c>
      <c r="F162" s="142" t="s">
        <v>264</v>
      </c>
      <c r="H162" s="143">
        <v>52.763</v>
      </c>
      <c r="L162" s="139"/>
      <c r="M162" s="144"/>
      <c r="T162" s="145"/>
      <c r="AT162" s="141" t="s">
        <v>139</v>
      </c>
      <c r="AU162" s="141" t="s">
        <v>79</v>
      </c>
      <c r="AV162" s="12" t="s">
        <v>79</v>
      </c>
      <c r="AW162" s="12" t="s">
        <v>30</v>
      </c>
      <c r="AX162" s="12" t="s">
        <v>77</v>
      </c>
      <c r="AY162" s="141" t="s">
        <v>127</v>
      </c>
    </row>
    <row r="163" spans="2:65" s="1" customFormat="1" ht="24.15" customHeight="1">
      <c r="B163" s="123"/>
      <c r="C163" s="124" t="s">
        <v>265</v>
      </c>
      <c r="D163" s="124" t="s">
        <v>130</v>
      </c>
      <c r="E163" s="125" t="s">
        <v>266</v>
      </c>
      <c r="F163" s="126" t="s">
        <v>267</v>
      </c>
      <c r="G163" s="127" t="s">
        <v>133</v>
      </c>
      <c r="H163" s="128">
        <v>36.95</v>
      </c>
      <c r="I163" s="129">
        <v>0</v>
      </c>
      <c r="J163" s="129">
        <f>ROUND(I163*H163,2)</f>
        <v>0</v>
      </c>
      <c r="K163" s="126" t="s">
        <v>134</v>
      </c>
      <c r="L163" s="29"/>
      <c r="M163" s="130" t="s">
        <v>3</v>
      </c>
      <c r="N163" s="131" t="s">
        <v>40</v>
      </c>
      <c r="O163" s="132">
        <v>1.04</v>
      </c>
      <c r="P163" s="132">
        <f>O163*H163</f>
        <v>38.428000000000004</v>
      </c>
      <c r="Q163" s="132">
        <v>0.01608</v>
      </c>
      <c r="R163" s="132">
        <f>Q163*H163</f>
        <v>0.594156</v>
      </c>
      <c r="S163" s="132">
        <v>0</v>
      </c>
      <c r="T163" s="133">
        <f>S163*H163</f>
        <v>0</v>
      </c>
      <c r="AR163" s="134" t="s">
        <v>219</v>
      </c>
      <c r="AT163" s="134" t="s">
        <v>130</v>
      </c>
      <c r="AU163" s="134" t="s">
        <v>79</v>
      </c>
      <c r="AY163" s="17" t="s">
        <v>127</v>
      </c>
      <c r="BE163" s="135">
        <f>IF(N163="základní",J163,0)</f>
        <v>0</v>
      </c>
      <c r="BF163" s="135">
        <f>IF(N163="snížená",J163,0)</f>
        <v>0</v>
      </c>
      <c r="BG163" s="135">
        <f>IF(N163="zákl. přenesená",J163,0)</f>
        <v>0</v>
      </c>
      <c r="BH163" s="135">
        <f>IF(N163="sníž. přenesená",J163,0)</f>
        <v>0</v>
      </c>
      <c r="BI163" s="135">
        <f>IF(N163="nulová",J163,0)</f>
        <v>0</v>
      </c>
      <c r="BJ163" s="17" t="s">
        <v>77</v>
      </c>
      <c r="BK163" s="135">
        <f>ROUND(I163*H163,2)</f>
        <v>0</v>
      </c>
      <c r="BL163" s="17" t="s">
        <v>219</v>
      </c>
      <c r="BM163" s="134" t="s">
        <v>268</v>
      </c>
    </row>
    <row r="164" spans="2:47" s="1" customFormat="1" ht="12">
      <c r="B164" s="29"/>
      <c r="D164" s="136" t="s">
        <v>137</v>
      </c>
      <c r="F164" s="137" t="s">
        <v>269</v>
      </c>
      <c r="L164" s="29"/>
      <c r="M164" s="138"/>
      <c r="T164" s="50"/>
      <c r="AT164" s="17" t="s">
        <v>137</v>
      </c>
      <c r="AU164" s="17" t="s">
        <v>79</v>
      </c>
    </row>
    <row r="165" spans="2:51" s="12" customFormat="1" ht="12">
      <c r="B165" s="139"/>
      <c r="D165" s="140" t="s">
        <v>139</v>
      </c>
      <c r="E165" s="141" t="s">
        <v>3</v>
      </c>
      <c r="F165" s="142" t="s">
        <v>270</v>
      </c>
      <c r="H165" s="143">
        <v>36.95</v>
      </c>
      <c r="L165" s="139"/>
      <c r="M165" s="144"/>
      <c r="T165" s="145"/>
      <c r="AT165" s="141" t="s">
        <v>139</v>
      </c>
      <c r="AU165" s="141" t="s">
        <v>79</v>
      </c>
      <c r="AV165" s="12" t="s">
        <v>79</v>
      </c>
      <c r="AW165" s="12" t="s">
        <v>30</v>
      </c>
      <c r="AX165" s="12" t="s">
        <v>77</v>
      </c>
      <c r="AY165" s="141" t="s">
        <v>127</v>
      </c>
    </row>
    <row r="166" spans="2:65" s="1" customFormat="1" ht="24.15" customHeight="1">
      <c r="B166" s="123"/>
      <c r="C166" s="124" t="s">
        <v>271</v>
      </c>
      <c r="D166" s="124" t="s">
        <v>130</v>
      </c>
      <c r="E166" s="125" t="s">
        <v>272</v>
      </c>
      <c r="F166" s="126" t="s">
        <v>273</v>
      </c>
      <c r="G166" s="127" t="s">
        <v>201</v>
      </c>
      <c r="H166" s="128">
        <v>4</v>
      </c>
      <c r="I166" s="129">
        <v>0</v>
      </c>
      <c r="J166" s="129">
        <f>ROUND(I166*H166,2)</f>
        <v>0</v>
      </c>
      <c r="K166" s="126" t="s">
        <v>134</v>
      </c>
      <c r="L166" s="29"/>
      <c r="M166" s="130" t="s">
        <v>3</v>
      </c>
      <c r="N166" s="131" t="s">
        <v>40</v>
      </c>
      <c r="O166" s="132">
        <v>0.75</v>
      </c>
      <c r="P166" s="132">
        <f>O166*H166</f>
        <v>3</v>
      </c>
      <c r="Q166" s="132">
        <v>0.01362</v>
      </c>
      <c r="R166" s="132">
        <f>Q166*H166</f>
        <v>0.05448</v>
      </c>
      <c r="S166" s="132">
        <v>0</v>
      </c>
      <c r="T166" s="133">
        <f>S166*H166</f>
        <v>0</v>
      </c>
      <c r="AR166" s="134" t="s">
        <v>219</v>
      </c>
      <c r="AT166" s="134" t="s">
        <v>130</v>
      </c>
      <c r="AU166" s="134" t="s">
        <v>79</v>
      </c>
      <c r="AY166" s="17" t="s">
        <v>127</v>
      </c>
      <c r="BE166" s="135">
        <f>IF(N166="základní",J166,0)</f>
        <v>0</v>
      </c>
      <c r="BF166" s="135">
        <f>IF(N166="snížená",J166,0)</f>
        <v>0</v>
      </c>
      <c r="BG166" s="135">
        <f>IF(N166="zákl. přenesená",J166,0)</f>
        <v>0</v>
      </c>
      <c r="BH166" s="135">
        <f>IF(N166="sníž. přenesená",J166,0)</f>
        <v>0</v>
      </c>
      <c r="BI166" s="135">
        <f>IF(N166="nulová",J166,0)</f>
        <v>0</v>
      </c>
      <c r="BJ166" s="17" t="s">
        <v>77</v>
      </c>
      <c r="BK166" s="135">
        <f>ROUND(I166*H166,2)</f>
        <v>0</v>
      </c>
      <c r="BL166" s="17" t="s">
        <v>219</v>
      </c>
      <c r="BM166" s="134" t="s">
        <v>274</v>
      </c>
    </row>
    <row r="167" spans="2:47" s="1" customFormat="1" ht="12">
      <c r="B167" s="29"/>
      <c r="D167" s="136" t="s">
        <v>137</v>
      </c>
      <c r="F167" s="137" t="s">
        <v>275</v>
      </c>
      <c r="L167" s="29"/>
      <c r="M167" s="138"/>
      <c r="T167" s="50"/>
      <c r="AT167" s="17" t="s">
        <v>137</v>
      </c>
      <c r="AU167" s="17" t="s">
        <v>79</v>
      </c>
    </row>
    <row r="168" spans="2:65" s="1" customFormat="1" ht="24.15" customHeight="1">
      <c r="B168" s="123"/>
      <c r="C168" s="124" t="s">
        <v>276</v>
      </c>
      <c r="D168" s="124" t="s">
        <v>130</v>
      </c>
      <c r="E168" s="125" t="s">
        <v>277</v>
      </c>
      <c r="F168" s="126" t="s">
        <v>278</v>
      </c>
      <c r="G168" s="127" t="s">
        <v>133</v>
      </c>
      <c r="H168" s="128">
        <v>63.5</v>
      </c>
      <c r="I168" s="129">
        <v>0</v>
      </c>
      <c r="J168" s="129">
        <f>ROUND(I168*H168,2)</f>
        <v>0</v>
      </c>
      <c r="K168" s="126" t="s">
        <v>134</v>
      </c>
      <c r="L168" s="29"/>
      <c r="M168" s="130" t="s">
        <v>3</v>
      </c>
      <c r="N168" s="131" t="s">
        <v>40</v>
      </c>
      <c r="O168" s="132">
        <v>0.578</v>
      </c>
      <c r="P168" s="132">
        <f>O168*H168</f>
        <v>36.702999999999996</v>
      </c>
      <c r="Q168" s="132">
        <v>0.00117</v>
      </c>
      <c r="R168" s="132">
        <f>Q168*H168</f>
        <v>0.074295</v>
      </c>
      <c r="S168" s="132">
        <v>0</v>
      </c>
      <c r="T168" s="133">
        <f>S168*H168</f>
        <v>0</v>
      </c>
      <c r="AR168" s="134" t="s">
        <v>219</v>
      </c>
      <c r="AT168" s="134" t="s">
        <v>130</v>
      </c>
      <c r="AU168" s="134" t="s">
        <v>79</v>
      </c>
      <c r="AY168" s="17" t="s">
        <v>127</v>
      </c>
      <c r="BE168" s="135">
        <f>IF(N168="základní",J168,0)</f>
        <v>0</v>
      </c>
      <c r="BF168" s="135">
        <f>IF(N168="snížená",J168,0)</f>
        <v>0</v>
      </c>
      <c r="BG168" s="135">
        <f>IF(N168="zákl. přenesená",J168,0)</f>
        <v>0</v>
      </c>
      <c r="BH168" s="135">
        <f>IF(N168="sníž. přenesená",J168,0)</f>
        <v>0</v>
      </c>
      <c r="BI168" s="135">
        <f>IF(N168="nulová",J168,0)</f>
        <v>0</v>
      </c>
      <c r="BJ168" s="17" t="s">
        <v>77</v>
      </c>
      <c r="BK168" s="135">
        <f>ROUND(I168*H168,2)</f>
        <v>0</v>
      </c>
      <c r="BL168" s="17" t="s">
        <v>219</v>
      </c>
      <c r="BM168" s="134" t="s">
        <v>279</v>
      </c>
    </row>
    <row r="169" spans="2:47" s="1" customFormat="1" ht="12">
      <c r="B169" s="29"/>
      <c r="D169" s="136" t="s">
        <v>137</v>
      </c>
      <c r="F169" s="137" t="s">
        <v>280</v>
      </c>
      <c r="L169" s="29"/>
      <c r="M169" s="138"/>
      <c r="T169" s="50"/>
      <c r="AT169" s="17" t="s">
        <v>137</v>
      </c>
      <c r="AU169" s="17" t="s">
        <v>79</v>
      </c>
    </row>
    <row r="170" spans="2:51" s="12" customFormat="1" ht="12">
      <c r="B170" s="139"/>
      <c r="D170" s="140" t="s">
        <v>139</v>
      </c>
      <c r="E170" s="141" t="s">
        <v>3</v>
      </c>
      <c r="F170" s="142" t="s">
        <v>281</v>
      </c>
      <c r="H170" s="143">
        <v>63.5</v>
      </c>
      <c r="L170" s="139"/>
      <c r="M170" s="144"/>
      <c r="T170" s="145"/>
      <c r="AT170" s="141" t="s">
        <v>139</v>
      </c>
      <c r="AU170" s="141" t="s">
        <v>79</v>
      </c>
      <c r="AV170" s="12" t="s">
        <v>79</v>
      </c>
      <c r="AW170" s="12" t="s">
        <v>30</v>
      </c>
      <c r="AX170" s="12" t="s">
        <v>77</v>
      </c>
      <c r="AY170" s="141" t="s">
        <v>127</v>
      </c>
    </row>
    <row r="171" spans="2:65" s="1" customFormat="1" ht="24.15" customHeight="1">
      <c r="B171" s="123"/>
      <c r="C171" s="158" t="s">
        <v>282</v>
      </c>
      <c r="D171" s="158" t="s">
        <v>283</v>
      </c>
      <c r="E171" s="159" t="s">
        <v>284</v>
      </c>
      <c r="F171" s="160" t="s">
        <v>285</v>
      </c>
      <c r="G171" s="161" t="s">
        <v>133</v>
      </c>
      <c r="H171" s="162">
        <v>63.5</v>
      </c>
      <c r="I171" s="163">
        <v>0</v>
      </c>
      <c r="J171" s="163">
        <f>ROUND(I171*H171,2)</f>
        <v>0</v>
      </c>
      <c r="K171" s="160" t="s">
        <v>134</v>
      </c>
      <c r="L171" s="164"/>
      <c r="M171" s="165" t="s">
        <v>3</v>
      </c>
      <c r="N171" s="166" t="s">
        <v>40</v>
      </c>
      <c r="O171" s="132">
        <v>0</v>
      </c>
      <c r="P171" s="132">
        <f>O171*H171</f>
        <v>0</v>
      </c>
      <c r="Q171" s="132">
        <v>0.0021</v>
      </c>
      <c r="R171" s="132">
        <f>Q171*H171</f>
        <v>0.13335</v>
      </c>
      <c r="S171" s="132">
        <v>0</v>
      </c>
      <c r="T171" s="133">
        <f>S171*H171</f>
        <v>0</v>
      </c>
      <c r="AR171" s="134" t="s">
        <v>286</v>
      </c>
      <c r="AT171" s="134" t="s">
        <v>283</v>
      </c>
      <c r="AU171" s="134" t="s">
        <v>79</v>
      </c>
      <c r="AY171" s="17" t="s">
        <v>127</v>
      </c>
      <c r="BE171" s="135">
        <f>IF(N171="základní",J171,0)</f>
        <v>0</v>
      </c>
      <c r="BF171" s="135">
        <f>IF(N171="snížená",J171,0)</f>
        <v>0</v>
      </c>
      <c r="BG171" s="135">
        <f>IF(N171="zákl. přenesená",J171,0)</f>
        <v>0</v>
      </c>
      <c r="BH171" s="135">
        <f>IF(N171="sníž. přenesená",J171,0)</f>
        <v>0</v>
      </c>
      <c r="BI171" s="135">
        <f>IF(N171="nulová",J171,0)</f>
        <v>0</v>
      </c>
      <c r="BJ171" s="17" t="s">
        <v>77</v>
      </c>
      <c r="BK171" s="135">
        <f>ROUND(I171*H171,2)</f>
        <v>0</v>
      </c>
      <c r="BL171" s="17" t="s">
        <v>219</v>
      </c>
      <c r="BM171" s="134" t="s">
        <v>287</v>
      </c>
    </row>
    <row r="172" spans="2:65" s="1" customFormat="1" ht="16.5" customHeight="1">
      <c r="B172" s="123"/>
      <c r="C172" s="124" t="s">
        <v>288</v>
      </c>
      <c r="D172" s="124" t="s">
        <v>130</v>
      </c>
      <c r="E172" s="125" t="s">
        <v>289</v>
      </c>
      <c r="F172" s="126" t="s">
        <v>290</v>
      </c>
      <c r="G172" s="127" t="s">
        <v>133</v>
      </c>
      <c r="H172" s="128">
        <v>87</v>
      </c>
      <c r="I172" s="129">
        <v>0</v>
      </c>
      <c r="J172" s="129">
        <f>ROUND(I172*H172,2)</f>
        <v>0</v>
      </c>
      <c r="K172" s="126" t="s">
        <v>134</v>
      </c>
      <c r="L172" s="29"/>
      <c r="M172" s="130" t="s">
        <v>3</v>
      </c>
      <c r="N172" s="131" t="s">
        <v>40</v>
      </c>
      <c r="O172" s="132">
        <v>0.29</v>
      </c>
      <c r="P172" s="132">
        <f>O172*H172</f>
        <v>25.229999999999997</v>
      </c>
      <c r="Q172" s="132">
        <v>0</v>
      </c>
      <c r="R172" s="132">
        <f>Q172*H172</f>
        <v>0</v>
      </c>
      <c r="S172" s="132">
        <v>0.0021</v>
      </c>
      <c r="T172" s="133">
        <f>S172*H172</f>
        <v>0.1827</v>
      </c>
      <c r="AR172" s="134" t="s">
        <v>219</v>
      </c>
      <c r="AT172" s="134" t="s">
        <v>130</v>
      </c>
      <c r="AU172" s="134" t="s">
        <v>79</v>
      </c>
      <c r="AY172" s="17" t="s">
        <v>127</v>
      </c>
      <c r="BE172" s="135">
        <f>IF(N172="základní",J172,0)</f>
        <v>0</v>
      </c>
      <c r="BF172" s="135">
        <f>IF(N172="snížená",J172,0)</f>
        <v>0</v>
      </c>
      <c r="BG172" s="135">
        <f>IF(N172="zákl. přenesená",J172,0)</f>
        <v>0</v>
      </c>
      <c r="BH172" s="135">
        <f>IF(N172="sníž. přenesená",J172,0)</f>
        <v>0</v>
      </c>
      <c r="BI172" s="135">
        <f>IF(N172="nulová",J172,0)</f>
        <v>0</v>
      </c>
      <c r="BJ172" s="17" t="s">
        <v>77</v>
      </c>
      <c r="BK172" s="135">
        <f>ROUND(I172*H172,2)</f>
        <v>0</v>
      </c>
      <c r="BL172" s="17" t="s">
        <v>219</v>
      </c>
      <c r="BM172" s="134" t="s">
        <v>291</v>
      </c>
    </row>
    <row r="173" spans="2:47" s="1" customFormat="1" ht="12">
      <c r="B173" s="29"/>
      <c r="D173" s="136" t="s">
        <v>137</v>
      </c>
      <c r="F173" s="137" t="s">
        <v>292</v>
      </c>
      <c r="L173" s="29"/>
      <c r="M173" s="138"/>
      <c r="T173" s="50"/>
      <c r="AT173" s="17" t="s">
        <v>137</v>
      </c>
      <c r="AU173" s="17" t="s">
        <v>79</v>
      </c>
    </row>
    <row r="174" spans="2:65" s="1" customFormat="1" ht="37.95" customHeight="1">
      <c r="B174" s="123"/>
      <c r="C174" s="124" t="s">
        <v>293</v>
      </c>
      <c r="D174" s="124" t="s">
        <v>130</v>
      </c>
      <c r="E174" s="125" t="s">
        <v>294</v>
      </c>
      <c r="F174" s="126" t="s">
        <v>295</v>
      </c>
      <c r="G174" s="127" t="s">
        <v>212</v>
      </c>
      <c r="H174" s="128">
        <v>2.271</v>
      </c>
      <c r="I174" s="129">
        <v>0</v>
      </c>
      <c r="J174" s="129">
        <f>ROUND(I174*H174,2)</f>
        <v>0</v>
      </c>
      <c r="K174" s="126" t="s">
        <v>134</v>
      </c>
      <c r="L174" s="29"/>
      <c r="M174" s="130" t="s">
        <v>3</v>
      </c>
      <c r="N174" s="131" t="s">
        <v>40</v>
      </c>
      <c r="O174" s="132">
        <v>2.16</v>
      </c>
      <c r="P174" s="132">
        <f>O174*H174</f>
        <v>4.90536</v>
      </c>
      <c r="Q174" s="132">
        <v>0</v>
      </c>
      <c r="R174" s="132">
        <f>Q174*H174</f>
        <v>0</v>
      </c>
      <c r="S174" s="132">
        <v>0</v>
      </c>
      <c r="T174" s="133">
        <f>S174*H174</f>
        <v>0</v>
      </c>
      <c r="AR174" s="134" t="s">
        <v>219</v>
      </c>
      <c r="AT174" s="134" t="s">
        <v>130</v>
      </c>
      <c r="AU174" s="134" t="s">
        <v>79</v>
      </c>
      <c r="AY174" s="17" t="s">
        <v>127</v>
      </c>
      <c r="BE174" s="135">
        <f>IF(N174="základní",J174,0)</f>
        <v>0</v>
      </c>
      <c r="BF174" s="135">
        <f>IF(N174="snížená",J174,0)</f>
        <v>0</v>
      </c>
      <c r="BG174" s="135">
        <f>IF(N174="zákl. přenesená",J174,0)</f>
        <v>0</v>
      </c>
      <c r="BH174" s="135">
        <f>IF(N174="sníž. přenesená",J174,0)</f>
        <v>0</v>
      </c>
      <c r="BI174" s="135">
        <f>IF(N174="nulová",J174,0)</f>
        <v>0</v>
      </c>
      <c r="BJ174" s="17" t="s">
        <v>77</v>
      </c>
      <c r="BK174" s="135">
        <f>ROUND(I174*H174,2)</f>
        <v>0</v>
      </c>
      <c r="BL174" s="17" t="s">
        <v>219</v>
      </c>
      <c r="BM174" s="134" t="s">
        <v>296</v>
      </c>
    </row>
    <row r="175" spans="2:47" s="1" customFormat="1" ht="12">
      <c r="B175" s="29"/>
      <c r="D175" s="136" t="s">
        <v>137</v>
      </c>
      <c r="F175" s="137" t="s">
        <v>297</v>
      </c>
      <c r="L175" s="29"/>
      <c r="M175" s="138"/>
      <c r="T175" s="50"/>
      <c r="AT175" s="17" t="s">
        <v>137</v>
      </c>
      <c r="AU175" s="17" t="s">
        <v>79</v>
      </c>
    </row>
    <row r="176" spans="2:63" s="11" customFormat="1" ht="22.95" customHeight="1">
      <c r="B176" s="112"/>
      <c r="D176" s="113" t="s">
        <v>68</v>
      </c>
      <c r="E176" s="121" t="s">
        <v>298</v>
      </c>
      <c r="F176" s="121" t="s">
        <v>299</v>
      </c>
      <c r="J176" s="122">
        <f>BK176</f>
        <v>0</v>
      </c>
      <c r="L176" s="112"/>
      <c r="M176" s="116"/>
      <c r="P176" s="117">
        <f>SUM(P177:P180)</f>
        <v>0</v>
      </c>
      <c r="R176" s="117">
        <f>SUM(R177:R180)</f>
        <v>0</v>
      </c>
      <c r="T176" s="118">
        <f>SUM(T177:T180)</f>
        <v>0</v>
      </c>
      <c r="AR176" s="113" t="s">
        <v>79</v>
      </c>
      <c r="AT176" s="119" t="s">
        <v>68</v>
      </c>
      <c r="AU176" s="119" t="s">
        <v>77</v>
      </c>
      <c r="AY176" s="113" t="s">
        <v>127</v>
      </c>
      <c r="BK176" s="120">
        <f>SUM(BK177:BK180)</f>
        <v>0</v>
      </c>
    </row>
    <row r="177" spans="2:65" s="1" customFormat="1" ht="24.15" customHeight="1">
      <c r="B177" s="123"/>
      <c r="C177" s="124" t="s">
        <v>300</v>
      </c>
      <c r="D177" s="124" t="s">
        <v>130</v>
      </c>
      <c r="E177" s="125" t="s">
        <v>301</v>
      </c>
      <c r="F177" s="126" t="s">
        <v>302</v>
      </c>
      <c r="G177" s="127" t="s">
        <v>201</v>
      </c>
      <c r="H177" s="128">
        <v>1</v>
      </c>
      <c r="I177" s="129">
        <v>0</v>
      </c>
      <c r="J177" s="129">
        <f>ROUND(I177*H177,2)</f>
        <v>0</v>
      </c>
      <c r="K177" s="126" t="s">
        <v>3</v>
      </c>
      <c r="L177" s="29"/>
      <c r="M177" s="130" t="s">
        <v>3</v>
      </c>
      <c r="N177" s="131" t="s">
        <v>40</v>
      </c>
      <c r="O177" s="132">
        <v>0</v>
      </c>
      <c r="P177" s="132">
        <f>O177*H177</f>
        <v>0</v>
      </c>
      <c r="Q177" s="132">
        <v>0</v>
      </c>
      <c r="R177" s="132">
        <f>Q177*H177</f>
        <v>0</v>
      </c>
      <c r="S177" s="132">
        <v>0</v>
      </c>
      <c r="T177" s="133">
        <f>S177*H177</f>
        <v>0</v>
      </c>
      <c r="AR177" s="134" t="s">
        <v>219</v>
      </c>
      <c r="AT177" s="134" t="s">
        <v>130</v>
      </c>
      <c r="AU177" s="134" t="s">
        <v>79</v>
      </c>
      <c r="AY177" s="17" t="s">
        <v>127</v>
      </c>
      <c r="BE177" s="135">
        <f>IF(N177="základní",J177,0)</f>
        <v>0</v>
      </c>
      <c r="BF177" s="135">
        <f>IF(N177="snížená",J177,0)</f>
        <v>0</v>
      </c>
      <c r="BG177" s="135">
        <f>IF(N177="zákl. přenesená",J177,0)</f>
        <v>0</v>
      </c>
      <c r="BH177" s="135">
        <f>IF(N177="sníž. přenesená",J177,0)</f>
        <v>0</v>
      </c>
      <c r="BI177" s="135">
        <f>IF(N177="nulová",J177,0)</f>
        <v>0</v>
      </c>
      <c r="BJ177" s="17" t="s">
        <v>77</v>
      </c>
      <c r="BK177" s="135">
        <f>ROUND(I177*H177,2)</f>
        <v>0</v>
      </c>
      <c r="BL177" s="17" t="s">
        <v>219</v>
      </c>
      <c r="BM177" s="134" t="s">
        <v>303</v>
      </c>
    </row>
    <row r="178" spans="2:65" s="1" customFormat="1" ht="21.75" customHeight="1">
      <c r="B178" s="123"/>
      <c r="C178" s="124" t="s">
        <v>304</v>
      </c>
      <c r="D178" s="124" t="s">
        <v>130</v>
      </c>
      <c r="E178" s="125" t="s">
        <v>305</v>
      </c>
      <c r="F178" s="126" t="s">
        <v>306</v>
      </c>
      <c r="G178" s="127" t="s">
        <v>201</v>
      </c>
      <c r="H178" s="128">
        <v>2</v>
      </c>
      <c r="I178" s="129">
        <v>0</v>
      </c>
      <c r="J178" s="129">
        <f>ROUND(I178*H178,2)</f>
        <v>0</v>
      </c>
      <c r="K178" s="126" t="s">
        <v>3</v>
      </c>
      <c r="L178" s="29"/>
      <c r="M178" s="130" t="s">
        <v>3</v>
      </c>
      <c r="N178" s="131" t="s">
        <v>40</v>
      </c>
      <c r="O178" s="132">
        <v>0</v>
      </c>
      <c r="P178" s="132">
        <f>O178*H178</f>
        <v>0</v>
      </c>
      <c r="Q178" s="132">
        <v>0</v>
      </c>
      <c r="R178" s="132">
        <f>Q178*H178</f>
        <v>0</v>
      </c>
      <c r="S178" s="132">
        <v>0</v>
      </c>
      <c r="T178" s="133">
        <f>S178*H178</f>
        <v>0</v>
      </c>
      <c r="AR178" s="134" t="s">
        <v>219</v>
      </c>
      <c r="AT178" s="134" t="s">
        <v>130</v>
      </c>
      <c r="AU178" s="134" t="s">
        <v>79</v>
      </c>
      <c r="AY178" s="17" t="s">
        <v>127</v>
      </c>
      <c r="BE178" s="135">
        <f>IF(N178="základní",J178,0)</f>
        <v>0</v>
      </c>
      <c r="BF178" s="135">
        <f>IF(N178="snížená",J178,0)</f>
        <v>0</v>
      </c>
      <c r="BG178" s="135">
        <f>IF(N178="zákl. přenesená",J178,0)</f>
        <v>0</v>
      </c>
      <c r="BH178" s="135">
        <f>IF(N178="sníž. přenesená",J178,0)</f>
        <v>0</v>
      </c>
      <c r="BI178" s="135">
        <f>IF(N178="nulová",J178,0)</f>
        <v>0</v>
      </c>
      <c r="BJ178" s="17" t="s">
        <v>77</v>
      </c>
      <c r="BK178" s="135">
        <f>ROUND(I178*H178,2)</f>
        <v>0</v>
      </c>
      <c r="BL178" s="17" t="s">
        <v>219</v>
      </c>
      <c r="BM178" s="134" t="s">
        <v>307</v>
      </c>
    </row>
    <row r="179" spans="2:65" s="1" customFormat="1" ht="21.75" customHeight="1">
      <c r="B179" s="123"/>
      <c r="C179" s="124" t="s">
        <v>308</v>
      </c>
      <c r="D179" s="124" t="s">
        <v>130</v>
      </c>
      <c r="E179" s="125" t="s">
        <v>309</v>
      </c>
      <c r="F179" s="126" t="s">
        <v>310</v>
      </c>
      <c r="G179" s="127" t="s">
        <v>201</v>
      </c>
      <c r="H179" s="128">
        <v>1</v>
      </c>
      <c r="I179" s="129">
        <v>0</v>
      </c>
      <c r="J179" s="129">
        <f>ROUND(I179*H179,2)</f>
        <v>0</v>
      </c>
      <c r="K179" s="126" t="s">
        <v>3</v>
      </c>
      <c r="L179" s="29"/>
      <c r="M179" s="130" t="s">
        <v>3</v>
      </c>
      <c r="N179" s="131" t="s">
        <v>40</v>
      </c>
      <c r="O179" s="132">
        <v>0</v>
      </c>
      <c r="P179" s="132">
        <f>O179*H179</f>
        <v>0</v>
      </c>
      <c r="Q179" s="132">
        <v>0</v>
      </c>
      <c r="R179" s="132">
        <f>Q179*H179</f>
        <v>0</v>
      </c>
      <c r="S179" s="132">
        <v>0</v>
      </c>
      <c r="T179" s="133">
        <f>S179*H179</f>
        <v>0</v>
      </c>
      <c r="AR179" s="134" t="s">
        <v>219</v>
      </c>
      <c r="AT179" s="134" t="s">
        <v>130</v>
      </c>
      <c r="AU179" s="134" t="s">
        <v>79</v>
      </c>
      <c r="AY179" s="17" t="s">
        <v>127</v>
      </c>
      <c r="BE179" s="135">
        <f>IF(N179="základní",J179,0)</f>
        <v>0</v>
      </c>
      <c r="BF179" s="135">
        <f>IF(N179="snížená",J179,0)</f>
        <v>0</v>
      </c>
      <c r="BG179" s="135">
        <f>IF(N179="zákl. přenesená",J179,0)</f>
        <v>0</v>
      </c>
      <c r="BH179" s="135">
        <f>IF(N179="sníž. přenesená",J179,0)</f>
        <v>0</v>
      </c>
      <c r="BI179" s="135">
        <f>IF(N179="nulová",J179,0)</f>
        <v>0</v>
      </c>
      <c r="BJ179" s="17" t="s">
        <v>77</v>
      </c>
      <c r="BK179" s="135">
        <f>ROUND(I179*H179,2)</f>
        <v>0</v>
      </c>
      <c r="BL179" s="17" t="s">
        <v>219</v>
      </c>
      <c r="BM179" s="134" t="s">
        <v>311</v>
      </c>
    </row>
    <row r="180" spans="2:65" s="1" customFormat="1" ht="21.75" customHeight="1">
      <c r="B180" s="123"/>
      <c r="C180" s="124" t="s">
        <v>286</v>
      </c>
      <c r="D180" s="124" t="s">
        <v>130</v>
      </c>
      <c r="E180" s="125" t="s">
        <v>312</v>
      </c>
      <c r="F180" s="126" t="s">
        <v>313</v>
      </c>
      <c r="G180" s="127" t="s">
        <v>201</v>
      </c>
      <c r="H180" s="128">
        <v>1</v>
      </c>
      <c r="I180" s="129">
        <v>0</v>
      </c>
      <c r="J180" s="129">
        <f>ROUND(I180*H180,2)</f>
        <v>0</v>
      </c>
      <c r="K180" s="126" t="s">
        <v>3</v>
      </c>
      <c r="L180" s="29"/>
      <c r="M180" s="130" t="s">
        <v>3</v>
      </c>
      <c r="N180" s="131" t="s">
        <v>40</v>
      </c>
      <c r="O180" s="132">
        <v>0</v>
      </c>
      <c r="P180" s="132">
        <f>O180*H180</f>
        <v>0</v>
      </c>
      <c r="Q180" s="132">
        <v>0</v>
      </c>
      <c r="R180" s="132">
        <f>Q180*H180</f>
        <v>0</v>
      </c>
      <c r="S180" s="132">
        <v>0</v>
      </c>
      <c r="T180" s="133">
        <f>S180*H180</f>
        <v>0</v>
      </c>
      <c r="AR180" s="134" t="s">
        <v>219</v>
      </c>
      <c r="AT180" s="134" t="s">
        <v>130</v>
      </c>
      <c r="AU180" s="134" t="s">
        <v>79</v>
      </c>
      <c r="AY180" s="17" t="s">
        <v>127</v>
      </c>
      <c r="BE180" s="135">
        <f>IF(N180="základní",J180,0)</f>
        <v>0</v>
      </c>
      <c r="BF180" s="135">
        <f>IF(N180="snížená",J180,0)</f>
        <v>0</v>
      </c>
      <c r="BG180" s="135">
        <f>IF(N180="zákl. přenesená",J180,0)</f>
        <v>0</v>
      </c>
      <c r="BH180" s="135">
        <f>IF(N180="sníž. přenesená",J180,0)</f>
        <v>0</v>
      </c>
      <c r="BI180" s="135">
        <f>IF(N180="nulová",J180,0)</f>
        <v>0</v>
      </c>
      <c r="BJ180" s="17" t="s">
        <v>77</v>
      </c>
      <c r="BK180" s="135">
        <f>ROUND(I180*H180,2)</f>
        <v>0</v>
      </c>
      <c r="BL180" s="17" t="s">
        <v>219</v>
      </c>
      <c r="BM180" s="134" t="s">
        <v>314</v>
      </c>
    </row>
    <row r="181" spans="2:63" s="11" customFormat="1" ht="22.95" customHeight="1">
      <c r="B181" s="112"/>
      <c r="D181" s="113" t="s">
        <v>68</v>
      </c>
      <c r="E181" s="121" t="s">
        <v>315</v>
      </c>
      <c r="F181" s="121" t="s">
        <v>316</v>
      </c>
      <c r="J181" s="122">
        <f>BK181</f>
        <v>0</v>
      </c>
      <c r="L181" s="112"/>
      <c r="M181" s="116"/>
      <c r="P181" s="117">
        <f>SUM(P182:P203)</f>
        <v>64.86156</v>
      </c>
      <c r="R181" s="117">
        <f>SUM(R182:R203)</f>
        <v>0.870292</v>
      </c>
      <c r="T181" s="118">
        <f>SUM(T182:T203)</f>
        <v>7.23579</v>
      </c>
      <c r="AR181" s="113" t="s">
        <v>79</v>
      </c>
      <c r="AT181" s="119" t="s">
        <v>68</v>
      </c>
      <c r="AU181" s="119" t="s">
        <v>77</v>
      </c>
      <c r="AY181" s="113" t="s">
        <v>127</v>
      </c>
      <c r="BK181" s="120">
        <f>SUM(BK182:BK203)</f>
        <v>0</v>
      </c>
    </row>
    <row r="182" spans="2:65" s="1" customFormat="1" ht="16.5" customHeight="1">
      <c r="B182" s="123"/>
      <c r="C182" s="124" t="s">
        <v>317</v>
      </c>
      <c r="D182" s="124" t="s">
        <v>130</v>
      </c>
      <c r="E182" s="125" t="s">
        <v>318</v>
      </c>
      <c r="F182" s="126" t="s">
        <v>319</v>
      </c>
      <c r="G182" s="127" t="s">
        <v>133</v>
      </c>
      <c r="H182" s="128">
        <v>21.84</v>
      </c>
      <c r="I182" s="129">
        <v>0</v>
      </c>
      <c r="J182" s="129">
        <f>ROUND(I182*H182,2)</f>
        <v>0</v>
      </c>
      <c r="K182" s="126" t="s">
        <v>134</v>
      </c>
      <c r="L182" s="29"/>
      <c r="M182" s="130" t="s">
        <v>3</v>
      </c>
      <c r="N182" s="131" t="s">
        <v>40</v>
      </c>
      <c r="O182" s="132">
        <v>0.024</v>
      </c>
      <c r="P182" s="132">
        <f>O182*H182</f>
        <v>0.52416</v>
      </c>
      <c r="Q182" s="132">
        <v>0</v>
      </c>
      <c r="R182" s="132">
        <f>Q182*H182</f>
        <v>0</v>
      </c>
      <c r="S182" s="132">
        <v>0</v>
      </c>
      <c r="T182" s="133">
        <f>S182*H182</f>
        <v>0</v>
      </c>
      <c r="AR182" s="134" t="s">
        <v>219</v>
      </c>
      <c r="AT182" s="134" t="s">
        <v>130</v>
      </c>
      <c r="AU182" s="134" t="s">
        <v>79</v>
      </c>
      <c r="AY182" s="17" t="s">
        <v>127</v>
      </c>
      <c r="BE182" s="135">
        <f>IF(N182="základní",J182,0)</f>
        <v>0</v>
      </c>
      <c r="BF182" s="135">
        <f>IF(N182="snížená",J182,0)</f>
        <v>0</v>
      </c>
      <c r="BG182" s="135">
        <f>IF(N182="zákl. přenesená",J182,0)</f>
        <v>0</v>
      </c>
      <c r="BH182" s="135">
        <f>IF(N182="sníž. přenesená",J182,0)</f>
        <v>0</v>
      </c>
      <c r="BI182" s="135">
        <f>IF(N182="nulová",J182,0)</f>
        <v>0</v>
      </c>
      <c r="BJ182" s="17" t="s">
        <v>77</v>
      </c>
      <c r="BK182" s="135">
        <f>ROUND(I182*H182,2)</f>
        <v>0</v>
      </c>
      <c r="BL182" s="17" t="s">
        <v>219</v>
      </c>
      <c r="BM182" s="134" t="s">
        <v>320</v>
      </c>
    </row>
    <row r="183" spans="2:47" s="1" customFormat="1" ht="12">
      <c r="B183" s="29"/>
      <c r="D183" s="136" t="s">
        <v>137</v>
      </c>
      <c r="F183" s="137" t="s">
        <v>321</v>
      </c>
      <c r="L183" s="29"/>
      <c r="M183" s="138"/>
      <c r="T183" s="50"/>
      <c r="AT183" s="17" t="s">
        <v>137</v>
      </c>
      <c r="AU183" s="17" t="s">
        <v>79</v>
      </c>
    </row>
    <row r="184" spans="2:65" s="1" customFormat="1" ht="16.5" customHeight="1">
      <c r="B184" s="123"/>
      <c r="C184" s="124" t="s">
        <v>322</v>
      </c>
      <c r="D184" s="124" t="s">
        <v>130</v>
      </c>
      <c r="E184" s="125" t="s">
        <v>323</v>
      </c>
      <c r="F184" s="126" t="s">
        <v>324</v>
      </c>
      <c r="G184" s="127" t="s">
        <v>133</v>
      </c>
      <c r="H184" s="128">
        <v>21.84</v>
      </c>
      <c r="I184" s="129">
        <v>0</v>
      </c>
      <c r="J184" s="129">
        <f>ROUND(I184*H184,2)</f>
        <v>0</v>
      </c>
      <c r="K184" s="126" t="s">
        <v>134</v>
      </c>
      <c r="L184" s="29"/>
      <c r="M184" s="130" t="s">
        <v>3</v>
      </c>
      <c r="N184" s="131" t="s">
        <v>40</v>
      </c>
      <c r="O184" s="132">
        <v>0.044</v>
      </c>
      <c r="P184" s="132">
        <f>O184*H184</f>
        <v>0.9609599999999999</v>
      </c>
      <c r="Q184" s="132">
        <v>0.0003</v>
      </c>
      <c r="R184" s="132">
        <f>Q184*H184</f>
        <v>0.006552</v>
      </c>
      <c r="S184" s="132">
        <v>0</v>
      </c>
      <c r="T184" s="133">
        <f>S184*H184</f>
        <v>0</v>
      </c>
      <c r="AR184" s="134" t="s">
        <v>219</v>
      </c>
      <c r="AT184" s="134" t="s">
        <v>130</v>
      </c>
      <c r="AU184" s="134" t="s">
        <v>79</v>
      </c>
      <c r="AY184" s="17" t="s">
        <v>127</v>
      </c>
      <c r="BE184" s="135">
        <f>IF(N184="základní",J184,0)</f>
        <v>0</v>
      </c>
      <c r="BF184" s="135">
        <f>IF(N184="snížená",J184,0)</f>
        <v>0</v>
      </c>
      <c r="BG184" s="135">
        <f>IF(N184="zákl. přenesená",J184,0)</f>
        <v>0</v>
      </c>
      <c r="BH184" s="135">
        <f>IF(N184="sníž. přenesená",J184,0)</f>
        <v>0</v>
      </c>
      <c r="BI184" s="135">
        <f>IF(N184="nulová",J184,0)</f>
        <v>0</v>
      </c>
      <c r="BJ184" s="17" t="s">
        <v>77</v>
      </c>
      <c r="BK184" s="135">
        <f>ROUND(I184*H184,2)</f>
        <v>0</v>
      </c>
      <c r="BL184" s="17" t="s">
        <v>219</v>
      </c>
      <c r="BM184" s="134" t="s">
        <v>325</v>
      </c>
    </row>
    <row r="185" spans="2:47" s="1" customFormat="1" ht="12">
      <c r="B185" s="29"/>
      <c r="D185" s="136" t="s">
        <v>137</v>
      </c>
      <c r="F185" s="137" t="s">
        <v>326</v>
      </c>
      <c r="L185" s="29"/>
      <c r="M185" s="138"/>
      <c r="T185" s="50"/>
      <c r="AT185" s="17" t="s">
        <v>137</v>
      </c>
      <c r="AU185" s="17" t="s">
        <v>79</v>
      </c>
    </row>
    <row r="186" spans="2:65" s="1" customFormat="1" ht="24.15" customHeight="1">
      <c r="B186" s="123"/>
      <c r="C186" s="124" t="s">
        <v>327</v>
      </c>
      <c r="D186" s="124" t="s">
        <v>130</v>
      </c>
      <c r="E186" s="125" t="s">
        <v>328</v>
      </c>
      <c r="F186" s="126" t="s">
        <v>329</v>
      </c>
      <c r="G186" s="127" t="s">
        <v>330</v>
      </c>
      <c r="H186" s="128">
        <v>19</v>
      </c>
      <c r="I186" s="129">
        <v>0</v>
      </c>
      <c r="J186" s="129">
        <f>ROUND(I186*H186,2)</f>
        <v>0</v>
      </c>
      <c r="K186" s="126" t="s">
        <v>134</v>
      </c>
      <c r="L186" s="29"/>
      <c r="M186" s="130" t="s">
        <v>3</v>
      </c>
      <c r="N186" s="131" t="s">
        <v>40</v>
      </c>
      <c r="O186" s="132">
        <v>0.333</v>
      </c>
      <c r="P186" s="132">
        <f>O186*H186</f>
        <v>6.327</v>
      </c>
      <c r="Q186" s="132">
        <v>0.00074</v>
      </c>
      <c r="R186" s="132">
        <f>Q186*H186</f>
        <v>0.01406</v>
      </c>
      <c r="S186" s="132">
        <v>0</v>
      </c>
      <c r="T186" s="133">
        <f>S186*H186</f>
        <v>0</v>
      </c>
      <c r="AR186" s="134" t="s">
        <v>219</v>
      </c>
      <c r="AT186" s="134" t="s">
        <v>130</v>
      </c>
      <c r="AU186" s="134" t="s">
        <v>79</v>
      </c>
      <c r="AY186" s="17" t="s">
        <v>127</v>
      </c>
      <c r="BE186" s="135">
        <f>IF(N186="základní",J186,0)</f>
        <v>0</v>
      </c>
      <c r="BF186" s="135">
        <f>IF(N186="snížená",J186,0)</f>
        <v>0</v>
      </c>
      <c r="BG186" s="135">
        <f>IF(N186="zákl. přenesená",J186,0)</f>
        <v>0</v>
      </c>
      <c r="BH186" s="135">
        <f>IF(N186="sníž. přenesená",J186,0)</f>
        <v>0</v>
      </c>
      <c r="BI186" s="135">
        <f>IF(N186="nulová",J186,0)</f>
        <v>0</v>
      </c>
      <c r="BJ186" s="17" t="s">
        <v>77</v>
      </c>
      <c r="BK186" s="135">
        <f>ROUND(I186*H186,2)</f>
        <v>0</v>
      </c>
      <c r="BL186" s="17" t="s">
        <v>219</v>
      </c>
      <c r="BM186" s="134" t="s">
        <v>331</v>
      </c>
    </row>
    <row r="187" spans="2:47" s="1" customFormat="1" ht="12">
      <c r="B187" s="29"/>
      <c r="D187" s="136" t="s">
        <v>137</v>
      </c>
      <c r="F187" s="137" t="s">
        <v>332</v>
      </c>
      <c r="L187" s="29"/>
      <c r="M187" s="138"/>
      <c r="T187" s="50"/>
      <c r="AT187" s="17" t="s">
        <v>137</v>
      </c>
      <c r="AU187" s="17" t="s">
        <v>79</v>
      </c>
    </row>
    <row r="188" spans="2:65" s="1" customFormat="1" ht="21.75" customHeight="1">
      <c r="B188" s="123"/>
      <c r="C188" s="158" t="s">
        <v>333</v>
      </c>
      <c r="D188" s="158" t="s">
        <v>283</v>
      </c>
      <c r="E188" s="159" t="s">
        <v>334</v>
      </c>
      <c r="F188" s="160" t="s">
        <v>335</v>
      </c>
      <c r="G188" s="161" t="s">
        <v>330</v>
      </c>
      <c r="H188" s="162">
        <v>20.9</v>
      </c>
      <c r="I188" s="163">
        <v>0</v>
      </c>
      <c r="J188" s="163">
        <f>ROUND(I188*H188,2)</f>
        <v>0</v>
      </c>
      <c r="K188" s="160" t="s">
        <v>134</v>
      </c>
      <c r="L188" s="164"/>
      <c r="M188" s="165" t="s">
        <v>3</v>
      </c>
      <c r="N188" s="166" t="s">
        <v>40</v>
      </c>
      <c r="O188" s="132">
        <v>0</v>
      </c>
      <c r="P188" s="132">
        <f>O188*H188</f>
        <v>0</v>
      </c>
      <c r="Q188" s="132">
        <v>0.0055</v>
      </c>
      <c r="R188" s="132">
        <f>Q188*H188</f>
        <v>0.11494999999999998</v>
      </c>
      <c r="S188" s="132">
        <v>0</v>
      </c>
      <c r="T188" s="133">
        <f>S188*H188</f>
        <v>0</v>
      </c>
      <c r="AR188" s="134" t="s">
        <v>286</v>
      </c>
      <c r="AT188" s="134" t="s">
        <v>283</v>
      </c>
      <c r="AU188" s="134" t="s">
        <v>79</v>
      </c>
      <c r="AY188" s="17" t="s">
        <v>127</v>
      </c>
      <c r="BE188" s="135">
        <f>IF(N188="základní",J188,0)</f>
        <v>0</v>
      </c>
      <c r="BF188" s="135">
        <f>IF(N188="snížená",J188,0)</f>
        <v>0</v>
      </c>
      <c r="BG188" s="135">
        <f>IF(N188="zákl. přenesená",J188,0)</f>
        <v>0</v>
      </c>
      <c r="BH188" s="135">
        <f>IF(N188="sníž. přenesená",J188,0)</f>
        <v>0</v>
      </c>
      <c r="BI188" s="135">
        <f>IF(N188="nulová",J188,0)</f>
        <v>0</v>
      </c>
      <c r="BJ188" s="17" t="s">
        <v>77</v>
      </c>
      <c r="BK188" s="135">
        <f>ROUND(I188*H188,2)</f>
        <v>0</v>
      </c>
      <c r="BL188" s="17" t="s">
        <v>219</v>
      </c>
      <c r="BM188" s="134" t="s">
        <v>336</v>
      </c>
    </row>
    <row r="189" spans="2:51" s="12" customFormat="1" ht="12">
      <c r="B189" s="139"/>
      <c r="D189" s="140" t="s">
        <v>139</v>
      </c>
      <c r="F189" s="142" t="s">
        <v>337</v>
      </c>
      <c r="H189" s="143">
        <v>20.9</v>
      </c>
      <c r="L189" s="139"/>
      <c r="M189" s="144"/>
      <c r="T189" s="145"/>
      <c r="AT189" s="141" t="s">
        <v>139</v>
      </c>
      <c r="AU189" s="141" t="s">
        <v>79</v>
      </c>
      <c r="AV189" s="12" t="s">
        <v>79</v>
      </c>
      <c r="AW189" s="12" t="s">
        <v>4</v>
      </c>
      <c r="AX189" s="12" t="s">
        <v>77</v>
      </c>
      <c r="AY189" s="141" t="s">
        <v>127</v>
      </c>
    </row>
    <row r="190" spans="2:65" s="1" customFormat="1" ht="16.5" customHeight="1">
      <c r="B190" s="123"/>
      <c r="C190" s="124" t="s">
        <v>338</v>
      </c>
      <c r="D190" s="124" t="s">
        <v>130</v>
      </c>
      <c r="E190" s="125" t="s">
        <v>339</v>
      </c>
      <c r="F190" s="126" t="s">
        <v>340</v>
      </c>
      <c r="G190" s="127" t="s">
        <v>133</v>
      </c>
      <c r="H190" s="128">
        <v>87</v>
      </c>
      <c r="I190" s="129">
        <v>0</v>
      </c>
      <c r="J190" s="129">
        <f>ROUND(I190*H190,2)</f>
        <v>0</v>
      </c>
      <c r="K190" s="126" t="s">
        <v>134</v>
      </c>
      <c r="L190" s="29"/>
      <c r="M190" s="130" t="s">
        <v>3</v>
      </c>
      <c r="N190" s="131" t="s">
        <v>40</v>
      </c>
      <c r="O190" s="132">
        <v>0.368</v>
      </c>
      <c r="P190" s="132">
        <f>O190*H190</f>
        <v>32.016</v>
      </c>
      <c r="Q190" s="132">
        <v>0</v>
      </c>
      <c r="R190" s="132">
        <f>Q190*H190</f>
        <v>0</v>
      </c>
      <c r="S190" s="132">
        <v>0.08317</v>
      </c>
      <c r="T190" s="133">
        <f>S190*H190</f>
        <v>7.23579</v>
      </c>
      <c r="AR190" s="134" t="s">
        <v>219</v>
      </c>
      <c r="AT190" s="134" t="s">
        <v>130</v>
      </c>
      <c r="AU190" s="134" t="s">
        <v>79</v>
      </c>
      <c r="AY190" s="17" t="s">
        <v>127</v>
      </c>
      <c r="BE190" s="135">
        <f>IF(N190="základní",J190,0)</f>
        <v>0</v>
      </c>
      <c r="BF190" s="135">
        <f>IF(N190="snížená",J190,0)</f>
        <v>0</v>
      </c>
      <c r="BG190" s="135">
        <f>IF(N190="zákl. přenesená",J190,0)</f>
        <v>0</v>
      </c>
      <c r="BH190" s="135">
        <f>IF(N190="sníž. přenesená",J190,0)</f>
        <v>0</v>
      </c>
      <c r="BI190" s="135">
        <f>IF(N190="nulová",J190,0)</f>
        <v>0</v>
      </c>
      <c r="BJ190" s="17" t="s">
        <v>77</v>
      </c>
      <c r="BK190" s="135">
        <f>ROUND(I190*H190,2)</f>
        <v>0</v>
      </c>
      <c r="BL190" s="17" t="s">
        <v>219</v>
      </c>
      <c r="BM190" s="134" t="s">
        <v>341</v>
      </c>
    </row>
    <row r="191" spans="2:47" s="1" customFormat="1" ht="12">
      <c r="B191" s="29"/>
      <c r="D191" s="136" t="s">
        <v>137</v>
      </c>
      <c r="F191" s="137" t="s">
        <v>342</v>
      </c>
      <c r="L191" s="29"/>
      <c r="M191" s="138"/>
      <c r="T191" s="50"/>
      <c r="AT191" s="17" t="s">
        <v>137</v>
      </c>
      <c r="AU191" s="17" t="s">
        <v>79</v>
      </c>
    </row>
    <row r="192" spans="2:51" s="12" customFormat="1" ht="12">
      <c r="B192" s="139"/>
      <c r="D192" s="140" t="s">
        <v>139</v>
      </c>
      <c r="E192" s="141" t="s">
        <v>3</v>
      </c>
      <c r="F192" s="142" t="s">
        <v>343</v>
      </c>
      <c r="H192" s="143">
        <v>87</v>
      </c>
      <c r="L192" s="139"/>
      <c r="M192" s="144"/>
      <c r="T192" s="145"/>
      <c r="AT192" s="141" t="s">
        <v>139</v>
      </c>
      <c r="AU192" s="141" t="s">
        <v>79</v>
      </c>
      <c r="AV192" s="12" t="s">
        <v>79</v>
      </c>
      <c r="AW192" s="12" t="s">
        <v>30</v>
      </c>
      <c r="AX192" s="12" t="s">
        <v>77</v>
      </c>
      <c r="AY192" s="141" t="s">
        <v>127</v>
      </c>
    </row>
    <row r="193" spans="2:65" s="1" customFormat="1" ht="24.15" customHeight="1">
      <c r="B193" s="123"/>
      <c r="C193" s="124" t="s">
        <v>344</v>
      </c>
      <c r="D193" s="124" t="s">
        <v>130</v>
      </c>
      <c r="E193" s="125" t="s">
        <v>345</v>
      </c>
      <c r="F193" s="126" t="s">
        <v>346</v>
      </c>
      <c r="G193" s="127" t="s">
        <v>133</v>
      </c>
      <c r="H193" s="128">
        <v>21.84</v>
      </c>
      <c r="I193" s="129">
        <v>0</v>
      </c>
      <c r="J193" s="129">
        <f>ROUND(I193*H193,2)</f>
        <v>0</v>
      </c>
      <c r="K193" s="126" t="s">
        <v>134</v>
      </c>
      <c r="L193" s="29"/>
      <c r="M193" s="130" t="s">
        <v>3</v>
      </c>
      <c r="N193" s="131" t="s">
        <v>40</v>
      </c>
      <c r="O193" s="132">
        <v>0.734</v>
      </c>
      <c r="P193" s="132">
        <f>O193*H193</f>
        <v>16.03056</v>
      </c>
      <c r="Q193" s="132">
        <v>0.00755</v>
      </c>
      <c r="R193" s="132">
        <f>Q193*H193</f>
        <v>0.164892</v>
      </c>
      <c r="S193" s="132">
        <v>0</v>
      </c>
      <c r="T193" s="133">
        <f>S193*H193</f>
        <v>0</v>
      </c>
      <c r="AR193" s="134" t="s">
        <v>219</v>
      </c>
      <c r="AT193" s="134" t="s">
        <v>130</v>
      </c>
      <c r="AU193" s="134" t="s">
        <v>79</v>
      </c>
      <c r="AY193" s="17" t="s">
        <v>127</v>
      </c>
      <c r="BE193" s="135">
        <f>IF(N193="základní",J193,0)</f>
        <v>0</v>
      </c>
      <c r="BF193" s="135">
        <f>IF(N193="snížená",J193,0)</f>
        <v>0</v>
      </c>
      <c r="BG193" s="135">
        <f>IF(N193="zákl. přenesená",J193,0)</f>
        <v>0</v>
      </c>
      <c r="BH193" s="135">
        <f>IF(N193="sníž. přenesená",J193,0)</f>
        <v>0</v>
      </c>
      <c r="BI193" s="135">
        <f>IF(N193="nulová",J193,0)</f>
        <v>0</v>
      </c>
      <c r="BJ193" s="17" t="s">
        <v>77</v>
      </c>
      <c r="BK193" s="135">
        <f>ROUND(I193*H193,2)</f>
        <v>0</v>
      </c>
      <c r="BL193" s="17" t="s">
        <v>219</v>
      </c>
      <c r="BM193" s="134" t="s">
        <v>347</v>
      </c>
    </row>
    <row r="194" spans="2:47" s="1" customFormat="1" ht="12">
      <c r="B194" s="29"/>
      <c r="D194" s="136" t="s">
        <v>137</v>
      </c>
      <c r="F194" s="137" t="s">
        <v>348</v>
      </c>
      <c r="L194" s="29"/>
      <c r="M194" s="138"/>
      <c r="T194" s="50"/>
      <c r="AT194" s="17" t="s">
        <v>137</v>
      </c>
      <c r="AU194" s="17" t="s">
        <v>79</v>
      </c>
    </row>
    <row r="195" spans="2:65" s="1" customFormat="1" ht="24.15" customHeight="1">
      <c r="B195" s="123"/>
      <c r="C195" s="158" t="s">
        <v>349</v>
      </c>
      <c r="D195" s="158" t="s">
        <v>283</v>
      </c>
      <c r="E195" s="159" t="s">
        <v>350</v>
      </c>
      <c r="F195" s="160" t="s">
        <v>351</v>
      </c>
      <c r="G195" s="161" t="s">
        <v>133</v>
      </c>
      <c r="H195" s="162">
        <v>24.024</v>
      </c>
      <c r="I195" s="163">
        <v>0</v>
      </c>
      <c r="J195" s="163">
        <f>ROUND(I195*H195,2)</f>
        <v>0</v>
      </c>
      <c r="K195" s="160" t="s">
        <v>134</v>
      </c>
      <c r="L195" s="164"/>
      <c r="M195" s="165" t="s">
        <v>3</v>
      </c>
      <c r="N195" s="166" t="s">
        <v>40</v>
      </c>
      <c r="O195" s="132">
        <v>0</v>
      </c>
      <c r="P195" s="132">
        <f>O195*H195</f>
        <v>0</v>
      </c>
      <c r="Q195" s="132">
        <v>0.022</v>
      </c>
      <c r="R195" s="132">
        <f>Q195*H195</f>
        <v>0.528528</v>
      </c>
      <c r="S195" s="132">
        <v>0</v>
      </c>
      <c r="T195" s="133">
        <f>S195*H195</f>
        <v>0</v>
      </c>
      <c r="AR195" s="134" t="s">
        <v>286</v>
      </c>
      <c r="AT195" s="134" t="s">
        <v>283</v>
      </c>
      <c r="AU195" s="134" t="s">
        <v>79</v>
      </c>
      <c r="AY195" s="17" t="s">
        <v>127</v>
      </c>
      <c r="BE195" s="135">
        <f>IF(N195="základní",J195,0)</f>
        <v>0</v>
      </c>
      <c r="BF195" s="135">
        <f>IF(N195="snížená",J195,0)</f>
        <v>0</v>
      </c>
      <c r="BG195" s="135">
        <f>IF(N195="zákl. přenesená",J195,0)</f>
        <v>0</v>
      </c>
      <c r="BH195" s="135">
        <f>IF(N195="sníž. přenesená",J195,0)</f>
        <v>0</v>
      </c>
      <c r="BI195" s="135">
        <f>IF(N195="nulová",J195,0)</f>
        <v>0</v>
      </c>
      <c r="BJ195" s="17" t="s">
        <v>77</v>
      </c>
      <c r="BK195" s="135">
        <f>ROUND(I195*H195,2)</f>
        <v>0</v>
      </c>
      <c r="BL195" s="17" t="s">
        <v>219</v>
      </c>
      <c r="BM195" s="134" t="s">
        <v>352</v>
      </c>
    </row>
    <row r="196" spans="2:51" s="12" customFormat="1" ht="12">
      <c r="B196" s="139"/>
      <c r="D196" s="140" t="s">
        <v>139</v>
      </c>
      <c r="F196" s="142" t="s">
        <v>353</v>
      </c>
      <c r="H196" s="143">
        <v>24.024</v>
      </c>
      <c r="L196" s="139"/>
      <c r="M196" s="144"/>
      <c r="T196" s="145"/>
      <c r="AT196" s="141" t="s">
        <v>139</v>
      </c>
      <c r="AU196" s="141" t="s">
        <v>79</v>
      </c>
      <c r="AV196" s="12" t="s">
        <v>79</v>
      </c>
      <c r="AW196" s="12" t="s">
        <v>4</v>
      </c>
      <c r="AX196" s="12" t="s">
        <v>77</v>
      </c>
      <c r="AY196" s="141" t="s">
        <v>127</v>
      </c>
    </row>
    <row r="197" spans="2:65" s="1" customFormat="1" ht="16.5" customHeight="1">
      <c r="B197" s="123"/>
      <c r="C197" s="124" t="s">
        <v>354</v>
      </c>
      <c r="D197" s="124" t="s">
        <v>130</v>
      </c>
      <c r="E197" s="125" t="s">
        <v>355</v>
      </c>
      <c r="F197" s="126" t="s">
        <v>356</v>
      </c>
      <c r="G197" s="127" t="s">
        <v>133</v>
      </c>
      <c r="H197" s="128">
        <v>27.54</v>
      </c>
      <c r="I197" s="129">
        <v>0</v>
      </c>
      <c r="J197" s="129">
        <f>ROUND(I197*H197,2)</f>
        <v>0</v>
      </c>
      <c r="K197" s="126" t="s">
        <v>134</v>
      </c>
      <c r="L197" s="29"/>
      <c r="M197" s="130" t="s">
        <v>3</v>
      </c>
      <c r="N197" s="131" t="s">
        <v>40</v>
      </c>
      <c r="O197" s="132">
        <v>0.278</v>
      </c>
      <c r="P197" s="132">
        <f>O197*H197</f>
        <v>7.6561200000000005</v>
      </c>
      <c r="Q197" s="132">
        <v>0.0015</v>
      </c>
      <c r="R197" s="132">
        <f>Q197*H197</f>
        <v>0.04131</v>
      </c>
      <c r="S197" s="132">
        <v>0</v>
      </c>
      <c r="T197" s="133">
        <f>S197*H197</f>
        <v>0</v>
      </c>
      <c r="AR197" s="134" t="s">
        <v>219</v>
      </c>
      <c r="AT197" s="134" t="s">
        <v>130</v>
      </c>
      <c r="AU197" s="134" t="s">
        <v>79</v>
      </c>
      <c r="AY197" s="17" t="s">
        <v>127</v>
      </c>
      <c r="BE197" s="135">
        <f>IF(N197="základní",J197,0)</f>
        <v>0</v>
      </c>
      <c r="BF197" s="135">
        <f>IF(N197="snížená",J197,0)</f>
        <v>0</v>
      </c>
      <c r="BG197" s="135">
        <f>IF(N197="zákl. přenesená",J197,0)</f>
        <v>0</v>
      </c>
      <c r="BH197" s="135">
        <f>IF(N197="sníž. přenesená",J197,0)</f>
        <v>0</v>
      </c>
      <c r="BI197" s="135">
        <f>IF(N197="nulová",J197,0)</f>
        <v>0</v>
      </c>
      <c r="BJ197" s="17" t="s">
        <v>77</v>
      </c>
      <c r="BK197" s="135">
        <f>ROUND(I197*H197,2)</f>
        <v>0</v>
      </c>
      <c r="BL197" s="17" t="s">
        <v>219</v>
      </c>
      <c r="BM197" s="134" t="s">
        <v>357</v>
      </c>
    </row>
    <row r="198" spans="2:47" s="1" customFormat="1" ht="12">
      <c r="B198" s="29"/>
      <c r="D198" s="136" t="s">
        <v>137</v>
      </c>
      <c r="F198" s="137" t="s">
        <v>358</v>
      </c>
      <c r="L198" s="29"/>
      <c r="M198" s="138"/>
      <c r="T198" s="50"/>
      <c r="AT198" s="17" t="s">
        <v>137</v>
      </c>
      <c r="AU198" s="17" t="s">
        <v>79</v>
      </c>
    </row>
    <row r="199" spans="2:51" s="12" customFormat="1" ht="12">
      <c r="B199" s="139"/>
      <c r="D199" s="140" t="s">
        <v>139</v>
      </c>
      <c r="E199" s="141" t="s">
        <v>3</v>
      </c>
      <c r="F199" s="142" t="s">
        <v>359</v>
      </c>
      <c r="H199" s="143">
        <v>21.84</v>
      </c>
      <c r="L199" s="139"/>
      <c r="M199" s="144"/>
      <c r="T199" s="145"/>
      <c r="AT199" s="141" t="s">
        <v>139</v>
      </c>
      <c r="AU199" s="141" t="s">
        <v>79</v>
      </c>
      <c r="AV199" s="12" t="s">
        <v>79</v>
      </c>
      <c r="AW199" s="12" t="s">
        <v>30</v>
      </c>
      <c r="AX199" s="12" t="s">
        <v>69</v>
      </c>
      <c r="AY199" s="141" t="s">
        <v>127</v>
      </c>
    </row>
    <row r="200" spans="2:51" s="12" customFormat="1" ht="12">
      <c r="B200" s="139"/>
      <c r="D200" s="140" t="s">
        <v>139</v>
      </c>
      <c r="E200" s="141" t="s">
        <v>3</v>
      </c>
      <c r="F200" s="142" t="s">
        <v>360</v>
      </c>
      <c r="H200" s="143">
        <v>5.7</v>
      </c>
      <c r="L200" s="139"/>
      <c r="M200" s="144"/>
      <c r="T200" s="145"/>
      <c r="AT200" s="141" t="s">
        <v>139</v>
      </c>
      <c r="AU200" s="141" t="s">
        <v>79</v>
      </c>
      <c r="AV200" s="12" t="s">
        <v>79</v>
      </c>
      <c r="AW200" s="12" t="s">
        <v>30</v>
      </c>
      <c r="AX200" s="12" t="s">
        <v>69</v>
      </c>
      <c r="AY200" s="141" t="s">
        <v>127</v>
      </c>
    </row>
    <row r="201" spans="2:51" s="14" customFormat="1" ht="12">
      <c r="B201" s="151"/>
      <c r="D201" s="140" t="s">
        <v>139</v>
      </c>
      <c r="E201" s="152" t="s">
        <v>3</v>
      </c>
      <c r="F201" s="153" t="s">
        <v>178</v>
      </c>
      <c r="H201" s="154">
        <v>27.54</v>
      </c>
      <c r="L201" s="151"/>
      <c r="M201" s="155"/>
      <c r="T201" s="156"/>
      <c r="AT201" s="152" t="s">
        <v>139</v>
      </c>
      <c r="AU201" s="152" t="s">
        <v>79</v>
      </c>
      <c r="AV201" s="14" t="s">
        <v>135</v>
      </c>
      <c r="AW201" s="14" t="s">
        <v>30</v>
      </c>
      <c r="AX201" s="14" t="s">
        <v>77</v>
      </c>
      <c r="AY201" s="152" t="s">
        <v>127</v>
      </c>
    </row>
    <row r="202" spans="2:65" s="1" customFormat="1" ht="24.15" customHeight="1">
      <c r="B202" s="123"/>
      <c r="C202" s="124" t="s">
        <v>361</v>
      </c>
      <c r="D202" s="124" t="s">
        <v>130</v>
      </c>
      <c r="E202" s="125" t="s">
        <v>362</v>
      </c>
      <c r="F202" s="126" t="s">
        <v>363</v>
      </c>
      <c r="G202" s="127" t="s">
        <v>212</v>
      </c>
      <c r="H202" s="128">
        <v>0.87</v>
      </c>
      <c r="I202" s="129">
        <v>0</v>
      </c>
      <c r="J202" s="129">
        <f>ROUND(I202*H202,2)</f>
        <v>0</v>
      </c>
      <c r="K202" s="126" t="s">
        <v>134</v>
      </c>
      <c r="L202" s="29"/>
      <c r="M202" s="130" t="s">
        <v>3</v>
      </c>
      <c r="N202" s="131" t="s">
        <v>40</v>
      </c>
      <c r="O202" s="132">
        <v>1.548</v>
      </c>
      <c r="P202" s="132">
        <f>O202*H202</f>
        <v>1.34676</v>
      </c>
      <c r="Q202" s="132">
        <v>0</v>
      </c>
      <c r="R202" s="132">
        <f>Q202*H202</f>
        <v>0</v>
      </c>
      <c r="S202" s="132">
        <v>0</v>
      </c>
      <c r="T202" s="133">
        <f>S202*H202</f>
        <v>0</v>
      </c>
      <c r="AR202" s="134" t="s">
        <v>219</v>
      </c>
      <c r="AT202" s="134" t="s">
        <v>130</v>
      </c>
      <c r="AU202" s="134" t="s">
        <v>79</v>
      </c>
      <c r="AY202" s="17" t="s">
        <v>127</v>
      </c>
      <c r="BE202" s="135">
        <f>IF(N202="základní",J202,0)</f>
        <v>0</v>
      </c>
      <c r="BF202" s="135">
        <f>IF(N202="snížená",J202,0)</f>
        <v>0</v>
      </c>
      <c r="BG202" s="135">
        <f>IF(N202="zákl. přenesená",J202,0)</f>
        <v>0</v>
      </c>
      <c r="BH202" s="135">
        <f>IF(N202="sníž. přenesená",J202,0)</f>
        <v>0</v>
      </c>
      <c r="BI202" s="135">
        <f>IF(N202="nulová",J202,0)</f>
        <v>0</v>
      </c>
      <c r="BJ202" s="17" t="s">
        <v>77</v>
      </c>
      <c r="BK202" s="135">
        <f>ROUND(I202*H202,2)</f>
        <v>0</v>
      </c>
      <c r="BL202" s="17" t="s">
        <v>219</v>
      </c>
      <c r="BM202" s="134" t="s">
        <v>364</v>
      </c>
    </row>
    <row r="203" spans="2:47" s="1" customFormat="1" ht="12">
      <c r="B203" s="29"/>
      <c r="D203" s="136" t="s">
        <v>137</v>
      </c>
      <c r="F203" s="137" t="s">
        <v>365</v>
      </c>
      <c r="L203" s="29"/>
      <c r="M203" s="138"/>
      <c r="T203" s="50"/>
      <c r="AT203" s="17" t="s">
        <v>137</v>
      </c>
      <c r="AU203" s="17" t="s">
        <v>79</v>
      </c>
    </row>
    <row r="204" spans="2:63" s="11" customFormat="1" ht="22.95" customHeight="1">
      <c r="B204" s="112"/>
      <c r="D204" s="113" t="s">
        <v>68</v>
      </c>
      <c r="E204" s="121" t="s">
        <v>366</v>
      </c>
      <c r="F204" s="121" t="s">
        <v>367</v>
      </c>
      <c r="J204" s="122">
        <f>BK204</f>
        <v>0</v>
      </c>
      <c r="L204" s="112"/>
      <c r="M204" s="116"/>
      <c r="P204" s="117">
        <f>SUM(P205:P224)</f>
        <v>58.54031500000001</v>
      </c>
      <c r="R204" s="117">
        <f>SUM(R205:R224)</f>
        <v>0.86520474</v>
      </c>
      <c r="T204" s="118">
        <f>SUM(T205:T224)</f>
        <v>0</v>
      </c>
      <c r="AR204" s="113" t="s">
        <v>79</v>
      </c>
      <c r="AT204" s="119" t="s">
        <v>68</v>
      </c>
      <c r="AU204" s="119" t="s">
        <v>77</v>
      </c>
      <c r="AY204" s="113" t="s">
        <v>127</v>
      </c>
      <c r="BK204" s="120">
        <f>SUM(BK205:BK224)</f>
        <v>0</v>
      </c>
    </row>
    <row r="205" spans="2:65" s="1" customFormat="1" ht="16.5" customHeight="1">
      <c r="B205" s="123"/>
      <c r="C205" s="124" t="s">
        <v>368</v>
      </c>
      <c r="D205" s="124" t="s">
        <v>130</v>
      </c>
      <c r="E205" s="125" t="s">
        <v>369</v>
      </c>
      <c r="F205" s="126" t="s">
        <v>370</v>
      </c>
      <c r="G205" s="127" t="s">
        <v>133</v>
      </c>
      <c r="H205" s="128">
        <v>78.61</v>
      </c>
      <c r="I205" s="129">
        <v>0</v>
      </c>
      <c r="J205" s="129">
        <f>ROUND(I205*H205,2)</f>
        <v>0</v>
      </c>
      <c r="K205" s="126" t="s">
        <v>134</v>
      </c>
      <c r="L205" s="29"/>
      <c r="M205" s="130" t="s">
        <v>3</v>
      </c>
      <c r="N205" s="131" t="s">
        <v>40</v>
      </c>
      <c r="O205" s="132">
        <v>0.024</v>
      </c>
      <c r="P205" s="132">
        <f>O205*H205</f>
        <v>1.88664</v>
      </c>
      <c r="Q205" s="132">
        <v>0</v>
      </c>
      <c r="R205" s="132">
        <f>Q205*H205</f>
        <v>0</v>
      </c>
      <c r="S205" s="132">
        <v>0</v>
      </c>
      <c r="T205" s="133">
        <f>S205*H205</f>
        <v>0</v>
      </c>
      <c r="AR205" s="134" t="s">
        <v>219</v>
      </c>
      <c r="AT205" s="134" t="s">
        <v>130</v>
      </c>
      <c r="AU205" s="134" t="s">
        <v>79</v>
      </c>
      <c r="AY205" s="17" t="s">
        <v>127</v>
      </c>
      <c r="BE205" s="135">
        <f>IF(N205="základní",J205,0)</f>
        <v>0</v>
      </c>
      <c r="BF205" s="135">
        <f>IF(N205="snížená",J205,0)</f>
        <v>0</v>
      </c>
      <c r="BG205" s="135">
        <f>IF(N205="zákl. přenesená",J205,0)</f>
        <v>0</v>
      </c>
      <c r="BH205" s="135">
        <f>IF(N205="sníž. přenesená",J205,0)</f>
        <v>0</v>
      </c>
      <c r="BI205" s="135">
        <f>IF(N205="nulová",J205,0)</f>
        <v>0</v>
      </c>
      <c r="BJ205" s="17" t="s">
        <v>77</v>
      </c>
      <c r="BK205" s="135">
        <f>ROUND(I205*H205,2)</f>
        <v>0</v>
      </c>
      <c r="BL205" s="17" t="s">
        <v>219</v>
      </c>
      <c r="BM205" s="134" t="s">
        <v>371</v>
      </c>
    </row>
    <row r="206" spans="2:47" s="1" customFormat="1" ht="12">
      <c r="B206" s="29"/>
      <c r="D206" s="136" t="s">
        <v>137</v>
      </c>
      <c r="F206" s="137" t="s">
        <v>372</v>
      </c>
      <c r="L206" s="29"/>
      <c r="M206" s="138"/>
      <c r="T206" s="50"/>
      <c r="AT206" s="17" t="s">
        <v>137</v>
      </c>
      <c r="AU206" s="17" t="s">
        <v>79</v>
      </c>
    </row>
    <row r="207" spans="2:51" s="12" customFormat="1" ht="12">
      <c r="B207" s="139"/>
      <c r="D207" s="140" t="s">
        <v>139</v>
      </c>
      <c r="E207" s="141" t="s">
        <v>3</v>
      </c>
      <c r="F207" s="142" t="s">
        <v>159</v>
      </c>
      <c r="H207" s="143">
        <v>78.61</v>
      </c>
      <c r="L207" s="139"/>
      <c r="M207" s="144"/>
      <c r="T207" s="145"/>
      <c r="AT207" s="141" t="s">
        <v>139</v>
      </c>
      <c r="AU207" s="141" t="s">
        <v>79</v>
      </c>
      <c r="AV207" s="12" t="s">
        <v>79</v>
      </c>
      <c r="AW207" s="12" t="s">
        <v>30</v>
      </c>
      <c r="AX207" s="12" t="s">
        <v>77</v>
      </c>
      <c r="AY207" s="141" t="s">
        <v>127</v>
      </c>
    </row>
    <row r="208" spans="2:65" s="1" customFormat="1" ht="16.5" customHeight="1">
      <c r="B208" s="123"/>
      <c r="C208" s="124" t="s">
        <v>373</v>
      </c>
      <c r="D208" s="124" t="s">
        <v>130</v>
      </c>
      <c r="E208" s="125" t="s">
        <v>374</v>
      </c>
      <c r="F208" s="126" t="s">
        <v>375</v>
      </c>
      <c r="G208" s="127" t="s">
        <v>133</v>
      </c>
      <c r="H208" s="128">
        <v>78.61</v>
      </c>
      <c r="I208" s="129">
        <v>0</v>
      </c>
      <c r="J208" s="129">
        <f>ROUND(I208*H208,2)</f>
        <v>0</v>
      </c>
      <c r="K208" s="126" t="s">
        <v>134</v>
      </c>
      <c r="L208" s="29"/>
      <c r="M208" s="130" t="s">
        <v>3</v>
      </c>
      <c r="N208" s="131" t="s">
        <v>40</v>
      </c>
      <c r="O208" s="132">
        <v>0.058</v>
      </c>
      <c r="P208" s="132">
        <f>O208*H208</f>
        <v>4.55938</v>
      </c>
      <c r="Q208" s="132">
        <v>3E-05</v>
      </c>
      <c r="R208" s="132">
        <f>Q208*H208</f>
        <v>0.0023583000000000002</v>
      </c>
      <c r="S208" s="132">
        <v>0</v>
      </c>
      <c r="T208" s="133">
        <f>S208*H208</f>
        <v>0</v>
      </c>
      <c r="AR208" s="134" t="s">
        <v>219</v>
      </c>
      <c r="AT208" s="134" t="s">
        <v>130</v>
      </c>
      <c r="AU208" s="134" t="s">
        <v>79</v>
      </c>
      <c r="AY208" s="17" t="s">
        <v>127</v>
      </c>
      <c r="BE208" s="135">
        <f>IF(N208="základní",J208,0)</f>
        <v>0</v>
      </c>
      <c r="BF208" s="135">
        <f>IF(N208="snížená",J208,0)</f>
        <v>0</v>
      </c>
      <c r="BG208" s="135">
        <f>IF(N208="zákl. přenesená",J208,0)</f>
        <v>0</v>
      </c>
      <c r="BH208" s="135">
        <f>IF(N208="sníž. přenesená",J208,0)</f>
        <v>0</v>
      </c>
      <c r="BI208" s="135">
        <f>IF(N208="nulová",J208,0)</f>
        <v>0</v>
      </c>
      <c r="BJ208" s="17" t="s">
        <v>77</v>
      </c>
      <c r="BK208" s="135">
        <f>ROUND(I208*H208,2)</f>
        <v>0</v>
      </c>
      <c r="BL208" s="17" t="s">
        <v>219</v>
      </c>
      <c r="BM208" s="134" t="s">
        <v>376</v>
      </c>
    </row>
    <row r="209" spans="2:47" s="1" customFormat="1" ht="12">
      <c r="B209" s="29"/>
      <c r="D209" s="136" t="s">
        <v>137</v>
      </c>
      <c r="F209" s="137" t="s">
        <v>377</v>
      </c>
      <c r="L209" s="29"/>
      <c r="M209" s="138"/>
      <c r="T209" s="50"/>
      <c r="AT209" s="17" t="s">
        <v>137</v>
      </c>
      <c r="AU209" s="17" t="s">
        <v>79</v>
      </c>
    </row>
    <row r="210" spans="2:51" s="12" customFormat="1" ht="12">
      <c r="B210" s="139"/>
      <c r="D210" s="140" t="s">
        <v>139</v>
      </c>
      <c r="E210" s="141" t="s">
        <v>3</v>
      </c>
      <c r="F210" s="142" t="s">
        <v>159</v>
      </c>
      <c r="H210" s="143">
        <v>78.61</v>
      </c>
      <c r="L210" s="139"/>
      <c r="M210" s="144"/>
      <c r="T210" s="145"/>
      <c r="AT210" s="141" t="s">
        <v>139</v>
      </c>
      <c r="AU210" s="141" t="s">
        <v>79</v>
      </c>
      <c r="AV210" s="12" t="s">
        <v>79</v>
      </c>
      <c r="AW210" s="12" t="s">
        <v>30</v>
      </c>
      <c r="AX210" s="12" t="s">
        <v>77</v>
      </c>
      <c r="AY210" s="141" t="s">
        <v>127</v>
      </c>
    </row>
    <row r="211" spans="2:65" s="1" customFormat="1" ht="21.75" customHeight="1">
      <c r="B211" s="123"/>
      <c r="C211" s="124" t="s">
        <v>378</v>
      </c>
      <c r="D211" s="124" t="s">
        <v>130</v>
      </c>
      <c r="E211" s="125" t="s">
        <v>379</v>
      </c>
      <c r="F211" s="126" t="s">
        <v>380</v>
      </c>
      <c r="G211" s="127" t="s">
        <v>133</v>
      </c>
      <c r="H211" s="128">
        <v>78.61</v>
      </c>
      <c r="I211" s="129">
        <v>0</v>
      </c>
      <c r="J211" s="129">
        <f>ROUND(I211*H211,2)</f>
        <v>0</v>
      </c>
      <c r="K211" s="126" t="s">
        <v>134</v>
      </c>
      <c r="L211" s="29"/>
      <c r="M211" s="130" t="s">
        <v>3</v>
      </c>
      <c r="N211" s="131" t="s">
        <v>40</v>
      </c>
      <c r="O211" s="132">
        <v>0.245</v>
      </c>
      <c r="P211" s="132">
        <f>O211*H211</f>
        <v>19.25945</v>
      </c>
      <c r="Q211" s="132">
        <v>0.0075</v>
      </c>
      <c r="R211" s="132">
        <f>Q211*H211</f>
        <v>0.589575</v>
      </c>
      <c r="S211" s="132">
        <v>0</v>
      </c>
      <c r="T211" s="133">
        <f>S211*H211</f>
        <v>0</v>
      </c>
      <c r="AR211" s="134" t="s">
        <v>219</v>
      </c>
      <c r="AT211" s="134" t="s">
        <v>130</v>
      </c>
      <c r="AU211" s="134" t="s">
        <v>79</v>
      </c>
      <c r="AY211" s="17" t="s">
        <v>127</v>
      </c>
      <c r="BE211" s="135">
        <f>IF(N211="základní",J211,0)</f>
        <v>0</v>
      </c>
      <c r="BF211" s="135">
        <f>IF(N211="snížená",J211,0)</f>
        <v>0</v>
      </c>
      <c r="BG211" s="135">
        <f>IF(N211="zákl. přenesená",J211,0)</f>
        <v>0</v>
      </c>
      <c r="BH211" s="135">
        <f>IF(N211="sníž. přenesená",J211,0)</f>
        <v>0</v>
      </c>
      <c r="BI211" s="135">
        <f>IF(N211="nulová",J211,0)</f>
        <v>0</v>
      </c>
      <c r="BJ211" s="17" t="s">
        <v>77</v>
      </c>
      <c r="BK211" s="135">
        <f>ROUND(I211*H211,2)</f>
        <v>0</v>
      </c>
      <c r="BL211" s="17" t="s">
        <v>219</v>
      </c>
      <c r="BM211" s="134" t="s">
        <v>381</v>
      </c>
    </row>
    <row r="212" spans="2:47" s="1" customFormat="1" ht="12">
      <c r="B212" s="29"/>
      <c r="D212" s="136" t="s">
        <v>137</v>
      </c>
      <c r="F212" s="137" t="s">
        <v>382</v>
      </c>
      <c r="L212" s="29"/>
      <c r="M212" s="138"/>
      <c r="T212" s="50"/>
      <c r="AT212" s="17" t="s">
        <v>137</v>
      </c>
      <c r="AU212" s="17" t="s">
        <v>79</v>
      </c>
    </row>
    <row r="213" spans="2:51" s="12" customFormat="1" ht="12">
      <c r="B213" s="139"/>
      <c r="D213" s="140" t="s">
        <v>139</v>
      </c>
      <c r="E213" s="141" t="s">
        <v>3</v>
      </c>
      <c r="F213" s="142" t="s">
        <v>159</v>
      </c>
      <c r="H213" s="143">
        <v>78.61</v>
      </c>
      <c r="L213" s="139"/>
      <c r="M213" s="144"/>
      <c r="T213" s="145"/>
      <c r="AT213" s="141" t="s">
        <v>139</v>
      </c>
      <c r="AU213" s="141" t="s">
        <v>79</v>
      </c>
      <c r="AV213" s="12" t="s">
        <v>79</v>
      </c>
      <c r="AW213" s="12" t="s">
        <v>30</v>
      </c>
      <c r="AX213" s="12" t="s">
        <v>77</v>
      </c>
      <c r="AY213" s="141" t="s">
        <v>127</v>
      </c>
    </row>
    <row r="214" spans="2:65" s="1" customFormat="1" ht="16.5" customHeight="1">
      <c r="B214" s="123"/>
      <c r="C214" s="124" t="s">
        <v>383</v>
      </c>
      <c r="D214" s="124" t="s">
        <v>130</v>
      </c>
      <c r="E214" s="125" t="s">
        <v>384</v>
      </c>
      <c r="F214" s="126" t="s">
        <v>385</v>
      </c>
      <c r="G214" s="127" t="s">
        <v>133</v>
      </c>
      <c r="H214" s="128">
        <v>78.61</v>
      </c>
      <c r="I214" s="129">
        <v>0</v>
      </c>
      <c r="J214" s="129">
        <f>ROUND(I214*H214,2)</f>
        <v>0</v>
      </c>
      <c r="K214" s="126" t="s">
        <v>134</v>
      </c>
      <c r="L214" s="29"/>
      <c r="M214" s="130" t="s">
        <v>3</v>
      </c>
      <c r="N214" s="131" t="s">
        <v>40</v>
      </c>
      <c r="O214" s="132">
        <v>0.233</v>
      </c>
      <c r="P214" s="132">
        <f>O214*H214</f>
        <v>18.31613</v>
      </c>
      <c r="Q214" s="132">
        <v>0.0003</v>
      </c>
      <c r="R214" s="132">
        <f>Q214*H214</f>
        <v>0.023582999999999996</v>
      </c>
      <c r="S214" s="132">
        <v>0</v>
      </c>
      <c r="T214" s="133">
        <f>S214*H214</f>
        <v>0</v>
      </c>
      <c r="AR214" s="134" t="s">
        <v>219</v>
      </c>
      <c r="AT214" s="134" t="s">
        <v>130</v>
      </c>
      <c r="AU214" s="134" t="s">
        <v>79</v>
      </c>
      <c r="AY214" s="17" t="s">
        <v>127</v>
      </c>
      <c r="BE214" s="135">
        <f>IF(N214="základní",J214,0)</f>
        <v>0</v>
      </c>
      <c r="BF214" s="135">
        <f>IF(N214="snížená",J214,0)</f>
        <v>0</v>
      </c>
      <c r="BG214" s="135">
        <f>IF(N214="zákl. přenesená",J214,0)</f>
        <v>0</v>
      </c>
      <c r="BH214" s="135">
        <f>IF(N214="sníž. přenesená",J214,0)</f>
        <v>0</v>
      </c>
      <c r="BI214" s="135">
        <f>IF(N214="nulová",J214,0)</f>
        <v>0</v>
      </c>
      <c r="BJ214" s="17" t="s">
        <v>77</v>
      </c>
      <c r="BK214" s="135">
        <f>ROUND(I214*H214,2)</f>
        <v>0</v>
      </c>
      <c r="BL214" s="17" t="s">
        <v>219</v>
      </c>
      <c r="BM214" s="134" t="s">
        <v>386</v>
      </c>
    </row>
    <row r="215" spans="2:47" s="1" customFormat="1" ht="12">
      <c r="B215" s="29"/>
      <c r="D215" s="136" t="s">
        <v>137</v>
      </c>
      <c r="F215" s="137" t="s">
        <v>387</v>
      </c>
      <c r="L215" s="29"/>
      <c r="M215" s="138"/>
      <c r="T215" s="50"/>
      <c r="AT215" s="17" t="s">
        <v>137</v>
      </c>
      <c r="AU215" s="17" t="s">
        <v>79</v>
      </c>
    </row>
    <row r="216" spans="2:51" s="12" customFormat="1" ht="12">
      <c r="B216" s="139"/>
      <c r="D216" s="140" t="s">
        <v>139</v>
      </c>
      <c r="E216" s="141" t="s">
        <v>3</v>
      </c>
      <c r="F216" s="142" t="s">
        <v>159</v>
      </c>
      <c r="H216" s="143">
        <v>78.61</v>
      </c>
      <c r="L216" s="139"/>
      <c r="M216" s="144"/>
      <c r="T216" s="145"/>
      <c r="AT216" s="141" t="s">
        <v>139</v>
      </c>
      <c r="AU216" s="141" t="s">
        <v>79</v>
      </c>
      <c r="AV216" s="12" t="s">
        <v>79</v>
      </c>
      <c r="AW216" s="12" t="s">
        <v>30</v>
      </c>
      <c r="AX216" s="12" t="s">
        <v>77</v>
      </c>
      <c r="AY216" s="141" t="s">
        <v>127</v>
      </c>
    </row>
    <row r="217" spans="2:65" s="1" customFormat="1" ht="16.5" customHeight="1">
      <c r="B217" s="123"/>
      <c r="C217" s="158" t="s">
        <v>388</v>
      </c>
      <c r="D217" s="158" t="s">
        <v>283</v>
      </c>
      <c r="E217" s="159" t="s">
        <v>389</v>
      </c>
      <c r="F217" s="160" t="s">
        <v>390</v>
      </c>
      <c r="G217" s="161" t="s">
        <v>133</v>
      </c>
      <c r="H217" s="162">
        <v>86.471</v>
      </c>
      <c r="I217" s="163">
        <v>0</v>
      </c>
      <c r="J217" s="163">
        <f>ROUND(I217*H217,2)</f>
        <v>0</v>
      </c>
      <c r="K217" s="160" t="s">
        <v>134</v>
      </c>
      <c r="L217" s="164"/>
      <c r="M217" s="165" t="s">
        <v>3</v>
      </c>
      <c r="N217" s="166" t="s">
        <v>40</v>
      </c>
      <c r="O217" s="132">
        <v>0</v>
      </c>
      <c r="P217" s="132">
        <f>O217*H217</f>
        <v>0</v>
      </c>
      <c r="Q217" s="132">
        <v>0.00264</v>
      </c>
      <c r="R217" s="132">
        <f>Q217*H217</f>
        <v>0.22828344</v>
      </c>
      <c r="S217" s="132">
        <v>0</v>
      </c>
      <c r="T217" s="133">
        <f>S217*H217</f>
        <v>0</v>
      </c>
      <c r="AR217" s="134" t="s">
        <v>286</v>
      </c>
      <c r="AT217" s="134" t="s">
        <v>283</v>
      </c>
      <c r="AU217" s="134" t="s">
        <v>79</v>
      </c>
      <c r="AY217" s="17" t="s">
        <v>127</v>
      </c>
      <c r="BE217" s="135">
        <f>IF(N217="základní",J217,0)</f>
        <v>0</v>
      </c>
      <c r="BF217" s="135">
        <f>IF(N217="snížená",J217,0)</f>
        <v>0</v>
      </c>
      <c r="BG217" s="135">
        <f>IF(N217="zákl. přenesená",J217,0)</f>
        <v>0</v>
      </c>
      <c r="BH217" s="135">
        <f>IF(N217="sníž. přenesená",J217,0)</f>
        <v>0</v>
      </c>
      <c r="BI217" s="135">
        <f>IF(N217="nulová",J217,0)</f>
        <v>0</v>
      </c>
      <c r="BJ217" s="17" t="s">
        <v>77</v>
      </c>
      <c r="BK217" s="135">
        <f>ROUND(I217*H217,2)</f>
        <v>0</v>
      </c>
      <c r="BL217" s="17" t="s">
        <v>219</v>
      </c>
      <c r="BM217" s="134" t="s">
        <v>391</v>
      </c>
    </row>
    <row r="218" spans="2:51" s="12" customFormat="1" ht="12">
      <c r="B218" s="139"/>
      <c r="D218" s="140" t="s">
        <v>139</v>
      </c>
      <c r="F218" s="142" t="s">
        <v>392</v>
      </c>
      <c r="H218" s="143">
        <v>86.471</v>
      </c>
      <c r="L218" s="139"/>
      <c r="M218" s="144"/>
      <c r="T218" s="145"/>
      <c r="AT218" s="141" t="s">
        <v>139</v>
      </c>
      <c r="AU218" s="141" t="s">
        <v>79</v>
      </c>
      <c r="AV218" s="12" t="s">
        <v>79</v>
      </c>
      <c r="AW218" s="12" t="s">
        <v>4</v>
      </c>
      <c r="AX218" s="12" t="s">
        <v>77</v>
      </c>
      <c r="AY218" s="141" t="s">
        <v>127</v>
      </c>
    </row>
    <row r="219" spans="2:65" s="1" customFormat="1" ht="16.5" customHeight="1">
      <c r="B219" s="123"/>
      <c r="C219" s="124" t="s">
        <v>393</v>
      </c>
      <c r="D219" s="124" t="s">
        <v>130</v>
      </c>
      <c r="E219" s="125" t="s">
        <v>394</v>
      </c>
      <c r="F219" s="126" t="s">
        <v>395</v>
      </c>
      <c r="G219" s="127" t="s">
        <v>330</v>
      </c>
      <c r="H219" s="128">
        <v>75</v>
      </c>
      <c r="I219" s="129">
        <v>0</v>
      </c>
      <c r="J219" s="129">
        <f>ROUND(I219*H219,2)</f>
        <v>0</v>
      </c>
      <c r="K219" s="126" t="s">
        <v>134</v>
      </c>
      <c r="L219" s="29"/>
      <c r="M219" s="130" t="s">
        <v>3</v>
      </c>
      <c r="N219" s="131" t="s">
        <v>40</v>
      </c>
      <c r="O219" s="132">
        <v>0.181</v>
      </c>
      <c r="P219" s="132">
        <f>O219*H219</f>
        <v>13.575</v>
      </c>
      <c r="Q219" s="132">
        <v>1E-05</v>
      </c>
      <c r="R219" s="132">
        <f>Q219*H219</f>
        <v>0.00075</v>
      </c>
      <c r="S219" s="132">
        <v>0</v>
      </c>
      <c r="T219" s="133">
        <f>S219*H219</f>
        <v>0</v>
      </c>
      <c r="AR219" s="134" t="s">
        <v>219</v>
      </c>
      <c r="AT219" s="134" t="s">
        <v>130</v>
      </c>
      <c r="AU219" s="134" t="s">
        <v>79</v>
      </c>
      <c r="AY219" s="17" t="s">
        <v>127</v>
      </c>
      <c r="BE219" s="135">
        <f>IF(N219="základní",J219,0)</f>
        <v>0</v>
      </c>
      <c r="BF219" s="135">
        <f>IF(N219="snížená",J219,0)</f>
        <v>0</v>
      </c>
      <c r="BG219" s="135">
        <f>IF(N219="zákl. přenesená",J219,0)</f>
        <v>0</v>
      </c>
      <c r="BH219" s="135">
        <f>IF(N219="sníž. přenesená",J219,0)</f>
        <v>0</v>
      </c>
      <c r="BI219" s="135">
        <f>IF(N219="nulová",J219,0)</f>
        <v>0</v>
      </c>
      <c r="BJ219" s="17" t="s">
        <v>77</v>
      </c>
      <c r="BK219" s="135">
        <f>ROUND(I219*H219,2)</f>
        <v>0</v>
      </c>
      <c r="BL219" s="17" t="s">
        <v>219</v>
      </c>
      <c r="BM219" s="134" t="s">
        <v>396</v>
      </c>
    </row>
    <row r="220" spans="2:47" s="1" customFormat="1" ht="12">
      <c r="B220" s="29"/>
      <c r="D220" s="136" t="s">
        <v>137</v>
      </c>
      <c r="F220" s="137" t="s">
        <v>397</v>
      </c>
      <c r="L220" s="29"/>
      <c r="M220" s="138"/>
      <c r="T220" s="50"/>
      <c r="AT220" s="17" t="s">
        <v>137</v>
      </c>
      <c r="AU220" s="17" t="s">
        <v>79</v>
      </c>
    </row>
    <row r="221" spans="2:65" s="1" customFormat="1" ht="16.5" customHeight="1">
      <c r="B221" s="123"/>
      <c r="C221" s="158" t="s">
        <v>398</v>
      </c>
      <c r="D221" s="158" t="s">
        <v>283</v>
      </c>
      <c r="E221" s="159" t="s">
        <v>399</v>
      </c>
      <c r="F221" s="160" t="s">
        <v>400</v>
      </c>
      <c r="G221" s="161" t="s">
        <v>330</v>
      </c>
      <c r="H221" s="162">
        <v>76.5</v>
      </c>
      <c r="I221" s="163">
        <v>0</v>
      </c>
      <c r="J221" s="163">
        <f>ROUND(I221*H221,2)</f>
        <v>0</v>
      </c>
      <c r="K221" s="160" t="s">
        <v>134</v>
      </c>
      <c r="L221" s="164"/>
      <c r="M221" s="165" t="s">
        <v>3</v>
      </c>
      <c r="N221" s="166" t="s">
        <v>40</v>
      </c>
      <c r="O221" s="132">
        <v>0</v>
      </c>
      <c r="P221" s="132">
        <f>O221*H221</f>
        <v>0</v>
      </c>
      <c r="Q221" s="132">
        <v>0.00027</v>
      </c>
      <c r="R221" s="132">
        <f>Q221*H221</f>
        <v>0.020655</v>
      </c>
      <c r="S221" s="132">
        <v>0</v>
      </c>
      <c r="T221" s="133">
        <f>S221*H221</f>
        <v>0</v>
      </c>
      <c r="AR221" s="134" t="s">
        <v>286</v>
      </c>
      <c r="AT221" s="134" t="s">
        <v>283</v>
      </c>
      <c r="AU221" s="134" t="s">
        <v>79</v>
      </c>
      <c r="AY221" s="17" t="s">
        <v>127</v>
      </c>
      <c r="BE221" s="135">
        <f>IF(N221="základní",J221,0)</f>
        <v>0</v>
      </c>
      <c r="BF221" s="135">
        <f>IF(N221="snížená",J221,0)</f>
        <v>0</v>
      </c>
      <c r="BG221" s="135">
        <f>IF(N221="zákl. přenesená",J221,0)</f>
        <v>0</v>
      </c>
      <c r="BH221" s="135">
        <f>IF(N221="sníž. přenesená",J221,0)</f>
        <v>0</v>
      </c>
      <c r="BI221" s="135">
        <f>IF(N221="nulová",J221,0)</f>
        <v>0</v>
      </c>
      <c r="BJ221" s="17" t="s">
        <v>77</v>
      </c>
      <c r="BK221" s="135">
        <f>ROUND(I221*H221,2)</f>
        <v>0</v>
      </c>
      <c r="BL221" s="17" t="s">
        <v>219</v>
      </c>
      <c r="BM221" s="134" t="s">
        <v>401</v>
      </c>
    </row>
    <row r="222" spans="2:51" s="12" customFormat="1" ht="12">
      <c r="B222" s="139"/>
      <c r="D222" s="140" t="s">
        <v>139</v>
      </c>
      <c r="F222" s="142" t="s">
        <v>402</v>
      </c>
      <c r="H222" s="143">
        <v>76.5</v>
      </c>
      <c r="L222" s="139"/>
      <c r="M222" s="144"/>
      <c r="T222" s="145"/>
      <c r="AT222" s="141" t="s">
        <v>139</v>
      </c>
      <c r="AU222" s="141" t="s">
        <v>79</v>
      </c>
      <c r="AV222" s="12" t="s">
        <v>79</v>
      </c>
      <c r="AW222" s="12" t="s">
        <v>4</v>
      </c>
      <c r="AX222" s="12" t="s">
        <v>77</v>
      </c>
      <c r="AY222" s="141" t="s">
        <v>127</v>
      </c>
    </row>
    <row r="223" spans="2:65" s="1" customFormat="1" ht="24.15" customHeight="1">
      <c r="B223" s="123"/>
      <c r="C223" s="124" t="s">
        <v>403</v>
      </c>
      <c r="D223" s="124" t="s">
        <v>130</v>
      </c>
      <c r="E223" s="125" t="s">
        <v>404</v>
      </c>
      <c r="F223" s="126" t="s">
        <v>405</v>
      </c>
      <c r="G223" s="127" t="s">
        <v>212</v>
      </c>
      <c r="H223" s="128">
        <v>0.865</v>
      </c>
      <c r="I223" s="129">
        <v>0</v>
      </c>
      <c r="J223" s="129">
        <f>ROUND(I223*H223,2)</f>
        <v>0</v>
      </c>
      <c r="K223" s="126" t="s">
        <v>134</v>
      </c>
      <c r="L223" s="29"/>
      <c r="M223" s="130" t="s">
        <v>3</v>
      </c>
      <c r="N223" s="131" t="s">
        <v>40</v>
      </c>
      <c r="O223" s="132">
        <v>1.091</v>
      </c>
      <c r="P223" s="132">
        <f>O223*H223</f>
        <v>0.943715</v>
      </c>
      <c r="Q223" s="132">
        <v>0</v>
      </c>
      <c r="R223" s="132">
        <f>Q223*H223</f>
        <v>0</v>
      </c>
      <c r="S223" s="132">
        <v>0</v>
      </c>
      <c r="T223" s="133">
        <f>S223*H223</f>
        <v>0</v>
      </c>
      <c r="AR223" s="134" t="s">
        <v>219</v>
      </c>
      <c r="AT223" s="134" t="s">
        <v>130</v>
      </c>
      <c r="AU223" s="134" t="s">
        <v>79</v>
      </c>
      <c r="AY223" s="17" t="s">
        <v>127</v>
      </c>
      <c r="BE223" s="135">
        <f>IF(N223="základní",J223,0)</f>
        <v>0</v>
      </c>
      <c r="BF223" s="135">
        <f>IF(N223="snížená",J223,0)</f>
        <v>0</v>
      </c>
      <c r="BG223" s="135">
        <f>IF(N223="zákl. přenesená",J223,0)</f>
        <v>0</v>
      </c>
      <c r="BH223" s="135">
        <f>IF(N223="sníž. přenesená",J223,0)</f>
        <v>0</v>
      </c>
      <c r="BI223" s="135">
        <f>IF(N223="nulová",J223,0)</f>
        <v>0</v>
      </c>
      <c r="BJ223" s="17" t="s">
        <v>77</v>
      </c>
      <c r="BK223" s="135">
        <f>ROUND(I223*H223,2)</f>
        <v>0</v>
      </c>
      <c r="BL223" s="17" t="s">
        <v>219</v>
      </c>
      <c r="BM223" s="134" t="s">
        <v>406</v>
      </c>
    </row>
    <row r="224" spans="2:47" s="1" customFormat="1" ht="12">
      <c r="B224" s="29"/>
      <c r="D224" s="136" t="s">
        <v>137</v>
      </c>
      <c r="F224" s="137" t="s">
        <v>407</v>
      </c>
      <c r="L224" s="29"/>
      <c r="M224" s="138"/>
      <c r="T224" s="50"/>
      <c r="AT224" s="17" t="s">
        <v>137</v>
      </c>
      <c r="AU224" s="17" t="s">
        <v>79</v>
      </c>
    </row>
    <row r="225" spans="2:63" s="11" customFormat="1" ht="22.95" customHeight="1">
      <c r="B225" s="112"/>
      <c r="D225" s="113" t="s">
        <v>68</v>
      </c>
      <c r="E225" s="121" t="s">
        <v>408</v>
      </c>
      <c r="F225" s="121" t="s">
        <v>409</v>
      </c>
      <c r="J225" s="122">
        <f>BK225</f>
        <v>0</v>
      </c>
      <c r="L225" s="112"/>
      <c r="M225" s="116"/>
      <c r="P225" s="117">
        <f>SUM(P226:P260)</f>
        <v>83.65055999999998</v>
      </c>
      <c r="R225" s="117">
        <f>SUM(R226:R260)</f>
        <v>1.0453659999999998</v>
      </c>
      <c r="T225" s="118">
        <f>SUM(T226:T260)</f>
        <v>10.4646</v>
      </c>
      <c r="AR225" s="113" t="s">
        <v>79</v>
      </c>
      <c r="AT225" s="119" t="s">
        <v>68</v>
      </c>
      <c r="AU225" s="119" t="s">
        <v>77</v>
      </c>
      <c r="AY225" s="113" t="s">
        <v>127</v>
      </c>
      <c r="BK225" s="120">
        <f>SUM(BK226:BK260)</f>
        <v>0</v>
      </c>
    </row>
    <row r="226" spans="2:65" s="1" customFormat="1" ht="16.5" customHeight="1">
      <c r="B226" s="123"/>
      <c r="C226" s="124" t="s">
        <v>410</v>
      </c>
      <c r="D226" s="124" t="s">
        <v>130</v>
      </c>
      <c r="E226" s="125" t="s">
        <v>411</v>
      </c>
      <c r="F226" s="126" t="s">
        <v>412</v>
      </c>
      <c r="G226" s="127" t="s">
        <v>133</v>
      </c>
      <c r="H226" s="128">
        <v>49.85</v>
      </c>
      <c r="I226" s="129">
        <v>0</v>
      </c>
      <c r="J226" s="129">
        <f>ROUND(I226*H226,2)</f>
        <v>0</v>
      </c>
      <c r="K226" s="126" t="s">
        <v>134</v>
      </c>
      <c r="L226" s="29"/>
      <c r="M226" s="130" t="s">
        <v>3</v>
      </c>
      <c r="N226" s="131" t="s">
        <v>40</v>
      </c>
      <c r="O226" s="132">
        <v>0.012</v>
      </c>
      <c r="P226" s="132">
        <f>O226*H226</f>
        <v>0.5982000000000001</v>
      </c>
      <c r="Q226" s="132">
        <v>0</v>
      </c>
      <c r="R226" s="132">
        <f>Q226*H226</f>
        <v>0</v>
      </c>
      <c r="S226" s="132">
        <v>0</v>
      </c>
      <c r="T226" s="133">
        <f>S226*H226</f>
        <v>0</v>
      </c>
      <c r="AR226" s="134" t="s">
        <v>219</v>
      </c>
      <c r="AT226" s="134" t="s">
        <v>130</v>
      </c>
      <c r="AU226" s="134" t="s">
        <v>79</v>
      </c>
      <c r="AY226" s="17" t="s">
        <v>127</v>
      </c>
      <c r="BE226" s="135">
        <f>IF(N226="základní",J226,0)</f>
        <v>0</v>
      </c>
      <c r="BF226" s="135">
        <f>IF(N226="snížená",J226,0)</f>
        <v>0</v>
      </c>
      <c r="BG226" s="135">
        <f>IF(N226="zákl. přenesená",J226,0)</f>
        <v>0</v>
      </c>
      <c r="BH226" s="135">
        <f>IF(N226="sníž. přenesená",J226,0)</f>
        <v>0</v>
      </c>
      <c r="BI226" s="135">
        <f>IF(N226="nulová",J226,0)</f>
        <v>0</v>
      </c>
      <c r="BJ226" s="17" t="s">
        <v>77</v>
      </c>
      <c r="BK226" s="135">
        <f>ROUND(I226*H226,2)</f>
        <v>0</v>
      </c>
      <c r="BL226" s="17" t="s">
        <v>219</v>
      </c>
      <c r="BM226" s="134" t="s">
        <v>413</v>
      </c>
    </row>
    <row r="227" spans="2:47" s="1" customFormat="1" ht="12">
      <c r="B227" s="29"/>
      <c r="D227" s="136" t="s">
        <v>137</v>
      </c>
      <c r="F227" s="137" t="s">
        <v>414</v>
      </c>
      <c r="L227" s="29"/>
      <c r="M227" s="138"/>
      <c r="T227" s="50"/>
      <c r="AT227" s="17" t="s">
        <v>137</v>
      </c>
      <c r="AU227" s="17" t="s">
        <v>79</v>
      </c>
    </row>
    <row r="228" spans="2:51" s="12" customFormat="1" ht="12">
      <c r="B228" s="139"/>
      <c r="D228" s="140" t="s">
        <v>139</v>
      </c>
      <c r="E228" s="141" t="s">
        <v>3</v>
      </c>
      <c r="F228" s="142" t="s">
        <v>415</v>
      </c>
      <c r="H228" s="143">
        <v>58.9</v>
      </c>
      <c r="L228" s="139"/>
      <c r="M228" s="144"/>
      <c r="T228" s="145"/>
      <c r="AT228" s="141" t="s">
        <v>139</v>
      </c>
      <c r="AU228" s="141" t="s">
        <v>79</v>
      </c>
      <c r="AV228" s="12" t="s">
        <v>79</v>
      </c>
      <c r="AW228" s="12" t="s">
        <v>30</v>
      </c>
      <c r="AX228" s="12" t="s">
        <v>69</v>
      </c>
      <c r="AY228" s="141" t="s">
        <v>127</v>
      </c>
    </row>
    <row r="229" spans="2:51" s="12" customFormat="1" ht="12">
      <c r="B229" s="139"/>
      <c r="D229" s="140" t="s">
        <v>139</v>
      </c>
      <c r="E229" s="141" t="s">
        <v>3</v>
      </c>
      <c r="F229" s="142" t="s">
        <v>416</v>
      </c>
      <c r="H229" s="143">
        <v>-4.05</v>
      </c>
      <c r="L229" s="139"/>
      <c r="M229" s="144"/>
      <c r="T229" s="145"/>
      <c r="AT229" s="141" t="s">
        <v>139</v>
      </c>
      <c r="AU229" s="141" t="s">
        <v>79</v>
      </c>
      <c r="AV229" s="12" t="s">
        <v>79</v>
      </c>
      <c r="AW229" s="12" t="s">
        <v>30</v>
      </c>
      <c r="AX229" s="12" t="s">
        <v>69</v>
      </c>
      <c r="AY229" s="141" t="s">
        <v>127</v>
      </c>
    </row>
    <row r="230" spans="2:51" s="12" customFormat="1" ht="12">
      <c r="B230" s="139"/>
      <c r="D230" s="140" t="s">
        <v>139</v>
      </c>
      <c r="E230" s="141" t="s">
        <v>3</v>
      </c>
      <c r="F230" s="142" t="s">
        <v>417</v>
      </c>
      <c r="H230" s="143">
        <v>-3.2</v>
      </c>
      <c r="L230" s="139"/>
      <c r="M230" s="144"/>
      <c r="T230" s="145"/>
      <c r="AT230" s="141" t="s">
        <v>139</v>
      </c>
      <c r="AU230" s="141" t="s">
        <v>79</v>
      </c>
      <c r="AV230" s="12" t="s">
        <v>79</v>
      </c>
      <c r="AW230" s="12" t="s">
        <v>30</v>
      </c>
      <c r="AX230" s="12" t="s">
        <v>69</v>
      </c>
      <c r="AY230" s="141" t="s">
        <v>127</v>
      </c>
    </row>
    <row r="231" spans="2:51" s="12" customFormat="1" ht="12">
      <c r="B231" s="139"/>
      <c r="D231" s="140" t="s">
        <v>139</v>
      </c>
      <c r="E231" s="141" t="s">
        <v>3</v>
      </c>
      <c r="F231" s="142" t="s">
        <v>418</v>
      </c>
      <c r="H231" s="143">
        <v>-1.8</v>
      </c>
      <c r="L231" s="139"/>
      <c r="M231" s="144"/>
      <c r="T231" s="145"/>
      <c r="AT231" s="141" t="s">
        <v>139</v>
      </c>
      <c r="AU231" s="141" t="s">
        <v>79</v>
      </c>
      <c r="AV231" s="12" t="s">
        <v>79</v>
      </c>
      <c r="AW231" s="12" t="s">
        <v>30</v>
      </c>
      <c r="AX231" s="12" t="s">
        <v>69</v>
      </c>
      <c r="AY231" s="141" t="s">
        <v>127</v>
      </c>
    </row>
    <row r="232" spans="2:51" s="14" customFormat="1" ht="12">
      <c r="B232" s="151"/>
      <c r="D232" s="140" t="s">
        <v>139</v>
      </c>
      <c r="E232" s="152" t="s">
        <v>3</v>
      </c>
      <c r="F232" s="153" t="s">
        <v>178</v>
      </c>
      <c r="H232" s="154">
        <v>49.85</v>
      </c>
      <c r="L232" s="151"/>
      <c r="M232" s="155"/>
      <c r="T232" s="156"/>
      <c r="AT232" s="152" t="s">
        <v>139</v>
      </c>
      <c r="AU232" s="152" t="s">
        <v>79</v>
      </c>
      <c r="AV232" s="14" t="s">
        <v>135</v>
      </c>
      <c r="AW232" s="14" t="s">
        <v>30</v>
      </c>
      <c r="AX232" s="14" t="s">
        <v>77</v>
      </c>
      <c r="AY232" s="152" t="s">
        <v>127</v>
      </c>
    </row>
    <row r="233" spans="2:65" s="1" customFormat="1" ht="16.5" customHeight="1">
      <c r="B233" s="123"/>
      <c r="C233" s="124" t="s">
        <v>419</v>
      </c>
      <c r="D233" s="124" t="s">
        <v>130</v>
      </c>
      <c r="E233" s="125" t="s">
        <v>420</v>
      </c>
      <c r="F233" s="126" t="s">
        <v>421</v>
      </c>
      <c r="G233" s="127" t="s">
        <v>133</v>
      </c>
      <c r="H233" s="128">
        <v>49.85</v>
      </c>
      <c r="I233" s="129">
        <v>0</v>
      </c>
      <c r="J233" s="129">
        <f>ROUND(I233*H233,2)</f>
        <v>0</v>
      </c>
      <c r="K233" s="126" t="s">
        <v>134</v>
      </c>
      <c r="L233" s="29"/>
      <c r="M233" s="130" t="s">
        <v>3</v>
      </c>
      <c r="N233" s="131" t="s">
        <v>40</v>
      </c>
      <c r="O233" s="132">
        <v>0.044</v>
      </c>
      <c r="P233" s="132">
        <f>O233*H233</f>
        <v>2.1934</v>
      </c>
      <c r="Q233" s="132">
        <v>0.0003</v>
      </c>
      <c r="R233" s="132">
        <f>Q233*H233</f>
        <v>0.014955</v>
      </c>
      <c r="S233" s="132">
        <v>0</v>
      </c>
      <c r="T233" s="133">
        <f>S233*H233</f>
        <v>0</v>
      </c>
      <c r="AR233" s="134" t="s">
        <v>219</v>
      </c>
      <c r="AT233" s="134" t="s">
        <v>130</v>
      </c>
      <c r="AU233" s="134" t="s">
        <v>79</v>
      </c>
      <c r="AY233" s="17" t="s">
        <v>127</v>
      </c>
      <c r="BE233" s="135">
        <f>IF(N233="základní",J233,0)</f>
        <v>0</v>
      </c>
      <c r="BF233" s="135">
        <f>IF(N233="snížená",J233,0)</f>
        <v>0</v>
      </c>
      <c r="BG233" s="135">
        <f>IF(N233="zákl. přenesená",J233,0)</f>
        <v>0</v>
      </c>
      <c r="BH233" s="135">
        <f>IF(N233="sníž. přenesená",J233,0)</f>
        <v>0</v>
      </c>
      <c r="BI233" s="135">
        <f>IF(N233="nulová",J233,0)</f>
        <v>0</v>
      </c>
      <c r="BJ233" s="17" t="s">
        <v>77</v>
      </c>
      <c r="BK233" s="135">
        <f>ROUND(I233*H233,2)</f>
        <v>0</v>
      </c>
      <c r="BL233" s="17" t="s">
        <v>219</v>
      </c>
      <c r="BM233" s="134" t="s">
        <v>422</v>
      </c>
    </row>
    <row r="234" spans="2:47" s="1" customFormat="1" ht="12">
      <c r="B234" s="29"/>
      <c r="D234" s="136" t="s">
        <v>137</v>
      </c>
      <c r="F234" s="137" t="s">
        <v>423</v>
      </c>
      <c r="L234" s="29"/>
      <c r="M234" s="138"/>
      <c r="T234" s="50"/>
      <c r="AT234" s="17" t="s">
        <v>137</v>
      </c>
      <c r="AU234" s="17" t="s">
        <v>79</v>
      </c>
    </row>
    <row r="235" spans="2:51" s="12" customFormat="1" ht="12">
      <c r="B235" s="139"/>
      <c r="D235" s="140" t="s">
        <v>139</v>
      </c>
      <c r="E235" s="141" t="s">
        <v>3</v>
      </c>
      <c r="F235" s="142" t="s">
        <v>415</v>
      </c>
      <c r="H235" s="143">
        <v>58.9</v>
      </c>
      <c r="L235" s="139"/>
      <c r="M235" s="144"/>
      <c r="T235" s="145"/>
      <c r="AT235" s="141" t="s">
        <v>139</v>
      </c>
      <c r="AU235" s="141" t="s">
        <v>79</v>
      </c>
      <c r="AV235" s="12" t="s">
        <v>79</v>
      </c>
      <c r="AW235" s="12" t="s">
        <v>30</v>
      </c>
      <c r="AX235" s="12" t="s">
        <v>69</v>
      </c>
      <c r="AY235" s="141" t="s">
        <v>127</v>
      </c>
    </row>
    <row r="236" spans="2:51" s="12" customFormat="1" ht="12">
      <c r="B236" s="139"/>
      <c r="D236" s="140" t="s">
        <v>139</v>
      </c>
      <c r="E236" s="141" t="s">
        <v>3</v>
      </c>
      <c r="F236" s="142" t="s">
        <v>416</v>
      </c>
      <c r="H236" s="143">
        <v>-4.05</v>
      </c>
      <c r="L236" s="139"/>
      <c r="M236" s="144"/>
      <c r="T236" s="145"/>
      <c r="AT236" s="141" t="s">
        <v>139</v>
      </c>
      <c r="AU236" s="141" t="s">
        <v>79</v>
      </c>
      <c r="AV236" s="12" t="s">
        <v>79</v>
      </c>
      <c r="AW236" s="12" t="s">
        <v>30</v>
      </c>
      <c r="AX236" s="12" t="s">
        <v>69</v>
      </c>
      <c r="AY236" s="141" t="s">
        <v>127</v>
      </c>
    </row>
    <row r="237" spans="2:51" s="12" customFormat="1" ht="12">
      <c r="B237" s="139"/>
      <c r="D237" s="140" t="s">
        <v>139</v>
      </c>
      <c r="E237" s="141" t="s">
        <v>3</v>
      </c>
      <c r="F237" s="142" t="s">
        <v>417</v>
      </c>
      <c r="H237" s="143">
        <v>-3.2</v>
      </c>
      <c r="L237" s="139"/>
      <c r="M237" s="144"/>
      <c r="T237" s="145"/>
      <c r="AT237" s="141" t="s">
        <v>139</v>
      </c>
      <c r="AU237" s="141" t="s">
        <v>79</v>
      </c>
      <c r="AV237" s="12" t="s">
        <v>79</v>
      </c>
      <c r="AW237" s="12" t="s">
        <v>30</v>
      </c>
      <c r="AX237" s="12" t="s">
        <v>69</v>
      </c>
      <c r="AY237" s="141" t="s">
        <v>127</v>
      </c>
    </row>
    <row r="238" spans="2:51" s="12" customFormat="1" ht="12">
      <c r="B238" s="139"/>
      <c r="D238" s="140" t="s">
        <v>139</v>
      </c>
      <c r="E238" s="141" t="s">
        <v>3</v>
      </c>
      <c r="F238" s="142" t="s">
        <v>418</v>
      </c>
      <c r="H238" s="143">
        <v>-1.8</v>
      </c>
      <c r="L238" s="139"/>
      <c r="M238" s="144"/>
      <c r="T238" s="145"/>
      <c r="AT238" s="141" t="s">
        <v>139</v>
      </c>
      <c r="AU238" s="141" t="s">
        <v>79</v>
      </c>
      <c r="AV238" s="12" t="s">
        <v>79</v>
      </c>
      <c r="AW238" s="12" t="s">
        <v>30</v>
      </c>
      <c r="AX238" s="12" t="s">
        <v>69</v>
      </c>
      <c r="AY238" s="141" t="s">
        <v>127</v>
      </c>
    </row>
    <row r="239" spans="2:51" s="14" customFormat="1" ht="12">
      <c r="B239" s="151"/>
      <c r="D239" s="140" t="s">
        <v>139</v>
      </c>
      <c r="E239" s="152" t="s">
        <v>3</v>
      </c>
      <c r="F239" s="153" t="s">
        <v>178</v>
      </c>
      <c r="H239" s="154">
        <v>49.85</v>
      </c>
      <c r="L239" s="151"/>
      <c r="M239" s="155"/>
      <c r="T239" s="156"/>
      <c r="AT239" s="152" t="s">
        <v>139</v>
      </c>
      <c r="AU239" s="152" t="s">
        <v>79</v>
      </c>
      <c r="AV239" s="14" t="s">
        <v>135</v>
      </c>
      <c r="AW239" s="14" t="s">
        <v>30</v>
      </c>
      <c r="AX239" s="14" t="s">
        <v>77</v>
      </c>
      <c r="AY239" s="152" t="s">
        <v>127</v>
      </c>
    </row>
    <row r="240" spans="2:65" s="1" customFormat="1" ht="16.5" customHeight="1">
      <c r="B240" s="123"/>
      <c r="C240" s="124" t="s">
        <v>424</v>
      </c>
      <c r="D240" s="124" t="s">
        <v>130</v>
      </c>
      <c r="E240" s="125" t="s">
        <v>425</v>
      </c>
      <c r="F240" s="126" t="s">
        <v>426</v>
      </c>
      <c r="G240" s="127" t="s">
        <v>133</v>
      </c>
      <c r="H240" s="128">
        <v>128.4</v>
      </c>
      <c r="I240" s="129">
        <v>0</v>
      </c>
      <c r="J240" s="129">
        <f>ROUND(I240*H240,2)</f>
        <v>0</v>
      </c>
      <c r="K240" s="126" t="s">
        <v>134</v>
      </c>
      <c r="L240" s="29"/>
      <c r="M240" s="130" t="s">
        <v>3</v>
      </c>
      <c r="N240" s="131" t="s">
        <v>40</v>
      </c>
      <c r="O240" s="132">
        <v>0.295</v>
      </c>
      <c r="P240" s="132">
        <f>O240*H240</f>
        <v>37.878</v>
      </c>
      <c r="Q240" s="132">
        <v>0</v>
      </c>
      <c r="R240" s="132">
        <f>Q240*H240</f>
        <v>0</v>
      </c>
      <c r="S240" s="132">
        <v>0.0815</v>
      </c>
      <c r="T240" s="133">
        <f>S240*H240</f>
        <v>10.4646</v>
      </c>
      <c r="AR240" s="134" t="s">
        <v>219</v>
      </c>
      <c r="AT240" s="134" t="s">
        <v>130</v>
      </c>
      <c r="AU240" s="134" t="s">
        <v>79</v>
      </c>
      <c r="AY240" s="17" t="s">
        <v>127</v>
      </c>
      <c r="BE240" s="135">
        <f>IF(N240="základní",J240,0)</f>
        <v>0</v>
      </c>
      <c r="BF240" s="135">
        <f>IF(N240="snížená",J240,0)</f>
        <v>0</v>
      </c>
      <c r="BG240" s="135">
        <f>IF(N240="zákl. přenesená",J240,0)</f>
        <v>0</v>
      </c>
      <c r="BH240" s="135">
        <f>IF(N240="sníž. přenesená",J240,0)</f>
        <v>0</v>
      </c>
      <c r="BI240" s="135">
        <f>IF(N240="nulová",J240,0)</f>
        <v>0</v>
      </c>
      <c r="BJ240" s="17" t="s">
        <v>77</v>
      </c>
      <c r="BK240" s="135">
        <f>ROUND(I240*H240,2)</f>
        <v>0</v>
      </c>
      <c r="BL240" s="17" t="s">
        <v>219</v>
      </c>
      <c r="BM240" s="134" t="s">
        <v>427</v>
      </c>
    </row>
    <row r="241" spans="2:47" s="1" customFormat="1" ht="12">
      <c r="B241" s="29"/>
      <c r="D241" s="136" t="s">
        <v>137</v>
      </c>
      <c r="F241" s="137" t="s">
        <v>428</v>
      </c>
      <c r="L241" s="29"/>
      <c r="M241" s="138"/>
      <c r="T241" s="50"/>
      <c r="AT241" s="17" t="s">
        <v>137</v>
      </c>
      <c r="AU241" s="17" t="s">
        <v>79</v>
      </c>
    </row>
    <row r="242" spans="2:51" s="12" customFormat="1" ht="12">
      <c r="B242" s="139"/>
      <c r="D242" s="140" t="s">
        <v>139</v>
      </c>
      <c r="E242" s="141" t="s">
        <v>3</v>
      </c>
      <c r="F242" s="142" t="s">
        <v>429</v>
      </c>
      <c r="H242" s="143">
        <v>128.4</v>
      </c>
      <c r="L242" s="139"/>
      <c r="M242" s="144"/>
      <c r="T242" s="145"/>
      <c r="AT242" s="141" t="s">
        <v>139</v>
      </c>
      <c r="AU242" s="141" t="s">
        <v>79</v>
      </c>
      <c r="AV242" s="12" t="s">
        <v>79</v>
      </c>
      <c r="AW242" s="12" t="s">
        <v>30</v>
      </c>
      <c r="AX242" s="12" t="s">
        <v>77</v>
      </c>
      <c r="AY242" s="141" t="s">
        <v>127</v>
      </c>
    </row>
    <row r="243" spans="2:65" s="1" customFormat="1" ht="24.15" customHeight="1">
      <c r="B243" s="123"/>
      <c r="C243" s="124" t="s">
        <v>430</v>
      </c>
      <c r="D243" s="124" t="s">
        <v>130</v>
      </c>
      <c r="E243" s="125" t="s">
        <v>431</v>
      </c>
      <c r="F243" s="126" t="s">
        <v>432</v>
      </c>
      <c r="G243" s="127" t="s">
        <v>133</v>
      </c>
      <c r="H243" s="128">
        <v>49.85</v>
      </c>
      <c r="I243" s="129">
        <v>0</v>
      </c>
      <c r="J243" s="129">
        <f>ROUND(I243*H243,2)</f>
        <v>0</v>
      </c>
      <c r="K243" s="126" t="s">
        <v>134</v>
      </c>
      <c r="L243" s="29"/>
      <c r="M243" s="130" t="s">
        <v>3</v>
      </c>
      <c r="N243" s="131" t="s">
        <v>40</v>
      </c>
      <c r="O243" s="132">
        <v>0.746</v>
      </c>
      <c r="P243" s="132">
        <f>O243*H243</f>
        <v>37.1881</v>
      </c>
      <c r="Q243" s="132">
        <v>0.0052</v>
      </c>
      <c r="R243" s="132">
        <f>Q243*H243</f>
        <v>0.25922</v>
      </c>
      <c r="S243" s="132">
        <v>0</v>
      </c>
      <c r="T243" s="133">
        <f>S243*H243</f>
        <v>0</v>
      </c>
      <c r="AR243" s="134" t="s">
        <v>219</v>
      </c>
      <c r="AT243" s="134" t="s">
        <v>130</v>
      </c>
      <c r="AU243" s="134" t="s">
        <v>79</v>
      </c>
      <c r="AY243" s="17" t="s">
        <v>127</v>
      </c>
      <c r="BE243" s="135">
        <f>IF(N243="základní",J243,0)</f>
        <v>0</v>
      </c>
      <c r="BF243" s="135">
        <f>IF(N243="snížená",J243,0)</f>
        <v>0</v>
      </c>
      <c r="BG243" s="135">
        <f>IF(N243="zákl. přenesená",J243,0)</f>
        <v>0</v>
      </c>
      <c r="BH243" s="135">
        <f>IF(N243="sníž. přenesená",J243,0)</f>
        <v>0</v>
      </c>
      <c r="BI243" s="135">
        <f>IF(N243="nulová",J243,0)</f>
        <v>0</v>
      </c>
      <c r="BJ243" s="17" t="s">
        <v>77</v>
      </c>
      <c r="BK243" s="135">
        <f>ROUND(I243*H243,2)</f>
        <v>0</v>
      </c>
      <c r="BL243" s="17" t="s">
        <v>219</v>
      </c>
      <c r="BM243" s="134" t="s">
        <v>433</v>
      </c>
    </row>
    <row r="244" spans="2:47" s="1" customFormat="1" ht="12">
      <c r="B244" s="29"/>
      <c r="D244" s="136" t="s">
        <v>137</v>
      </c>
      <c r="F244" s="137" t="s">
        <v>434</v>
      </c>
      <c r="L244" s="29"/>
      <c r="M244" s="138"/>
      <c r="T244" s="50"/>
      <c r="AT244" s="17" t="s">
        <v>137</v>
      </c>
      <c r="AU244" s="17" t="s">
        <v>79</v>
      </c>
    </row>
    <row r="245" spans="2:51" s="12" customFormat="1" ht="12">
      <c r="B245" s="139"/>
      <c r="D245" s="140" t="s">
        <v>139</v>
      </c>
      <c r="E245" s="141" t="s">
        <v>3</v>
      </c>
      <c r="F245" s="142" t="s">
        <v>415</v>
      </c>
      <c r="H245" s="143">
        <v>58.9</v>
      </c>
      <c r="L245" s="139"/>
      <c r="M245" s="144"/>
      <c r="T245" s="145"/>
      <c r="AT245" s="141" t="s">
        <v>139</v>
      </c>
      <c r="AU245" s="141" t="s">
        <v>79</v>
      </c>
      <c r="AV245" s="12" t="s">
        <v>79</v>
      </c>
      <c r="AW245" s="12" t="s">
        <v>30</v>
      </c>
      <c r="AX245" s="12" t="s">
        <v>69</v>
      </c>
      <c r="AY245" s="141" t="s">
        <v>127</v>
      </c>
    </row>
    <row r="246" spans="2:51" s="12" customFormat="1" ht="12">
      <c r="B246" s="139"/>
      <c r="D246" s="140" t="s">
        <v>139</v>
      </c>
      <c r="E246" s="141" t="s">
        <v>3</v>
      </c>
      <c r="F246" s="142" t="s">
        <v>416</v>
      </c>
      <c r="H246" s="143">
        <v>-4.05</v>
      </c>
      <c r="L246" s="139"/>
      <c r="M246" s="144"/>
      <c r="T246" s="145"/>
      <c r="AT246" s="141" t="s">
        <v>139</v>
      </c>
      <c r="AU246" s="141" t="s">
        <v>79</v>
      </c>
      <c r="AV246" s="12" t="s">
        <v>79</v>
      </c>
      <c r="AW246" s="12" t="s">
        <v>30</v>
      </c>
      <c r="AX246" s="12" t="s">
        <v>69</v>
      </c>
      <c r="AY246" s="141" t="s">
        <v>127</v>
      </c>
    </row>
    <row r="247" spans="2:51" s="12" customFormat="1" ht="12">
      <c r="B247" s="139"/>
      <c r="D247" s="140" t="s">
        <v>139</v>
      </c>
      <c r="E247" s="141" t="s">
        <v>3</v>
      </c>
      <c r="F247" s="142" t="s">
        <v>417</v>
      </c>
      <c r="H247" s="143">
        <v>-3.2</v>
      </c>
      <c r="L247" s="139"/>
      <c r="M247" s="144"/>
      <c r="T247" s="145"/>
      <c r="AT247" s="141" t="s">
        <v>139</v>
      </c>
      <c r="AU247" s="141" t="s">
        <v>79</v>
      </c>
      <c r="AV247" s="12" t="s">
        <v>79</v>
      </c>
      <c r="AW247" s="12" t="s">
        <v>30</v>
      </c>
      <c r="AX247" s="12" t="s">
        <v>69</v>
      </c>
      <c r="AY247" s="141" t="s">
        <v>127</v>
      </c>
    </row>
    <row r="248" spans="2:51" s="12" customFormat="1" ht="12">
      <c r="B248" s="139"/>
      <c r="D248" s="140" t="s">
        <v>139</v>
      </c>
      <c r="E248" s="141" t="s">
        <v>3</v>
      </c>
      <c r="F248" s="142" t="s">
        <v>418</v>
      </c>
      <c r="H248" s="143">
        <v>-1.8</v>
      </c>
      <c r="L248" s="139"/>
      <c r="M248" s="144"/>
      <c r="T248" s="145"/>
      <c r="AT248" s="141" t="s">
        <v>139</v>
      </c>
      <c r="AU248" s="141" t="s">
        <v>79</v>
      </c>
      <c r="AV248" s="12" t="s">
        <v>79</v>
      </c>
      <c r="AW248" s="12" t="s">
        <v>30</v>
      </c>
      <c r="AX248" s="12" t="s">
        <v>69</v>
      </c>
      <c r="AY248" s="141" t="s">
        <v>127</v>
      </c>
    </row>
    <row r="249" spans="2:51" s="14" customFormat="1" ht="12">
      <c r="B249" s="151"/>
      <c r="D249" s="140" t="s">
        <v>139</v>
      </c>
      <c r="E249" s="152" t="s">
        <v>3</v>
      </c>
      <c r="F249" s="153" t="s">
        <v>178</v>
      </c>
      <c r="H249" s="154">
        <v>49.85</v>
      </c>
      <c r="L249" s="151"/>
      <c r="M249" s="155"/>
      <c r="T249" s="156"/>
      <c r="AT249" s="152" t="s">
        <v>139</v>
      </c>
      <c r="AU249" s="152" t="s">
        <v>79</v>
      </c>
      <c r="AV249" s="14" t="s">
        <v>135</v>
      </c>
      <c r="AW249" s="14" t="s">
        <v>30</v>
      </c>
      <c r="AX249" s="14" t="s">
        <v>77</v>
      </c>
      <c r="AY249" s="152" t="s">
        <v>127</v>
      </c>
    </row>
    <row r="250" spans="2:65" s="1" customFormat="1" ht="16.5" customHeight="1">
      <c r="B250" s="123"/>
      <c r="C250" s="158" t="s">
        <v>435</v>
      </c>
      <c r="D250" s="158" t="s">
        <v>283</v>
      </c>
      <c r="E250" s="159" t="s">
        <v>436</v>
      </c>
      <c r="F250" s="160" t="s">
        <v>437</v>
      </c>
      <c r="G250" s="161" t="s">
        <v>133</v>
      </c>
      <c r="H250" s="162">
        <v>54.835</v>
      </c>
      <c r="I250" s="163">
        <v>0</v>
      </c>
      <c r="J250" s="163">
        <f>ROUND(I250*H250,2)</f>
        <v>0</v>
      </c>
      <c r="K250" s="160" t="s">
        <v>134</v>
      </c>
      <c r="L250" s="164"/>
      <c r="M250" s="165" t="s">
        <v>3</v>
      </c>
      <c r="N250" s="166" t="s">
        <v>40</v>
      </c>
      <c r="O250" s="132">
        <v>0</v>
      </c>
      <c r="P250" s="132">
        <f>O250*H250</f>
        <v>0</v>
      </c>
      <c r="Q250" s="132">
        <v>0.0126</v>
      </c>
      <c r="R250" s="132">
        <f>Q250*H250</f>
        <v>0.690921</v>
      </c>
      <c r="S250" s="132">
        <v>0</v>
      </c>
      <c r="T250" s="133">
        <f>S250*H250</f>
        <v>0</v>
      </c>
      <c r="AR250" s="134" t="s">
        <v>286</v>
      </c>
      <c r="AT250" s="134" t="s">
        <v>283</v>
      </c>
      <c r="AU250" s="134" t="s">
        <v>79</v>
      </c>
      <c r="AY250" s="17" t="s">
        <v>127</v>
      </c>
      <c r="BE250" s="135">
        <f>IF(N250="základní",J250,0)</f>
        <v>0</v>
      </c>
      <c r="BF250" s="135">
        <f>IF(N250="snížená",J250,0)</f>
        <v>0</v>
      </c>
      <c r="BG250" s="135">
        <f>IF(N250="zákl. přenesená",J250,0)</f>
        <v>0</v>
      </c>
      <c r="BH250" s="135">
        <f>IF(N250="sníž. přenesená",J250,0)</f>
        <v>0</v>
      </c>
      <c r="BI250" s="135">
        <f>IF(N250="nulová",J250,0)</f>
        <v>0</v>
      </c>
      <c r="BJ250" s="17" t="s">
        <v>77</v>
      </c>
      <c r="BK250" s="135">
        <f>ROUND(I250*H250,2)</f>
        <v>0</v>
      </c>
      <c r="BL250" s="17" t="s">
        <v>219</v>
      </c>
      <c r="BM250" s="134" t="s">
        <v>438</v>
      </c>
    </row>
    <row r="251" spans="2:51" s="12" customFormat="1" ht="12">
      <c r="B251" s="139"/>
      <c r="D251" s="140" t="s">
        <v>139</v>
      </c>
      <c r="F251" s="142" t="s">
        <v>439</v>
      </c>
      <c r="H251" s="143">
        <v>54.835</v>
      </c>
      <c r="L251" s="139"/>
      <c r="M251" s="144"/>
      <c r="T251" s="145"/>
      <c r="AT251" s="141" t="s">
        <v>139</v>
      </c>
      <c r="AU251" s="141" t="s">
        <v>79</v>
      </c>
      <c r="AV251" s="12" t="s">
        <v>79</v>
      </c>
      <c r="AW251" s="12" t="s">
        <v>4</v>
      </c>
      <c r="AX251" s="12" t="s">
        <v>77</v>
      </c>
      <c r="AY251" s="141" t="s">
        <v>127</v>
      </c>
    </row>
    <row r="252" spans="2:65" s="1" customFormat="1" ht="16.5" customHeight="1">
      <c r="B252" s="123"/>
      <c r="C252" s="124" t="s">
        <v>440</v>
      </c>
      <c r="D252" s="124" t="s">
        <v>130</v>
      </c>
      <c r="E252" s="125" t="s">
        <v>441</v>
      </c>
      <c r="F252" s="126" t="s">
        <v>442</v>
      </c>
      <c r="G252" s="127" t="s">
        <v>330</v>
      </c>
      <c r="H252" s="128">
        <v>12.4</v>
      </c>
      <c r="I252" s="129">
        <v>0</v>
      </c>
      <c r="J252" s="129">
        <f>ROUND(I252*H252,2)</f>
        <v>0</v>
      </c>
      <c r="K252" s="126" t="s">
        <v>134</v>
      </c>
      <c r="L252" s="29"/>
      <c r="M252" s="130" t="s">
        <v>3</v>
      </c>
      <c r="N252" s="131" t="s">
        <v>40</v>
      </c>
      <c r="O252" s="132">
        <v>0.248</v>
      </c>
      <c r="P252" s="132">
        <f>O252*H252</f>
        <v>3.0752</v>
      </c>
      <c r="Q252" s="132">
        <v>0.00611</v>
      </c>
      <c r="R252" s="132">
        <f>Q252*H252</f>
        <v>0.075764</v>
      </c>
      <c r="S252" s="132">
        <v>0</v>
      </c>
      <c r="T252" s="133">
        <f>S252*H252</f>
        <v>0</v>
      </c>
      <c r="AR252" s="134" t="s">
        <v>219</v>
      </c>
      <c r="AT252" s="134" t="s">
        <v>130</v>
      </c>
      <c r="AU252" s="134" t="s">
        <v>79</v>
      </c>
      <c r="AY252" s="17" t="s">
        <v>127</v>
      </c>
      <c r="BE252" s="135">
        <f>IF(N252="základní",J252,0)</f>
        <v>0</v>
      </c>
      <c r="BF252" s="135">
        <f>IF(N252="snížená",J252,0)</f>
        <v>0</v>
      </c>
      <c r="BG252" s="135">
        <f>IF(N252="zákl. přenesená",J252,0)</f>
        <v>0</v>
      </c>
      <c r="BH252" s="135">
        <f>IF(N252="sníž. přenesená",J252,0)</f>
        <v>0</v>
      </c>
      <c r="BI252" s="135">
        <f>IF(N252="nulová",J252,0)</f>
        <v>0</v>
      </c>
      <c r="BJ252" s="17" t="s">
        <v>77</v>
      </c>
      <c r="BK252" s="135">
        <f>ROUND(I252*H252,2)</f>
        <v>0</v>
      </c>
      <c r="BL252" s="17" t="s">
        <v>219</v>
      </c>
      <c r="BM252" s="134" t="s">
        <v>443</v>
      </c>
    </row>
    <row r="253" spans="2:47" s="1" customFormat="1" ht="12">
      <c r="B253" s="29"/>
      <c r="D253" s="136" t="s">
        <v>137</v>
      </c>
      <c r="F253" s="137" t="s">
        <v>444</v>
      </c>
      <c r="L253" s="29"/>
      <c r="M253" s="138"/>
      <c r="T253" s="50"/>
      <c r="AT253" s="17" t="s">
        <v>137</v>
      </c>
      <c r="AU253" s="17" t="s">
        <v>79</v>
      </c>
    </row>
    <row r="254" spans="2:51" s="12" customFormat="1" ht="12">
      <c r="B254" s="139"/>
      <c r="D254" s="140" t="s">
        <v>139</v>
      </c>
      <c r="E254" s="141" t="s">
        <v>3</v>
      </c>
      <c r="F254" s="142" t="s">
        <v>445</v>
      </c>
      <c r="H254" s="143">
        <v>12.4</v>
      </c>
      <c r="L254" s="139"/>
      <c r="M254" s="144"/>
      <c r="T254" s="145"/>
      <c r="AT254" s="141" t="s">
        <v>139</v>
      </c>
      <c r="AU254" s="141" t="s">
        <v>79</v>
      </c>
      <c r="AV254" s="12" t="s">
        <v>79</v>
      </c>
      <c r="AW254" s="12" t="s">
        <v>30</v>
      </c>
      <c r="AX254" s="12" t="s">
        <v>77</v>
      </c>
      <c r="AY254" s="141" t="s">
        <v>127</v>
      </c>
    </row>
    <row r="255" spans="2:65" s="1" customFormat="1" ht="16.5" customHeight="1">
      <c r="B255" s="123"/>
      <c r="C255" s="158" t="s">
        <v>446</v>
      </c>
      <c r="D255" s="158" t="s">
        <v>283</v>
      </c>
      <c r="E255" s="159" t="s">
        <v>447</v>
      </c>
      <c r="F255" s="160" t="s">
        <v>448</v>
      </c>
      <c r="G255" s="161" t="s">
        <v>330</v>
      </c>
      <c r="H255" s="162">
        <v>13.02</v>
      </c>
      <c r="I255" s="163">
        <v>0</v>
      </c>
      <c r="J255" s="163">
        <f>ROUND(I255*H255,2)</f>
        <v>0</v>
      </c>
      <c r="K255" s="160" t="s">
        <v>134</v>
      </c>
      <c r="L255" s="164"/>
      <c r="M255" s="165" t="s">
        <v>3</v>
      </c>
      <c r="N255" s="166" t="s">
        <v>40</v>
      </c>
      <c r="O255" s="132">
        <v>0</v>
      </c>
      <c r="P255" s="132">
        <f>O255*H255</f>
        <v>0</v>
      </c>
      <c r="Q255" s="132">
        <v>0.0003</v>
      </c>
      <c r="R255" s="132">
        <f>Q255*H255</f>
        <v>0.0039059999999999993</v>
      </c>
      <c r="S255" s="132">
        <v>0</v>
      </c>
      <c r="T255" s="133">
        <f>S255*H255</f>
        <v>0</v>
      </c>
      <c r="AR255" s="134" t="s">
        <v>286</v>
      </c>
      <c r="AT255" s="134" t="s">
        <v>283</v>
      </c>
      <c r="AU255" s="134" t="s">
        <v>79</v>
      </c>
      <c r="AY255" s="17" t="s">
        <v>127</v>
      </c>
      <c r="BE255" s="135">
        <f>IF(N255="základní",J255,0)</f>
        <v>0</v>
      </c>
      <c r="BF255" s="135">
        <f>IF(N255="snížená",J255,0)</f>
        <v>0</v>
      </c>
      <c r="BG255" s="135">
        <f>IF(N255="zákl. přenesená",J255,0)</f>
        <v>0</v>
      </c>
      <c r="BH255" s="135">
        <f>IF(N255="sníž. přenesená",J255,0)</f>
        <v>0</v>
      </c>
      <c r="BI255" s="135">
        <f>IF(N255="nulová",J255,0)</f>
        <v>0</v>
      </c>
      <c r="BJ255" s="17" t="s">
        <v>77</v>
      </c>
      <c r="BK255" s="135">
        <f>ROUND(I255*H255,2)</f>
        <v>0</v>
      </c>
      <c r="BL255" s="17" t="s">
        <v>219</v>
      </c>
      <c r="BM255" s="134" t="s">
        <v>449</v>
      </c>
    </row>
    <row r="256" spans="2:51" s="12" customFormat="1" ht="12">
      <c r="B256" s="139"/>
      <c r="D256" s="140" t="s">
        <v>139</v>
      </c>
      <c r="F256" s="142" t="s">
        <v>450</v>
      </c>
      <c r="H256" s="143">
        <v>13.02</v>
      </c>
      <c r="L256" s="139"/>
      <c r="M256" s="144"/>
      <c r="T256" s="145"/>
      <c r="AT256" s="141" t="s">
        <v>139</v>
      </c>
      <c r="AU256" s="141" t="s">
        <v>79</v>
      </c>
      <c r="AV256" s="12" t="s">
        <v>79</v>
      </c>
      <c r="AW256" s="12" t="s">
        <v>4</v>
      </c>
      <c r="AX256" s="12" t="s">
        <v>77</v>
      </c>
      <c r="AY256" s="141" t="s">
        <v>127</v>
      </c>
    </row>
    <row r="257" spans="2:65" s="1" customFormat="1" ht="16.5" customHeight="1">
      <c r="B257" s="123"/>
      <c r="C257" s="124" t="s">
        <v>451</v>
      </c>
      <c r="D257" s="124" t="s">
        <v>130</v>
      </c>
      <c r="E257" s="125" t="s">
        <v>452</v>
      </c>
      <c r="F257" s="126" t="s">
        <v>453</v>
      </c>
      <c r="G257" s="127" t="s">
        <v>330</v>
      </c>
      <c r="H257" s="128">
        <v>20</v>
      </c>
      <c r="I257" s="129">
        <v>0</v>
      </c>
      <c r="J257" s="129">
        <f>ROUND(I257*H257,2)</f>
        <v>0</v>
      </c>
      <c r="K257" s="126" t="s">
        <v>134</v>
      </c>
      <c r="L257" s="29"/>
      <c r="M257" s="130" t="s">
        <v>3</v>
      </c>
      <c r="N257" s="131" t="s">
        <v>40</v>
      </c>
      <c r="O257" s="132">
        <v>0.055</v>
      </c>
      <c r="P257" s="132">
        <f>O257*H257</f>
        <v>1.1</v>
      </c>
      <c r="Q257" s="132">
        <v>3E-05</v>
      </c>
      <c r="R257" s="132">
        <f>Q257*H257</f>
        <v>0.0006000000000000001</v>
      </c>
      <c r="S257" s="132">
        <v>0</v>
      </c>
      <c r="T257" s="133">
        <f>S257*H257</f>
        <v>0</v>
      </c>
      <c r="AR257" s="134" t="s">
        <v>219</v>
      </c>
      <c r="AT257" s="134" t="s">
        <v>130</v>
      </c>
      <c r="AU257" s="134" t="s">
        <v>79</v>
      </c>
      <c r="AY257" s="17" t="s">
        <v>127</v>
      </c>
      <c r="BE257" s="135">
        <f>IF(N257="základní",J257,0)</f>
        <v>0</v>
      </c>
      <c r="BF257" s="135">
        <f>IF(N257="snížená",J257,0)</f>
        <v>0</v>
      </c>
      <c r="BG257" s="135">
        <f>IF(N257="zákl. přenesená",J257,0)</f>
        <v>0</v>
      </c>
      <c r="BH257" s="135">
        <f>IF(N257="sníž. přenesená",J257,0)</f>
        <v>0</v>
      </c>
      <c r="BI257" s="135">
        <f>IF(N257="nulová",J257,0)</f>
        <v>0</v>
      </c>
      <c r="BJ257" s="17" t="s">
        <v>77</v>
      </c>
      <c r="BK257" s="135">
        <f>ROUND(I257*H257,2)</f>
        <v>0</v>
      </c>
      <c r="BL257" s="17" t="s">
        <v>219</v>
      </c>
      <c r="BM257" s="134" t="s">
        <v>454</v>
      </c>
    </row>
    <row r="258" spans="2:47" s="1" customFormat="1" ht="12">
      <c r="B258" s="29"/>
      <c r="D258" s="136" t="s">
        <v>137</v>
      </c>
      <c r="F258" s="137" t="s">
        <v>455</v>
      </c>
      <c r="L258" s="29"/>
      <c r="M258" s="138"/>
      <c r="T258" s="50"/>
      <c r="AT258" s="17" t="s">
        <v>137</v>
      </c>
      <c r="AU258" s="17" t="s">
        <v>79</v>
      </c>
    </row>
    <row r="259" spans="2:65" s="1" customFormat="1" ht="24.15" customHeight="1">
      <c r="B259" s="123"/>
      <c r="C259" s="124" t="s">
        <v>456</v>
      </c>
      <c r="D259" s="124" t="s">
        <v>130</v>
      </c>
      <c r="E259" s="125" t="s">
        <v>457</v>
      </c>
      <c r="F259" s="126" t="s">
        <v>458</v>
      </c>
      <c r="G259" s="127" t="s">
        <v>212</v>
      </c>
      <c r="H259" s="128">
        <v>1.045</v>
      </c>
      <c r="I259" s="129">
        <v>0</v>
      </c>
      <c r="J259" s="129">
        <f>ROUND(I259*H259,2)</f>
        <v>0</v>
      </c>
      <c r="K259" s="126" t="s">
        <v>134</v>
      </c>
      <c r="L259" s="29"/>
      <c r="M259" s="130" t="s">
        <v>3</v>
      </c>
      <c r="N259" s="131" t="s">
        <v>40</v>
      </c>
      <c r="O259" s="132">
        <v>1.548</v>
      </c>
      <c r="P259" s="132">
        <f>O259*H259</f>
        <v>1.6176599999999999</v>
      </c>
      <c r="Q259" s="132">
        <v>0</v>
      </c>
      <c r="R259" s="132">
        <f>Q259*H259</f>
        <v>0</v>
      </c>
      <c r="S259" s="132">
        <v>0</v>
      </c>
      <c r="T259" s="133">
        <f>S259*H259</f>
        <v>0</v>
      </c>
      <c r="AR259" s="134" t="s">
        <v>219</v>
      </c>
      <c r="AT259" s="134" t="s">
        <v>130</v>
      </c>
      <c r="AU259" s="134" t="s">
        <v>79</v>
      </c>
      <c r="AY259" s="17" t="s">
        <v>127</v>
      </c>
      <c r="BE259" s="135">
        <f>IF(N259="základní",J259,0)</f>
        <v>0</v>
      </c>
      <c r="BF259" s="135">
        <f>IF(N259="snížená",J259,0)</f>
        <v>0</v>
      </c>
      <c r="BG259" s="135">
        <f>IF(N259="zákl. přenesená",J259,0)</f>
        <v>0</v>
      </c>
      <c r="BH259" s="135">
        <f>IF(N259="sníž. přenesená",J259,0)</f>
        <v>0</v>
      </c>
      <c r="BI259" s="135">
        <f>IF(N259="nulová",J259,0)</f>
        <v>0</v>
      </c>
      <c r="BJ259" s="17" t="s">
        <v>77</v>
      </c>
      <c r="BK259" s="135">
        <f>ROUND(I259*H259,2)</f>
        <v>0</v>
      </c>
      <c r="BL259" s="17" t="s">
        <v>219</v>
      </c>
      <c r="BM259" s="134" t="s">
        <v>459</v>
      </c>
    </row>
    <row r="260" spans="2:47" s="1" customFormat="1" ht="12">
      <c r="B260" s="29"/>
      <c r="D260" s="136" t="s">
        <v>137</v>
      </c>
      <c r="F260" s="137" t="s">
        <v>460</v>
      </c>
      <c r="L260" s="29"/>
      <c r="M260" s="138"/>
      <c r="T260" s="50"/>
      <c r="AT260" s="17" t="s">
        <v>137</v>
      </c>
      <c r="AU260" s="17" t="s">
        <v>79</v>
      </c>
    </row>
    <row r="261" spans="2:63" s="11" customFormat="1" ht="22.95" customHeight="1">
      <c r="B261" s="112"/>
      <c r="D261" s="113" t="s">
        <v>68</v>
      </c>
      <c r="E261" s="121" t="s">
        <v>461</v>
      </c>
      <c r="F261" s="121" t="s">
        <v>462</v>
      </c>
      <c r="J261" s="122">
        <f>BK261</f>
        <v>0</v>
      </c>
      <c r="L261" s="112"/>
      <c r="M261" s="116"/>
      <c r="P261" s="117">
        <f>SUM(P262:P270)</f>
        <v>50.79052399999999</v>
      </c>
      <c r="R261" s="117">
        <f>SUM(R262:R270)</f>
        <v>0.15680296</v>
      </c>
      <c r="T261" s="118">
        <f>SUM(T262:T270)</f>
        <v>0</v>
      </c>
      <c r="AR261" s="113" t="s">
        <v>79</v>
      </c>
      <c r="AT261" s="119" t="s">
        <v>68</v>
      </c>
      <c r="AU261" s="119" t="s">
        <v>77</v>
      </c>
      <c r="AY261" s="113" t="s">
        <v>127</v>
      </c>
      <c r="BK261" s="120">
        <f>SUM(BK262:BK270)</f>
        <v>0</v>
      </c>
    </row>
    <row r="262" spans="2:65" s="1" customFormat="1" ht="16.5" customHeight="1">
      <c r="B262" s="123"/>
      <c r="C262" s="124" t="s">
        <v>463</v>
      </c>
      <c r="D262" s="124" t="s">
        <v>130</v>
      </c>
      <c r="E262" s="125" t="s">
        <v>464</v>
      </c>
      <c r="F262" s="126" t="s">
        <v>465</v>
      </c>
      <c r="G262" s="127" t="s">
        <v>133</v>
      </c>
      <c r="H262" s="128">
        <v>340.876</v>
      </c>
      <c r="I262" s="129">
        <v>0</v>
      </c>
      <c r="J262" s="129">
        <f>ROUND(I262*H262,2)</f>
        <v>0</v>
      </c>
      <c r="K262" s="126" t="s">
        <v>134</v>
      </c>
      <c r="L262" s="29"/>
      <c r="M262" s="130" t="s">
        <v>3</v>
      </c>
      <c r="N262" s="131" t="s">
        <v>40</v>
      </c>
      <c r="O262" s="132">
        <v>0.012</v>
      </c>
      <c r="P262" s="132">
        <f>O262*H262</f>
        <v>4.0905119999999995</v>
      </c>
      <c r="Q262" s="132">
        <v>0</v>
      </c>
      <c r="R262" s="132">
        <f>Q262*H262</f>
        <v>0</v>
      </c>
      <c r="S262" s="132">
        <v>0</v>
      </c>
      <c r="T262" s="133">
        <f>S262*H262</f>
        <v>0</v>
      </c>
      <c r="AR262" s="134" t="s">
        <v>219</v>
      </c>
      <c r="AT262" s="134" t="s">
        <v>130</v>
      </c>
      <c r="AU262" s="134" t="s">
        <v>79</v>
      </c>
      <c r="AY262" s="17" t="s">
        <v>127</v>
      </c>
      <c r="BE262" s="135">
        <f>IF(N262="základní",J262,0)</f>
        <v>0</v>
      </c>
      <c r="BF262" s="135">
        <f>IF(N262="snížená",J262,0)</f>
        <v>0</v>
      </c>
      <c r="BG262" s="135">
        <f>IF(N262="zákl. přenesená",J262,0)</f>
        <v>0</v>
      </c>
      <c r="BH262" s="135">
        <f>IF(N262="sníž. přenesená",J262,0)</f>
        <v>0</v>
      </c>
      <c r="BI262" s="135">
        <f>IF(N262="nulová",J262,0)</f>
        <v>0</v>
      </c>
      <c r="BJ262" s="17" t="s">
        <v>77</v>
      </c>
      <c r="BK262" s="135">
        <f>ROUND(I262*H262,2)</f>
        <v>0</v>
      </c>
      <c r="BL262" s="17" t="s">
        <v>219</v>
      </c>
      <c r="BM262" s="134" t="s">
        <v>466</v>
      </c>
    </row>
    <row r="263" spans="2:47" s="1" customFormat="1" ht="12">
      <c r="B263" s="29"/>
      <c r="D263" s="136" t="s">
        <v>137</v>
      </c>
      <c r="F263" s="137" t="s">
        <v>467</v>
      </c>
      <c r="L263" s="29"/>
      <c r="M263" s="138"/>
      <c r="T263" s="50"/>
      <c r="AT263" s="17" t="s">
        <v>137</v>
      </c>
      <c r="AU263" s="17" t="s">
        <v>79</v>
      </c>
    </row>
    <row r="264" spans="2:51" s="12" customFormat="1" ht="12">
      <c r="B264" s="139"/>
      <c r="D264" s="140" t="s">
        <v>139</v>
      </c>
      <c r="E264" s="141" t="s">
        <v>3</v>
      </c>
      <c r="F264" s="142" t="s">
        <v>468</v>
      </c>
      <c r="H264" s="143">
        <v>105.526</v>
      </c>
      <c r="L264" s="139"/>
      <c r="M264" s="144"/>
      <c r="T264" s="145"/>
      <c r="AT264" s="141" t="s">
        <v>139</v>
      </c>
      <c r="AU264" s="141" t="s">
        <v>79</v>
      </c>
      <c r="AV264" s="12" t="s">
        <v>79</v>
      </c>
      <c r="AW264" s="12" t="s">
        <v>30</v>
      </c>
      <c r="AX264" s="12" t="s">
        <v>69</v>
      </c>
      <c r="AY264" s="141" t="s">
        <v>127</v>
      </c>
    </row>
    <row r="265" spans="2:51" s="12" customFormat="1" ht="12">
      <c r="B265" s="139"/>
      <c r="D265" s="140" t="s">
        <v>139</v>
      </c>
      <c r="E265" s="141" t="s">
        <v>3</v>
      </c>
      <c r="F265" s="142" t="s">
        <v>469</v>
      </c>
      <c r="H265" s="143">
        <v>198.4</v>
      </c>
      <c r="L265" s="139"/>
      <c r="M265" s="144"/>
      <c r="T265" s="145"/>
      <c r="AT265" s="141" t="s">
        <v>139</v>
      </c>
      <c r="AU265" s="141" t="s">
        <v>79</v>
      </c>
      <c r="AV265" s="12" t="s">
        <v>79</v>
      </c>
      <c r="AW265" s="12" t="s">
        <v>30</v>
      </c>
      <c r="AX265" s="12" t="s">
        <v>69</v>
      </c>
      <c r="AY265" s="141" t="s">
        <v>127</v>
      </c>
    </row>
    <row r="266" spans="2:51" s="12" customFormat="1" ht="12">
      <c r="B266" s="139"/>
      <c r="D266" s="140" t="s">
        <v>139</v>
      </c>
      <c r="E266" s="141" t="s">
        <v>3</v>
      </c>
      <c r="F266" s="142" t="s">
        <v>470</v>
      </c>
      <c r="H266" s="143">
        <v>36.95</v>
      </c>
      <c r="L266" s="139"/>
      <c r="M266" s="144"/>
      <c r="T266" s="145"/>
      <c r="AT266" s="141" t="s">
        <v>139</v>
      </c>
      <c r="AU266" s="141" t="s">
        <v>79</v>
      </c>
      <c r="AV266" s="12" t="s">
        <v>79</v>
      </c>
      <c r="AW266" s="12" t="s">
        <v>30</v>
      </c>
      <c r="AX266" s="12" t="s">
        <v>69</v>
      </c>
      <c r="AY266" s="141" t="s">
        <v>127</v>
      </c>
    </row>
    <row r="267" spans="2:51" s="14" customFormat="1" ht="12">
      <c r="B267" s="151"/>
      <c r="D267" s="140" t="s">
        <v>139</v>
      </c>
      <c r="E267" s="152" t="s">
        <v>3</v>
      </c>
      <c r="F267" s="153" t="s">
        <v>178</v>
      </c>
      <c r="H267" s="154">
        <v>340.876</v>
      </c>
      <c r="L267" s="151"/>
      <c r="M267" s="155"/>
      <c r="T267" s="156"/>
      <c r="AT267" s="152" t="s">
        <v>139</v>
      </c>
      <c r="AU267" s="152" t="s">
        <v>79</v>
      </c>
      <c r="AV267" s="14" t="s">
        <v>135</v>
      </c>
      <c r="AW267" s="14" t="s">
        <v>30</v>
      </c>
      <c r="AX267" s="14" t="s">
        <v>77</v>
      </c>
      <c r="AY267" s="152" t="s">
        <v>127</v>
      </c>
    </row>
    <row r="268" spans="2:65" s="1" customFormat="1" ht="16.5" customHeight="1">
      <c r="B268" s="123"/>
      <c r="C268" s="124" t="s">
        <v>471</v>
      </c>
      <c r="D268" s="124" t="s">
        <v>130</v>
      </c>
      <c r="E268" s="125" t="s">
        <v>472</v>
      </c>
      <c r="F268" s="126" t="s">
        <v>473</v>
      </c>
      <c r="G268" s="127" t="s">
        <v>133</v>
      </c>
      <c r="H268" s="128">
        <v>340.876</v>
      </c>
      <c r="I268" s="129">
        <v>0</v>
      </c>
      <c r="J268" s="129">
        <f>ROUND(I268*H268,2)</f>
        <v>0</v>
      </c>
      <c r="K268" s="126" t="s">
        <v>134</v>
      </c>
      <c r="L268" s="29"/>
      <c r="M268" s="130" t="s">
        <v>3</v>
      </c>
      <c r="N268" s="131" t="s">
        <v>40</v>
      </c>
      <c r="O268" s="132">
        <v>0.033</v>
      </c>
      <c r="P268" s="132">
        <f>O268*H268</f>
        <v>11.248908</v>
      </c>
      <c r="Q268" s="132">
        <v>0.0002</v>
      </c>
      <c r="R268" s="132">
        <f>Q268*H268</f>
        <v>0.0681752</v>
      </c>
      <c r="S268" s="132">
        <v>0</v>
      </c>
      <c r="T268" s="133">
        <f>S268*H268</f>
        <v>0</v>
      </c>
      <c r="AR268" s="134" t="s">
        <v>219</v>
      </c>
      <c r="AT268" s="134" t="s">
        <v>130</v>
      </c>
      <c r="AU268" s="134" t="s">
        <v>79</v>
      </c>
      <c r="AY268" s="17" t="s">
        <v>127</v>
      </c>
      <c r="BE268" s="135">
        <f>IF(N268="základní",J268,0)</f>
        <v>0</v>
      </c>
      <c r="BF268" s="135">
        <f>IF(N268="snížená",J268,0)</f>
        <v>0</v>
      </c>
      <c r="BG268" s="135">
        <f>IF(N268="zákl. přenesená",J268,0)</f>
        <v>0</v>
      </c>
      <c r="BH268" s="135">
        <f>IF(N268="sníž. přenesená",J268,0)</f>
        <v>0</v>
      </c>
      <c r="BI268" s="135">
        <f>IF(N268="nulová",J268,0)</f>
        <v>0</v>
      </c>
      <c r="BJ268" s="17" t="s">
        <v>77</v>
      </c>
      <c r="BK268" s="135">
        <f>ROUND(I268*H268,2)</f>
        <v>0</v>
      </c>
      <c r="BL268" s="17" t="s">
        <v>219</v>
      </c>
      <c r="BM268" s="134" t="s">
        <v>474</v>
      </c>
    </row>
    <row r="269" spans="2:47" s="1" customFormat="1" ht="12">
      <c r="B269" s="29"/>
      <c r="D269" s="136" t="s">
        <v>137</v>
      </c>
      <c r="F269" s="137" t="s">
        <v>475</v>
      </c>
      <c r="L269" s="29"/>
      <c r="M269" s="138"/>
      <c r="T269" s="50"/>
      <c r="AT269" s="17" t="s">
        <v>137</v>
      </c>
      <c r="AU269" s="17" t="s">
        <v>79</v>
      </c>
    </row>
    <row r="270" spans="2:65" s="1" customFormat="1" ht="16.5" customHeight="1">
      <c r="B270" s="123"/>
      <c r="C270" s="124" t="s">
        <v>476</v>
      </c>
      <c r="D270" s="124" t="s">
        <v>130</v>
      </c>
      <c r="E270" s="125" t="s">
        <v>477</v>
      </c>
      <c r="F270" s="126" t="s">
        <v>478</v>
      </c>
      <c r="G270" s="127" t="s">
        <v>133</v>
      </c>
      <c r="H270" s="128">
        <v>340.876</v>
      </c>
      <c r="I270" s="129">
        <v>0</v>
      </c>
      <c r="J270" s="129">
        <f>ROUND(I270*H270,2)</f>
        <v>0</v>
      </c>
      <c r="K270" s="126" t="s">
        <v>3</v>
      </c>
      <c r="L270" s="29"/>
      <c r="M270" s="130" t="s">
        <v>3</v>
      </c>
      <c r="N270" s="131" t="s">
        <v>40</v>
      </c>
      <c r="O270" s="132">
        <v>0.104</v>
      </c>
      <c r="P270" s="132">
        <f>O270*H270</f>
        <v>35.451103999999994</v>
      </c>
      <c r="Q270" s="132">
        <v>0.00026</v>
      </c>
      <c r="R270" s="132">
        <f>Q270*H270</f>
        <v>0.08862775999999999</v>
      </c>
      <c r="S270" s="132">
        <v>0</v>
      </c>
      <c r="T270" s="133">
        <f>S270*H270</f>
        <v>0</v>
      </c>
      <c r="AR270" s="134" t="s">
        <v>219</v>
      </c>
      <c r="AT270" s="134" t="s">
        <v>130</v>
      </c>
      <c r="AU270" s="134" t="s">
        <v>79</v>
      </c>
      <c r="AY270" s="17" t="s">
        <v>127</v>
      </c>
      <c r="BE270" s="135">
        <f>IF(N270="základní",J270,0)</f>
        <v>0</v>
      </c>
      <c r="BF270" s="135">
        <f>IF(N270="snížená",J270,0)</f>
        <v>0</v>
      </c>
      <c r="BG270" s="135">
        <f>IF(N270="zákl. přenesená",J270,0)</f>
        <v>0</v>
      </c>
      <c r="BH270" s="135">
        <f>IF(N270="sníž. přenesená",J270,0)</f>
        <v>0</v>
      </c>
      <c r="BI270" s="135">
        <f>IF(N270="nulová",J270,0)</f>
        <v>0</v>
      </c>
      <c r="BJ270" s="17" t="s">
        <v>77</v>
      </c>
      <c r="BK270" s="135">
        <f>ROUND(I270*H270,2)</f>
        <v>0</v>
      </c>
      <c r="BL270" s="17" t="s">
        <v>219</v>
      </c>
      <c r="BM270" s="134" t="s">
        <v>479</v>
      </c>
    </row>
    <row r="271" spans="2:63" s="11" customFormat="1" ht="25.95" customHeight="1">
      <c r="B271" s="112"/>
      <c r="D271" s="113" t="s">
        <v>68</v>
      </c>
      <c r="E271" s="114" t="s">
        <v>480</v>
      </c>
      <c r="F271" s="114" t="s">
        <v>481</v>
      </c>
      <c r="J271" s="115">
        <f>BK271</f>
        <v>0</v>
      </c>
      <c r="L271" s="112"/>
      <c r="M271" s="116"/>
      <c r="P271" s="117">
        <f>P272+P275+P277+P279</f>
        <v>0</v>
      </c>
      <c r="R271" s="117">
        <f>R272+R275+R277+R279</f>
        <v>0</v>
      </c>
      <c r="T271" s="118">
        <f>T272+T275+T277+T279</f>
        <v>0</v>
      </c>
      <c r="AR271" s="113" t="s">
        <v>154</v>
      </c>
      <c r="AT271" s="119" t="s">
        <v>68</v>
      </c>
      <c r="AU271" s="119" t="s">
        <v>69</v>
      </c>
      <c r="AY271" s="113" t="s">
        <v>127</v>
      </c>
      <c r="BK271" s="120">
        <f>BK272+BK275+BK277+BK279</f>
        <v>0</v>
      </c>
    </row>
    <row r="272" spans="2:63" s="11" customFormat="1" ht="22.95" customHeight="1">
      <c r="B272" s="112"/>
      <c r="D272" s="113" t="s">
        <v>68</v>
      </c>
      <c r="E272" s="121" t="s">
        <v>482</v>
      </c>
      <c r="F272" s="121" t="s">
        <v>483</v>
      </c>
      <c r="J272" s="122">
        <f>BK272</f>
        <v>0</v>
      </c>
      <c r="L272" s="112"/>
      <c r="M272" s="116"/>
      <c r="P272" s="117">
        <f>SUM(P273:P274)</f>
        <v>0</v>
      </c>
      <c r="R272" s="117">
        <f>SUM(R273:R274)</f>
        <v>0</v>
      </c>
      <c r="T272" s="118">
        <f>SUM(T273:T274)</f>
        <v>0</v>
      </c>
      <c r="AR272" s="113" t="s">
        <v>154</v>
      </c>
      <c r="AT272" s="119" t="s">
        <v>68</v>
      </c>
      <c r="AU272" s="119" t="s">
        <v>77</v>
      </c>
      <c r="AY272" s="113" t="s">
        <v>127</v>
      </c>
      <c r="BK272" s="120">
        <f>SUM(BK273:BK274)</f>
        <v>0</v>
      </c>
    </row>
    <row r="273" spans="2:65" s="1" customFormat="1" ht="16.5" customHeight="1">
      <c r="B273" s="123"/>
      <c r="C273" s="124" t="s">
        <v>484</v>
      </c>
      <c r="D273" s="124" t="s">
        <v>130</v>
      </c>
      <c r="E273" s="125" t="s">
        <v>485</v>
      </c>
      <c r="F273" s="126" t="s">
        <v>486</v>
      </c>
      <c r="G273" s="127" t="s">
        <v>186</v>
      </c>
      <c r="H273" s="128">
        <v>1</v>
      </c>
      <c r="I273" s="129">
        <v>0</v>
      </c>
      <c r="J273" s="129">
        <f>ROUND(I273*H273,2)</f>
        <v>0</v>
      </c>
      <c r="K273" s="126" t="s">
        <v>3</v>
      </c>
      <c r="L273" s="29"/>
      <c r="M273" s="130" t="s">
        <v>3</v>
      </c>
      <c r="N273" s="131" t="s">
        <v>40</v>
      </c>
      <c r="O273" s="132">
        <v>0</v>
      </c>
      <c r="P273" s="132">
        <f>O273*H273</f>
        <v>0</v>
      </c>
      <c r="Q273" s="132">
        <v>0</v>
      </c>
      <c r="R273" s="132">
        <f>Q273*H273</f>
        <v>0</v>
      </c>
      <c r="S273" s="132">
        <v>0</v>
      </c>
      <c r="T273" s="133">
        <f>S273*H273</f>
        <v>0</v>
      </c>
      <c r="AR273" s="134" t="s">
        <v>487</v>
      </c>
      <c r="AT273" s="134" t="s">
        <v>130</v>
      </c>
      <c r="AU273" s="134" t="s">
        <v>79</v>
      </c>
      <c r="AY273" s="17" t="s">
        <v>127</v>
      </c>
      <c r="BE273" s="135">
        <f>IF(N273="základní",J273,0)</f>
        <v>0</v>
      </c>
      <c r="BF273" s="135">
        <f>IF(N273="snížená",J273,0)</f>
        <v>0</v>
      </c>
      <c r="BG273" s="135">
        <f>IF(N273="zákl. přenesená",J273,0)</f>
        <v>0</v>
      </c>
      <c r="BH273" s="135">
        <f>IF(N273="sníž. přenesená",J273,0)</f>
        <v>0</v>
      </c>
      <c r="BI273" s="135">
        <f>IF(N273="nulová",J273,0)</f>
        <v>0</v>
      </c>
      <c r="BJ273" s="17" t="s">
        <v>77</v>
      </c>
      <c r="BK273" s="135">
        <f>ROUND(I273*H273,2)</f>
        <v>0</v>
      </c>
      <c r="BL273" s="17" t="s">
        <v>487</v>
      </c>
      <c r="BM273" s="134" t="s">
        <v>488</v>
      </c>
    </row>
    <row r="274" spans="2:65" s="1" customFormat="1" ht="24.15" customHeight="1">
      <c r="B274" s="123"/>
      <c r="C274" s="124" t="s">
        <v>489</v>
      </c>
      <c r="D274" s="124" t="s">
        <v>130</v>
      </c>
      <c r="E274" s="125" t="s">
        <v>490</v>
      </c>
      <c r="F274" s="126" t="s">
        <v>491</v>
      </c>
      <c r="G274" s="127" t="s">
        <v>186</v>
      </c>
      <c r="H274" s="128">
        <v>1</v>
      </c>
      <c r="I274" s="129">
        <v>0</v>
      </c>
      <c r="J274" s="129">
        <f>ROUND(I274*H274,2)</f>
        <v>0</v>
      </c>
      <c r="K274" s="126" t="s">
        <v>3</v>
      </c>
      <c r="L274" s="29"/>
      <c r="M274" s="130" t="s">
        <v>3</v>
      </c>
      <c r="N274" s="131" t="s">
        <v>40</v>
      </c>
      <c r="O274" s="132">
        <v>0</v>
      </c>
      <c r="P274" s="132">
        <f>O274*H274</f>
        <v>0</v>
      </c>
      <c r="Q274" s="132">
        <v>0</v>
      </c>
      <c r="R274" s="132">
        <f>Q274*H274</f>
        <v>0</v>
      </c>
      <c r="S274" s="132">
        <v>0</v>
      </c>
      <c r="T274" s="133">
        <f>S274*H274</f>
        <v>0</v>
      </c>
      <c r="AR274" s="134" t="s">
        <v>487</v>
      </c>
      <c r="AT274" s="134" t="s">
        <v>130</v>
      </c>
      <c r="AU274" s="134" t="s">
        <v>79</v>
      </c>
      <c r="AY274" s="17" t="s">
        <v>127</v>
      </c>
      <c r="BE274" s="135">
        <f>IF(N274="základní",J274,0)</f>
        <v>0</v>
      </c>
      <c r="BF274" s="135">
        <f>IF(N274="snížená",J274,0)</f>
        <v>0</v>
      </c>
      <c r="BG274" s="135">
        <f>IF(N274="zákl. přenesená",J274,0)</f>
        <v>0</v>
      </c>
      <c r="BH274" s="135">
        <f>IF(N274="sníž. přenesená",J274,0)</f>
        <v>0</v>
      </c>
      <c r="BI274" s="135">
        <f>IF(N274="nulová",J274,0)</f>
        <v>0</v>
      </c>
      <c r="BJ274" s="17" t="s">
        <v>77</v>
      </c>
      <c r="BK274" s="135">
        <f>ROUND(I274*H274,2)</f>
        <v>0</v>
      </c>
      <c r="BL274" s="17" t="s">
        <v>487</v>
      </c>
      <c r="BM274" s="134" t="s">
        <v>492</v>
      </c>
    </row>
    <row r="275" spans="2:63" s="11" customFormat="1" ht="22.95" customHeight="1">
      <c r="B275" s="112"/>
      <c r="D275" s="113" t="s">
        <v>68</v>
      </c>
      <c r="E275" s="121" t="s">
        <v>493</v>
      </c>
      <c r="F275" s="121" t="s">
        <v>494</v>
      </c>
      <c r="J275" s="122">
        <f>BK275</f>
        <v>0</v>
      </c>
      <c r="L275" s="112"/>
      <c r="M275" s="116"/>
      <c r="P275" s="117">
        <f>P276</f>
        <v>0</v>
      </c>
      <c r="R275" s="117">
        <f>R276</f>
        <v>0</v>
      </c>
      <c r="T275" s="118">
        <f>T276</f>
        <v>0</v>
      </c>
      <c r="AR275" s="113" t="s">
        <v>154</v>
      </c>
      <c r="AT275" s="119" t="s">
        <v>68</v>
      </c>
      <c r="AU275" s="119" t="s">
        <v>77</v>
      </c>
      <c r="AY275" s="113" t="s">
        <v>127</v>
      </c>
      <c r="BK275" s="120">
        <f>BK276</f>
        <v>0</v>
      </c>
    </row>
    <row r="276" spans="2:65" s="1" customFormat="1" ht="16.5" customHeight="1">
      <c r="B276" s="123"/>
      <c r="C276" s="124" t="s">
        <v>495</v>
      </c>
      <c r="D276" s="124" t="s">
        <v>130</v>
      </c>
      <c r="E276" s="125" t="s">
        <v>496</v>
      </c>
      <c r="F276" s="126" t="s">
        <v>494</v>
      </c>
      <c r="G276" s="127" t="s">
        <v>186</v>
      </c>
      <c r="H276" s="128">
        <v>1</v>
      </c>
      <c r="I276" s="129">
        <v>0</v>
      </c>
      <c r="J276" s="129">
        <f>ROUND(I276*H276,2)</f>
        <v>0</v>
      </c>
      <c r="K276" s="126" t="s">
        <v>3</v>
      </c>
      <c r="L276" s="29"/>
      <c r="M276" s="130" t="s">
        <v>3</v>
      </c>
      <c r="N276" s="131" t="s">
        <v>40</v>
      </c>
      <c r="O276" s="132">
        <v>0</v>
      </c>
      <c r="P276" s="132">
        <f>O276*H276</f>
        <v>0</v>
      </c>
      <c r="Q276" s="132">
        <v>0</v>
      </c>
      <c r="R276" s="132">
        <f>Q276*H276</f>
        <v>0</v>
      </c>
      <c r="S276" s="132">
        <v>0</v>
      </c>
      <c r="T276" s="133">
        <f>S276*H276</f>
        <v>0</v>
      </c>
      <c r="AR276" s="134" t="s">
        <v>487</v>
      </c>
      <c r="AT276" s="134" t="s">
        <v>130</v>
      </c>
      <c r="AU276" s="134" t="s">
        <v>79</v>
      </c>
      <c r="AY276" s="17" t="s">
        <v>127</v>
      </c>
      <c r="BE276" s="135">
        <f>IF(N276="základní",J276,0)</f>
        <v>0</v>
      </c>
      <c r="BF276" s="135">
        <f>IF(N276="snížená",J276,0)</f>
        <v>0</v>
      </c>
      <c r="BG276" s="135">
        <f>IF(N276="zákl. přenesená",J276,0)</f>
        <v>0</v>
      </c>
      <c r="BH276" s="135">
        <f>IF(N276="sníž. přenesená",J276,0)</f>
        <v>0</v>
      </c>
      <c r="BI276" s="135">
        <f>IF(N276="nulová",J276,0)</f>
        <v>0</v>
      </c>
      <c r="BJ276" s="17" t="s">
        <v>77</v>
      </c>
      <c r="BK276" s="135">
        <f>ROUND(I276*H276,2)</f>
        <v>0</v>
      </c>
      <c r="BL276" s="17" t="s">
        <v>487</v>
      </c>
      <c r="BM276" s="134" t="s">
        <v>497</v>
      </c>
    </row>
    <row r="277" spans="2:63" s="11" customFormat="1" ht="22.95" customHeight="1">
      <c r="B277" s="112"/>
      <c r="D277" s="113" t="s">
        <v>68</v>
      </c>
      <c r="E277" s="121" t="s">
        <v>498</v>
      </c>
      <c r="F277" s="121" t="s">
        <v>499</v>
      </c>
      <c r="J277" s="122">
        <f>BK277</f>
        <v>0</v>
      </c>
      <c r="L277" s="112"/>
      <c r="M277" s="116"/>
      <c r="P277" s="117">
        <f>P278</f>
        <v>0</v>
      </c>
      <c r="R277" s="117">
        <f>R278</f>
        <v>0</v>
      </c>
      <c r="T277" s="118">
        <f>T278</f>
        <v>0</v>
      </c>
      <c r="AR277" s="113" t="s">
        <v>154</v>
      </c>
      <c r="AT277" s="119" t="s">
        <v>68</v>
      </c>
      <c r="AU277" s="119" t="s">
        <v>77</v>
      </c>
      <c r="AY277" s="113" t="s">
        <v>127</v>
      </c>
      <c r="BK277" s="120">
        <f>BK278</f>
        <v>0</v>
      </c>
    </row>
    <row r="278" spans="2:65" s="1" customFormat="1" ht="16.5" customHeight="1">
      <c r="B278" s="123"/>
      <c r="C278" s="124" t="s">
        <v>500</v>
      </c>
      <c r="D278" s="124" t="s">
        <v>130</v>
      </c>
      <c r="E278" s="125" t="s">
        <v>501</v>
      </c>
      <c r="F278" s="126" t="s">
        <v>502</v>
      </c>
      <c r="G278" s="127" t="s">
        <v>186</v>
      </c>
      <c r="H278" s="128">
        <v>1</v>
      </c>
      <c r="I278" s="129">
        <v>0</v>
      </c>
      <c r="J278" s="129">
        <f>ROUND(I278*H278,2)</f>
        <v>0</v>
      </c>
      <c r="K278" s="126" t="s">
        <v>3</v>
      </c>
      <c r="L278" s="29"/>
      <c r="M278" s="130" t="s">
        <v>3</v>
      </c>
      <c r="N278" s="131" t="s">
        <v>40</v>
      </c>
      <c r="O278" s="132">
        <v>0</v>
      </c>
      <c r="P278" s="132">
        <f>O278*H278</f>
        <v>0</v>
      </c>
      <c r="Q278" s="132">
        <v>0</v>
      </c>
      <c r="R278" s="132">
        <f>Q278*H278</f>
        <v>0</v>
      </c>
      <c r="S278" s="132">
        <v>0</v>
      </c>
      <c r="T278" s="133">
        <f>S278*H278</f>
        <v>0</v>
      </c>
      <c r="AR278" s="134" t="s">
        <v>487</v>
      </c>
      <c r="AT278" s="134" t="s">
        <v>130</v>
      </c>
      <c r="AU278" s="134" t="s">
        <v>79</v>
      </c>
      <c r="AY278" s="17" t="s">
        <v>127</v>
      </c>
      <c r="BE278" s="135">
        <f>IF(N278="základní",J278,0)</f>
        <v>0</v>
      </c>
      <c r="BF278" s="135">
        <f>IF(N278="snížená",J278,0)</f>
        <v>0</v>
      </c>
      <c r="BG278" s="135">
        <f>IF(N278="zákl. přenesená",J278,0)</f>
        <v>0</v>
      </c>
      <c r="BH278" s="135">
        <f>IF(N278="sníž. přenesená",J278,0)</f>
        <v>0</v>
      </c>
      <c r="BI278" s="135">
        <f>IF(N278="nulová",J278,0)</f>
        <v>0</v>
      </c>
      <c r="BJ278" s="17" t="s">
        <v>77</v>
      </c>
      <c r="BK278" s="135">
        <f>ROUND(I278*H278,2)</f>
        <v>0</v>
      </c>
      <c r="BL278" s="17" t="s">
        <v>487</v>
      </c>
      <c r="BM278" s="134" t="s">
        <v>503</v>
      </c>
    </row>
    <row r="279" spans="2:63" s="11" customFormat="1" ht="22.95" customHeight="1">
      <c r="B279" s="112"/>
      <c r="D279" s="113" t="s">
        <v>68</v>
      </c>
      <c r="E279" s="121" t="s">
        <v>504</v>
      </c>
      <c r="F279" s="121" t="s">
        <v>505</v>
      </c>
      <c r="J279" s="122">
        <f>BK279</f>
        <v>0</v>
      </c>
      <c r="L279" s="112"/>
      <c r="M279" s="116"/>
      <c r="P279" s="117">
        <f>P280</f>
        <v>0</v>
      </c>
      <c r="R279" s="117">
        <f>R280</f>
        <v>0</v>
      </c>
      <c r="T279" s="118">
        <f>T280</f>
        <v>0</v>
      </c>
      <c r="AR279" s="113" t="s">
        <v>154</v>
      </c>
      <c r="AT279" s="119" t="s">
        <v>68</v>
      </c>
      <c r="AU279" s="119" t="s">
        <v>77</v>
      </c>
      <c r="AY279" s="113" t="s">
        <v>127</v>
      </c>
      <c r="BK279" s="120">
        <f>BK280</f>
        <v>0</v>
      </c>
    </row>
    <row r="280" spans="2:65" s="1" customFormat="1" ht="16.5" customHeight="1">
      <c r="B280" s="123"/>
      <c r="C280" s="124" t="s">
        <v>506</v>
      </c>
      <c r="D280" s="124" t="s">
        <v>130</v>
      </c>
      <c r="E280" s="125" t="s">
        <v>507</v>
      </c>
      <c r="F280" s="126" t="s">
        <v>508</v>
      </c>
      <c r="G280" s="127" t="s">
        <v>186</v>
      </c>
      <c r="H280" s="128">
        <v>1</v>
      </c>
      <c r="I280" s="129">
        <v>0</v>
      </c>
      <c r="J280" s="129">
        <f>ROUND(I280*H280,2)</f>
        <v>0</v>
      </c>
      <c r="K280" s="126" t="s">
        <v>3</v>
      </c>
      <c r="L280" s="29"/>
      <c r="M280" s="167" t="s">
        <v>3</v>
      </c>
      <c r="N280" s="168" t="s">
        <v>40</v>
      </c>
      <c r="O280" s="169">
        <v>0</v>
      </c>
      <c r="P280" s="169">
        <f>O280*H280</f>
        <v>0</v>
      </c>
      <c r="Q280" s="169">
        <v>0</v>
      </c>
      <c r="R280" s="169">
        <f>Q280*H280</f>
        <v>0</v>
      </c>
      <c r="S280" s="169">
        <v>0</v>
      </c>
      <c r="T280" s="170">
        <f>S280*H280</f>
        <v>0</v>
      </c>
      <c r="AR280" s="134" t="s">
        <v>487</v>
      </c>
      <c r="AT280" s="134" t="s">
        <v>130</v>
      </c>
      <c r="AU280" s="134" t="s">
        <v>79</v>
      </c>
      <c r="AY280" s="17" t="s">
        <v>127</v>
      </c>
      <c r="BE280" s="135">
        <f>IF(N280="základní",J280,0)</f>
        <v>0</v>
      </c>
      <c r="BF280" s="135">
        <f>IF(N280="snížená",J280,0)</f>
        <v>0</v>
      </c>
      <c r="BG280" s="135">
        <f>IF(N280="zákl. přenesená",J280,0)</f>
        <v>0</v>
      </c>
      <c r="BH280" s="135">
        <f>IF(N280="sníž. přenesená",J280,0)</f>
        <v>0</v>
      </c>
      <c r="BI280" s="135">
        <f>IF(N280="nulová",J280,0)</f>
        <v>0</v>
      </c>
      <c r="BJ280" s="17" t="s">
        <v>77</v>
      </c>
      <c r="BK280" s="135">
        <f>ROUND(I280*H280,2)</f>
        <v>0</v>
      </c>
      <c r="BL280" s="17" t="s">
        <v>487</v>
      </c>
      <c r="BM280" s="134" t="s">
        <v>509</v>
      </c>
    </row>
    <row r="281" spans="2:12" s="1" customFormat="1" ht="6.9" customHeight="1">
      <c r="B281" s="38"/>
      <c r="C281" s="39"/>
      <c r="D281" s="39"/>
      <c r="E281" s="39"/>
      <c r="F281" s="39"/>
      <c r="G281" s="39"/>
      <c r="H281" s="39"/>
      <c r="I281" s="39"/>
      <c r="J281" s="39"/>
      <c r="K281" s="39"/>
      <c r="L281" s="29"/>
    </row>
  </sheetData>
  <autoFilter ref="C97:K280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3_02/612142001"/>
    <hyperlink ref="F105" r:id="rId2" display="https://podminky.urs.cz/item/CS_URS_2023_02/612321131"/>
    <hyperlink ref="F108" r:id="rId3" display="https://podminky.urs.cz/item/CS_URS_2023_02/612325413"/>
    <hyperlink ref="F111" r:id="rId4" display="https://podminky.urs.cz/item/CS_URS_2023_02/632450131"/>
    <hyperlink ref="F113" r:id="rId5" display="https://podminky.urs.cz/item/CS_URS_2023_02/632450132"/>
    <hyperlink ref="F117" r:id="rId6" display="https://podminky.urs.cz/item/CS_URS_2023_02/949101112"/>
    <hyperlink ref="F119" r:id="rId7" display="https://podminky.urs.cz/item/CS_URS_2023_02/962032432"/>
    <hyperlink ref="F128" r:id="rId8" display="https://podminky.urs.cz/item/CS_URS_2023_02/978012161"/>
    <hyperlink ref="F140" r:id="rId9" display="https://podminky.urs.cz/item/CS_URS_2023_02/997013111"/>
    <hyperlink ref="F142" r:id="rId10" display="https://podminky.urs.cz/item/CS_URS_2023_02/997013501"/>
    <hyperlink ref="F144" r:id="rId11" display="https://podminky.urs.cz/item/CS_URS_2023_02/997013509"/>
    <hyperlink ref="F147" r:id="rId12" display="https://podminky.urs.cz/item/CS_URS_2023_02/997013871"/>
    <hyperlink ref="F150" r:id="rId13" display="https://podminky.urs.cz/item/CS_URS_2023_02/998011001"/>
    <hyperlink ref="F154" r:id="rId14" display="https://podminky.urs.cz/item/CS_URS_2023_02/725210821"/>
    <hyperlink ref="F156" r:id="rId15" display="https://podminky.urs.cz/item/CS_URS_2023_02/725330840"/>
    <hyperlink ref="F161" r:id="rId16" display="https://podminky.urs.cz/item/CS_URS_2023_02/763111336"/>
    <hyperlink ref="F164" r:id="rId17" display="https://podminky.urs.cz/item/CS_URS_2023_02/763131452"/>
    <hyperlink ref="F167" r:id="rId18" display="https://podminky.urs.cz/item/CS_URS_2023_02/763181420"/>
    <hyperlink ref="F169" r:id="rId19" display="https://podminky.urs.cz/item/CS_URS_2023_02/763431001"/>
    <hyperlink ref="F173" r:id="rId20" display="https://podminky.urs.cz/item/CS_URS_2023_02/763431803"/>
    <hyperlink ref="F175" r:id="rId21" display="https://podminky.urs.cz/item/CS_URS_2023_02/998763301"/>
    <hyperlink ref="F183" r:id="rId22" display="https://podminky.urs.cz/item/CS_URS_2023_02/771111011"/>
    <hyperlink ref="F185" r:id="rId23" display="https://podminky.urs.cz/item/CS_URS_2023_02/771121011"/>
    <hyperlink ref="F187" r:id="rId24" display="https://podminky.urs.cz/item/CS_URS_2023_02/771474143"/>
    <hyperlink ref="F191" r:id="rId25" display="https://podminky.urs.cz/item/CS_URS_2023_02/771571810"/>
    <hyperlink ref="F194" r:id="rId26" display="https://podminky.urs.cz/item/CS_URS_2023_02/771574435"/>
    <hyperlink ref="F198" r:id="rId27" display="https://podminky.urs.cz/item/CS_URS_2023_02/771591112"/>
    <hyperlink ref="F203" r:id="rId28" display="https://podminky.urs.cz/item/CS_URS_2023_02/998771101"/>
    <hyperlink ref="F206" r:id="rId29" display="https://podminky.urs.cz/item/CS_URS_2023_02/776111311"/>
    <hyperlink ref="F209" r:id="rId30" display="https://podminky.urs.cz/item/CS_URS_2023_02/776121112"/>
    <hyperlink ref="F212" r:id="rId31" display="https://podminky.urs.cz/item/CS_URS_2023_02/776141122"/>
    <hyperlink ref="F215" r:id="rId32" display="https://podminky.urs.cz/item/CS_URS_2023_02/776221111"/>
    <hyperlink ref="F220" r:id="rId33" display="https://podminky.urs.cz/item/CS_URS_2023_02/776421111"/>
    <hyperlink ref="F224" r:id="rId34" display="https://podminky.urs.cz/item/CS_URS_2023_02/998776101"/>
    <hyperlink ref="F227" r:id="rId35" display="https://podminky.urs.cz/item/CS_URS_2023_02/781111011"/>
    <hyperlink ref="F234" r:id="rId36" display="https://podminky.urs.cz/item/CS_URS_2023_02/781121011"/>
    <hyperlink ref="F241" r:id="rId37" display="https://podminky.urs.cz/item/CS_URS_2023_02/781471810"/>
    <hyperlink ref="F244" r:id="rId38" display="https://podminky.urs.cz/item/CS_URS_2023_02/781474115"/>
    <hyperlink ref="F253" r:id="rId39" display="https://podminky.urs.cz/item/CS_URS_2023_02/781492111"/>
    <hyperlink ref="F258" r:id="rId40" display="https://podminky.urs.cz/item/CS_URS_2023_02/781495115"/>
    <hyperlink ref="F260" r:id="rId41" display="https://podminky.urs.cz/item/CS_URS_2023_02/998781101"/>
    <hyperlink ref="F263" r:id="rId42" display="https://podminky.urs.cz/item/CS_URS_2023_02/784111001"/>
    <hyperlink ref="F269" r:id="rId43" display="https://podminky.urs.cz/item/CS_URS_2023_02/78418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45"/>
  <headerFooter>
    <oddFooter>&amp;CStrana &amp;P z &amp;N</oddFooter>
  </headerFooter>
  <drawing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5"/>
  <sheetViews>
    <sheetView showGridLines="0" workbookViewId="0" topLeftCell="A1">
      <selection activeCell="I200" sqref="I20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365" t="s">
        <v>6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82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86</v>
      </c>
      <c r="L4" s="20"/>
      <c r="M4" s="82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380" t="str">
        <f>'Rekapitulace stavby'!K6</f>
        <v>Stavební úpravy 1.NP - Správní vudova Zooparku Chomutov</v>
      </c>
      <c r="F7" s="381"/>
      <c r="G7" s="381"/>
      <c r="H7" s="381"/>
      <c r="L7" s="20"/>
    </row>
    <row r="8" spans="2:12" s="1" customFormat="1" ht="12" customHeight="1">
      <c r="B8" s="29"/>
      <c r="D8" s="26" t="s">
        <v>87</v>
      </c>
      <c r="L8" s="29"/>
    </row>
    <row r="9" spans="2:12" s="1" customFormat="1" ht="16.5" customHeight="1">
      <c r="B9" s="29"/>
      <c r="E9" s="366" t="s">
        <v>510</v>
      </c>
      <c r="F9" s="379"/>
      <c r="G9" s="379"/>
      <c r="H9" s="379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6" t="s">
        <v>17</v>
      </c>
      <c r="F11" s="24" t="s">
        <v>3</v>
      </c>
      <c r="I11" s="26" t="s">
        <v>18</v>
      </c>
      <c r="J11" s="24" t="s">
        <v>3</v>
      </c>
      <c r="L11" s="29"/>
    </row>
    <row r="12" spans="2:12" s="1" customFormat="1" ht="12" customHeight="1">
      <c r="B12" s="29"/>
      <c r="D12" s="26" t="s">
        <v>19</v>
      </c>
      <c r="F12" s="24" t="s">
        <v>20</v>
      </c>
      <c r="I12" s="26" t="s">
        <v>21</v>
      </c>
      <c r="J12" s="46" t="str">
        <f>'Rekapitulace stavby'!AN8</f>
        <v>5. 9. 2023</v>
      </c>
      <c r="L12" s="29"/>
    </row>
    <row r="13" spans="2:12" s="1" customFormat="1" ht="10.95" customHeight="1">
      <c r="B13" s="29"/>
      <c r="L13" s="29"/>
    </row>
    <row r="14" spans="2:12" s="1" customFormat="1" ht="12" customHeight="1">
      <c r="B14" s="29"/>
      <c r="D14" s="26" t="s">
        <v>23</v>
      </c>
      <c r="I14" s="26" t="s">
        <v>24</v>
      </c>
      <c r="J14" s="24" t="s">
        <v>3</v>
      </c>
      <c r="L14" s="29"/>
    </row>
    <row r="15" spans="2:12" s="1" customFormat="1" ht="18" customHeight="1">
      <c r="B15" s="29"/>
      <c r="E15" s="24" t="s">
        <v>25</v>
      </c>
      <c r="I15" s="26" t="s">
        <v>26</v>
      </c>
      <c r="J15" s="24" t="s">
        <v>3</v>
      </c>
      <c r="L15" s="29"/>
    </row>
    <row r="16" spans="2:12" s="1" customFormat="1" ht="6.9" customHeight="1">
      <c r="B16" s="29"/>
      <c r="L16" s="29"/>
    </row>
    <row r="17" spans="2:12" s="1" customFormat="1" ht="12" customHeight="1">
      <c r="B17" s="29"/>
      <c r="D17" s="26" t="s">
        <v>27</v>
      </c>
      <c r="I17" s="26" t="s">
        <v>24</v>
      </c>
      <c r="J17" s="24" t="str">
        <f>'Rekapitulace stavby'!AN13</f>
        <v/>
      </c>
      <c r="L17" s="29"/>
    </row>
    <row r="18" spans="2:12" s="1" customFormat="1" ht="18" customHeight="1">
      <c r="B18" s="29"/>
      <c r="E18" s="346" t="str">
        <f>'Rekapitulace stavby'!E14</f>
        <v xml:space="preserve"> </v>
      </c>
      <c r="F18" s="346"/>
      <c r="G18" s="346"/>
      <c r="H18" s="346"/>
      <c r="I18" s="26" t="s">
        <v>26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24</v>
      </c>
      <c r="J20" s="24" t="s">
        <v>3</v>
      </c>
      <c r="L20" s="29"/>
    </row>
    <row r="21" spans="2:12" s="1" customFormat="1" ht="18" customHeight="1">
      <c r="B21" s="29"/>
      <c r="E21" s="24" t="s">
        <v>29</v>
      </c>
      <c r="I21" s="26" t="s">
        <v>26</v>
      </c>
      <c r="J21" s="24" t="s">
        <v>3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24</v>
      </c>
      <c r="J23" s="24" t="s">
        <v>3</v>
      </c>
      <c r="L23" s="29"/>
    </row>
    <row r="24" spans="2:12" s="1" customFormat="1" ht="18" customHeight="1">
      <c r="B24" s="29"/>
      <c r="E24" s="24" t="s">
        <v>32</v>
      </c>
      <c r="I24" s="26" t="s">
        <v>26</v>
      </c>
      <c r="J24" s="24" t="s">
        <v>3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3"/>
      <c r="E27" s="349" t="s">
        <v>3</v>
      </c>
      <c r="F27" s="349"/>
      <c r="G27" s="349"/>
      <c r="H27" s="349"/>
      <c r="L27" s="83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84" t="s">
        <v>35</v>
      </c>
      <c r="J30" s="60">
        <f>ROUND(J91,2)</f>
        <v>0</v>
      </c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" customHeight="1">
      <c r="B32" s="29"/>
      <c r="F32" s="32" t="s">
        <v>37</v>
      </c>
      <c r="I32" s="32" t="s">
        <v>36</v>
      </c>
      <c r="J32" s="32" t="s">
        <v>38</v>
      </c>
      <c r="L32" s="29"/>
    </row>
    <row r="33" spans="2:12" s="1" customFormat="1" ht="14.4" customHeight="1">
      <c r="B33" s="29"/>
      <c r="D33" s="49" t="s">
        <v>39</v>
      </c>
      <c r="E33" s="26" t="s">
        <v>40</v>
      </c>
      <c r="F33" s="85">
        <f>ROUND((SUM(BE91:BE194)),2)</f>
        <v>0</v>
      </c>
      <c r="I33" s="86">
        <v>0.21</v>
      </c>
      <c r="J33" s="85">
        <f>ROUND(((SUM(BE91:BE194))*I33),2)</f>
        <v>0</v>
      </c>
      <c r="L33" s="29"/>
    </row>
    <row r="34" spans="2:12" s="1" customFormat="1" ht="14.4" customHeight="1">
      <c r="B34" s="29"/>
      <c r="E34" s="26" t="s">
        <v>41</v>
      </c>
      <c r="F34" s="85">
        <f>ROUND((SUM(BF91:BF194)),2)</f>
        <v>0</v>
      </c>
      <c r="I34" s="86">
        <v>0.15</v>
      </c>
      <c r="J34" s="85">
        <f>ROUND(((SUM(BF91:BF194))*I34),2)</f>
        <v>0</v>
      </c>
      <c r="L34" s="29"/>
    </row>
    <row r="35" spans="2:12" s="1" customFormat="1" ht="14.4" customHeight="1" hidden="1">
      <c r="B35" s="29"/>
      <c r="E35" s="26" t="s">
        <v>42</v>
      </c>
      <c r="F35" s="85">
        <f>ROUND((SUM(BG91:BG194)),2)</f>
        <v>0</v>
      </c>
      <c r="I35" s="86">
        <v>0.21</v>
      </c>
      <c r="J35" s="85">
        <f>0</f>
        <v>0</v>
      </c>
      <c r="L35" s="29"/>
    </row>
    <row r="36" spans="2:12" s="1" customFormat="1" ht="14.4" customHeight="1" hidden="1">
      <c r="B36" s="29"/>
      <c r="E36" s="26" t="s">
        <v>43</v>
      </c>
      <c r="F36" s="85">
        <f>ROUND((SUM(BH91:BH194)),2)</f>
        <v>0</v>
      </c>
      <c r="I36" s="86">
        <v>0.15</v>
      </c>
      <c r="J36" s="85">
        <f>0</f>
        <v>0</v>
      </c>
      <c r="L36" s="29"/>
    </row>
    <row r="37" spans="2:12" s="1" customFormat="1" ht="14.4" customHeight="1" hidden="1">
      <c r="B37" s="29"/>
      <c r="E37" s="26" t="s">
        <v>44</v>
      </c>
      <c r="F37" s="85">
        <f>ROUND((SUM(BI91:BI194)),2)</f>
        <v>0</v>
      </c>
      <c r="I37" s="86">
        <v>0</v>
      </c>
      <c r="J37" s="85">
        <f>0</f>
        <v>0</v>
      </c>
      <c r="L37" s="29"/>
    </row>
    <row r="38" spans="2:12" s="1" customFormat="1" ht="6.9" customHeight="1">
      <c r="B38" s="29"/>
      <c r="L38" s="29"/>
    </row>
    <row r="39" spans="2:12" s="1" customFormat="1" ht="25.35" customHeight="1">
      <c r="B39" s="29"/>
      <c r="C39" s="87"/>
      <c r="D39" s="88" t="s">
        <v>45</v>
      </c>
      <c r="E39" s="51"/>
      <c r="F39" s="51"/>
      <c r="G39" s="89" t="s">
        <v>46</v>
      </c>
      <c r="H39" s="90" t="s">
        <v>47</v>
      </c>
      <c r="I39" s="51"/>
      <c r="J39" s="91">
        <f>SUM(J30:J37)</f>
        <v>0</v>
      </c>
      <c r="K39" s="92"/>
      <c r="L39" s="29"/>
    </row>
    <row r="40" spans="2:12" s="1" customFormat="1" ht="14.4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" customHeight="1">
      <c r="B45" s="29"/>
      <c r="C45" s="21" t="s">
        <v>89</v>
      </c>
      <c r="L45" s="29"/>
    </row>
    <row r="46" spans="2:12" s="1" customFormat="1" ht="6.9" customHeight="1">
      <c r="B46" s="29"/>
      <c r="L46" s="29"/>
    </row>
    <row r="47" spans="2:12" s="1" customFormat="1" ht="12" customHeight="1">
      <c r="B47" s="29"/>
      <c r="C47" s="26" t="s">
        <v>15</v>
      </c>
      <c r="L47" s="29"/>
    </row>
    <row r="48" spans="2:12" s="1" customFormat="1" ht="16.5" customHeight="1">
      <c r="B48" s="29"/>
      <c r="E48" s="380" t="str">
        <f>E7</f>
        <v>Stavební úpravy 1.NP - Správní vudova Zooparku Chomutov</v>
      </c>
      <c r="F48" s="381"/>
      <c r="G48" s="381"/>
      <c r="H48" s="381"/>
      <c r="L48" s="29"/>
    </row>
    <row r="49" spans="2:12" s="1" customFormat="1" ht="12" customHeight="1">
      <c r="B49" s="29"/>
      <c r="C49" s="26" t="s">
        <v>87</v>
      </c>
      <c r="L49" s="29"/>
    </row>
    <row r="50" spans="2:12" s="1" customFormat="1" ht="16.5" customHeight="1">
      <c r="B50" s="29"/>
      <c r="E50" s="366" t="str">
        <f>E9</f>
        <v>SO 02 - ZTI</v>
      </c>
      <c r="F50" s="379"/>
      <c r="G50" s="379"/>
      <c r="H50" s="379"/>
      <c r="L50" s="29"/>
    </row>
    <row r="51" spans="2:12" s="1" customFormat="1" ht="6.9" customHeight="1">
      <c r="B51" s="29"/>
      <c r="L51" s="29"/>
    </row>
    <row r="52" spans="2:12" s="1" customFormat="1" ht="12" customHeight="1">
      <c r="B52" s="29"/>
      <c r="C52" s="26" t="s">
        <v>19</v>
      </c>
      <c r="F52" s="24" t="str">
        <f>F12</f>
        <v xml:space="preserve"> </v>
      </c>
      <c r="I52" s="26" t="s">
        <v>21</v>
      </c>
      <c r="J52" s="46" t="str">
        <f>IF(J12="","",J12)</f>
        <v>5. 9. 2023</v>
      </c>
      <c r="L52" s="29"/>
    </row>
    <row r="53" spans="2:12" s="1" customFormat="1" ht="6.9" customHeight="1">
      <c r="B53" s="29"/>
      <c r="L53" s="29"/>
    </row>
    <row r="54" spans="2:12" s="1" customFormat="1" ht="15.15" customHeight="1">
      <c r="B54" s="29"/>
      <c r="C54" s="26" t="s">
        <v>23</v>
      </c>
      <c r="F54" s="24" t="str">
        <f>E15</f>
        <v>Zoopark Chomutov</v>
      </c>
      <c r="I54" s="26" t="s">
        <v>28</v>
      </c>
      <c r="J54" s="27" t="str">
        <f>E21</f>
        <v>ing. Josef Řápek</v>
      </c>
      <c r="L54" s="29"/>
    </row>
    <row r="55" spans="2:12" s="1" customFormat="1" ht="15.15" customHeight="1">
      <c r="B55" s="29"/>
      <c r="C55" s="26" t="s">
        <v>27</v>
      </c>
      <c r="F55" s="24" t="str">
        <f>IF(E18="","",E18)</f>
        <v xml:space="preserve"> </v>
      </c>
      <c r="I55" s="26" t="s">
        <v>31</v>
      </c>
      <c r="J55" s="27" t="str">
        <f>E24</f>
        <v>Lukáš Novák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93" t="s">
        <v>90</v>
      </c>
      <c r="D57" s="87"/>
      <c r="E57" s="87"/>
      <c r="F57" s="87"/>
      <c r="G57" s="87"/>
      <c r="H57" s="87"/>
      <c r="I57" s="87"/>
      <c r="J57" s="94" t="s">
        <v>91</v>
      </c>
      <c r="K57" s="87"/>
      <c r="L57" s="29"/>
    </row>
    <row r="58" spans="2:12" s="1" customFormat="1" ht="10.35" customHeight="1">
      <c r="B58" s="29"/>
      <c r="L58" s="29"/>
    </row>
    <row r="59" spans="2:47" s="1" customFormat="1" ht="22.95" customHeight="1">
      <c r="B59" s="29"/>
      <c r="C59" s="95" t="s">
        <v>67</v>
      </c>
      <c r="J59" s="60">
        <f>J91</f>
        <v>0</v>
      </c>
      <c r="L59" s="29"/>
      <c r="AU59" s="17" t="s">
        <v>92</v>
      </c>
    </row>
    <row r="60" spans="2:12" s="8" customFormat="1" ht="24.9" customHeight="1">
      <c r="B60" s="96"/>
      <c r="D60" s="97" t="s">
        <v>93</v>
      </c>
      <c r="E60" s="98"/>
      <c r="F60" s="98"/>
      <c r="G60" s="98"/>
      <c r="H60" s="98"/>
      <c r="I60" s="98"/>
      <c r="J60" s="99">
        <f>J92</f>
        <v>0</v>
      </c>
      <c r="L60" s="96"/>
    </row>
    <row r="61" spans="2:12" s="9" customFormat="1" ht="19.95" customHeight="1">
      <c r="B61" s="100"/>
      <c r="D61" s="101" t="s">
        <v>94</v>
      </c>
      <c r="E61" s="102"/>
      <c r="F61" s="102"/>
      <c r="G61" s="102"/>
      <c r="H61" s="102"/>
      <c r="I61" s="102"/>
      <c r="J61" s="103">
        <f>J93</f>
        <v>0</v>
      </c>
      <c r="L61" s="100"/>
    </row>
    <row r="62" spans="2:12" s="9" customFormat="1" ht="19.95" customHeight="1">
      <c r="B62" s="100"/>
      <c r="D62" s="101" t="s">
        <v>95</v>
      </c>
      <c r="E62" s="102"/>
      <c r="F62" s="102"/>
      <c r="G62" s="102"/>
      <c r="H62" s="102"/>
      <c r="I62" s="102"/>
      <c r="J62" s="103">
        <f>J101</f>
        <v>0</v>
      </c>
      <c r="L62" s="100"/>
    </row>
    <row r="63" spans="2:12" s="9" customFormat="1" ht="19.95" customHeight="1">
      <c r="B63" s="100"/>
      <c r="D63" s="101" t="s">
        <v>96</v>
      </c>
      <c r="E63" s="102"/>
      <c r="F63" s="102"/>
      <c r="G63" s="102"/>
      <c r="H63" s="102"/>
      <c r="I63" s="102"/>
      <c r="J63" s="103">
        <f>J114</f>
        <v>0</v>
      </c>
      <c r="L63" s="100"/>
    </row>
    <row r="64" spans="2:12" s="9" customFormat="1" ht="19.95" customHeight="1">
      <c r="B64" s="100"/>
      <c r="D64" s="101" t="s">
        <v>97</v>
      </c>
      <c r="E64" s="102"/>
      <c r="F64" s="102"/>
      <c r="G64" s="102"/>
      <c r="H64" s="102"/>
      <c r="I64" s="102"/>
      <c r="J64" s="103">
        <f>J124</f>
        <v>0</v>
      </c>
      <c r="L64" s="100"/>
    </row>
    <row r="65" spans="2:12" s="8" customFormat="1" ht="24.9" customHeight="1">
      <c r="B65" s="96"/>
      <c r="D65" s="97" t="s">
        <v>98</v>
      </c>
      <c r="E65" s="98"/>
      <c r="F65" s="98"/>
      <c r="G65" s="98"/>
      <c r="H65" s="98"/>
      <c r="I65" s="98"/>
      <c r="J65" s="99">
        <f>J127</f>
        <v>0</v>
      </c>
      <c r="L65" s="96"/>
    </row>
    <row r="66" spans="2:12" s="9" customFormat="1" ht="19.95" customHeight="1">
      <c r="B66" s="100"/>
      <c r="D66" s="101" t="s">
        <v>511</v>
      </c>
      <c r="E66" s="102"/>
      <c r="F66" s="102"/>
      <c r="G66" s="102"/>
      <c r="H66" s="102"/>
      <c r="I66" s="102"/>
      <c r="J66" s="103">
        <f>J128</f>
        <v>0</v>
      </c>
      <c r="L66" s="100"/>
    </row>
    <row r="67" spans="2:12" s="9" customFormat="1" ht="19.95" customHeight="1">
      <c r="B67" s="100"/>
      <c r="D67" s="101" t="s">
        <v>512</v>
      </c>
      <c r="E67" s="102"/>
      <c r="F67" s="102"/>
      <c r="G67" s="102"/>
      <c r="H67" s="102"/>
      <c r="I67" s="102"/>
      <c r="J67" s="103">
        <f>J144</f>
        <v>0</v>
      </c>
      <c r="L67" s="100"/>
    </row>
    <row r="68" spans="2:12" s="9" customFormat="1" ht="19.95" customHeight="1">
      <c r="B68" s="100"/>
      <c r="D68" s="101" t="s">
        <v>99</v>
      </c>
      <c r="E68" s="102"/>
      <c r="F68" s="102"/>
      <c r="G68" s="102"/>
      <c r="H68" s="102"/>
      <c r="I68" s="102"/>
      <c r="J68" s="103">
        <f>J160</f>
        <v>0</v>
      </c>
      <c r="L68" s="100"/>
    </row>
    <row r="69" spans="2:12" s="8" customFormat="1" ht="24.9" customHeight="1">
      <c r="B69" s="96"/>
      <c r="D69" s="97" t="s">
        <v>107</v>
      </c>
      <c r="E69" s="98"/>
      <c r="F69" s="98"/>
      <c r="G69" s="98"/>
      <c r="H69" s="98"/>
      <c r="I69" s="98"/>
      <c r="J69" s="99">
        <f>J179</f>
        <v>0</v>
      </c>
      <c r="L69" s="96"/>
    </row>
    <row r="70" spans="2:12" s="9" customFormat="1" ht="19.95" customHeight="1">
      <c r="B70" s="100"/>
      <c r="D70" s="101" t="s">
        <v>108</v>
      </c>
      <c r="E70" s="102"/>
      <c r="F70" s="102"/>
      <c r="G70" s="102"/>
      <c r="H70" s="102"/>
      <c r="I70" s="102"/>
      <c r="J70" s="103">
        <f>J180</f>
        <v>0</v>
      </c>
      <c r="L70" s="100"/>
    </row>
    <row r="71" spans="2:12" s="9" customFormat="1" ht="19.95" customHeight="1">
      <c r="B71" s="100"/>
      <c r="D71" s="101" t="s">
        <v>109</v>
      </c>
      <c r="E71" s="102"/>
      <c r="F71" s="102"/>
      <c r="G71" s="102"/>
      <c r="H71" s="102"/>
      <c r="I71" s="102"/>
      <c r="J71" s="103">
        <f>J193</f>
        <v>0</v>
      </c>
      <c r="L71" s="100"/>
    </row>
    <row r="72" spans="2:12" s="1" customFormat="1" ht="21.75" customHeight="1">
      <c r="B72" s="29"/>
      <c r="L72" s="29"/>
    </row>
    <row r="73" spans="2:12" s="1" customFormat="1" ht="6.9" customHeight="1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29"/>
    </row>
    <row r="77" spans="2:12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9"/>
    </row>
    <row r="78" spans="2:12" s="1" customFormat="1" ht="24.9" customHeight="1">
      <c r="B78" s="29"/>
      <c r="C78" s="21" t="s">
        <v>112</v>
      </c>
      <c r="L78" s="29"/>
    </row>
    <row r="79" spans="2:12" s="1" customFormat="1" ht="6.9" customHeight="1">
      <c r="B79" s="29"/>
      <c r="L79" s="29"/>
    </row>
    <row r="80" spans="2:12" s="1" customFormat="1" ht="12" customHeight="1">
      <c r="B80" s="29"/>
      <c r="C80" s="26" t="s">
        <v>15</v>
      </c>
      <c r="L80" s="29"/>
    </row>
    <row r="81" spans="2:12" s="1" customFormat="1" ht="16.5" customHeight="1">
      <c r="B81" s="29"/>
      <c r="E81" s="380" t="str">
        <f>E7</f>
        <v>Stavební úpravy 1.NP - Správní vudova Zooparku Chomutov</v>
      </c>
      <c r="F81" s="381"/>
      <c r="G81" s="381"/>
      <c r="H81" s="381"/>
      <c r="L81" s="29"/>
    </row>
    <row r="82" spans="2:12" s="1" customFormat="1" ht="12" customHeight="1">
      <c r="B82" s="29"/>
      <c r="C82" s="26" t="s">
        <v>87</v>
      </c>
      <c r="L82" s="29"/>
    </row>
    <row r="83" spans="2:12" s="1" customFormat="1" ht="16.5" customHeight="1">
      <c r="B83" s="29"/>
      <c r="E83" s="366" t="str">
        <f>E9</f>
        <v>SO 02 - ZTI</v>
      </c>
      <c r="F83" s="379"/>
      <c r="G83" s="379"/>
      <c r="H83" s="379"/>
      <c r="L83" s="29"/>
    </row>
    <row r="84" spans="2:12" s="1" customFormat="1" ht="6.9" customHeight="1">
      <c r="B84" s="29"/>
      <c r="L84" s="29"/>
    </row>
    <row r="85" spans="2:12" s="1" customFormat="1" ht="12" customHeight="1">
      <c r="B85" s="29"/>
      <c r="C85" s="26" t="s">
        <v>19</v>
      </c>
      <c r="F85" s="24" t="str">
        <f>F12</f>
        <v xml:space="preserve"> </v>
      </c>
      <c r="I85" s="26" t="s">
        <v>21</v>
      </c>
      <c r="J85" s="46" t="str">
        <f>IF(J12="","",J12)</f>
        <v>5. 9. 2023</v>
      </c>
      <c r="L85" s="29"/>
    </row>
    <row r="86" spans="2:12" s="1" customFormat="1" ht="6.9" customHeight="1">
      <c r="B86" s="29"/>
      <c r="L86" s="29"/>
    </row>
    <row r="87" spans="2:12" s="1" customFormat="1" ht="15.15" customHeight="1">
      <c r="B87" s="29"/>
      <c r="C87" s="26" t="s">
        <v>23</v>
      </c>
      <c r="F87" s="24" t="str">
        <f>E15</f>
        <v>Zoopark Chomutov</v>
      </c>
      <c r="I87" s="26" t="s">
        <v>28</v>
      </c>
      <c r="J87" s="27" t="str">
        <f>E21</f>
        <v>ing. Josef Řápek</v>
      </c>
      <c r="L87" s="29"/>
    </row>
    <row r="88" spans="2:12" s="1" customFormat="1" ht="15.15" customHeight="1">
      <c r="B88" s="29"/>
      <c r="C88" s="26" t="s">
        <v>27</v>
      </c>
      <c r="F88" s="24" t="str">
        <f>IF(E18="","",E18)</f>
        <v xml:space="preserve"> </v>
      </c>
      <c r="I88" s="26" t="s">
        <v>31</v>
      </c>
      <c r="J88" s="27" t="str">
        <f>E24</f>
        <v>Lukáš Novák</v>
      </c>
      <c r="L88" s="29"/>
    </row>
    <row r="89" spans="2:12" s="1" customFormat="1" ht="10.35" customHeight="1">
      <c r="B89" s="29"/>
      <c r="L89" s="29"/>
    </row>
    <row r="90" spans="2:20" s="10" customFormat="1" ht="29.25" customHeight="1">
      <c r="B90" s="104"/>
      <c r="C90" s="105" t="s">
        <v>113</v>
      </c>
      <c r="D90" s="106" t="s">
        <v>54</v>
      </c>
      <c r="E90" s="106" t="s">
        <v>50</v>
      </c>
      <c r="F90" s="106" t="s">
        <v>51</v>
      </c>
      <c r="G90" s="106" t="s">
        <v>114</v>
      </c>
      <c r="H90" s="106" t="s">
        <v>115</v>
      </c>
      <c r="I90" s="106" t="s">
        <v>116</v>
      </c>
      <c r="J90" s="106" t="s">
        <v>91</v>
      </c>
      <c r="K90" s="107" t="s">
        <v>117</v>
      </c>
      <c r="L90" s="104"/>
      <c r="M90" s="53" t="s">
        <v>3</v>
      </c>
      <c r="N90" s="54" t="s">
        <v>39</v>
      </c>
      <c r="O90" s="54" t="s">
        <v>118</v>
      </c>
      <c r="P90" s="54" t="s">
        <v>119</v>
      </c>
      <c r="Q90" s="54" t="s">
        <v>120</v>
      </c>
      <c r="R90" s="54" t="s">
        <v>121</v>
      </c>
      <c r="S90" s="54" t="s">
        <v>122</v>
      </c>
      <c r="T90" s="55" t="s">
        <v>123</v>
      </c>
    </row>
    <row r="91" spans="2:63" s="1" customFormat="1" ht="22.95" customHeight="1">
      <c r="B91" s="29"/>
      <c r="C91" s="58" t="s">
        <v>124</v>
      </c>
      <c r="J91" s="108">
        <f>BK91</f>
        <v>0</v>
      </c>
      <c r="L91" s="29"/>
      <c r="M91" s="56"/>
      <c r="N91" s="47"/>
      <c r="O91" s="47"/>
      <c r="P91" s="109">
        <f>P92+P127+P179</f>
        <v>76.708704</v>
      </c>
      <c r="Q91" s="47"/>
      <c r="R91" s="109">
        <f>R92+R127+R179</f>
        <v>1.894335</v>
      </c>
      <c r="S91" s="47"/>
      <c r="T91" s="110">
        <f>T92+T127+T179</f>
        <v>1.85452</v>
      </c>
      <c r="AT91" s="17" t="s">
        <v>68</v>
      </c>
      <c r="AU91" s="17" t="s">
        <v>92</v>
      </c>
      <c r="BK91" s="111">
        <f>BK92+BK127+BK179</f>
        <v>0</v>
      </c>
    </row>
    <row r="92" spans="2:63" s="11" customFormat="1" ht="25.95" customHeight="1">
      <c r="B92" s="112"/>
      <c r="D92" s="113" t="s">
        <v>68</v>
      </c>
      <c r="E92" s="114" t="s">
        <v>125</v>
      </c>
      <c r="F92" s="114" t="s">
        <v>126</v>
      </c>
      <c r="J92" s="115">
        <f>BK92</f>
        <v>0</v>
      </c>
      <c r="L92" s="112"/>
      <c r="M92" s="116"/>
      <c r="P92" s="117">
        <f>P93+P101+P114+P124</f>
        <v>46.39294399999999</v>
      </c>
      <c r="R92" s="117">
        <f>R93+R101+R114+R124</f>
        <v>1.778515</v>
      </c>
      <c r="T92" s="118">
        <f>T93+T101+T114+T124</f>
        <v>1.7953</v>
      </c>
      <c r="AR92" s="113" t="s">
        <v>77</v>
      </c>
      <c r="AT92" s="119" t="s">
        <v>68</v>
      </c>
      <c r="AU92" s="119" t="s">
        <v>69</v>
      </c>
      <c r="AY92" s="113" t="s">
        <v>127</v>
      </c>
      <c r="BK92" s="120">
        <f>BK93+BK101+BK114+BK124</f>
        <v>0</v>
      </c>
    </row>
    <row r="93" spans="2:63" s="11" customFormat="1" ht="22.95" customHeight="1">
      <c r="B93" s="112"/>
      <c r="D93" s="113" t="s">
        <v>68</v>
      </c>
      <c r="E93" s="121" t="s">
        <v>128</v>
      </c>
      <c r="F93" s="121" t="s">
        <v>129</v>
      </c>
      <c r="J93" s="122">
        <f>BK93</f>
        <v>0</v>
      </c>
      <c r="L93" s="112"/>
      <c r="M93" s="116"/>
      <c r="P93" s="117">
        <f>SUM(P94:P100)</f>
        <v>4.6215</v>
      </c>
      <c r="R93" s="117">
        <f>SUM(R94:R100)</f>
        <v>1.765765</v>
      </c>
      <c r="T93" s="118">
        <f>SUM(T94:T100)</f>
        <v>0</v>
      </c>
      <c r="AR93" s="113" t="s">
        <v>77</v>
      </c>
      <c r="AT93" s="119" t="s">
        <v>68</v>
      </c>
      <c r="AU93" s="119" t="s">
        <v>77</v>
      </c>
      <c r="AY93" s="113" t="s">
        <v>127</v>
      </c>
      <c r="BK93" s="120">
        <f>SUM(BK94:BK100)</f>
        <v>0</v>
      </c>
    </row>
    <row r="94" spans="2:65" s="1" customFormat="1" ht="16.5" customHeight="1">
      <c r="B94" s="123"/>
      <c r="C94" s="124" t="s">
        <v>77</v>
      </c>
      <c r="D94" s="124" t="s">
        <v>130</v>
      </c>
      <c r="E94" s="125" t="s">
        <v>513</v>
      </c>
      <c r="F94" s="126" t="s">
        <v>514</v>
      </c>
      <c r="G94" s="127" t="s">
        <v>133</v>
      </c>
      <c r="H94" s="128">
        <v>1</v>
      </c>
      <c r="I94" s="129">
        <v>0</v>
      </c>
      <c r="J94" s="129">
        <f>ROUND(I94*H94,2)</f>
        <v>0</v>
      </c>
      <c r="K94" s="126" t="s">
        <v>134</v>
      </c>
      <c r="L94" s="29"/>
      <c r="M94" s="130" t="s">
        <v>3</v>
      </c>
      <c r="N94" s="131" t="s">
        <v>40</v>
      </c>
      <c r="O94" s="132">
        <v>0.624</v>
      </c>
      <c r="P94" s="132">
        <f>O94*H94</f>
        <v>0.624</v>
      </c>
      <c r="Q94" s="132">
        <v>0.04</v>
      </c>
      <c r="R94" s="132">
        <f>Q94*H94</f>
        <v>0.04</v>
      </c>
      <c r="S94" s="132">
        <v>0</v>
      </c>
      <c r="T94" s="133">
        <f>S94*H94</f>
        <v>0</v>
      </c>
      <c r="AR94" s="134" t="s">
        <v>135</v>
      </c>
      <c r="AT94" s="134" t="s">
        <v>130</v>
      </c>
      <c r="AU94" s="134" t="s">
        <v>79</v>
      </c>
      <c r="AY94" s="17" t="s">
        <v>127</v>
      </c>
      <c r="BE94" s="135">
        <f>IF(N94="základní",J94,0)</f>
        <v>0</v>
      </c>
      <c r="BF94" s="135">
        <f>IF(N94="snížená",J94,0)</f>
        <v>0</v>
      </c>
      <c r="BG94" s="135">
        <f>IF(N94="zákl. přenesená",J94,0)</f>
        <v>0</v>
      </c>
      <c r="BH94" s="135">
        <f>IF(N94="sníž. přenesená",J94,0)</f>
        <v>0</v>
      </c>
      <c r="BI94" s="135">
        <f>IF(N94="nulová",J94,0)</f>
        <v>0</v>
      </c>
      <c r="BJ94" s="17" t="s">
        <v>77</v>
      </c>
      <c r="BK94" s="135">
        <f>ROUND(I94*H94,2)</f>
        <v>0</v>
      </c>
      <c r="BL94" s="17" t="s">
        <v>135</v>
      </c>
      <c r="BM94" s="134" t="s">
        <v>515</v>
      </c>
    </row>
    <row r="95" spans="2:47" s="1" customFormat="1" ht="12">
      <c r="B95" s="29"/>
      <c r="D95" s="136" t="s">
        <v>137</v>
      </c>
      <c r="F95" s="137" t="s">
        <v>516</v>
      </c>
      <c r="L95" s="29"/>
      <c r="M95" s="138"/>
      <c r="T95" s="50"/>
      <c r="AT95" s="17" t="s">
        <v>137</v>
      </c>
      <c r="AU95" s="17" t="s">
        <v>79</v>
      </c>
    </row>
    <row r="96" spans="2:51" s="12" customFormat="1" ht="12">
      <c r="B96" s="139"/>
      <c r="D96" s="140" t="s">
        <v>139</v>
      </c>
      <c r="E96" s="141" t="s">
        <v>3</v>
      </c>
      <c r="F96" s="142" t="s">
        <v>517</v>
      </c>
      <c r="H96" s="143">
        <v>1</v>
      </c>
      <c r="L96" s="139"/>
      <c r="M96" s="144"/>
      <c r="T96" s="145"/>
      <c r="AT96" s="141" t="s">
        <v>139</v>
      </c>
      <c r="AU96" s="141" t="s">
        <v>79</v>
      </c>
      <c r="AV96" s="12" t="s">
        <v>79</v>
      </c>
      <c r="AW96" s="12" t="s">
        <v>30</v>
      </c>
      <c r="AX96" s="12" t="s">
        <v>77</v>
      </c>
      <c r="AY96" s="141" t="s">
        <v>127</v>
      </c>
    </row>
    <row r="97" spans="2:65" s="1" customFormat="1" ht="24.15" customHeight="1">
      <c r="B97" s="123"/>
      <c r="C97" s="124" t="s">
        <v>79</v>
      </c>
      <c r="D97" s="124" t="s">
        <v>130</v>
      </c>
      <c r="E97" s="125" t="s">
        <v>518</v>
      </c>
      <c r="F97" s="126" t="s">
        <v>519</v>
      </c>
      <c r="G97" s="127" t="s">
        <v>169</v>
      </c>
      <c r="H97" s="128">
        <v>0.75</v>
      </c>
      <c r="I97" s="129">
        <v>0</v>
      </c>
      <c r="J97" s="129">
        <f>ROUND(I97*H97,2)</f>
        <v>0</v>
      </c>
      <c r="K97" s="126" t="s">
        <v>134</v>
      </c>
      <c r="L97" s="29"/>
      <c r="M97" s="130" t="s">
        <v>3</v>
      </c>
      <c r="N97" s="131" t="s">
        <v>40</v>
      </c>
      <c r="O97" s="132">
        <v>5.33</v>
      </c>
      <c r="P97" s="132">
        <f>O97*H97</f>
        <v>3.9975</v>
      </c>
      <c r="Q97" s="132">
        <v>2.30102</v>
      </c>
      <c r="R97" s="132">
        <f>Q97*H97</f>
        <v>1.725765</v>
      </c>
      <c r="S97" s="132">
        <v>0</v>
      </c>
      <c r="T97" s="133">
        <f>S97*H97</f>
        <v>0</v>
      </c>
      <c r="AR97" s="134" t="s">
        <v>135</v>
      </c>
      <c r="AT97" s="134" t="s">
        <v>130</v>
      </c>
      <c r="AU97" s="134" t="s">
        <v>79</v>
      </c>
      <c r="AY97" s="17" t="s">
        <v>127</v>
      </c>
      <c r="BE97" s="135">
        <f>IF(N97="základní",J97,0)</f>
        <v>0</v>
      </c>
      <c r="BF97" s="135">
        <f>IF(N97="snížená",J97,0)</f>
        <v>0</v>
      </c>
      <c r="BG97" s="135">
        <f>IF(N97="zákl. přenesená",J97,0)</f>
        <v>0</v>
      </c>
      <c r="BH97" s="135">
        <f>IF(N97="sníž. přenesená",J97,0)</f>
        <v>0</v>
      </c>
      <c r="BI97" s="135">
        <f>IF(N97="nulová",J97,0)</f>
        <v>0</v>
      </c>
      <c r="BJ97" s="17" t="s">
        <v>77</v>
      </c>
      <c r="BK97" s="135">
        <f>ROUND(I97*H97,2)</f>
        <v>0</v>
      </c>
      <c r="BL97" s="17" t="s">
        <v>135</v>
      </c>
      <c r="BM97" s="134" t="s">
        <v>520</v>
      </c>
    </row>
    <row r="98" spans="2:47" s="1" customFormat="1" ht="12">
      <c r="B98" s="29"/>
      <c r="D98" s="136" t="s">
        <v>137</v>
      </c>
      <c r="F98" s="137" t="s">
        <v>521</v>
      </c>
      <c r="L98" s="29"/>
      <c r="M98" s="138"/>
      <c r="T98" s="50"/>
      <c r="AT98" s="17" t="s">
        <v>137</v>
      </c>
      <c r="AU98" s="17" t="s">
        <v>79</v>
      </c>
    </row>
    <row r="99" spans="2:51" s="12" customFormat="1" ht="12">
      <c r="B99" s="139"/>
      <c r="D99" s="140" t="s">
        <v>139</v>
      </c>
      <c r="E99" s="141" t="s">
        <v>3</v>
      </c>
      <c r="F99" s="142" t="s">
        <v>522</v>
      </c>
      <c r="H99" s="143">
        <v>0.75</v>
      </c>
      <c r="L99" s="139"/>
      <c r="M99" s="144"/>
      <c r="T99" s="145"/>
      <c r="AT99" s="141" t="s">
        <v>139</v>
      </c>
      <c r="AU99" s="141" t="s">
        <v>79</v>
      </c>
      <c r="AV99" s="12" t="s">
        <v>79</v>
      </c>
      <c r="AW99" s="12" t="s">
        <v>30</v>
      </c>
      <c r="AX99" s="12" t="s">
        <v>69</v>
      </c>
      <c r="AY99" s="141" t="s">
        <v>127</v>
      </c>
    </row>
    <row r="100" spans="2:51" s="14" customFormat="1" ht="12">
      <c r="B100" s="151"/>
      <c r="D100" s="140" t="s">
        <v>139</v>
      </c>
      <c r="E100" s="152" t="s">
        <v>3</v>
      </c>
      <c r="F100" s="153" t="s">
        <v>178</v>
      </c>
      <c r="H100" s="154">
        <v>0.75</v>
      </c>
      <c r="L100" s="151"/>
      <c r="M100" s="155"/>
      <c r="T100" s="156"/>
      <c r="AT100" s="152" t="s">
        <v>139</v>
      </c>
      <c r="AU100" s="152" t="s">
        <v>79</v>
      </c>
      <c r="AV100" s="14" t="s">
        <v>135</v>
      </c>
      <c r="AW100" s="14" t="s">
        <v>30</v>
      </c>
      <c r="AX100" s="14" t="s">
        <v>77</v>
      </c>
      <c r="AY100" s="152" t="s">
        <v>127</v>
      </c>
    </row>
    <row r="101" spans="2:63" s="11" customFormat="1" ht="22.95" customHeight="1">
      <c r="B101" s="112"/>
      <c r="D101" s="113" t="s">
        <v>68</v>
      </c>
      <c r="E101" s="121" t="s">
        <v>160</v>
      </c>
      <c r="F101" s="121" t="s">
        <v>161</v>
      </c>
      <c r="J101" s="122">
        <f>BK101</f>
        <v>0</v>
      </c>
      <c r="L101" s="112"/>
      <c r="M101" s="116"/>
      <c r="P101" s="117">
        <f>SUM(P102:P113)</f>
        <v>37.16</v>
      </c>
      <c r="R101" s="117">
        <f>SUM(R102:R113)</f>
        <v>0.012750000000000001</v>
      </c>
      <c r="T101" s="118">
        <f>SUM(T102:T113)</f>
        <v>1.7953</v>
      </c>
      <c r="AR101" s="113" t="s">
        <v>77</v>
      </c>
      <c r="AT101" s="119" t="s">
        <v>68</v>
      </c>
      <c r="AU101" s="119" t="s">
        <v>77</v>
      </c>
      <c r="AY101" s="113" t="s">
        <v>127</v>
      </c>
      <c r="BK101" s="120">
        <f>SUM(BK102:BK113)</f>
        <v>0</v>
      </c>
    </row>
    <row r="102" spans="2:65" s="1" customFormat="1" ht="24.15" customHeight="1">
      <c r="B102" s="123"/>
      <c r="C102" s="124" t="s">
        <v>145</v>
      </c>
      <c r="D102" s="124" t="s">
        <v>130</v>
      </c>
      <c r="E102" s="125" t="s">
        <v>162</v>
      </c>
      <c r="F102" s="126" t="s">
        <v>163</v>
      </c>
      <c r="G102" s="127" t="s">
        <v>133</v>
      </c>
      <c r="H102" s="128">
        <v>50</v>
      </c>
      <c r="I102" s="129">
        <v>0</v>
      </c>
      <c r="J102" s="129">
        <f>ROUND(I102*H102,2)</f>
        <v>0</v>
      </c>
      <c r="K102" s="126" t="s">
        <v>134</v>
      </c>
      <c r="L102" s="29"/>
      <c r="M102" s="130" t="s">
        <v>3</v>
      </c>
      <c r="N102" s="131" t="s">
        <v>40</v>
      </c>
      <c r="O102" s="132">
        <v>0.126</v>
      </c>
      <c r="P102" s="132">
        <f>O102*H102</f>
        <v>6.3</v>
      </c>
      <c r="Q102" s="132">
        <v>0.00021</v>
      </c>
      <c r="R102" s="132">
        <f>Q102*H102</f>
        <v>0.0105</v>
      </c>
      <c r="S102" s="132">
        <v>0</v>
      </c>
      <c r="T102" s="133">
        <f>S102*H102</f>
        <v>0</v>
      </c>
      <c r="AR102" s="134" t="s">
        <v>135</v>
      </c>
      <c r="AT102" s="134" t="s">
        <v>130</v>
      </c>
      <c r="AU102" s="134" t="s">
        <v>79</v>
      </c>
      <c r="AY102" s="17" t="s">
        <v>127</v>
      </c>
      <c r="BE102" s="135">
        <f>IF(N102="základní",J102,0)</f>
        <v>0</v>
      </c>
      <c r="BF102" s="135">
        <f>IF(N102="snížená",J102,0)</f>
        <v>0</v>
      </c>
      <c r="BG102" s="135">
        <f>IF(N102="zákl. přenesená",J102,0)</f>
        <v>0</v>
      </c>
      <c r="BH102" s="135">
        <f>IF(N102="sníž. přenesená",J102,0)</f>
        <v>0</v>
      </c>
      <c r="BI102" s="135">
        <f>IF(N102="nulová",J102,0)</f>
        <v>0</v>
      </c>
      <c r="BJ102" s="17" t="s">
        <v>77</v>
      </c>
      <c r="BK102" s="135">
        <f>ROUND(I102*H102,2)</f>
        <v>0</v>
      </c>
      <c r="BL102" s="17" t="s">
        <v>135</v>
      </c>
      <c r="BM102" s="134" t="s">
        <v>523</v>
      </c>
    </row>
    <row r="103" spans="2:47" s="1" customFormat="1" ht="12">
      <c r="B103" s="29"/>
      <c r="D103" s="136" t="s">
        <v>137</v>
      </c>
      <c r="F103" s="137" t="s">
        <v>165</v>
      </c>
      <c r="L103" s="29"/>
      <c r="M103" s="138"/>
      <c r="T103" s="50"/>
      <c r="AT103" s="17" t="s">
        <v>137</v>
      </c>
      <c r="AU103" s="17" t="s">
        <v>79</v>
      </c>
    </row>
    <row r="104" spans="2:65" s="1" customFormat="1" ht="21.75" customHeight="1">
      <c r="B104" s="123"/>
      <c r="C104" s="124" t="s">
        <v>135</v>
      </c>
      <c r="D104" s="124" t="s">
        <v>130</v>
      </c>
      <c r="E104" s="125" t="s">
        <v>524</v>
      </c>
      <c r="F104" s="126" t="s">
        <v>525</v>
      </c>
      <c r="G104" s="127" t="s">
        <v>330</v>
      </c>
      <c r="H104" s="128">
        <v>20</v>
      </c>
      <c r="I104" s="129">
        <v>0</v>
      </c>
      <c r="J104" s="129">
        <f>ROUND(I104*H104,2)</f>
        <v>0</v>
      </c>
      <c r="K104" s="126" t="s">
        <v>134</v>
      </c>
      <c r="L104" s="29"/>
      <c r="M104" s="130" t="s">
        <v>3</v>
      </c>
      <c r="N104" s="131" t="s">
        <v>40</v>
      </c>
      <c r="O104" s="132">
        <v>0.295</v>
      </c>
      <c r="P104" s="132">
        <f>O104*H104</f>
        <v>5.8999999999999995</v>
      </c>
      <c r="Q104" s="132">
        <v>0</v>
      </c>
      <c r="R104" s="132">
        <f>Q104*H104</f>
        <v>0</v>
      </c>
      <c r="S104" s="132">
        <v>0.006</v>
      </c>
      <c r="T104" s="133">
        <f>S104*H104</f>
        <v>0.12</v>
      </c>
      <c r="AR104" s="134" t="s">
        <v>135</v>
      </c>
      <c r="AT104" s="134" t="s">
        <v>130</v>
      </c>
      <c r="AU104" s="134" t="s">
        <v>79</v>
      </c>
      <c r="AY104" s="17" t="s">
        <v>127</v>
      </c>
      <c r="BE104" s="135">
        <f>IF(N104="základní",J104,0)</f>
        <v>0</v>
      </c>
      <c r="BF104" s="135">
        <f>IF(N104="snížená",J104,0)</f>
        <v>0</v>
      </c>
      <c r="BG104" s="135">
        <f>IF(N104="zákl. přenesená",J104,0)</f>
        <v>0</v>
      </c>
      <c r="BH104" s="135">
        <f>IF(N104="sníž. přenesená",J104,0)</f>
        <v>0</v>
      </c>
      <c r="BI104" s="135">
        <f>IF(N104="nulová",J104,0)</f>
        <v>0</v>
      </c>
      <c r="BJ104" s="17" t="s">
        <v>77</v>
      </c>
      <c r="BK104" s="135">
        <f>ROUND(I104*H104,2)</f>
        <v>0</v>
      </c>
      <c r="BL104" s="17" t="s">
        <v>135</v>
      </c>
      <c r="BM104" s="134" t="s">
        <v>526</v>
      </c>
    </row>
    <row r="105" spans="2:47" s="1" customFormat="1" ht="12">
      <c r="B105" s="29"/>
      <c r="D105" s="136" t="s">
        <v>137</v>
      </c>
      <c r="F105" s="137" t="s">
        <v>527</v>
      </c>
      <c r="L105" s="29"/>
      <c r="M105" s="138"/>
      <c r="T105" s="50"/>
      <c r="AT105" s="17" t="s">
        <v>137</v>
      </c>
      <c r="AU105" s="17" t="s">
        <v>79</v>
      </c>
    </row>
    <row r="106" spans="2:65" s="1" customFormat="1" ht="24.15" customHeight="1">
      <c r="B106" s="123"/>
      <c r="C106" s="124" t="s">
        <v>154</v>
      </c>
      <c r="D106" s="124" t="s">
        <v>130</v>
      </c>
      <c r="E106" s="125" t="s">
        <v>528</v>
      </c>
      <c r="F106" s="126" t="s">
        <v>529</v>
      </c>
      <c r="G106" s="127" t="s">
        <v>330</v>
      </c>
      <c r="H106" s="128">
        <v>10</v>
      </c>
      <c r="I106" s="129">
        <v>0</v>
      </c>
      <c r="J106" s="129">
        <f>ROUND(I106*H106,2)</f>
        <v>0</v>
      </c>
      <c r="K106" s="126" t="s">
        <v>134</v>
      </c>
      <c r="L106" s="29"/>
      <c r="M106" s="130" t="s">
        <v>3</v>
      </c>
      <c r="N106" s="131" t="s">
        <v>40</v>
      </c>
      <c r="O106" s="132">
        <v>2.276</v>
      </c>
      <c r="P106" s="132">
        <f>O106*H106</f>
        <v>22.759999999999998</v>
      </c>
      <c r="Q106" s="132">
        <v>0</v>
      </c>
      <c r="R106" s="132">
        <f>Q106*H106</f>
        <v>0</v>
      </c>
      <c r="S106" s="132">
        <v>0.165</v>
      </c>
      <c r="T106" s="133">
        <f>S106*H106</f>
        <v>1.6500000000000001</v>
      </c>
      <c r="AR106" s="134" t="s">
        <v>135</v>
      </c>
      <c r="AT106" s="134" t="s">
        <v>130</v>
      </c>
      <c r="AU106" s="134" t="s">
        <v>79</v>
      </c>
      <c r="AY106" s="17" t="s">
        <v>127</v>
      </c>
      <c r="BE106" s="135">
        <f>IF(N106="základní",J106,0)</f>
        <v>0</v>
      </c>
      <c r="BF106" s="135">
        <f>IF(N106="snížená",J106,0)</f>
        <v>0</v>
      </c>
      <c r="BG106" s="135">
        <f>IF(N106="zákl. přenesená",J106,0)</f>
        <v>0</v>
      </c>
      <c r="BH106" s="135">
        <f>IF(N106="sníž. přenesená",J106,0)</f>
        <v>0</v>
      </c>
      <c r="BI106" s="135">
        <f>IF(N106="nulová",J106,0)</f>
        <v>0</v>
      </c>
      <c r="BJ106" s="17" t="s">
        <v>77</v>
      </c>
      <c r="BK106" s="135">
        <f>ROUND(I106*H106,2)</f>
        <v>0</v>
      </c>
      <c r="BL106" s="17" t="s">
        <v>135</v>
      </c>
      <c r="BM106" s="134" t="s">
        <v>530</v>
      </c>
    </row>
    <row r="107" spans="2:47" s="1" customFormat="1" ht="12">
      <c r="B107" s="29"/>
      <c r="D107" s="136" t="s">
        <v>137</v>
      </c>
      <c r="F107" s="137" t="s">
        <v>531</v>
      </c>
      <c r="L107" s="29"/>
      <c r="M107" s="138"/>
      <c r="T107" s="50"/>
      <c r="AT107" s="17" t="s">
        <v>137</v>
      </c>
      <c r="AU107" s="17" t="s">
        <v>79</v>
      </c>
    </row>
    <row r="108" spans="2:51" s="12" customFormat="1" ht="12">
      <c r="B108" s="139"/>
      <c r="D108" s="140" t="s">
        <v>139</v>
      </c>
      <c r="E108" s="141" t="s">
        <v>3</v>
      </c>
      <c r="F108" s="142" t="s">
        <v>190</v>
      </c>
      <c r="H108" s="143">
        <v>10</v>
      </c>
      <c r="L108" s="139"/>
      <c r="M108" s="144"/>
      <c r="T108" s="145"/>
      <c r="AT108" s="141" t="s">
        <v>139</v>
      </c>
      <c r="AU108" s="141" t="s">
        <v>79</v>
      </c>
      <c r="AV108" s="12" t="s">
        <v>79</v>
      </c>
      <c r="AW108" s="12" t="s">
        <v>30</v>
      </c>
      <c r="AX108" s="12" t="s">
        <v>77</v>
      </c>
      <c r="AY108" s="141" t="s">
        <v>127</v>
      </c>
    </row>
    <row r="109" spans="2:65" s="1" customFormat="1" ht="24.15" customHeight="1">
      <c r="B109" s="123"/>
      <c r="C109" s="124" t="s">
        <v>128</v>
      </c>
      <c r="D109" s="124" t="s">
        <v>130</v>
      </c>
      <c r="E109" s="125" t="s">
        <v>532</v>
      </c>
      <c r="F109" s="126" t="s">
        <v>533</v>
      </c>
      <c r="G109" s="127" t="s">
        <v>330</v>
      </c>
      <c r="H109" s="128">
        <v>1</v>
      </c>
      <c r="I109" s="129">
        <v>0</v>
      </c>
      <c r="J109" s="129">
        <f>ROUND(I109*H109,2)</f>
        <v>0</v>
      </c>
      <c r="K109" s="126" t="s">
        <v>134</v>
      </c>
      <c r="L109" s="29"/>
      <c r="M109" s="130" t="s">
        <v>3</v>
      </c>
      <c r="N109" s="131" t="s">
        <v>40</v>
      </c>
      <c r="O109" s="132">
        <v>0.6</v>
      </c>
      <c r="P109" s="132">
        <f>O109*H109</f>
        <v>0.6</v>
      </c>
      <c r="Q109" s="132">
        <v>0.00097</v>
      </c>
      <c r="R109" s="132">
        <f>Q109*H109</f>
        <v>0.00097</v>
      </c>
      <c r="S109" s="132">
        <v>0.0043</v>
      </c>
      <c r="T109" s="133">
        <f>S109*H109</f>
        <v>0.0043</v>
      </c>
      <c r="AR109" s="134" t="s">
        <v>135</v>
      </c>
      <c r="AT109" s="134" t="s">
        <v>130</v>
      </c>
      <c r="AU109" s="134" t="s">
        <v>79</v>
      </c>
      <c r="AY109" s="17" t="s">
        <v>127</v>
      </c>
      <c r="BE109" s="135">
        <f>IF(N109="základní",J109,0)</f>
        <v>0</v>
      </c>
      <c r="BF109" s="135">
        <f>IF(N109="snížená",J109,0)</f>
        <v>0</v>
      </c>
      <c r="BG109" s="135">
        <f>IF(N109="zákl. přenesená",J109,0)</f>
        <v>0</v>
      </c>
      <c r="BH109" s="135">
        <f>IF(N109="sníž. přenesená",J109,0)</f>
        <v>0</v>
      </c>
      <c r="BI109" s="135">
        <f>IF(N109="nulová",J109,0)</f>
        <v>0</v>
      </c>
      <c r="BJ109" s="17" t="s">
        <v>77</v>
      </c>
      <c r="BK109" s="135">
        <f>ROUND(I109*H109,2)</f>
        <v>0</v>
      </c>
      <c r="BL109" s="17" t="s">
        <v>135</v>
      </c>
      <c r="BM109" s="134" t="s">
        <v>534</v>
      </c>
    </row>
    <row r="110" spans="2:47" s="1" customFormat="1" ht="12">
      <c r="B110" s="29"/>
      <c r="D110" s="136" t="s">
        <v>137</v>
      </c>
      <c r="F110" s="137" t="s">
        <v>535</v>
      </c>
      <c r="L110" s="29"/>
      <c r="M110" s="138"/>
      <c r="T110" s="50"/>
      <c r="AT110" s="17" t="s">
        <v>137</v>
      </c>
      <c r="AU110" s="17" t="s">
        <v>79</v>
      </c>
    </row>
    <row r="111" spans="2:65" s="1" customFormat="1" ht="24.15" customHeight="1">
      <c r="B111" s="123"/>
      <c r="C111" s="124" t="s">
        <v>166</v>
      </c>
      <c r="D111" s="124" t="s">
        <v>130</v>
      </c>
      <c r="E111" s="125" t="s">
        <v>536</v>
      </c>
      <c r="F111" s="126" t="s">
        <v>537</v>
      </c>
      <c r="G111" s="127" t="s">
        <v>330</v>
      </c>
      <c r="H111" s="128">
        <v>1</v>
      </c>
      <c r="I111" s="129">
        <v>0</v>
      </c>
      <c r="J111" s="129">
        <f>ROUND(I111*H111,2)</f>
        <v>0</v>
      </c>
      <c r="K111" s="126" t="s">
        <v>134</v>
      </c>
      <c r="L111" s="29"/>
      <c r="M111" s="130" t="s">
        <v>3</v>
      </c>
      <c r="N111" s="131" t="s">
        <v>40</v>
      </c>
      <c r="O111" s="132">
        <v>1.6</v>
      </c>
      <c r="P111" s="132">
        <f>O111*H111</f>
        <v>1.6</v>
      </c>
      <c r="Q111" s="132">
        <v>0.00128</v>
      </c>
      <c r="R111" s="132">
        <f>Q111*H111</f>
        <v>0.00128</v>
      </c>
      <c r="S111" s="132">
        <v>0.021</v>
      </c>
      <c r="T111" s="133">
        <f>S111*H111</f>
        <v>0.021</v>
      </c>
      <c r="AR111" s="134" t="s">
        <v>135</v>
      </c>
      <c r="AT111" s="134" t="s">
        <v>130</v>
      </c>
      <c r="AU111" s="134" t="s">
        <v>79</v>
      </c>
      <c r="AY111" s="17" t="s">
        <v>127</v>
      </c>
      <c r="BE111" s="135">
        <f>IF(N111="základní",J111,0)</f>
        <v>0</v>
      </c>
      <c r="BF111" s="135">
        <f>IF(N111="snížená",J111,0)</f>
        <v>0</v>
      </c>
      <c r="BG111" s="135">
        <f>IF(N111="zákl. přenesená",J111,0)</f>
        <v>0</v>
      </c>
      <c r="BH111" s="135">
        <f>IF(N111="sníž. přenesená",J111,0)</f>
        <v>0</v>
      </c>
      <c r="BI111" s="135">
        <f>IF(N111="nulová",J111,0)</f>
        <v>0</v>
      </c>
      <c r="BJ111" s="17" t="s">
        <v>77</v>
      </c>
      <c r="BK111" s="135">
        <f>ROUND(I111*H111,2)</f>
        <v>0</v>
      </c>
      <c r="BL111" s="17" t="s">
        <v>135</v>
      </c>
      <c r="BM111" s="134" t="s">
        <v>538</v>
      </c>
    </row>
    <row r="112" spans="2:47" s="1" customFormat="1" ht="12">
      <c r="B112" s="29"/>
      <c r="D112" s="136" t="s">
        <v>137</v>
      </c>
      <c r="F112" s="137" t="s">
        <v>539</v>
      </c>
      <c r="L112" s="29"/>
      <c r="M112" s="138"/>
      <c r="T112" s="50"/>
      <c r="AT112" s="17" t="s">
        <v>137</v>
      </c>
      <c r="AU112" s="17" t="s">
        <v>79</v>
      </c>
    </row>
    <row r="113" spans="2:65" s="1" customFormat="1" ht="16.5" customHeight="1">
      <c r="B113" s="123"/>
      <c r="C113" s="124" t="s">
        <v>179</v>
      </c>
      <c r="D113" s="124" t="s">
        <v>130</v>
      </c>
      <c r="E113" s="125" t="s">
        <v>540</v>
      </c>
      <c r="F113" s="126" t="s">
        <v>541</v>
      </c>
      <c r="G113" s="127" t="s">
        <v>201</v>
      </c>
      <c r="H113" s="128">
        <v>3</v>
      </c>
      <c r="I113" s="129">
        <v>0</v>
      </c>
      <c r="J113" s="129">
        <f>ROUND(I113*H113,2)</f>
        <v>0</v>
      </c>
      <c r="K113" s="126" t="s">
        <v>3</v>
      </c>
      <c r="L113" s="29"/>
      <c r="M113" s="130" t="s">
        <v>3</v>
      </c>
      <c r="N113" s="131" t="s">
        <v>40</v>
      </c>
      <c r="O113" s="132">
        <v>0</v>
      </c>
      <c r="P113" s="132">
        <f>O113*H113</f>
        <v>0</v>
      </c>
      <c r="Q113" s="132">
        <v>0</v>
      </c>
      <c r="R113" s="132">
        <f>Q113*H113</f>
        <v>0</v>
      </c>
      <c r="S113" s="132">
        <v>0</v>
      </c>
      <c r="T113" s="133">
        <f>S113*H113</f>
        <v>0</v>
      </c>
      <c r="AR113" s="134" t="s">
        <v>135</v>
      </c>
      <c r="AT113" s="134" t="s">
        <v>130</v>
      </c>
      <c r="AU113" s="134" t="s">
        <v>79</v>
      </c>
      <c r="AY113" s="17" t="s">
        <v>127</v>
      </c>
      <c r="BE113" s="135">
        <f>IF(N113="základní",J113,0)</f>
        <v>0</v>
      </c>
      <c r="BF113" s="135">
        <f>IF(N113="snížená",J113,0)</f>
        <v>0</v>
      </c>
      <c r="BG113" s="135">
        <f>IF(N113="zákl. přenesená",J113,0)</f>
        <v>0</v>
      </c>
      <c r="BH113" s="135">
        <f>IF(N113="sníž. přenesená",J113,0)</f>
        <v>0</v>
      </c>
      <c r="BI113" s="135">
        <f>IF(N113="nulová",J113,0)</f>
        <v>0</v>
      </c>
      <c r="BJ113" s="17" t="s">
        <v>77</v>
      </c>
      <c r="BK113" s="135">
        <f>ROUND(I113*H113,2)</f>
        <v>0</v>
      </c>
      <c r="BL113" s="17" t="s">
        <v>135</v>
      </c>
      <c r="BM113" s="134" t="s">
        <v>542</v>
      </c>
    </row>
    <row r="114" spans="2:63" s="11" customFormat="1" ht="22.95" customHeight="1">
      <c r="B114" s="112"/>
      <c r="D114" s="113" t="s">
        <v>68</v>
      </c>
      <c r="E114" s="121" t="s">
        <v>207</v>
      </c>
      <c r="F114" s="121" t="s">
        <v>208</v>
      </c>
      <c r="J114" s="122">
        <f>BK114</f>
        <v>0</v>
      </c>
      <c r="L114" s="112"/>
      <c r="M114" s="116"/>
      <c r="P114" s="117">
        <f>SUM(P115:P123)</f>
        <v>3.133095</v>
      </c>
      <c r="R114" s="117">
        <f>SUM(R115:R123)</f>
        <v>0</v>
      </c>
      <c r="T114" s="118">
        <f>SUM(T115:T123)</f>
        <v>0</v>
      </c>
      <c r="AR114" s="113" t="s">
        <v>77</v>
      </c>
      <c r="AT114" s="119" t="s">
        <v>68</v>
      </c>
      <c r="AU114" s="119" t="s">
        <v>77</v>
      </c>
      <c r="AY114" s="113" t="s">
        <v>127</v>
      </c>
      <c r="BK114" s="120">
        <f>SUM(BK115:BK123)</f>
        <v>0</v>
      </c>
    </row>
    <row r="115" spans="2:65" s="1" customFormat="1" ht="24.15" customHeight="1">
      <c r="B115" s="123"/>
      <c r="C115" s="124" t="s">
        <v>160</v>
      </c>
      <c r="D115" s="124" t="s">
        <v>130</v>
      </c>
      <c r="E115" s="125" t="s">
        <v>543</v>
      </c>
      <c r="F115" s="126" t="s">
        <v>544</v>
      </c>
      <c r="G115" s="127" t="s">
        <v>212</v>
      </c>
      <c r="H115" s="128">
        <v>1.855</v>
      </c>
      <c r="I115" s="129">
        <v>0</v>
      </c>
      <c r="J115" s="129">
        <f>ROUND(I115*H115,2)</f>
        <v>0</v>
      </c>
      <c r="K115" s="126" t="s">
        <v>134</v>
      </c>
      <c r="L115" s="29"/>
      <c r="M115" s="130" t="s">
        <v>3</v>
      </c>
      <c r="N115" s="131" t="s">
        <v>40</v>
      </c>
      <c r="O115" s="132">
        <v>1.51</v>
      </c>
      <c r="P115" s="132">
        <f>O115*H115</f>
        <v>2.80105</v>
      </c>
      <c r="Q115" s="132">
        <v>0</v>
      </c>
      <c r="R115" s="132">
        <f>Q115*H115</f>
        <v>0</v>
      </c>
      <c r="S115" s="132">
        <v>0</v>
      </c>
      <c r="T115" s="133">
        <f>S115*H115</f>
        <v>0</v>
      </c>
      <c r="AR115" s="134" t="s">
        <v>135</v>
      </c>
      <c r="AT115" s="134" t="s">
        <v>130</v>
      </c>
      <c r="AU115" s="134" t="s">
        <v>79</v>
      </c>
      <c r="AY115" s="17" t="s">
        <v>127</v>
      </c>
      <c r="BE115" s="135">
        <f>IF(N115="základní",J115,0)</f>
        <v>0</v>
      </c>
      <c r="BF115" s="135">
        <f>IF(N115="snížená",J115,0)</f>
        <v>0</v>
      </c>
      <c r="BG115" s="135">
        <f>IF(N115="zákl. přenesená",J115,0)</f>
        <v>0</v>
      </c>
      <c r="BH115" s="135">
        <f>IF(N115="sníž. přenesená",J115,0)</f>
        <v>0</v>
      </c>
      <c r="BI115" s="135">
        <f>IF(N115="nulová",J115,0)</f>
        <v>0</v>
      </c>
      <c r="BJ115" s="17" t="s">
        <v>77</v>
      </c>
      <c r="BK115" s="135">
        <f>ROUND(I115*H115,2)</f>
        <v>0</v>
      </c>
      <c r="BL115" s="17" t="s">
        <v>135</v>
      </c>
      <c r="BM115" s="134" t="s">
        <v>545</v>
      </c>
    </row>
    <row r="116" spans="2:47" s="1" customFormat="1" ht="12">
      <c r="B116" s="29"/>
      <c r="D116" s="136" t="s">
        <v>137</v>
      </c>
      <c r="F116" s="137" t="s">
        <v>546</v>
      </c>
      <c r="L116" s="29"/>
      <c r="M116" s="138"/>
      <c r="T116" s="50"/>
      <c r="AT116" s="17" t="s">
        <v>137</v>
      </c>
      <c r="AU116" s="17" t="s">
        <v>79</v>
      </c>
    </row>
    <row r="117" spans="2:65" s="1" customFormat="1" ht="21.75" customHeight="1">
      <c r="B117" s="123"/>
      <c r="C117" s="124" t="s">
        <v>190</v>
      </c>
      <c r="D117" s="124" t="s">
        <v>130</v>
      </c>
      <c r="E117" s="125" t="s">
        <v>215</v>
      </c>
      <c r="F117" s="126" t="s">
        <v>216</v>
      </c>
      <c r="G117" s="127" t="s">
        <v>212</v>
      </c>
      <c r="H117" s="128">
        <v>1.855</v>
      </c>
      <c r="I117" s="129">
        <v>0</v>
      </c>
      <c r="J117" s="129">
        <f>ROUND(I117*H117,2)</f>
        <v>0</v>
      </c>
      <c r="K117" s="126" t="s">
        <v>134</v>
      </c>
      <c r="L117" s="29"/>
      <c r="M117" s="130" t="s">
        <v>3</v>
      </c>
      <c r="N117" s="131" t="s">
        <v>40</v>
      </c>
      <c r="O117" s="132">
        <v>0.125</v>
      </c>
      <c r="P117" s="132">
        <f>O117*H117</f>
        <v>0.231875</v>
      </c>
      <c r="Q117" s="132">
        <v>0</v>
      </c>
      <c r="R117" s="132">
        <f>Q117*H117</f>
        <v>0</v>
      </c>
      <c r="S117" s="132">
        <v>0</v>
      </c>
      <c r="T117" s="133">
        <f>S117*H117</f>
        <v>0</v>
      </c>
      <c r="AR117" s="134" t="s">
        <v>135</v>
      </c>
      <c r="AT117" s="134" t="s">
        <v>130</v>
      </c>
      <c r="AU117" s="134" t="s">
        <v>79</v>
      </c>
      <c r="AY117" s="17" t="s">
        <v>127</v>
      </c>
      <c r="BE117" s="135">
        <f>IF(N117="základní",J117,0)</f>
        <v>0</v>
      </c>
      <c r="BF117" s="135">
        <f>IF(N117="snížená",J117,0)</f>
        <v>0</v>
      </c>
      <c r="BG117" s="135">
        <f>IF(N117="zákl. přenesená",J117,0)</f>
        <v>0</v>
      </c>
      <c r="BH117" s="135">
        <f>IF(N117="sníž. přenesená",J117,0)</f>
        <v>0</v>
      </c>
      <c r="BI117" s="135">
        <f>IF(N117="nulová",J117,0)</f>
        <v>0</v>
      </c>
      <c r="BJ117" s="17" t="s">
        <v>77</v>
      </c>
      <c r="BK117" s="135">
        <f>ROUND(I117*H117,2)</f>
        <v>0</v>
      </c>
      <c r="BL117" s="17" t="s">
        <v>135</v>
      </c>
      <c r="BM117" s="134" t="s">
        <v>547</v>
      </c>
    </row>
    <row r="118" spans="2:47" s="1" customFormat="1" ht="12">
      <c r="B118" s="29"/>
      <c r="D118" s="136" t="s">
        <v>137</v>
      </c>
      <c r="F118" s="137" t="s">
        <v>218</v>
      </c>
      <c r="L118" s="29"/>
      <c r="M118" s="138"/>
      <c r="T118" s="50"/>
      <c r="AT118" s="17" t="s">
        <v>137</v>
      </c>
      <c r="AU118" s="17" t="s">
        <v>79</v>
      </c>
    </row>
    <row r="119" spans="2:65" s="1" customFormat="1" ht="24.15" customHeight="1">
      <c r="B119" s="123"/>
      <c r="C119" s="124" t="s">
        <v>194</v>
      </c>
      <c r="D119" s="124" t="s">
        <v>130</v>
      </c>
      <c r="E119" s="125" t="s">
        <v>220</v>
      </c>
      <c r="F119" s="126" t="s">
        <v>221</v>
      </c>
      <c r="G119" s="127" t="s">
        <v>212</v>
      </c>
      <c r="H119" s="128">
        <v>16.695</v>
      </c>
      <c r="I119" s="129">
        <v>0</v>
      </c>
      <c r="J119" s="129">
        <f>ROUND(I119*H119,2)</f>
        <v>0</v>
      </c>
      <c r="K119" s="126" t="s">
        <v>134</v>
      </c>
      <c r="L119" s="29"/>
      <c r="M119" s="130" t="s">
        <v>3</v>
      </c>
      <c r="N119" s="131" t="s">
        <v>40</v>
      </c>
      <c r="O119" s="132">
        <v>0.006</v>
      </c>
      <c r="P119" s="132">
        <f>O119*H119</f>
        <v>0.10017000000000001</v>
      </c>
      <c r="Q119" s="132">
        <v>0</v>
      </c>
      <c r="R119" s="132">
        <f>Q119*H119</f>
        <v>0</v>
      </c>
      <c r="S119" s="132">
        <v>0</v>
      </c>
      <c r="T119" s="133">
        <f>S119*H119</f>
        <v>0</v>
      </c>
      <c r="AR119" s="134" t="s">
        <v>135</v>
      </c>
      <c r="AT119" s="134" t="s">
        <v>130</v>
      </c>
      <c r="AU119" s="134" t="s">
        <v>79</v>
      </c>
      <c r="AY119" s="17" t="s">
        <v>127</v>
      </c>
      <c r="BE119" s="135">
        <f>IF(N119="základní",J119,0)</f>
        <v>0</v>
      </c>
      <c r="BF119" s="135">
        <f>IF(N119="snížená",J119,0)</f>
        <v>0</v>
      </c>
      <c r="BG119" s="135">
        <f>IF(N119="zákl. přenesená",J119,0)</f>
        <v>0</v>
      </c>
      <c r="BH119" s="135">
        <f>IF(N119="sníž. přenesená",J119,0)</f>
        <v>0</v>
      </c>
      <c r="BI119" s="135">
        <f>IF(N119="nulová",J119,0)</f>
        <v>0</v>
      </c>
      <c r="BJ119" s="17" t="s">
        <v>77</v>
      </c>
      <c r="BK119" s="135">
        <f>ROUND(I119*H119,2)</f>
        <v>0</v>
      </c>
      <c r="BL119" s="17" t="s">
        <v>135</v>
      </c>
      <c r="BM119" s="134" t="s">
        <v>548</v>
      </c>
    </row>
    <row r="120" spans="2:47" s="1" customFormat="1" ht="12">
      <c r="B120" s="29"/>
      <c r="D120" s="136" t="s">
        <v>137</v>
      </c>
      <c r="F120" s="137" t="s">
        <v>223</v>
      </c>
      <c r="L120" s="29"/>
      <c r="M120" s="138"/>
      <c r="T120" s="50"/>
      <c r="AT120" s="17" t="s">
        <v>137</v>
      </c>
      <c r="AU120" s="17" t="s">
        <v>79</v>
      </c>
    </row>
    <row r="121" spans="2:51" s="12" customFormat="1" ht="12">
      <c r="B121" s="139"/>
      <c r="D121" s="140" t="s">
        <v>139</v>
      </c>
      <c r="E121" s="141" t="s">
        <v>3</v>
      </c>
      <c r="F121" s="142" t="s">
        <v>549</v>
      </c>
      <c r="H121" s="143">
        <v>16.695</v>
      </c>
      <c r="L121" s="139"/>
      <c r="M121" s="144"/>
      <c r="T121" s="145"/>
      <c r="AT121" s="141" t="s">
        <v>139</v>
      </c>
      <c r="AU121" s="141" t="s">
        <v>79</v>
      </c>
      <c r="AV121" s="12" t="s">
        <v>79</v>
      </c>
      <c r="AW121" s="12" t="s">
        <v>30</v>
      </c>
      <c r="AX121" s="12" t="s">
        <v>77</v>
      </c>
      <c r="AY121" s="141" t="s">
        <v>127</v>
      </c>
    </row>
    <row r="122" spans="2:65" s="1" customFormat="1" ht="24.15" customHeight="1">
      <c r="B122" s="123"/>
      <c r="C122" s="124" t="s">
        <v>198</v>
      </c>
      <c r="D122" s="124" t="s">
        <v>130</v>
      </c>
      <c r="E122" s="125" t="s">
        <v>550</v>
      </c>
      <c r="F122" s="126" t="s">
        <v>551</v>
      </c>
      <c r="G122" s="127" t="s">
        <v>212</v>
      </c>
      <c r="H122" s="128">
        <v>1.855</v>
      </c>
      <c r="I122" s="129">
        <v>0</v>
      </c>
      <c r="J122" s="129">
        <f>ROUND(I122*H122,2)</f>
        <v>0</v>
      </c>
      <c r="K122" s="126" t="s">
        <v>134</v>
      </c>
      <c r="L122" s="29"/>
      <c r="M122" s="130" t="s">
        <v>3</v>
      </c>
      <c r="N122" s="131" t="s">
        <v>40</v>
      </c>
      <c r="O122" s="132">
        <v>0</v>
      </c>
      <c r="P122" s="132">
        <f>O122*H122</f>
        <v>0</v>
      </c>
      <c r="Q122" s="132">
        <v>0</v>
      </c>
      <c r="R122" s="132">
        <f>Q122*H122</f>
        <v>0</v>
      </c>
      <c r="S122" s="132">
        <v>0</v>
      </c>
      <c r="T122" s="133">
        <f>S122*H122</f>
        <v>0</v>
      </c>
      <c r="AR122" s="134" t="s">
        <v>135</v>
      </c>
      <c r="AT122" s="134" t="s">
        <v>130</v>
      </c>
      <c r="AU122" s="134" t="s">
        <v>79</v>
      </c>
      <c r="AY122" s="17" t="s">
        <v>127</v>
      </c>
      <c r="BE122" s="135">
        <f>IF(N122="základní",J122,0)</f>
        <v>0</v>
      </c>
      <c r="BF122" s="135">
        <f>IF(N122="snížená",J122,0)</f>
        <v>0</v>
      </c>
      <c r="BG122" s="135">
        <f>IF(N122="zákl. přenesená",J122,0)</f>
        <v>0</v>
      </c>
      <c r="BH122" s="135">
        <f>IF(N122="sníž. přenesená",J122,0)</f>
        <v>0</v>
      </c>
      <c r="BI122" s="135">
        <f>IF(N122="nulová",J122,0)</f>
        <v>0</v>
      </c>
      <c r="BJ122" s="17" t="s">
        <v>77</v>
      </c>
      <c r="BK122" s="135">
        <f>ROUND(I122*H122,2)</f>
        <v>0</v>
      </c>
      <c r="BL122" s="17" t="s">
        <v>135</v>
      </c>
      <c r="BM122" s="134" t="s">
        <v>552</v>
      </c>
    </row>
    <row r="123" spans="2:47" s="1" customFormat="1" ht="12">
      <c r="B123" s="29"/>
      <c r="D123" s="136" t="s">
        <v>137</v>
      </c>
      <c r="F123" s="137" t="s">
        <v>553</v>
      </c>
      <c r="L123" s="29"/>
      <c r="M123" s="138"/>
      <c r="T123" s="50"/>
      <c r="AT123" s="17" t="s">
        <v>137</v>
      </c>
      <c r="AU123" s="17" t="s">
        <v>79</v>
      </c>
    </row>
    <row r="124" spans="2:63" s="11" customFormat="1" ht="22.95" customHeight="1">
      <c r="B124" s="112"/>
      <c r="D124" s="113" t="s">
        <v>68</v>
      </c>
      <c r="E124" s="121" t="s">
        <v>230</v>
      </c>
      <c r="F124" s="121" t="s">
        <v>231</v>
      </c>
      <c r="J124" s="122">
        <f>BK124</f>
        <v>0</v>
      </c>
      <c r="L124" s="112"/>
      <c r="M124" s="116"/>
      <c r="P124" s="117">
        <f>SUM(P125:P126)</f>
        <v>1.478349</v>
      </c>
      <c r="R124" s="117">
        <f>SUM(R125:R126)</f>
        <v>0</v>
      </c>
      <c r="T124" s="118">
        <f>SUM(T125:T126)</f>
        <v>0</v>
      </c>
      <c r="AR124" s="113" t="s">
        <v>77</v>
      </c>
      <c r="AT124" s="119" t="s">
        <v>68</v>
      </c>
      <c r="AU124" s="119" t="s">
        <v>77</v>
      </c>
      <c r="AY124" s="113" t="s">
        <v>127</v>
      </c>
      <c r="BK124" s="120">
        <f>SUM(BK125:BK126)</f>
        <v>0</v>
      </c>
    </row>
    <row r="125" spans="2:65" s="1" customFormat="1" ht="33" customHeight="1">
      <c r="B125" s="123"/>
      <c r="C125" s="124" t="s">
        <v>203</v>
      </c>
      <c r="D125" s="124" t="s">
        <v>130</v>
      </c>
      <c r="E125" s="125" t="s">
        <v>233</v>
      </c>
      <c r="F125" s="126" t="s">
        <v>234</v>
      </c>
      <c r="G125" s="127" t="s">
        <v>212</v>
      </c>
      <c r="H125" s="128">
        <v>1.779</v>
      </c>
      <c r="I125" s="129">
        <v>0</v>
      </c>
      <c r="J125" s="129">
        <f>ROUND(I125*H125,2)</f>
        <v>0</v>
      </c>
      <c r="K125" s="126" t="s">
        <v>134</v>
      </c>
      <c r="L125" s="29"/>
      <c r="M125" s="130" t="s">
        <v>3</v>
      </c>
      <c r="N125" s="131" t="s">
        <v>40</v>
      </c>
      <c r="O125" s="132">
        <v>0.831</v>
      </c>
      <c r="P125" s="132">
        <f>O125*H125</f>
        <v>1.478349</v>
      </c>
      <c r="Q125" s="132">
        <v>0</v>
      </c>
      <c r="R125" s="132">
        <f>Q125*H125</f>
        <v>0</v>
      </c>
      <c r="S125" s="132">
        <v>0</v>
      </c>
      <c r="T125" s="133">
        <f>S125*H125</f>
        <v>0</v>
      </c>
      <c r="AR125" s="134" t="s">
        <v>135</v>
      </c>
      <c r="AT125" s="134" t="s">
        <v>130</v>
      </c>
      <c r="AU125" s="134" t="s">
        <v>79</v>
      </c>
      <c r="AY125" s="17" t="s">
        <v>127</v>
      </c>
      <c r="BE125" s="135">
        <f>IF(N125="základní",J125,0)</f>
        <v>0</v>
      </c>
      <c r="BF125" s="135">
        <f>IF(N125="snížená",J125,0)</f>
        <v>0</v>
      </c>
      <c r="BG125" s="135">
        <f>IF(N125="zákl. přenesená",J125,0)</f>
        <v>0</v>
      </c>
      <c r="BH125" s="135">
        <f>IF(N125="sníž. přenesená",J125,0)</f>
        <v>0</v>
      </c>
      <c r="BI125" s="135">
        <f>IF(N125="nulová",J125,0)</f>
        <v>0</v>
      </c>
      <c r="BJ125" s="17" t="s">
        <v>77</v>
      </c>
      <c r="BK125" s="135">
        <f>ROUND(I125*H125,2)</f>
        <v>0</v>
      </c>
      <c r="BL125" s="17" t="s">
        <v>135</v>
      </c>
      <c r="BM125" s="134" t="s">
        <v>554</v>
      </c>
    </row>
    <row r="126" spans="2:47" s="1" customFormat="1" ht="12">
      <c r="B126" s="29"/>
      <c r="D126" s="136" t="s">
        <v>137</v>
      </c>
      <c r="F126" s="137" t="s">
        <v>236</v>
      </c>
      <c r="L126" s="29"/>
      <c r="M126" s="138"/>
      <c r="T126" s="50"/>
      <c r="AT126" s="17" t="s">
        <v>137</v>
      </c>
      <c r="AU126" s="17" t="s">
        <v>79</v>
      </c>
    </row>
    <row r="127" spans="2:63" s="11" customFormat="1" ht="25.95" customHeight="1">
      <c r="B127" s="112"/>
      <c r="D127" s="113" t="s">
        <v>68</v>
      </c>
      <c r="E127" s="114" t="s">
        <v>237</v>
      </c>
      <c r="F127" s="114" t="s">
        <v>238</v>
      </c>
      <c r="J127" s="115">
        <f>BK127</f>
        <v>0</v>
      </c>
      <c r="L127" s="112"/>
      <c r="M127" s="116"/>
      <c r="P127" s="117">
        <f>P128+P144+P160</f>
        <v>30.315760000000004</v>
      </c>
      <c r="R127" s="117">
        <f>R128+R144+R160</f>
        <v>0.11581999999999998</v>
      </c>
      <c r="T127" s="118">
        <f>T128+T144+T160</f>
        <v>0.05922</v>
      </c>
      <c r="AR127" s="113" t="s">
        <v>79</v>
      </c>
      <c r="AT127" s="119" t="s">
        <v>68</v>
      </c>
      <c r="AU127" s="119" t="s">
        <v>69</v>
      </c>
      <c r="AY127" s="113" t="s">
        <v>127</v>
      </c>
      <c r="BK127" s="120">
        <f>BK128+BK144+BK160</f>
        <v>0</v>
      </c>
    </row>
    <row r="128" spans="2:63" s="11" customFormat="1" ht="22.95" customHeight="1">
      <c r="B128" s="112"/>
      <c r="D128" s="113" t="s">
        <v>68</v>
      </c>
      <c r="E128" s="121" t="s">
        <v>555</v>
      </c>
      <c r="F128" s="121" t="s">
        <v>556</v>
      </c>
      <c r="J128" s="122">
        <f>BK128</f>
        <v>0</v>
      </c>
      <c r="L128" s="112"/>
      <c r="M128" s="116"/>
      <c r="P128" s="117">
        <f>SUM(P129:P143)</f>
        <v>8.168799000000002</v>
      </c>
      <c r="R128" s="117">
        <f>SUM(R129:R143)</f>
        <v>0.012570000000000001</v>
      </c>
      <c r="T128" s="118">
        <f>SUM(T129:T143)</f>
        <v>0.05922</v>
      </c>
      <c r="AR128" s="113" t="s">
        <v>79</v>
      </c>
      <c r="AT128" s="119" t="s">
        <v>68</v>
      </c>
      <c r="AU128" s="119" t="s">
        <v>77</v>
      </c>
      <c r="AY128" s="113" t="s">
        <v>127</v>
      </c>
      <c r="BK128" s="120">
        <f>SUM(BK129:BK143)</f>
        <v>0</v>
      </c>
    </row>
    <row r="129" spans="2:65" s="1" customFormat="1" ht="16.5" customHeight="1">
      <c r="B129" s="123"/>
      <c r="C129" s="124" t="s">
        <v>209</v>
      </c>
      <c r="D129" s="124" t="s">
        <v>130</v>
      </c>
      <c r="E129" s="125" t="s">
        <v>557</v>
      </c>
      <c r="F129" s="126" t="s">
        <v>558</v>
      </c>
      <c r="G129" s="127" t="s">
        <v>330</v>
      </c>
      <c r="H129" s="128">
        <v>5</v>
      </c>
      <c r="I129" s="129">
        <v>0</v>
      </c>
      <c r="J129" s="129">
        <f>ROUND(I129*H129,2)</f>
        <v>0</v>
      </c>
      <c r="K129" s="126" t="s">
        <v>134</v>
      </c>
      <c r="L129" s="29"/>
      <c r="M129" s="130" t="s">
        <v>3</v>
      </c>
      <c r="N129" s="131" t="s">
        <v>40</v>
      </c>
      <c r="O129" s="132">
        <v>0.363</v>
      </c>
      <c r="P129" s="132">
        <f>O129*H129</f>
        <v>1.815</v>
      </c>
      <c r="Q129" s="132">
        <v>0.00142</v>
      </c>
      <c r="R129" s="132">
        <f>Q129*H129</f>
        <v>0.0071</v>
      </c>
      <c r="S129" s="132">
        <v>0</v>
      </c>
      <c r="T129" s="133">
        <f>S129*H129</f>
        <v>0</v>
      </c>
      <c r="AR129" s="134" t="s">
        <v>219</v>
      </c>
      <c r="AT129" s="134" t="s">
        <v>130</v>
      </c>
      <c r="AU129" s="134" t="s">
        <v>79</v>
      </c>
      <c r="AY129" s="17" t="s">
        <v>127</v>
      </c>
      <c r="BE129" s="135">
        <f>IF(N129="základní",J129,0)</f>
        <v>0</v>
      </c>
      <c r="BF129" s="135">
        <f>IF(N129="snížená",J129,0)</f>
        <v>0</v>
      </c>
      <c r="BG129" s="135">
        <f>IF(N129="zákl. přenesená",J129,0)</f>
        <v>0</v>
      </c>
      <c r="BH129" s="135">
        <f>IF(N129="sníž. přenesená",J129,0)</f>
        <v>0</v>
      </c>
      <c r="BI129" s="135">
        <f>IF(N129="nulová",J129,0)</f>
        <v>0</v>
      </c>
      <c r="BJ129" s="17" t="s">
        <v>77</v>
      </c>
      <c r="BK129" s="135">
        <f>ROUND(I129*H129,2)</f>
        <v>0</v>
      </c>
      <c r="BL129" s="17" t="s">
        <v>219</v>
      </c>
      <c r="BM129" s="134" t="s">
        <v>559</v>
      </c>
    </row>
    <row r="130" spans="2:47" s="1" customFormat="1" ht="12">
      <c r="B130" s="29"/>
      <c r="D130" s="136" t="s">
        <v>137</v>
      </c>
      <c r="F130" s="137" t="s">
        <v>560</v>
      </c>
      <c r="L130" s="29"/>
      <c r="M130" s="138"/>
      <c r="T130" s="50"/>
      <c r="AT130" s="17" t="s">
        <v>137</v>
      </c>
      <c r="AU130" s="17" t="s">
        <v>79</v>
      </c>
    </row>
    <row r="131" spans="2:51" s="12" customFormat="1" ht="12">
      <c r="B131" s="139"/>
      <c r="D131" s="140" t="s">
        <v>139</v>
      </c>
      <c r="E131" s="141" t="s">
        <v>3</v>
      </c>
      <c r="F131" s="142" t="s">
        <v>154</v>
      </c>
      <c r="H131" s="143">
        <v>5</v>
      </c>
      <c r="L131" s="139"/>
      <c r="M131" s="144"/>
      <c r="T131" s="145"/>
      <c r="AT131" s="141" t="s">
        <v>139</v>
      </c>
      <c r="AU131" s="141" t="s">
        <v>79</v>
      </c>
      <c r="AV131" s="12" t="s">
        <v>79</v>
      </c>
      <c r="AW131" s="12" t="s">
        <v>30</v>
      </c>
      <c r="AX131" s="12" t="s">
        <v>77</v>
      </c>
      <c r="AY131" s="141" t="s">
        <v>127</v>
      </c>
    </row>
    <row r="132" spans="2:65" s="1" customFormat="1" ht="16.5" customHeight="1">
      <c r="B132" s="123"/>
      <c r="C132" s="124" t="s">
        <v>9</v>
      </c>
      <c r="D132" s="124" t="s">
        <v>130</v>
      </c>
      <c r="E132" s="125" t="s">
        <v>561</v>
      </c>
      <c r="F132" s="126" t="s">
        <v>562</v>
      </c>
      <c r="G132" s="127" t="s">
        <v>330</v>
      </c>
      <c r="H132" s="128">
        <v>10</v>
      </c>
      <c r="I132" s="129">
        <v>0</v>
      </c>
      <c r="J132" s="129">
        <f>ROUND(I132*H132,2)</f>
        <v>0</v>
      </c>
      <c r="K132" s="126" t="s">
        <v>134</v>
      </c>
      <c r="L132" s="29"/>
      <c r="M132" s="130" t="s">
        <v>3</v>
      </c>
      <c r="N132" s="131" t="s">
        <v>40</v>
      </c>
      <c r="O132" s="132">
        <v>0.422</v>
      </c>
      <c r="P132" s="132">
        <f>O132*H132</f>
        <v>4.22</v>
      </c>
      <c r="Q132" s="132">
        <v>0.00047</v>
      </c>
      <c r="R132" s="132">
        <f>Q132*H132</f>
        <v>0.0047</v>
      </c>
      <c r="S132" s="132">
        <v>0</v>
      </c>
      <c r="T132" s="133">
        <f>S132*H132</f>
        <v>0</v>
      </c>
      <c r="AR132" s="134" t="s">
        <v>219</v>
      </c>
      <c r="AT132" s="134" t="s">
        <v>130</v>
      </c>
      <c r="AU132" s="134" t="s">
        <v>79</v>
      </c>
      <c r="AY132" s="17" t="s">
        <v>127</v>
      </c>
      <c r="BE132" s="135">
        <f>IF(N132="základní",J132,0)</f>
        <v>0</v>
      </c>
      <c r="BF132" s="135">
        <f>IF(N132="snížená",J132,0)</f>
        <v>0</v>
      </c>
      <c r="BG132" s="135">
        <f>IF(N132="zákl. přenesená",J132,0)</f>
        <v>0</v>
      </c>
      <c r="BH132" s="135">
        <f>IF(N132="sníž. přenesená",J132,0)</f>
        <v>0</v>
      </c>
      <c r="BI132" s="135">
        <f>IF(N132="nulová",J132,0)</f>
        <v>0</v>
      </c>
      <c r="BJ132" s="17" t="s">
        <v>77</v>
      </c>
      <c r="BK132" s="135">
        <f>ROUND(I132*H132,2)</f>
        <v>0</v>
      </c>
      <c r="BL132" s="17" t="s">
        <v>219</v>
      </c>
      <c r="BM132" s="134" t="s">
        <v>563</v>
      </c>
    </row>
    <row r="133" spans="2:47" s="1" customFormat="1" ht="12">
      <c r="B133" s="29"/>
      <c r="D133" s="136" t="s">
        <v>137</v>
      </c>
      <c r="F133" s="137" t="s">
        <v>564</v>
      </c>
      <c r="L133" s="29"/>
      <c r="M133" s="138"/>
      <c r="T133" s="50"/>
      <c r="AT133" s="17" t="s">
        <v>137</v>
      </c>
      <c r="AU133" s="17" t="s">
        <v>79</v>
      </c>
    </row>
    <row r="134" spans="2:65" s="1" customFormat="1" ht="16.5" customHeight="1">
      <c r="B134" s="123"/>
      <c r="C134" s="124" t="s">
        <v>219</v>
      </c>
      <c r="D134" s="124" t="s">
        <v>130</v>
      </c>
      <c r="E134" s="125" t="s">
        <v>565</v>
      </c>
      <c r="F134" s="126" t="s">
        <v>566</v>
      </c>
      <c r="G134" s="127" t="s">
        <v>201</v>
      </c>
      <c r="H134" s="128">
        <v>2</v>
      </c>
      <c r="I134" s="129">
        <v>0</v>
      </c>
      <c r="J134" s="129">
        <f>ROUND(I134*H134,2)</f>
        <v>0</v>
      </c>
      <c r="K134" s="126" t="s">
        <v>134</v>
      </c>
      <c r="L134" s="29"/>
      <c r="M134" s="130" t="s">
        <v>3</v>
      </c>
      <c r="N134" s="131" t="s">
        <v>40</v>
      </c>
      <c r="O134" s="132">
        <v>0.507</v>
      </c>
      <c r="P134" s="132">
        <f>O134*H134</f>
        <v>1.014</v>
      </c>
      <c r="Q134" s="132">
        <v>0</v>
      </c>
      <c r="R134" s="132">
        <f>Q134*H134</f>
        <v>0</v>
      </c>
      <c r="S134" s="132">
        <v>0.02961</v>
      </c>
      <c r="T134" s="133">
        <f>S134*H134</f>
        <v>0.05922</v>
      </c>
      <c r="AR134" s="134" t="s">
        <v>219</v>
      </c>
      <c r="AT134" s="134" t="s">
        <v>130</v>
      </c>
      <c r="AU134" s="134" t="s">
        <v>79</v>
      </c>
      <c r="AY134" s="17" t="s">
        <v>127</v>
      </c>
      <c r="BE134" s="135">
        <f>IF(N134="základní",J134,0)</f>
        <v>0</v>
      </c>
      <c r="BF134" s="135">
        <f>IF(N134="snížená",J134,0)</f>
        <v>0</v>
      </c>
      <c r="BG134" s="135">
        <f>IF(N134="zákl. přenesená",J134,0)</f>
        <v>0</v>
      </c>
      <c r="BH134" s="135">
        <f>IF(N134="sníž. přenesená",J134,0)</f>
        <v>0</v>
      </c>
      <c r="BI134" s="135">
        <f>IF(N134="nulová",J134,0)</f>
        <v>0</v>
      </c>
      <c r="BJ134" s="17" t="s">
        <v>77</v>
      </c>
      <c r="BK134" s="135">
        <f>ROUND(I134*H134,2)</f>
        <v>0</v>
      </c>
      <c r="BL134" s="17" t="s">
        <v>219</v>
      </c>
      <c r="BM134" s="134" t="s">
        <v>567</v>
      </c>
    </row>
    <row r="135" spans="2:47" s="1" customFormat="1" ht="12">
      <c r="B135" s="29"/>
      <c r="D135" s="136" t="s">
        <v>137</v>
      </c>
      <c r="F135" s="137" t="s">
        <v>568</v>
      </c>
      <c r="L135" s="29"/>
      <c r="M135" s="138"/>
      <c r="T135" s="50"/>
      <c r="AT135" s="17" t="s">
        <v>137</v>
      </c>
      <c r="AU135" s="17" t="s">
        <v>79</v>
      </c>
    </row>
    <row r="136" spans="2:65" s="1" customFormat="1" ht="16.5" customHeight="1">
      <c r="B136" s="123"/>
      <c r="C136" s="124" t="s">
        <v>225</v>
      </c>
      <c r="D136" s="124" t="s">
        <v>130</v>
      </c>
      <c r="E136" s="125" t="s">
        <v>569</v>
      </c>
      <c r="F136" s="126" t="s">
        <v>570</v>
      </c>
      <c r="G136" s="127" t="s">
        <v>201</v>
      </c>
      <c r="H136" s="128">
        <v>1</v>
      </c>
      <c r="I136" s="129">
        <v>0</v>
      </c>
      <c r="J136" s="129">
        <f>ROUND(I136*H136,2)</f>
        <v>0</v>
      </c>
      <c r="K136" s="126" t="s">
        <v>134</v>
      </c>
      <c r="L136" s="29"/>
      <c r="M136" s="130" t="s">
        <v>3</v>
      </c>
      <c r="N136" s="131" t="s">
        <v>40</v>
      </c>
      <c r="O136" s="132">
        <v>0.38</v>
      </c>
      <c r="P136" s="132">
        <f>O136*H136</f>
        <v>0.38</v>
      </c>
      <c r="Q136" s="132">
        <v>0.00077</v>
      </c>
      <c r="R136" s="132">
        <f>Q136*H136</f>
        <v>0.00077</v>
      </c>
      <c r="S136" s="132">
        <v>0</v>
      </c>
      <c r="T136" s="133">
        <f>S136*H136</f>
        <v>0</v>
      </c>
      <c r="AR136" s="134" t="s">
        <v>219</v>
      </c>
      <c r="AT136" s="134" t="s">
        <v>130</v>
      </c>
      <c r="AU136" s="134" t="s">
        <v>79</v>
      </c>
      <c r="AY136" s="17" t="s">
        <v>127</v>
      </c>
      <c r="BE136" s="135">
        <f>IF(N136="základní",J136,0)</f>
        <v>0</v>
      </c>
      <c r="BF136" s="135">
        <f>IF(N136="snížená",J136,0)</f>
        <v>0</v>
      </c>
      <c r="BG136" s="135">
        <f>IF(N136="zákl. přenesená",J136,0)</f>
        <v>0</v>
      </c>
      <c r="BH136" s="135">
        <f>IF(N136="sníž. přenesená",J136,0)</f>
        <v>0</v>
      </c>
      <c r="BI136" s="135">
        <f>IF(N136="nulová",J136,0)</f>
        <v>0</v>
      </c>
      <c r="BJ136" s="17" t="s">
        <v>77</v>
      </c>
      <c r="BK136" s="135">
        <f>ROUND(I136*H136,2)</f>
        <v>0</v>
      </c>
      <c r="BL136" s="17" t="s">
        <v>219</v>
      </c>
      <c r="BM136" s="134" t="s">
        <v>571</v>
      </c>
    </row>
    <row r="137" spans="2:47" s="1" customFormat="1" ht="12">
      <c r="B137" s="29"/>
      <c r="D137" s="136" t="s">
        <v>137</v>
      </c>
      <c r="F137" s="137" t="s">
        <v>572</v>
      </c>
      <c r="L137" s="29"/>
      <c r="M137" s="138"/>
      <c r="T137" s="50"/>
      <c r="AT137" s="17" t="s">
        <v>137</v>
      </c>
      <c r="AU137" s="17" t="s">
        <v>79</v>
      </c>
    </row>
    <row r="138" spans="2:65" s="1" customFormat="1" ht="16.5" customHeight="1">
      <c r="B138" s="123"/>
      <c r="C138" s="124" t="s">
        <v>232</v>
      </c>
      <c r="D138" s="124" t="s">
        <v>130</v>
      </c>
      <c r="E138" s="125" t="s">
        <v>573</v>
      </c>
      <c r="F138" s="126" t="s">
        <v>574</v>
      </c>
      <c r="G138" s="127" t="s">
        <v>330</v>
      </c>
      <c r="H138" s="128">
        <v>15</v>
      </c>
      <c r="I138" s="129">
        <v>0</v>
      </c>
      <c r="J138" s="129">
        <f>ROUND(I138*H138,2)</f>
        <v>0</v>
      </c>
      <c r="K138" s="126" t="s">
        <v>134</v>
      </c>
      <c r="L138" s="29"/>
      <c r="M138" s="130" t="s">
        <v>3</v>
      </c>
      <c r="N138" s="131" t="s">
        <v>40</v>
      </c>
      <c r="O138" s="132">
        <v>0.048</v>
      </c>
      <c r="P138" s="132">
        <f>O138*H138</f>
        <v>0.72</v>
      </c>
      <c r="Q138" s="132">
        <v>0</v>
      </c>
      <c r="R138" s="132">
        <f>Q138*H138</f>
        <v>0</v>
      </c>
      <c r="S138" s="132">
        <v>0</v>
      </c>
      <c r="T138" s="133">
        <f>S138*H138</f>
        <v>0</v>
      </c>
      <c r="AR138" s="134" t="s">
        <v>219</v>
      </c>
      <c r="AT138" s="134" t="s">
        <v>130</v>
      </c>
      <c r="AU138" s="134" t="s">
        <v>79</v>
      </c>
      <c r="AY138" s="17" t="s">
        <v>127</v>
      </c>
      <c r="BE138" s="135">
        <f>IF(N138="základní",J138,0)</f>
        <v>0</v>
      </c>
      <c r="BF138" s="135">
        <f>IF(N138="snížená",J138,0)</f>
        <v>0</v>
      </c>
      <c r="BG138" s="135">
        <f>IF(N138="zákl. přenesená",J138,0)</f>
        <v>0</v>
      </c>
      <c r="BH138" s="135">
        <f>IF(N138="sníž. přenesená",J138,0)</f>
        <v>0</v>
      </c>
      <c r="BI138" s="135">
        <f>IF(N138="nulová",J138,0)</f>
        <v>0</v>
      </c>
      <c r="BJ138" s="17" t="s">
        <v>77</v>
      </c>
      <c r="BK138" s="135">
        <f>ROUND(I138*H138,2)</f>
        <v>0</v>
      </c>
      <c r="BL138" s="17" t="s">
        <v>219</v>
      </c>
      <c r="BM138" s="134" t="s">
        <v>575</v>
      </c>
    </row>
    <row r="139" spans="2:47" s="1" customFormat="1" ht="12">
      <c r="B139" s="29"/>
      <c r="D139" s="136" t="s">
        <v>137</v>
      </c>
      <c r="F139" s="137" t="s">
        <v>576</v>
      </c>
      <c r="L139" s="29"/>
      <c r="M139" s="138"/>
      <c r="T139" s="50"/>
      <c r="AT139" s="17" t="s">
        <v>137</v>
      </c>
      <c r="AU139" s="17" t="s">
        <v>79</v>
      </c>
    </row>
    <row r="140" spans="2:51" s="12" customFormat="1" ht="12">
      <c r="B140" s="139"/>
      <c r="D140" s="140" t="s">
        <v>139</v>
      </c>
      <c r="E140" s="141" t="s">
        <v>3</v>
      </c>
      <c r="F140" s="142" t="s">
        <v>9</v>
      </c>
      <c r="H140" s="143">
        <v>15</v>
      </c>
      <c r="L140" s="139"/>
      <c r="M140" s="144"/>
      <c r="T140" s="145"/>
      <c r="AT140" s="141" t="s">
        <v>139</v>
      </c>
      <c r="AU140" s="141" t="s">
        <v>79</v>
      </c>
      <c r="AV140" s="12" t="s">
        <v>79</v>
      </c>
      <c r="AW140" s="12" t="s">
        <v>30</v>
      </c>
      <c r="AX140" s="12" t="s">
        <v>77</v>
      </c>
      <c r="AY140" s="141" t="s">
        <v>127</v>
      </c>
    </row>
    <row r="141" spans="2:65" s="1" customFormat="1" ht="16.5" customHeight="1">
      <c r="B141" s="123"/>
      <c r="C141" s="124" t="s">
        <v>241</v>
      </c>
      <c r="D141" s="124" t="s">
        <v>130</v>
      </c>
      <c r="E141" s="125" t="s">
        <v>577</v>
      </c>
      <c r="F141" s="126" t="s">
        <v>578</v>
      </c>
      <c r="G141" s="127" t="s">
        <v>186</v>
      </c>
      <c r="H141" s="128">
        <v>1</v>
      </c>
      <c r="I141" s="129">
        <v>0</v>
      </c>
      <c r="J141" s="129">
        <f>ROUND(I141*H141,2)</f>
        <v>0</v>
      </c>
      <c r="K141" s="126" t="s">
        <v>3</v>
      </c>
      <c r="L141" s="29"/>
      <c r="M141" s="130" t="s">
        <v>3</v>
      </c>
      <c r="N141" s="131" t="s">
        <v>40</v>
      </c>
      <c r="O141" s="132">
        <v>0</v>
      </c>
      <c r="P141" s="132">
        <f>O141*H141</f>
        <v>0</v>
      </c>
      <c r="Q141" s="132">
        <v>0</v>
      </c>
      <c r="R141" s="132">
        <f>Q141*H141</f>
        <v>0</v>
      </c>
      <c r="S141" s="132">
        <v>0</v>
      </c>
      <c r="T141" s="133">
        <f>S141*H141</f>
        <v>0</v>
      </c>
      <c r="AR141" s="134" t="s">
        <v>219</v>
      </c>
      <c r="AT141" s="134" t="s">
        <v>130</v>
      </c>
      <c r="AU141" s="134" t="s">
        <v>79</v>
      </c>
      <c r="AY141" s="17" t="s">
        <v>127</v>
      </c>
      <c r="BE141" s="135">
        <f>IF(N141="základní",J141,0)</f>
        <v>0</v>
      </c>
      <c r="BF141" s="135">
        <f>IF(N141="snížená",J141,0)</f>
        <v>0</v>
      </c>
      <c r="BG141" s="135">
        <f>IF(N141="zákl. přenesená",J141,0)</f>
        <v>0</v>
      </c>
      <c r="BH141" s="135">
        <f>IF(N141="sníž. přenesená",J141,0)</f>
        <v>0</v>
      </c>
      <c r="BI141" s="135">
        <f>IF(N141="nulová",J141,0)</f>
        <v>0</v>
      </c>
      <c r="BJ141" s="17" t="s">
        <v>77</v>
      </c>
      <c r="BK141" s="135">
        <f>ROUND(I141*H141,2)</f>
        <v>0</v>
      </c>
      <c r="BL141" s="17" t="s">
        <v>219</v>
      </c>
      <c r="BM141" s="134" t="s">
        <v>579</v>
      </c>
    </row>
    <row r="142" spans="2:65" s="1" customFormat="1" ht="24.15" customHeight="1">
      <c r="B142" s="123"/>
      <c r="C142" s="124" t="s">
        <v>247</v>
      </c>
      <c r="D142" s="124" t="s">
        <v>130</v>
      </c>
      <c r="E142" s="125" t="s">
        <v>580</v>
      </c>
      <c r="F142" s="126" t="s">
        <v>581</v>
      </c>
      <c r="G142" s="127" t="s">
        <v>212</v>
      </c>
      <c r="H142" s="128">
        <v>0.013</v>
      </c>
      <c r="I142" s="129">
        <v>0</v>
      </c>
      <c r="J142" s="129">
        <f>ROUND(I142*H142,2)</f>
        <v>0</v>
      </c>
      <c r="K142" s="126" t="s">
        <v>134</v>
      </c>
      <c r="L142" s="29"/>
      <c r="M142" s="130" t="s">
        <v>3</v>
      </c>
      <c r="N142" s="131" t="s">
        <v>40</v>
      </c>
      <c r="O142" s="132">
        <v>1.523</v>
      </c>
      <c r="P142" s="132">
        <f>O142*H142</f>
        <v>0.019798999999999997</v>
      </c>
      <c r="Q142" s="132">
        <v>0</v>
      </c>
      <c r="R142" s="132">
        <f>Q142*H142</f>
        <v>0</v>
      </c>
      <c r="S142" s="132">
        <v>0</v>
      </c>
      <c r="T142" s="133">
        <f>S142*H142</f>
        <v>0</v>
      </c>
      <c r="AR142" s="134" t="s">
        <v>219</v>
      </c>
      <c r="AT142" s="134" t="s">
        <v>130</v>
      </c>
      <c r="AU142" s="134" t="s">
        <v>79</v>
      </c>
      <c r="AY142" s="17" t="s">
        <v>127</v>
      </c>
      <c r="BE142" s="135">
        <f>IF(N142="základní",J142,0)</f>
        <v>0</v>
      </c>
      <c r="BF142" s="135">
        <f>IF(N142="snížená",J142,0)</f>
        <v>0</v>
      </c>
      <c r="BG142" s="135">
        <f>IF(N142="zákl. přenesená",J142,0)</f>
        <v>0</v>
      </c>
      <c r="BH142" s="135">
        <f>IF(N142="sníž. přenesená",J142,0)</f>
        <v>0</v>
      </c>
      <c r="BI142" s="135">
        <f>IF(N142="nulová",J142,0)</f>
        <v>0</v>
      </c>
      <c r="BJ142" s="17" t="s">
        <v>77</v>
      </c>
      <c r="BK142" s="135">
        <f>ROUND(I142*H142,2)</f>
        <v>0</v>
      </c>
      <c r="BL142" s="17" t="s">
        <v>219</v>
      </c>
      <c r="BM142" s="134" t="s">
        <v>582</v>
      </c>
    </row>
    <row r="143" spans="2:47" s="1" customFormat="1" ht="12">
      <c r="B143" s="29"/>
      <c r="D143" s="136" t="s">
        <v>137</v>
      </c>
      <c r="F143" s="137" t="s">
        <v>583</v>
      </c>
      <c r="L143" s="29"/>
      <c r="M143" s="138"/>
      <c r="T143" s="50"/>
      <c r="AT143" s="17" t="s">
        <v>137</v>
      </c>
      <c r="AU143" s="17" t="s">
        <v>79</v>
      </c>
    </row>
    <row r="144" spans="2:63" s="11" customFormat="1" ht="22.95" customHeight="1">
      <c r="B144" s="112"/>
      <c r="D144" s="113" t="s">
        <v>68</v>
      </c>
      <c r="E144" s="121" t="s">
        <v>584</v>
      </c>
      <c r="F144" s="121" t="s">
        <v>585</v>
      </c>
      <c r="J144" s="122">
        <f>BK144</f>
        <v>0</v>
      </c>
      <c r="L144" s="112"/>
      <c r="M144" s="116"/>
      <c r="P144" s="117">
        <f>SUM(P145:P159)</f>
        <v>16.46522</v>
      </c>
      <c r="R144" s="117">
        <f>SUM(R145:R159)</f>
        <v>0.029759999999999998</v>
      </c>
      <c r="T144" s="118">
        <f>SUM(T145:T159)</f>
        <v>0</v>
      </c>
      <c r="AR144" s="113" t="s">
        <v>79</v>
      </c>
      <c r="AT144" s="119" t="s">
        <v>68</v>
      </c>
      <c r="AU144" s="119" t="s">
        <v>77</v>
      </c>
      <c r="AY144" s="113" t="s">
        <v>127</v>
      </c>
      <c r="BK144" s="120">
        <f>SUM(BK145:BK159)</f>
        <v>0</v>
      </c>
    </row>
    <row r="145" spans="2:65" s="1" customFormat="1" ht="21.75" customHeight="1">
      <c r="B145" s="123"/>
      <c r="C145" s="124" t="s">
        <v>8</v>
      </c>
      <c r="D145" s="124" t="s">
        <v>130</v>
      </c>
      <c r="E145" s="125" t="s">
        <v>586</v>
      </c>
      <c r="F145" s="126" t="s">
        <v>587</v>
      </c>
      <c r="G145" s="127" t="s">
        <v>330</v>
      </c>
      <c r="H145" s="128">
        <v>20</v>
      </c>
      <c r="I145" s="129">
        <v>0</v>
      </c>
      <c r="J145" s="129">
        <f>ROUND(I145*H145,2)</f>
        <v>0</v>
      </c>
      <c r="K145" s="126" t="s">
        <v>134</v>
      </c>
      <c r="L145" s="29"/>
      <c r="M145" s="130" t="s">
        <v>3</v>
      </c>
      <c r="N145" s="131" t="s">
        <v>40</v>
      </c>
      <c r="O145" s="132">
        <v>0.529</v>
      </c>
      <c r="P145" s="132">
        <f>O145*H145</f>
        <v>10.58</v>
      </c>
      <c r="Q145" s="132">
        <v>0.00098</v>
      </c>
      <c r="R145" s="132">
        <f>Q145*H145</f>
        <v>0.0196</v>
      </c>
      <c r="S145" s="132">
        <v>0</v>
      </c>
      <c r="T145" s="133">
        <f>S145*H145</f>
        <v>0</v>
      </c>
      <c r="AR145" s="134" t="s">
        <v>219</v>
      </c>
      <c r="AT145" s="134" t="s">
        <v>130</v>
      </c>
      <c r="AU145" s="134" t="s">
        <v>79</v>
      </c>
      <c r="AY145" s="17" t="s">
        <v>127</v>
      </c>
      <c r="BE145" s="135">
        <f>IF(N145="základní",J145,0)</f>
        <v>0</v>
      </c>
      <c r="BF145" s="135">
        <f>IF(N145="snížená",J145,0)</f>
        <v>0</v>
      </c>
      <c r="BG145" s="135">
        <f>IF(N145="zákl. přenesená",J145,0)</f>
        <v>0</v>
      </c>
      <c r="BH145" s="135">
        <f>IF(N145="sníž. přenesená",J145,0)</f>
        <v>0</v>
      </c>
      <c r="BI145" s="135">
        <f>IF(N145="nulová",J145,0)</f>
        <v>0</v>
      </c>
      <c r="BJ145" s="17" t="s">
        <v>77</v>
      </c>
      <c r="BK145" s="135">
        <f>ROUND(I145*H145,2)</f>
        <v>0</v>
      </c>
      <c r="BL145" s="17" t="s">
        <v>219</v>
      </c>
      <c r="BM145" s="134" t="s">
        <v>588</v>
      </c>
    </row>
    <row r="146" spans="2:47" s="1" customFormat="1" ht="12">
      <c r="B146" s="29"/>
      <c r="D146" s="136" t="s">
        <v>137</v>
      </c>
      <c r="F146" s="137" t="s">
        <v>589</v>
      </c>
      <c r="L146" s="29"/>
      <c r="M146" s="138"/>
      <c r="T146" s="50"/>
      <c r="AT146" s="17" t="s">
        <v>137</v>
      </c>
      <c r="AU146" s="17" t="s">
        <v>79</v>
      </c>
    </row>
    <row r="147" spans="2:51" s="12" customFormat="1" ht="12">
      <c r="B147" s="139"/>
      <c r="D147" s="140" t="s">
        <v>139</v>
      </c>
      <c r="E147" s="141" t="s">
        <v>3</v>
      </c>
      <c r="F147" s="142" t="s">
        <v>247</v>
      </c>
      <c r="H147" s="143">
        <v>20</v>
      </c>
      <c r="L147" s="139"/>
      <c r="M147" s="144"/>
      <c r="T147" s="145"/>
      <c r="AT147" s="141" t="s">
        <v>139</v>
      </c>
      <c r="AU147" s="141" t="s">
        <v>79</v>
      </c>
      <c r="AV147" s="12" t="s">
        <v>79</v>
      </c>
      <c r="AW147" s="12" t="s">
        <v>30</v>
      </c>
      <c r="AX147" s="12" t="s">
        <v>77</v>
      </c>
      <c r="AY147" s="141" t="s">
        <v>127</v>
      </c>
    </row>
    <row r="148" spans="2:65" s="1" customFormat="1" ht="33" customHeight="1">
      <c r="B148" s="123"/>
      <c r="C148" s="124" t="s">
        <v>259</v>
      </c>
      <c r="D148" s="124" t="s">
        <v>130</v>
      </c>
      <c r="E148" s="125" t="s">
        <v>590</v>
      </c>
      <c r="F148" s="126" t="s">
        <v>591</v>
      </c>
      <c r="G148" s="127" t="s">
        <v>330</v>
      </c>
      <c r="H148" s="128">
        <v>20</v>
      </c>
      <c r="I148" s="129">
        <v>0</v>
      </c>
      <c r="J148" s="129">
        <f>ROUND(I148*H148,2)</f>
        <v>0</v>
      </c>
      <c r="K148" s="126" t="s">
        <v>134</v>
      </c>
      <c r="L148" s="29"/>
      <c r="M148" s="130" t="s">
        <v>3</v>
      </c>
      <c r="N148" s="131" t="s">
        <v>40</v>
      </c>
      <c r="O148" s="132">
        <v>0.103</v>
      </c>
      <c r="P148" s="132">
        <f>O148*H148</f>
        <v>2.06</v>
      </c>
      <c r="Q148" s="132">
        <v>7E-05</v>
      </c>
      <c r="R148" s="132">
        <f>Q148*H148</f>
        <v>0.0013999999999999998</v>
      </c>
      <c r="S148" s="132">
        <v>0</v>
      </c>
      <c r="T148" s="133">
        <f>S148*H148</f>
        <v>0</v>
      </c>
      <c r="AR148" s="134" t="s">
        <v>219</v>
      </c>
      <c r="AT148" s="134" t="s">
        <v>130</v>
      </c>
      <c r="AU148" s="134" t="s">
        <v>79</v>
      </c>
      <c r="AY148" s="17" t="s">
        <v>127</v>
      </c>
      <c r="BE148" s="135">
        <f>IF(N148="základní",J148,0)</f>
        <v>0</v>
      </c>
      <c r="BF148" s="135">
        <f>IF(N148="snížená",J148,0)</f>
        <v>0</v>
      </c>
      <c r="BG148" s="135">
        <f>IF(N148="zákl. přenesená",J148,0)</f>
        <v>0</v>
      </c>
      <c r="BH148" s="135">
        <f>IF(N148="sníž. přenesená",J148,0)</f>
        <v>0</v>
      </c>
      <c r="BI148" s="135">
        <f>IF(N148="nulová",J148,0)</f>
        <v>0</v>
      </c>
      <c r="BJ148" s="17" t="s">
        <v>77</v>
      </c>
      <c r="BK148" s="135">
        <f>ROUND(I148*H148,2)</f>
        <v>0</v>
      </c>
      <c r="BL148" s="17" t="s">
        <v>219</v>
      </c>
      <c r="BM148" s="134" t="s">
        <v>592</v>
      </c>
    </row>
    <row r="149" spans="2:47" s="1" customFormat="1" ht="12">
      <c r="B149" s="29"/>
      <c r="D149" s="136" t="s">
        <v>137</v>
      </c>
      <c r="F149" s="137" t="s">
        <v>593</v>
      </c>
      <c r="L149" s="29"/>
      <c r="M149" s="138"/>
      <c r="T149" s="50"/>
      <c r="AT149" s="17" t="s">
        <v>137</v>
      </c>
      <c r="AU149" s="17" t="s">
        <v>79</v>
      </c>
    </row>
    <row r="150" spans="2:51" s="12" customFormat="1" ht="12">
      <c r="B150" s="139"/>
      <c r="D150" s="140" t="s">
        <v>139</v>
      </c>
      <c r="E150" s="141" t="s">
        <v>3</v>
      </c>
      <c r="F150" s="142" t="s">
        <v>247</v>
      </c>
      <c r="H150" s="143">
        <v>20</v>
      </c>
      <c r="L150" s="139"/>
      <c r="M150" s="144"/>
      <c r="T150" s="145"/>
      <c r="AT150" s="141" t="s">
        <v>139</v>
      </c>
      <c r="AU150" s="141" t="s">
        <v>79</v>
      </c>
      <c r="AV150" s="12" t="s">
        <v>79</v>
      </c>
      <c r="AW150" s="12" t="s">
        <v>30</v>
      </c>
      <c r="AX150" s="12" t="s">
        <v>77</v>
      </c>
      <c r="AY150" s="141" t="s">
        <v>127</v>
      </c>
    </row>
    <row r="151" spans="2:65" s="1" customFormat="1" ht="16.5" customHeight="1">
      <c r="B151" s="123"/>
      <c r="C151" s="124" t="s">
        <v>265</v>
      </c>
      <c r="D151" s="124" t="s">
        <v>130</v>
      </c>
      <c r="E151" s="125" t="s">
        <v>594</v>
      </c>
      <c r="F151" s="126" t="s">
        <v>595</v>
      </c>
      <c r="G151" s="127" t="s">
        <v>201</v>
      </c>
      <c r="H151" s="128">
        <v>1</v>
      </c>
      <c r="I151" s="129">
        <v>0</v>
      </c>
      <c r="J151" s="129">
        <f>ROUND(I151*H151,2)</f>
        <v>0</v>
      </c>
      <c r="K151" s="126" t="s">
        <v>134</v>
      </c>
      <c r="L151" s="29"/>
      <c r="M151" s="130" t="s">
        <v>3</v>
      </c>
      <c r="N151" s="131" t="s">
        <v>40</v>
      </c>
      <c r="O151" s="132">
        <v>0.204</v>
      </c>
      <c r="P151" s="132">
        <f>O151*H151</f>
        <v>0.204</v>
      </c>
      <c r="Q151" s="132">
        <v>0.00076</v>
      </c>
      <c r="R151" s="132">
        <f>Q151*H151</f>
        <v>0.00076</v>
      </c>
      <c r="S151" s="132">
        <v>0</v>
      </c>
      <c r="T151" s="133">
        <f>S151*H151</f>
        <v>0</v>
      </c>
      <c r="AR151" s="134" t="s">
        <v>219</v>
      </c>
      <c r="AT151" s="134" t="s">
        <v>130</v>
      </c>
      <c r="AU151" s="134" t="s">
        <v>79</v>
      </c>
      <c r="AY151" s="17" t="s">
        <v>127</v>
      </c>
      <c r="BE151" s="135">
        <f>IF(N151="základní",J151,0)</f>
        <v>0</v>
      </c>
      <c r="BF151" s="135">
        <f>IF(N151="snížená",J151,0)</f>
        <v>0</v>
      </c>
      <c r="BG151" s="135">
        <f>IF(N151="zákl. přenesená",J151,0)</f>
        <v>0</v>
      </c>
      <c r="BH151" s="135">
        <f>IF(N151="sníž. přenesená",J151,0)</f>
        <v>0</v>
      </c>
      <c r="BI151" s="135">
        <f>IF(N151="nulová",J151,0)</f>
        <v>0</v>
      </c>
      <c r="BJ151" s="17" t="s">
        <v>77</v>
      </c>
      <c r="BK151" s="135">
        <f>ROUND(I151*H151,2)</f>
        <v>0</v>
      </c>
      <c r="BL151" s="17" t="s">
        <v>219</v>
      </c>
      <c r="BM151" s="134" t="s">
        <v>596</v>
      </c>
    </row>
    <row r="152" spans="2:47" s="1" customFormat="1" ht="12">
      <c r="B152" s="29"/>
      <c r="D152" s="136" t="s">
        <v>137</v>
      </c>
      <c r="F152" s="137" t="s">
        <v>597</v>
      </c>
      <c r="L152" s="29"/>
      <c r="M152" s="138"/>
      <c r="T152" s="50"/>
      <c r="AT152" s="17" t="s">
        <v>137</v>
      </c>
      <c r="AU152" s="17" t="s">
        <v>79</v>
      </c>
    </row>
    <row r="153" spans="2:65" s="1" customFormat="1" ht="16.5" customHeight="1">
      <c r="B153" s="123"/>
      <c r="C153" s="124" t="s">
        <v>271</v>
      </c>
      <c r="D153" s="124" t="s">
        <v>130</v>
      </c>
      <c r="E153" s="125" t="s">
        <v>598</v>
      </c>
      <c r="F153" s="126" t="s">
        <v>599</v>
      </c>
      <c r="G153" s="127" t="s">
        <v>201</v>
      </c>
      <c r="H153" s="128">
        <v>1</v>
      </c>
      <c r="I153" s="129">
        <v>0</v>
      </c>
      <c r="J153" s="129">
        <f>ROUND(I153*H153,2)</f>
        <v>0</v>
      </c>
      <c r="K153" s="126" t="s">
        <v>3</v>
      </c>
      <c r="L153" s="29"/>
      <c r="M153" s="130" t="s">
        <v>3</v>
      </c>
      <c r="N153" s="131" t="s">
        <v>40</v>
      </c>
      <c r="O153" s="132">
        <v>0</v>
      </c>
      <c r="P153" s="132">
        <f>O153*H153</f>
        <v>0</v>
      </c>
      <c r="Q153" s="132">
        <v>0</v>
      </c>
      <c r="R153" s="132">
        <f>Q153*H153</f>
        <v>0</v>
      </c>
      <c r="S153" s="132">
        <v>0</v>
      </c>
      <c r="T153" s="133">
        <f>S153*H153</f>
        <v>0</v>
      </c>
      <c r="AR153" s="134" t="s">
        <v>219</v>
      </c>
      <c r="AT153" s="134" t="s">
        <v>130</v>
      </c>
      <c r="AU153" s="134" t="s">
        <v>79</v>
      </c>
      <c r="AY153" s="17" t="s">
        <v>127</v>
      </c>
      <c r="BE153" s="135">
        <f>IF(N153="základní",J153,0)</f>
        <v>0</v>
      </c>
      <c r="BF153" s="135">
        <f>IF(N153="snížená",J153,0)</f>
        <v>0</v>
      </c>
      <c r="BG153" s="135">
        <f>IF(N153="zákl. přenesená",J153,0)</f>
        <v>0</v>
      </c>
      <c r="BH153" s="135">
        <f>IF(N153="sníž. přenesená",J153,0)</f>
        <v>0</v>
      </c>
      <c r="BI153" s="135">
        <f>IF(N153="nulová",J153,0)</f>
        <v>0</v>
      </c>
      <c r="BJ153" s="17" t="s">
        <v>77</v>
      </c>
      <c r="BK153" s="135">
        <f>ROUND(I153*H153,2)</f>
        <v>0</v>
      </c>
      <c r="BL153" s="17" t="s">
        <v>219</v>
      </c>
      <c r="BM153" s="134" t="s">
        <v>600</v>
      </c>
    </row>
    <row r="154" spans="2:65" s="1" customFormat="1" ht="24.15" customHeight="1">
      <c r="B154" s="123"/>
      <c r="C154" s="124" t="s">
        <v>276</v>
      </c>
      <c r="D154" s="124" t="s">
        <v>130</v>
      </c>
      <c r="E154" s="125" t="s">
        <v>601</v>
      </c>
      <c r="F154" s="126" t="s">
        <v>602</v>
      </c>
      <c r="G154" s="127" t="s">
        <v>330</v>
      </c>
      <c r="H154" s="128">
        <v>20</v>
      </c>
      <c r="I154" s="129">
        <v>0</v>
      </c>
      <c r="J154" s="129">
        <f>ROUND(I154*H154,2)</f>
        <v>0</v>
      </c>
      <c r="K154" s="126" t="s">
        <v>134</v>
      </c>
      <c r="L154" s="29"/>
      <c r="M154" s="130" t="s">
        <v>3</v>
      </c>
      <c r="N154" s="131" t="s">
        <v>40</v>
      </c>
      <c r="O154" s="132">
        <v>0.179</v>
      </c>
      <c r="P154" s="132">
        <f>O154*H154</f>
        <v>3.58</v>
      </c>
      <c r="Q154" s="132">
        <v>0.0004</v>
      </c>
      <c r="R154" s="132">
        <f>Q154*H154</f>
        <v>0.008</v>
      </c>
      <c r="S154" s="132">
        <v>0</v>
      </c>
      <c r="T154" s="133">
        <f>S154*H154</f>
        <v>0</v>
      </c>
      <c r="AR154" s="134" t="s">
        <v>219</v>
      </c>
      <c r="AT154" s="134" t="s">
        <v>130</v>
      </c>
      <c r="AU154" s="134" t="s">
        <v>79</v>
      </c>
      <c r="AY154" s="17" t="s">
        <v>127</v>
      </c>
      <c r="BE154" s="135">
        <f>IF(N154="základní",J154,0)</f>
        <v>0</v>
      </c>
      <c r="BF154" s="135">
        <f>IF(N154="snížená",J154,0)</f>
        <v>0</v>
      </c>
      <c r="BG154" s="135">
        <f>IF(N154="zákl. přenesená",J154,0)</f>
        <v>0</v>
      </c>
      <c r="BH154" s="135">
        <f>IF(N154="sníž. přenesená",J154,0)</f>
        <v>0</v>
      </c>
      <c r="BI154" s="135">
        <f>IF(N154="nulová",J154,0)</f>
        <v>0</v>
      </c>
      <c r="BJ154" s="17" t="s">
        <v>77</v>
      </c>
      <c r="BK154" s="135">
        <f>ROUND(I154*H154,2)</f>
        <v>0</v>
      </c>
      <c r="BL154" s="17" t="s">
        <v>219</v>
      </c>
      <c r="BM154" s="134" t="s">
        <v>603</v>
      </c>
    </row>
    <row r="155" spans="2:47" s="1" customFormat="1" ht="12">
      <c r="B155" s="29"/>
      <c r="D155" s="136" t="s">
        <v>137</v>
      </c>
      <c r="F155" s="137" t="s">
        <v>604</v>
      </c>
      <c r="L155" s="29"/>
      <c r="M155" s="138"/>
      <c r="T155" s="50"/>
      <c r="AT155" s="17" t="s">
        <v>137</v>
      </c>
      <c r="AU155" s="17" t="s">
        <v>79</v>
      </c>
    </row>
    <row r="156" spans="2:51" s="12" customFormat="1" ht="12">
      <c r="B156" s="139"/>
      <c r="D156" s="140" t="s">
        <v>139</v>
      </c>
      <c r="E156" s="141" t="s">
        <v>3</v>
      </c>
      <c r="F156" s="142" t="s">
        <v>247</v>
      </c>
      <c r="H156" s="143">
        <v>20</v>
      </c>
      <c r="L156" s="139"/>
      <c r="M156" s="144"/>
      <c r="T156" s="145"/>
      <c r="AT156" s="141" t="s">
        <v>139</v>
      </c>
      <c r="AU156" s="141" t="s">
        <v>79</v>
      </c>
      <c r="AV156" s="12" t="s">
        <v>79</v>
      </c>
      <c r="AW156" s="12" t="s">
        <v>30</v>
      </c>
      <c r="AX156" s="12" t="s">
        <v>77</v>
      </c>
      <c r="AY156" s="141" t="s">
        <v>127</v>
      </c>
    </row>
    <row r="157" spans="2:65" s="1" customFormat="1" ht="16.5" customHeight="1">
      <c r="B157" s="123"/>
      <c r="C157" s="124" t="s">
        <v>282</v>
      </c>
      <c r="D157" s="124" t="s">
        <v>130</v>
      </c>
      <c r="E157" s="125" t="s">
        <v>605</v>
      </c>
      <c r="F157" s="126" t="s">
        <v>606</v>
      </c>
      <c r="G157" s="127" t="s">
        <v>186</v>
      </c>
      <c r="H157" s="128">
        <v>1</v>
      </c>
      <c r="I157" s="129">
        <v>0</v>
      </c>
      <c r="J157" s="129">
        <f>ROUND(I157*H157,2)</f>
        <v>0</v>
      </c>
      <c r="K157" s="126" t="s">
        <v>3</v>
      </c>
      <c r="L157" s="29"/>
      <c r="M157" s="130" t="s">
        <v>3</v>
      </c>
      <c r="N157" s="131" t="s">
        <v>40</v>
      </c>
      <c r="O157" s="132">
        <v>0</v>
      </c>
      <c r="P157" s="132">
        <f>O157*H157</f>
        <v>0</v>
      </c>
      <c r="Q157" s="132">
        <v>0</v>
      </c>
      <c r="R157" s="132">
        <f>Q157*H157</f>
        <v>0</v>
      </c>
      <c r="S157" s="132">
        <v>0</v>
      </c>
      <c r="T157" s="133">
        <f>S157*H157</f>
        <v>0</v>
      </c>
      <c r="AR157" s="134" t="s">
        <v>219</v>
      </c>
      <c r="AT157" s="134" t="s">
        <v>130</v>
      </c>
      <c r="AU157" s="134" t="s">
        <v>79</v>
      </c>
      <c r="AY157" s="17" t="s">
        <v>127</v>
      </c>
      <c r="BE157" s="135">
        <f>IF(N157="základní",J157,0)</f>
        <v>0</v>
      </c>
      <c r="BF157" s="135">
        <f>IF(N157="snížená",J157,0)</f>
        <v>0</v>
      </c>
      <c r="BG157" s="135">
        <f>IF(N157="zákl. přenesená",J157,0)</f>
        <v>0</v>
      </c>
      <c r="BH157" s="135">
        <f>IF(N157="sníž. přenesená",J157,0)</f>
        <v>0</v>
      </c>
      <c r="BI157" s="135">
        <f>IF(N157="nulová",J157,0)</f>
        <v>0</v>
      </c>
      <c r="BJ157" s="17" t="s">
        <v>77</v>
      </c>
      <c r="BK157" s="135">
        <f>ROUND(I157*H157,2)</f>
        <v>0</v>
      </c>
      <c r="BL157" s="17" t="s">
        <v>219</v>
      </c>
      <c r="BM157" s="134" t="s">
        <v>607</v>
      </c>
    </row>
    <row r="158" spans="2:65" s="1" customFormat="1" ht="24.15" customHeight="1">
      <c r="B158" s="123"/>
      <c r="C158" s="124" t="s">
        <v>288</v>
      </c>
      <c r="D158" s="124" t="s">
        <v>130</v>
      </c>
      <c r="E158" s="125" t="s">
        <v>608</v>
      </c>
      <c r="F158" s="126" t="s">
        <v>609</v>
      </c>
      <c r="G158" s="127" t="s">
        <v>212</v>
      </c>
      <c r="H158" s="128">
        <v>0.03</v>
      </c>
      <c r="I158" s="129">
        <v>0</v>
      </c>
      <c r="J158" s="129">
        <f>ROUND(I158*H158,2)</f>
        <v>0</v>
      </c>
      <c r="K158" s="126" t="s">
        <v>134</v>
      </c>
      <c r="L158" s="29"/>
      <c r="M158" s="130" t="s">
        <v>3</v>
      </c>
      <c r="N158" s="131" t="s">
        <v>40</v>
      </c>
      <c r="O158" s="132">
        <v>1.374</v>
      </c>
      <c r="P158" s="132">
        <f>O158*H158</f>
        <v>0.04122</v>
      </c>
      <c r="Q158" s="132">
        <v>0</v>
      </c>
      <c r="R158" s="132">
        <f>Q158*H158</f>
        <v>0</v>
      </c>
      <c r="S158" s="132">
        <v>0</v>
      </c>
      <c r="T158" s="133">
        <f>S158*H158</f>
        <v>0</v>
      </c>
      <c r="AR158" s="134" t="s">
        <v>219</v>
      </c>
      <c r="AT158" s="134" t="s">
        <v>130</v>
      </c>
      <c r="AU158" s="134" t="s">
        <v>79</v>
      </c>
      <c r="AY158" s="17" t="s">
        <v>127</v>
      </c>
      <c r="BE158" s="135">
        <f>IF(N158="základní",J158,0)</f>
        <v>0</v>
      </c>
      <c r="BF158" s="135">
        <f>IF(N158="snížená",J158,0)</f>
        <v>0</v>
      </c>
      <c r="BG158" s="135">
        <f>IF(N158="zákl. přenesená",J158,0)</f>
        <v>0</v>
      </c>
      <c r="BH158" s="135">
        <f>IF(N158="sníž. přenesená",J158,0)</f>
        <v>0</v>
      </c>
      <c r="BI158" s="135">
        <f>IF(N158="nulová",J158,0)</f>
        <v>0</v>
      </c>
      <c r="BJ158" s="17" t="s">
        <v>77</v>
      </c>
      <c r="BK158" s="135">
        <f>ROUND(I158*H158,2)</f>
        <v>0</v>
      </c>
      <c r="BL158" s="17" t="s">
        <v>219</v>
      </c>
      <c r="BM158" s="134" t="s">
        <v>610</v>
      </c>
    </row>
    <row r="159" spans="2:47" s="1" customFormat="1" ht="12">
      <c r="B159" s="29"/>
      <c r="D159" s="136" t="s">
        <v>137</v>
      </c>
      <c r="F159" s="137" t="s">
        <v>611</v>
      </c>
      <c r="L159" s="29"/>
      <c r="M159" s="138"/>
      <c r="T159" s="50"/>
      <c r="AT159" s="17" t="s">
        <v>137</v>
      </c>
      <c r="AU159" s="17" t="s">
        <v>79</v>
      </c>
    </row>
    <row r="160" spans="2:63" s="11" customFormat="1" ht="22.95" customHeight="1">
      <c r="B160" s="112"/>
      <c r="D160" s="113" t="s">
        <v>68</v>
      </c>
      <c r="E160" s="121" t="s">
        <v>239</v>
      </c>
      <c r="F160" s="121" t="s">
        <v>240</v>
      </c>
      <c r="J160" s="122">
        <f>BK160</f>
        <v>0</v>
      </c>
      <c r="L160" s="112"/>
      <c r="M160" s="116"/>
      <c r="P160" s="117">
        <f>SUM(P161:P178)</f>
        <v>5.681741000000001</v>
      </c>
      <c r="R160" s="117">
        <f>SUM(R161:R178)</f>
        <v>0.07348999999999999</v>
      </c>
      <c r="T160" s="118">
        <f>SUM(T161:T178)</f>
        <v>0</v>
      </c>
      <c r="AR160" s="113" t="s">
        <v>79</v>
      </c>
      <c r="AT160" s="119" t="s">
        <v>68</v>
      </c>
      <c r="AU160" s="119" t="s">
        <v>77</v>
      </c>
      <c r="AY160" s="113" t="s">
        <v>127</v>
      </c>
      <c r="BK160" s="120">
        <f>SUM(BK161:BK178)</f>
        <v>0</v>
      </c>
    </row>
    <row r="161" spans="2:65" s="1" customFormat="1" ht="24.15" customHeight="1">
      <c r="B161" s="123"/>
      <c r="C161" s="124" t="s">
        <v>293</v>
      </c>
      <c r="D161" s="124" t="s">
        <v>130</v>
      </c>
      <c r="E161" s="125" t="s">
        <v>612</v>
      </c>
      <c r="F161" s="126" t="s">
        <v>613</v>
      </c>
      <c r="G161" s="127" t="s">
        <v>244</v>
      </c>
      <c r="H161" s="128">
        <v>1</v>
      </c>
      <c r="I161" s="129">
        <v>0</v>
      </c>
      <c r="J161" s="129">
        <f>ROUND(I161*H161,2)</f>
        <v>0</v>
      </c>
      <c r="K161" s="126" t="s">
        <v>134</v>
      </c>
      <c r="L161" s="29"/>
      <c r="M161" s="130" t="s">
        <v>3</v>
      </c>
      <c r="N161" s="131" t="s">
        <v>40</v>
      </c>
      <c r="O161" s="132">
        <v>1.1</v>
      </c>
      <c r="P161" s="132">
        <f>O161*H161</f>
        <v>1.1</v>
      </c>
      <c r="Q161" s="132">
        <v>0.01647</v>
      </c>
      <c r="R161" s="132">
        <f>Q161*H161</f>
        <v>0.01647</v>
      </c>
      <c r="S161" s="132">
        <v>0</v>
      </c>
      <c r="T161" s="133">
        <f>S161*H161</f>
        <v>0</v>
      </c>
      <c r="AR161" s="134" t="s">
        <v>219</v>
      </c>
      <c r="AT161" s="134" t="s">
        <v>130</v>
      </c>
      <c r="AU161" s="134" t="s">
        <v>79</v>
      </c>
      <c r="AY161" s="17" t="s">
        <v>127</v>
      </c>
      <c r="BE161" s="135">
        <f>IF(N161="základní",J161,0)</f>
        <v>0</v>
      </c>
      <c r="BF161" s="135">
        <f>IF(N161="snížená",J161,0)</f>
        <v>0</v>
      </c>
      <c r="BG161" s="135">
        <f>IF(N161="zákl. přenesená",J161,0)</f>
        <v>0</v>
      </c>
      <c r="BH161" s="135">
        <f>IF(N161="sníž. přenesená",J161,0)</f>
        <v>0</v>
      </c>
      <c r="BI161" s="135">
        <f>IF(N161="nulová",J161,0)</f>
        <v>0</v>
      </c>
      <c r="BJ161" s="17" t="s">
        <v>77</v>
      </c>
      <c r="BK161" s="135">
        <f>ROUND(I161*H161,2)</f>
        <v>0</v>
      </c>
      <c r="BL161" s="17" t="s">
        <v>219</v>
      </c>
      <c r="BM161" s="134" t="s">
        <v>614</v>
      </c>
    </row>
    <row r="162" spans="2:47" s="1" customFormat="1" ht="12">
      <c r="B162" s="29"/>
      <c r="D162" s="136" t="s">
        <v>137</v>
      </c>
      <c r="F162" s="137" t="s">
        <v>615</v>
      </c>
      <c r="L162" s="29"/>
      <c r="M162" s="138"/>
      <c r="T162" s="50"/>
      <c r="AT162" s="17" t="s">
        <v>137</v>
      </c>
      <c r="AU162" s="17" t="s">
        <v>79</v>
      </c>
    </row>
    <row r="163" spans="2:65" s="1" customFormat="1" ht="24.15" customHeight="1">
      <c r="B163" s="123"/>
      <c r="C163" s="124" t="s">
        <v>300</v>
      </c>
      <c r="D163" s="124" t="s">
        <v>130</v>
      </c>
      <c r="E163" s="125" t="s">
        <v>616</v>
      </c>
      <c r="F163" s="126" t="s">
        <v>617</v>
      </c>
      <c r="G163" s="127" t="s">
        <v>244</v>
      </c>
      <c r="H163" s="128">
        <v>1</v>
      </c>
      <c r="I163" s="129">
        <v>0</v>
      </c>
      <c r="J163" s="129">
        <f>ROUND(I163*H163,2)</f>
        <v>0</v>
      </c>
      <c r="K163" s="126" t="s">
        <v>134</v>
      </c>
      <c r="L163" s="29"/>
      <c r="M163" s="130" t="s">
        <v>3</v>
      </c>
      <c r="N163" s="131" t="s">
        <v>40</v>
      </c>
      <c r="O163" s="132">
        <v>0.85</v>
      </c>
      <c r="P163" s="132">
        <f>O163*H163</f>
        <v>0.85</v>
      </c>
      <c r="Q163" s="132">
        <v>0.00493</v>
      </c>
      <c r="R163" s="132">
        <f>Q163*H163</f>
        <v>0.00493</v>
      </c>
      <c r="S163" s="132">
        <v>0</v>
      </c>
      <c r="T163" s="133">
        <f>S163*H163</f>
        <v>0</v>
      </c>
      <c r="AR163" s="134" t="s">
        <v>219</v>
      </c>
      <c r="AT163" s="134" t="s">
        <v>130</v>
      </c>
      <c r="AU163" s="134" t="s">
        <v>79</v>
      </c>
      <c r="AY163" s="17" t="s">
        <v>127</v>
      </c>
      <c r="BE163" s="135">
        <f>IF(N163="základní",J163,0)</f>
        <v>0</v>
      </c>
      <c r="BF163" s="135">
        <f>IF(N163="snížená",J163,0)</f>
        <v>0</v>
      </c>
      <c r="BG163" s="135">
        <f>IF(N163="zákl. přenesená",J163,0)</f>
        <v>0</v>
      </c>
      <c r="BH163" s="135">
        <f>IF(N163="sníž. přenesená",J163,0)</f>
        <v>0</v>
      </c>
      <c r="BI163" s="135">
        <f>IF(N163="nulová",J163,0)</f>
        <v>0</v>
      </c>
      <c r="BJ163" s="17" t="s">
        <v>77</v>
      </c>
      <c r="BK163" s="135">
        <f>ROUND(I163*H163,2)</f>
        <v>0</v>
      </c>
      <c r="BL163" s="17" t="s">
        <v>219</v>
      </c>
      <c r="BM163" s="134" t="s">
        <v>618</v>
      </c>
    </row>
    <row r="164" spans="2:47" s="1" customFormat="1" ht="12">
      <c r="B164" s="29"/>
      <c r="D164" s="136" t="s">
        <v>137</v>
      </c>
      <c r="F164" s="137" t="s">
        <v>619</v>
      </c>
      <c r="L164" s="29"/>
      <c r="M164" s="138"/>
      <c r="T164" s="50"/>
      <c r="AT164" s="17" t="s">
        <v>137</v>
      </c>
      <c r="AU164" s="17" t="s">
        <v>79</v>
      </c>
    </row>
    <row r="165" spans="2:65" s="1" customFormat="1" ht="21.75" customHeight="1">
      <c r="B165" s="123"/>
      <c r="C165" s="124" t="s">
        <v>304</v>
      </c>
      <c r="D165" s="124" t="s">
        <v>130</v>
      </c>
      <c r="E165" s="125" t="s">
        <v>620</v>
      </c>
      <c r="F165" s="126" t="s">
        <v>621</v>
      </c>
      <c r="G165" s="127" t="s">
        <v>244</v>
      </c>
      <c r="H165" s="128">
        <v>1</v>
      </c>
      <c r="I165" s="129">
        <v>0</v>
      </c>
      <c r="J165" s="129">
        <f>ROUND(I165*H165,2)</f>
        <v>0</v>
      </c>
      <c r="K165" s="126" t="s">
        <v>134</v>
      </c>
      <c r="L165" s="29"/>
      <c r="M165" s="130" t="s">
        <v>3</v>
      </c>
      <c r="N165" s="131" t="s">
        <v>40</v>
      </c>
      <c r="O165" s="132">
        <v>1.5</v>
      </c>
      <c r="P165" s="132">
        <f>O165*H165</f>
        <v>1.5</v>
      </c>
      <c r="Q165" s="132">
        <v>0.01475</v>
      </c>
      <c r="R165" s="132">
        <f>Q165*H165</f>
        <v>0.01475</v>
      </c>
      <c r="S165" s="132">
        <v>0</v>
      </c>
      <c r="T165" s="133">
        <f>S165*H165</f>
        <v>0</v>
      </c>
      <c r="AR165" s="134" t="s">
        <v>219</v>
      </c>
      <c r="AT165" s="134" t="s">
        <v>130</v>
      </c>
      <c r="AU165" s="134" t="s">
        <v>79</v>
      </c>
      <c r="AY165" s="17" t="s">
        <v>127</v>
      </c>
      <c r="BE165" s="135">
        <f>IF(N165="základní",J165,0)</f>
        <v>0</v>
      </c>
      <c r="BF165" s="135">
        <f>IF(N165="snížená",J165,0)</f>
        <v>0</v>
      </c>
      <c r="BG165" s="135">
        <f>IF(N165="zákl. přenesená",J165,0)</f>
        <v>0</v>
      </c>
      <c r="BH165" s="135">
        <f>IF(N165="sníž. přenesená",J165,0)</f>
        <v>0</v>
      </c>
      <c r="BI165" s="135">
        <f>IF(N165="nulová",J165,0)</f>
        <v>0</v>
      </c>
      <c r="BJ165" s="17" t="s">
        <v>77</v>
      </c>
      <c r="BK165" s="135">
        <f>ROUND(I165*H165,2)</f>
        <v>0</v>
      </c>
      <c r="BL165" s="17" t="s">
        <v>219</v>
      </c>
      <c r="BM165" s="134" t="s">
        <v>622</v>
      </c>
    </row>
    <row r="166" spans="2:47" s="1" customFormat="1" ht="12">
      <c r="B166" s="29"/>
      <c r="D166" s="136" t="s">
        <v>137</v>
      </c>
      <c r="F166" s="137" t="s">
        <v>623</v>
      </c>
      <c r="L166" s="29"/>
      <c r="M166" s="138"/>
      <c r="T166" s="50"/>
      <c r="AT166" s="17" t="s">
        <v>137</v>
      </c>
      <c r="AU166" s="17" t="s">
        <v>79</v>
      </c>
    </row>
    <row r="167" spans="2:65" s="1" customFormat="1" ht="16.5" customHeight="1">
      <c r="B167" s="123"/>
      <c r="C167" s="124" t="s">
        <v>308</v>
      </c>
      <c r="D167" s="124" t="s">
        <v>130</v>
      </c>
      <c r="E167" s="125" t="s">
        <v>624</v>
      </c>
      <c r="F167" s="126" t="s">
        <v>625</v>
      </c>
      <c r="G167" s="127" t="s">
        <v>244</v>
      </c>
      <c r="H167" s="128">
        <v>1</v>
      </c>
      <c r="I167" s="129">
        <v>0</v>
      </c>
      <c r="J167" s="129">
        <f>ROUND(I167*H167,2)</f>
        <v>0</v>
      </c>
      <c r="K167" s="126" t="s">
        <v>134</v>
      </c>
      <c r="L167" s="29"/>
      <c r="M167" s="130" t="s">
        <v>3</v>
      </c>
      <c r="N167" s="131" t="s">
        <v>40</v>
      </c>
      <c r="O167" s="132">
        <v>0.507</v>
      </c>
      <c r="P167" s="132">
        <f>O167*H167</f>
        <v>0.507</v>
      </c>
      <c r="Q167" s="132">
        <v>0.01066</v>
      </c>
      <c r="R167" s="132">
        <f>Q167*H167</f>
        <v>0.01066</v>
      </c>
      <c r="S167" s="132">
        <v>0</v>
      </c>
      <c r="T167" s="133">
        <f>S167*H167</f>
        <v>0</v>
      </c>
      <c r="AR167" s="134" t="s">
        <v>219</v>
      </c>
      <c r="AT167" s="134" t="s">
        <v>130</v>
      </c>
      <c r="AU167" s="134" t="s">
        <v>79</v>
      </c>
      <c r="AY167" s="17" t="s">
        <v>127</v>
      </c>
      <c r="BE167" s="135">
        <f>IF(N167="základní",J167,0)</f>
        <v>0</v>
      </c>
      <c r="BF167" s="135">
        <f>IF(N167="snížená",J167,0)</f>
        <v>0</v>
      </c>
      <c r="BG167" s="135">
        <f>IF(N167="zákl. přenesená",J167,0)</f>
        <v>0</v>
      </c>
      <c r="BH167" s="135">
        <f>IF(N167="sníž. přenesená",J167,0)</f>
        <v>0</v>
      </c>
      <c r="BI167" s="135">
        <f>IF(N167="nulová",J167,0)</f>
        <v>0</v>
      </c>
      <c r="BJ167" s="17" t="s">
        <v>77</v>
      </c>
      <c r="BK167" s="135">
        <f>ROUND(I167*H167,2)</f>
        <v>0</v>
      </c>
      <c r="BL167" s="17" t="s">
        <v>219</v>
      </c>
      <c r="BM167" s="134" t="s">
        <v>626</v>
      </c>
    </row>
    <row r="168" spans="2:47" s="1" customFormat="1" ht="12">
      <c r="B168" s="29"/>
      <c r="D168" s="136" t="s">
        <v>137</v>
      </c>
      <c r="F168" s="137" t="s">
        <v>627</v>
      </c>
      <c r="L168" s="29"/>
      <c r="M168" s="138"/>
      <c r="T168" s="50"/>
      <c r="AT168" s="17" t="s">
        <v>137</v>
      </c>
      <c r="AU168" s="17" t="s">
        <v>79</v>
      </c>
    </row>
    <row r="169" spans="2:65" s="1" customFormat="1" ht="16.5" customHeight="1">
      <c r="B169" s="123"/>
      <c r="C169" s="124" t="s">
        <v>286</v>
      </c>
      <c r="D169" s="124" t="s">
        <v>130</v>
      </c>
      <c r="E169" s="125" t="s">
        <v>628</v>
      </c>
      <c r="F169" s="126" t="s">
        <v>629</v>
      </c>
      <c r="G169" s="127" t="s">
        <v>244</v>
      </c>
      <c r="H169" s="128">
        <v>2</v>
      </c>
      <c r="I169" s="129">
        <v>0</v>
      </c>
      <c r="J169" s="129">
        <f>ROUND(I169*H169,2)</f>
        <v>0</v>
      </c>
      <c r="K169" s="126" t="s">
        <v>134</v>
      </c>
      <c r="L169" s="29"/>
      <c r="M169" s="130" t="s">
        <v>3</v>
      </c>
      <c r="N169" s="131" t="s">
        <v>40</v>
      </c>
      <c r="O169" s="132">
        <v>0.507</v>
      </c>
      <c r="P169" s="132">
        <f>O169*H169</f>
        <v>1.014</v>
      </c>
      <c r="Q169" s="132">
        <v>0.01066</v>
      </c>
      <c r="R169" s="132">
        <f>Q169*H169</f>
        <v>0.02132</v>
      </c>
      <c r="S169" s="132">
        <v>0</v>
      </c>
      <c r="T169" s="133">
        <f>S169*H169</f>
        <v>0</v>
      </c>
      <c r="AR169" s="134" t="s">
        <v>219</v>
      </c>
      <c r="AT169" s="134" t="s">
        <v>130</v>
      </c>
      <c r="AU169" s="134" t="s">
        <v>79</v>
      </c>
      <c r="AY169" s="17" t="s">
        <v>127</v>
      </c>
      <c r="BE169" s="135">
        <f>IF(N169="základní",J169,0)</f>
        <v>0</v>
      </c>
      <c r="BF169" s="135">
        <f>IF(N169="snížená",J169,0)</f>
        <v>0</v>
      </c>
      <c r="BG169" s="135">
        <f>IF(N169="zákl. přenesená",J169,0)</f>
        <v>0</v>
      </c>
      <c r="BH169" s="135">
        <f>IF(N169="sníž. přenesená",J169,0)</f>
        <v>0</v>
      </c>
      <c r="BI169" s="135">
        <f>IF(N169="nulová",J169,0)</f>
        <v>0</v>
      </c>
      <c r="BJ169" s="17" t="s">
        <v>77</v>
      </c>
      <c r="BK169" s="135">
        <f>ROUND(I169*H169,2)</f>
        <v>0</v>
      </c>
      <c r="BL169" s="17" t="s">
        <v>219</v>
      </c>
      <c r="BM169" s="134" t="s">
        <v>630</v>
      </c>
    </row>
    <row r="170" spans="2:47" s="1" customFormat="1" ht="12">
      <c r="B170" s="29"/>
      <c r="D170" s="136" t="s">
        <v>137</v>
      </c>
      <c r="F170" s="137" t="s">
        <v>631</v>
      </c>
      <c r="L170" s="29"/>
      <c r="M170" s="138"/>
      <c r="T170" s="50"/>
      <c r="AT170" s="17" t="s">
        <v>137</v>
      </c>
      <c r="AU170" s="17" t="s">
        <v>79</v>
      </c>
    </row>
    <row r="171" spans="2:65" s="1" customFormat="1" ht="16.5" customHeight="1">
      <c r="B171" s="123"/>
      <c r="C171" s="124" t="s">
        <v>317</v>
      </c>
      <c r="D171" s="124" t="s">
        <v>130</v>
      </c>
      <c r="E171" s="125" t="s">
        <v>632</v>
      </c>
      <c r="F171" s="126" t="s">
        <v>633</v>
      </c>
      <c r="G171" s="127" t="s">
        <v>244</v>
      </c>
      <c r="H171" s="128">
        <v>1</v>
      </c>
      <c r="I171" s="129">
        <v>0</v>
      </c>
      <c r="J171" s="129">
        <f>ROUND(I171*H171,2)</f>
        <v>0</v>
      </c>
      <c r="K171" s="126" t="s">
        <v>134</v>
      </c>
      <c r="L171" s="29"/>
      <c r="M171" s="130" t="s">
        <v>3</v>
      </c>
      <c r="N171" s="131" t="s">
        <v>40</v>
      </c>
      <c r="O171" s="132">
        <v>0.2</v>
      </c>
      <c r="P171" s="132">
        <f>O171*H171</f>
        <v>0.2</v>
      </c>
      <c r="Q171" s="132">
        <v>0.00172</v>
      </c>
      <c r="R171" s="132">
        <f>Q171*H171</f>
        <v>0.00172</v>
      </c>
      <c r="S171" s="132">
        <v>0</v>
      </c>
      <c r="T171" s="133">
        <f>S171*H171</f>
        <v>0</v>
      </c>
      <c r="AR171" s="134" t="s">
        <v>219</v>
      </c>
      <c r="AT171" s="134" t="s">
        <v>130</v>
      </c>
      <c r="AU171" s="134" t="s">
        <v>79</v>
      </c>
      <c r="AY171" s="17" t="s">
        <v>127</v>
      </c>
      <c r="BE171" s="135">
        <f>IF(N171="základní",J171,0)</f>
        <v>0</v>
      </c>
      <c r="BF171" s="135">
        <f>IF(N171="snížená",J171,0)</f>
        <v>0</v>
      </c>
      <c r="BG171" s="135">
        <f>IF(N171="zákl. přenesená",J171,0)</f>
        <v>0</v>
      </c>
      <c r="BH171" s="135">
        <f>IF(N171="sníž. přenesená",J171,0)</f>
        <v>0</v>
      </c>
      <c r="BI171" s="135">
        <f>IF(N171="nulová",J171,0)</f>
        <v>0</v>
      </c>
      <c r="BJ171" s="17" t="s">
        <v>77</v>
      </c>
      <c r="BK171" s="135">
        <f>ROUND(I171*H171,2)</f>
        <v>0</v>
      </c>
      <c r="BL171" s="17" t="s">
        <v>219</v>
      </c>
      <c r="BM171" s="134" t="s">
        <v>634</v>
      </c>
    </row>
    <row r="172" spans="2:47" s="1" customFormat="1" ht="12">
      <c r="B172" s="29"/>
      <c r="D172" s="136" t="s">
        <v>137</v>
      </c>
      <c r="F172" s="137" t="s">
        <v>635</v>
      </c>
      <c r="L172" s="29"/>
      <c r="M172" s="138"/>
      <c r="T172" s="50"/>
      <c r="AT172" s="17" t="s">
        <v>137</v>
      </c>
      <c r="AU172" s="17" t="s">
        <v>79</v>
      </c>
    </row>
    <row r="173" spans="2:65" s="1" customFormat="1" ht="16.5" customHeight="1">
      <c r="B173" s="123"/>
      <c r="C173" s="124" t="s">
        <v>322</v>
      </c>
      <c r="D173" s="124" t="s">
        <v>130</v>
      </c>
      <c r="E173" s="125" t="s">
        <v>636</v>
      </c>
      <c r="F173" s="126" t="s">
        <v>637</v>
      </c>
      <c r="G173" s="127" t="s">
        <v>244</v>
      </c>
      <c r="H173" s="128">
        <v>1</v>
      </c>
      <c r="I173" s="129">
        <v>0</v>
      </c>
      <c r="J173" s="129">
        <f>ROUND(I173*H173,2)</f>
        <v>0</v>
      </c>
      <c r="K173" s="126" t="s">
        <v>134</v>
      </c>
      <c r="L173" s="29"/>
      <c r="M173" s="130" t="s">
        <v>3</v>
      </c>
      <c r="N173" s="131" t="s">
        <v>40</v>
      </c>
      <c r="O173" s="132">
        <v>0.2</v>
      </c>
      <c r="P173" s="132">
        <f>O173*H173</f>
        <v>0.2</v>
      </c>
      <c r="Q173" s="132">
        <v>0.0018</v>
      </c>
      <c r="R173" s="132">
        <f>Q173*H173</f>
        <v>0.0018</v>
      </c>
      <c r="S173" s="132">
        <v>0</v>
      </c>
      <c r="T173" s="133">
        <f>S173*H173</f>
        <v>0</v>
      </c>
      <c r="AR173" s="134" t="s">
        <v>219</v>
      </c>
      <c r="AT173" s="134" t="s">
        <v>130</v>
      </c>
      <c r="AU173" s="134" t="s">
        <v>79</v>
      </c>
      <c r="AY173" s="17" t="s">
        <v>127</v>
      </c>
      <c r="BE173" s="135">
        <f>IF(N173="základní",J173,0)</f>
        <v>0</v>
      </c>
      <c r="BF173" s="135">
        <f>IF(N173="snížená",J173,0)</f>
        <v>0</v>
      </c>
      <c r="BG173" s="135">
        <f>IF(N173="zákl. přenesená",J173,0)</f>
        <v>0</v>
      </c>
      <c r="BH173" s="135">
        <f>IF(N173="sníž. přenesená",J173,0)</f>
        <v>0</v>
      </c>
      <c r="BI173" s="135">
        <f>IF(N173="nulová",J173,0)</f>
        <v>0</v>
      </c>
      <c r="BJ173" s="17" t="s">
        <v>77</v>
      </c>
      <c r="BK173" s="135">
        <f>ROUND(I173*H173,2)</f>
        <v>0</v>
      </c>
      <c r="BL173" s="17" t="s">
        <v>219</v>
      </c>
      <c r="BM173" s="134" t="s">
        <v>638</v>
      </c>
    </row>
    <row r="174" spans="2:47" s="1" customFormat="1" ht="12">
      <c r="B174" s="29"/>
      <c r="D174" s="136" t="s">
        <v>137</v>
      </c>
      <c r="F174" s="137" t="s">
        <v>639</v>
      </c>
      <c r="L174" s="29"/>
      <c r="M174" s="138"/>
      <c r="T174" s="50"/>
      <c r="AT174" s="17" t="s">
        <v>137</v>
      </c>
      <c r="AU174" s="17" t="s">
        <v>79</v>
      </c>
    </row>
    <row r="175" spans="2:65" s="1" customFormat="1" ht="16.5" customHeight="1">
      <c r="B175" s="123"/>
      <c r="C175" s="124" t="s">
        <v>327</v>
      </c>
      <c r="D175" s="124" t="s">
        <v>130</v>
      </c>
      <c r="E175" s="125" t="s">
        <v>640</v>
      </c>
      <c r="F175" s="126" t="s">
        <v>641</v>
      </c>
      <c r="G175" s="127" t="s">
        <v>244</v>
      </c>
      <c r="H175" s="128">
        <v>1</v>
      </c>
      <c r="I175" s="129">
        <v>0</v>
      </c>
      <c r="J175" s="129">
        <f>ROUND(I175*H175,2)</f>
        <v>0</v>
      </c>
      <c r="K175" s="126" t="s">
        <v>134</v>
      </c>
      <c r="L175" s="29"/>
      <c r="M175" s="130" t="s">
        <v>3</v>
      </c>
      <c r="N175" s="131" t="s">
        <v>40</v>
      </c>
      <c r="O175" s="132">
        <v>0.2</v>
      </c>
      <c r="P175" s="132">
        <f>O175*H175</f>
        <v>0.2</v>
      </c>
      <c r="Q175" s="132">
        <v>0.00184</v>
      </c>
      <c r="R175" s="132">
        <f>Q175*H175</f>
        <v>0.00184</v>
      </c>
      <c r="S175" s="132">
        <v>0</v>
      </c>
      <c r="T175" s="133">
        <f>S175*H175</f>
        <v>0</v>
      </c>
      <c r="AR175" s="134" t="s">
        <v>219</v>
      </c>
      <c r="AT175" s="134" t="s">
        <v>130</v>
      </c>
      <c r="AU175" s="134" t="s">
        <v>79</v>
      </c>
      <c r="AY175" s="17" t="s">
        <v>127</v>
      </c>
      <c r="BE175" s="135">
        <f>IF(N175="základní",J175,0)</f>
        <v>0</v>
      </c>
      <c r="BF175" s="135">
        <f>IF(N175="snížená",J175,0)</f>
        <v>0</v>
      </c>
      <c r="BG175" s="135">
        <f>IF(N175="zákl. přenesená",J175,0)</f>
        <v>0</v>
      </c>
      <c r="BH175" s="135">
        <f>IF(N175="sníž. přenesená",J175,0)</f>
        <v>0</v>
      </c>
      <c r="BI175" s="135">
        <f>IF(N175="nulová",J175,0)</f>
        <v>0</v>
      </c>
      <c r="BJ175" s="17" t="s">
        <v>77</v>
      </c>
      <c r="BK175" s="135">
        <f>ROUND(I175*H175,2)</f>
        <v>0</v>
      </c>
      <c r="BL175" s="17" t="s">
        <v>219</v>
      </c>
      <c r="BM175" s="134" t="s">
        <v>642</v>
      </c>
    </row>
    <row r="176" spans="2:47" s="1" customFormat="1" ht="12">
      <c r="B176" s="29"/>
      <c r="D176" s="136" t="s">
        <v>137</v>
      </c>
      <c r="F176" s="137" t="s">
        <v>643</v>
      </c>
      <c r="L176" s="29"/>
      <c r="M176" s="138"/>
      <c r="T176" s="50"/>
      <c r="AT176" s="17" t="s">
        <v>137</v>
      </c>
      <c r="AU176" s="17" t="s">
        <v>79</v>
      </c>
    </row>
    <row r="177" spans="2:65" s="1" customFormat="1" ht="24.15" customHeight="1">
      <c r="B177" s="123"/>
      <c r="C177" s="124" t="s">
        <v>333</v>
      </c>
      <c r="D177" s="124" t="s">
        <v>130</v>
      </c>
      <c r="E177" s="125" t="s">
        <v>644</v>
      </c>
      <c r="F177" s="126" t="s">
        <v>645</v>
      </c>
      <c r="G177" s="127" t="s">
        <v>212</v>
      </c>
      <c r="H177" s="128">
        <v>0.073</v>
      </c>
      <c r="I177" s="129">
        <v>0</v>
      </c>
      <c r="J177" s="129">
        <f>ROUND(I177*H177,2)</f>
        <v>0</v>
      </c>
      <c r="K177" s="126" t="s">
        <v>134</v>
      </c>
      <c r="L177" s="29"/>
      <c r="M177" s="130" t="s">
        <v>3</v>
      </c>
      <c r="N177" s="131" t="s">
        <v>40</v>
      </c>
      <c r="O177" s="132">
        <v>1.517</v>
      </c>
      <c r="P177" s="132">
        <f>O177*H177</f>
        <v>0.11074099999999999</v>
      </c>
      <c r="Q177" s="132">
        <v>0</v>
      </c>
      <c r="R177" s="132">
        <f>Q177*H177</f>
        <v>0</v>
      </c>
      <c r="S177" s="132">
        <v>0</v>
      </c>
      <c r="T177" s="133">
        <f>S177*H177</f>
        <v>0</v>
      </c>
      <c r="AR177" s="134" t="s">
        <v>219</v>
      </c>
      <c r="AT177" s="134" t="s">
        <v>130</v>
      </c>
      <c r="AU177" s="134" t="s">
        <v>79</v>
      </c>
      <c r="AY177" s="17" t="s">
        <v>127</v>
      </c>
      <c r="BE177" s="135">
        <f>IF(N177="základní",J177,0)</f>
        <v>0</v>
      </c>
      <c r="BF177" s="135">
        <f>IF(N177="snížená",J177,0)</f>
        <v>0</v>
      </c>
      <c r="BG177" s="135">
        <f>IF(N177="zákl. přenesená",J177,0)</f>
        <v>0</v>
      </c>
      <c r="BH177" s="135">
        <f>IF(N177="sníž. přenesená",J177,0)</f>
        <v>0</v>
      </c>
      <c r="BI177" s="135">
        <f>IF(N177="nulová",J177,0)</f>
        <v>0</v>
      </c>
      <c r="BJ177" s="17" t="s">
        <v>77</v>
      </c>
      <c r="BK177" s="135">
        <f>ROUND(I177*H177,2)</f>
        <v>0</v>
      </c>
      <c r="BL177" s="17" t="s">
        <v>219</v>
      </c>
      <c r="BM177" s="134" t="s">
        <v>646</v>
      </c>
    </row>
    <row r="178" spans="2:47" s="1" customFormat="1" ht="12">
      <c r="B178" s="29"/>
      <c r="D178" s="136" t="s">
        <v>137</v>
      </c>
      <c r="F178" s="137" t="s">
        <v>647</v>
      </c>
      <c r="L178" s="29"/>
      <c r="M178" s="138"/>
      <c r="T178" s="50"/>
      <c r="AT178" s="17" t="s">
        <v>137</v>
      </c>
      <c r="AU178" s="17" t="s">
        <v>79</v>
      </c>
    </row>
    <row r="179" spans="2:63" s="11" customFormat="1" ht="25.95" customHeight="1">
      <c r="B179" s="112"/>
      <c r="D179" s="113" t="s">
        <v>68</v>
      </c>
      <c r="E179" s="114" t="s">
        <v>480</v>
      </c>
      <c r="F179" s="114" t="s">
        <v>481</v>
      </c>
      <c r="J179" s="115">
        <f>BK179</f>
        <v>0</v>
      </c>
      <c r="L179" s="112"/>
      <c r="M179" s="116"/>
      <c r="P179" s="117">
        <f>P180+P193</f>
        <v>0</v>
      </c>
      <c r="R179" s="117">
        <f>R180+R193</f>
        <v>0</v>
      </c>
      <c r="T179" s="118">
        <f>T180+T193</f>
        <v>0</v>
      </c>
      <c r="AR179" s="113" t="s">
        <v>154</v>
      </c>
      <c r="AT179" s="119" t="s">
        <v>68</v>
      </c>
      <c r="AU179" s="119" t="s">
        <v>69</v>
      </c>
      <c r="AY179" s="113" t="s">
        <v>127</v>
      </c>
      <c r="BK179" s="120">
        <f>BK180+BK193</f>
        <v>0</v>
      </c>
    </row>
    <row r="180" spans="2:63" s="11" customFormat="1" ht="22.95" customHeight="1">
      <c r="B180" s="112"/>
      <c r="D180" s="113" t="s">
        <v>68</v>
      </c>
      <c r="E180" s="121" t="s">
        <v>482</v>
      </c>
      <c r="F180" s="121" t="s">
        <v>483</v>
      </c>
      <c r="J180" s="122">
        <f>BK180</f>
        <v>0</v>
      </c>
      <c r="L180" s="112"/>
      <c r="M180" s="116"/>
      <c r="P180" s="117">
        <f>SUM(P181:P192)</f>
        <v>0</v>
      </c>
      <c r="R180" s="117">
        <f>SUM(R181:R192)</f>
        <v>0</v>
      </c>
      <c r="T180" s="118">
        <f>SUM(T181:T192)</f>
        <v>0</v>
      </c>
      <c r="AR180" s="113" t="s">
        <v>154</v>
      </c>
      <c r="AT180" s="119" t="s">
        <v>68</v>
      </c>
      <c r="AU180" s="119" t="s">
        <v>77</v>
      </c>
      <c r="AY180" s="113" t="s">
        <v>127</v>
      </c>
      <c r="BK180" s="120">
        <f>SUM(BK181:BK192)</f>
        <v>0</v>
      </c>
    </row>
    <row r="181" spans="2:65" s="1" customFormat="1" ht="16.5" customHeight="1">
      <c r="B181" s="123"/>
      <c r="C181" s="124" t="s">
        <v>338</v>
      </c>
      <c r="D181" s="124" t="s">
        <v>130</v>
      </c>
      <c r="E181" s="125" t="s">
        <v>648</v>
      </c>
      <c r="F181" s="126" t="s">
        <v>649</v>
      </c>
      <c r="G181" s="127" t="s">
        <v>650</v>
      </c>
      <c r="H181" s="128">
        <v>5</v>
      </c>
      <c r="I181" s="129">
        <v>0</v>
      </c>
      <c r="J181" s="129">
        <f>ROUND(I181*H181,2)</f>
        <v>0</v>
      </c>
      <c r="K181" s="126" t="s">
        <v>3</v>
      </c>
      <c r="L181" s="29"/>
      <c r="M181" s="130" t="s">
        <v>3</v>
      </c>
      <c r="N181" s="131" t="s">
        <v>40</v>
      </c>
      <c r="O181" s="132">
        <v>0</v>
      </c>
      <c r="P181" s="132">
        <f>O181*H181</f>
        <v>0</v>
      </c>
      <c r="Q181" s="132">
        <v>0</v>
      </c>
      <c r="R181" s="132">
        <f>Q181*H181</f>
        <v>0</v>
      </c>
      <c r="S181" s="132">
        <v>0</v>
      </c>
      <c r="T181" s="133">
        <f>S181*H181</f>
        <v>0</v>
      </c>
      <c r="AR181" s="134" t="s">
        <v>487</v>
      </c>
      <c r="AT181" s="134" t="s">
        <v>130</v>
      </c>
      <c r="AU181" s="134" t="s">
        <v>79</v>
      </c>
      <c r="AY181" s="17" t="s">
        <v>127</v>
      </c>
      <c r="BE181" s="135">
        <f>IF(N181="základní",J181,0)</f>
        <v>0</v>
      </c>
      <c r="BF181" s="135">
        <f>IF(N181="snížená",J181,0)</f>
        <v>0</v>
      </c>
      <c r="BG181" s="135">
        <f>IF(N181="zákl. přenesená",J181,0)</f>
        <v>0</v>
      </c>
      <c r="BH181" s="135">
        <f>IF(N181="sníž. přenesená",J181,0)</f>
        <v>0</v>
      </c>
      <c r="BI181" s="135">
        <f>IF(N181="nulová",J181,0)</f>
        <v>0</v>
      </c>
      <c r="BJ181" s="17" t="s">
        <v>77</v>
      </c>
      <c r="BK181" s="135">
        <f>ROUND(I181*H181,2)</f>
        <v>0</v>
      </c>
      <c r="BL181" s="17" t="s">
        <v>487</v>
      </c>
      <c r="BM181" s="134" t="s">
        <v>651</v>
      </c>
    </row>
    <row r="182" spans="2:51" s="13" customFormat="1" ht="12">
      <c r="B182" s="146"/>
      <c r="D182" s="140" t="s">
        <v>139</v>
      </c>
      <c r="E182" s="147" t="s">
        <v>3</v>
      </c>
      <c r="F182" s="148" t="s">
        <v>652</v>
      </c>
      <c r="H182" s="147" t="s">
        <v>3</v>
      </c>
      <c r="L182" s="146"/>
      <c r="M182" s="149"/>
      <c r="T182" s="150"/>
      <c r="AT182" s="147" t="s">
        <v>139</v>
      </c>
      <c r="AU182" s="147" t="s">
        <v>79</v>
      </c>
      <c r="AV182" s="13" t="s">
        <v>77</v>
      </c>
      <c r="AW182" s="13" t="s">
        <v>30</v>
      </c>
      <c r="AX182" s="13" t="s">
        <v>69</v>
      </c>
      <c r="AY182" s="147" t="s">
        <v>127</v>
      </c>
    </row>
    <row r="183" spans="2:51" s="12" customFormat="1" ht="12">
      <c r="B183" s="139"/>
      <c r="D183" s="140" t="s">
        <v>139</v>
      </c>
      <c r="E183" s="141" t="s">
        <v>3</v>
      </c>
      <c r="F183" s="142" t="s">
        <v>154</v>
      </c>
      <c r="H183" s="143">
        <v>5</v>
      </c>
      <c r="L183" s="139"/>
      <c r="M183" s="144"/>
      <c r="T183" s="145"/>
      <c r="AT183" s="141" t="s">
        <v>139</v>
      </c>
      <c r="AU183" s="141" t="s">
        <v>79</v>
      </c>
      <c r="AV183" s="12" t="s">
        <v>79</v>
      </c>
      <c r="AW183" s="12" t="s">
        <v>30</v>
      </c>
      <c r="AX183" s="12" t="s">
        <v>77</v>
      </c>
      <c r="AY183" s="141" t="s">
        <v>127</v>
      </c>
    </row>
    <row r="184" spans="2:65" s="1" customFormat="1" ht="16.5" customHeight="1">
      <c r="B184" s="123"/>
      <c r="C184" s="124" t="s">
        <v>344</v>
      </c>
      <c r="D184" s="124" t="s">
        <v>130</v>
      </c>
      <c r="E184" s="125" t="s">
        <v>653</v>
      </c>
      <c r="F184" s="126" t="s">
        <v>654</v>
      </c>
      <c r="G184" s="127" t="s">
        <v>650</v>
      </c>
      <c r="H184" s="128">
        <v>5</v>
      </c>
      <c r="I184" s="129">
        <v>0</v>
      </c>
      <c r="J184" s="129">
        <f>ROUND(I184*H184,2)</f>
        <v>0</v>
      </c>
      <c r="K184" s="126" t="s">
        <v>3</v>
      </c>
      <c r="L184" s="29"/>
      <c r="M184" s="130" t="s">
        <v>3</v>
      </c>
      <c r="N184" s="131" t="s">
        <v>40</v>
      </c>
      <c r="O184" s="132">
        <v>0</v>
      </c>
      <c r="P184" s="132">
        <f>O184*H184</f>
        <v>0</v>
      </c>
      <c r="Q184" s="132">
        <v>0</v>
      </c>
      <c r="R184" s="132">
        <f>Q184*H184</f>
        <v>0</v>
      </c>
      <c r="S184" s="132">
        <v>0</v>
      </c>
      <c r="T184" s="133">
        <f>S184*H184</f>
        <v>0</v>
      </c>
      <c r="AR184" s="134" t="s">
        <v>487</v>
      </c>
      <c r="AT184" s="134" t="s">
        <v>130</v>
      </c>
      <c r="AU184" s="134" t="s">
        <v>79</v>
      </c>
      <c r="AY184" s="17" t="s">
        <v>127</v>
      </c>
      <c r="BE184" s="135">
        <f>IF(N184="základní",J184,0)</f>
        <v>0</v>
      </c>
      <c r="BF184" s="135">
        <f>IF(N184="snížená",J184,0)</f>
        <v>0</v>
      </c>
      <c r="BG184" s="135">
        <f>IF(N184="zákl. přenesená",J184,0)</f>
        <v>0</v>
      </c>
      <c r="BH184" s="135">
        <f>IF(N184="sníž. přenesená",J184,0)</f>
        <v>0</v>
      </c>
      <c r="BI184" s="135">
        <f>IF(N184="nulová",J184,0)</f>
        <v>0</v>
      </c>
      <c r="BJ184" s="17" t="s">
        <v>77</v>
      </c>
      <c r="BK184" s="135">
        <f>ROUND(I184*H184,2)</f>
        <v>0</v>
      </c>
      <c r="BL184" s="17" t="s">
        <v>487</v>
      </c>
      <c r="BM184" s="134" t="s">
        <v>655</v>
      </c>
    </row>
    <row r="185" spans="2:51" s="13" customFormat="1" ht="12">
      <c r="B185" s="146"/>
      <c r="D185" s="140" t="s">
        <v>139</v>
      </c>
      <c r="E185" s="147" t="s">
        <v>3</v>
      </c>
      <c r="F185" s="148" t="s">
        <v>652</v>
      </c>
      <c r="H185" s="147" t="s">
        <v>3</v>
      </c>
      <c r="L185" s="146"/>
      <c r="M185" s="149"/>
      <c r="T185" s="150"/>
      <c r="AT185" s="147" t="s">
        <v>139</v>
      </c>
      <c r="AU185" s="147" t="s">
        <v>79</v>
      </c>
      <c r="AV185" s="13" t="s">
        <v>77</v>
      </c>
      <c r="AW185" s="13" t="s">
        <v>30</v>
      </c>
      <c r="AX185" s="13" t="s">
        <v>69</v>
      </c>
      <c r="AY185" s="147" t="s">
        <v>127</v>
      </c>
    </row>
    <row r="186" spans="2:51" s="12" customFormat="1" ht="12">
      <c r="B186" s="139"/>
      <c r="D186" s="140" t="s">
        <v>139</v>
      </c>
      <c r="E186" s="141" t="s">
        <v>3</v>
      </c>
      <c r="F186" s="142" t="s">
        <v>154</v>
      </c>
      <c r="H186" s="143">
        <v>5</v>
      </c>
      <c r="L186" s="139"/>
      <c r="M186" s="144"/>
      <c r="T186" s="145"/>
      <c r="AT186" s="141" t="s">
        <v>139</v>
      </c>
      <c r="AU186" s="141" t="s">
        <v>79</v>
      </c>
      <c r="AV186" s="12" t="s">
        <v>79</v>
      </c>
      <c r="AW186" s="12" t="s">
        <v>30</v>
      </c>
      <c r="AX186" s="12" t="s">
        <v>77</v>
      </c>
      <c r="AY186" s="141" t="s">
        <v>127</v>
      </c>
    </row>
    <row r="187" spans="2:65" s="1" customFormat="1" ht="16.5" customHeight="1">
      <c r="B187" s="123"/>
      <c r="C187" s="124" t="s">
        <v>349</v>
      </c>
      <c r="D187" s="124" t="s">
        <v>130</v>
      </c>
      <c r="E187" s="125" t="s">
        <v>656</v>
      </c>
      <c r="F187" s="126" t="s">
        <v>657</v>
      </c>
      <c r="G187" s="127" t="s">
        <v>650</v>
      </c>
      <c r="H187" s="128">
        <v>5</v>
      </c>
      <c r="I187" s="129">
        <v>0</v>
      </c>
      <c r="J187" s="129">
        <f>ROUND(I187*H187,2)</f>
        <v>0</v>
      </c>
      <c r="K187" s="126" t="s">
        <v>3</v>
      </c>
      <c r="L187" s="29"/>
      <c r="M187" s="130" t="s">
        <v>3</v>
      </c>
      <c r="N187" s="131" t="s">
        <v>40</v>
      </c>
      <c r="O187" s="132">
        <v>0</v>
      </c>
      <c r="P187" s="132">
        <f>O187*H187</f>
        <v>0</v>
      </c>
      <c r="Q187" s="132">
        <v>0</v>
      </c>
      <c r="R187" s="132">
        <f>Q187*H187</f>
        <v>0</v>
      </c>
      <c r="S187" s="132">
        <v>0</v>
      </c>
      <c r="T187" s="133">
        <f>S187*H187</f>
        <v>0</v>
      </c>
      <c r="AR187" s="134" t="s">
        <v>487</v>
      </c>
      <c r="AT187" s="134" t="s">
        <v>130</v>
      </c>
      <c r="AU187" s="134" t="s">
        <v>79</v>
      </c>
      <c r="AY187" s="17" t="s">
        <v>127</v>
      </c>
      <c r="BE187" s="135">
        <f>IF(N187="základní",J187,0)</f>
        <v>0</v>
      </c>
      <c r="BF187" s="135">
        <f>IF(N187="snížená",J187,0)</f>
        <v>0</v>
      </c>
      <c r="BG187" s="135">
        <f>IF(N187="zákl. přenesená",J187,0)</f>
        <v>0</v>
      </c>
      <c r="BH187" s="135">
        <f>IF(N187="sníž. přenesená",J187,0)</f>
        <v>0</v>
      </c>
      <c r="BI187" s="135">
        <f>IF(N187="nulová",J187,0)</f>
        <v>0</v>
      </c>
      <c r="BJ187" s="17" t="s">
        <v>77</v>
      </c>
      <c r="BK187" s="135">
        <f>ROUND(I187*H187,2)</f>
        <v>0</v>
      </c>
      <c r="BL187" s="17" t="s">
        <v>487</v>
      </c>
      <c r="BM187" s="134" t="s">
        <v>658</v>
      </c>
    </row>
    <row r="188" spans="2:51" s="13" customFormat="1" ht="12">
      <c r="B188" s="146"/>
      <c r="D188" s="140" t="s">
        <v>139</v>
      </c>
      <c r="E188" s="147" t="s">
        <v>3</v>
      </c>
      <c r="F188" s="148" t="s">
        <v>652</v>
      </c>
      <c r="H188" s="147" t="s">
        <v>3</v>
      </c>
      <c r="L188" s="146"/>
      <c r="M188" s="149"/>
      <c r="T188" s="150"/>
      <c r="AT188" s="147" t="s">
        <v>139</v>
      </c>
      <c r="AU188" s="147" t="s">
        <v>79</v>
      </c>
      <c r="AV188" s="13" t="s">
        <v>77</v>
      </c>
      <c r="AW188" s="13" t="s">
        <v>30</v>
      </c>
      <c r="AX188" s="13" t="s">
        <v>69</v>
      </c>
      <c r="AY188" s="147" t="s">
        <v>127</v>
      </c>
    </row>
    <row r="189" spans="2:51" s="12" customFormat="1" ht="12">
      <c r="B189" s="139"/>
      <c r="D189" s="140" t="s">
        <v>139</v>
      </c>
      <c r="E189" s="141" t="s">
        <v>3</v>
      </c>
      <c r="F189" s="142" t="s">
        <v>154</v>
      </c>
      <c r="H189" s="143">
        <v>5</v>
      </c>
      <c r="L189" s="139"/>
      <c r="M189" s="144"/>
      <c r="T189" s="145"/>
      <c r="AT189" s="141" t="s">
        <v>139</v>
      </c>
      <c r="AU189" s="141" t="s">
        <v>79</v>
      </c>
      <c r="AV189" s="12" t="s">
        <v>79</v>
      </c>
      <c r="AW189" s="12" t="s">
        <v>30</v>
      </c>
      <c r="AX189" s="12" t="s">
        <v>77</v>
      </c>
      <c r="AY189" s="141" t="s">
        <v>127</v>
      </c>
    </row>
    <row r="190" spans="2:65" s="1" customFormat="1" ht="16.5" customHeight="1">
      <c r="B190" s="123"/>
      <c r="C190" s="124" t="s">
        <v>354</v>
      </c>
      <c r="D190" s="124" t="s">
        <v>130</v>
      </c>
      <c r="E190" s="125" t="s">
        <v>490</v>
      </c>
      <c r="F190" s="126" t="s">
        <v>659</v>
      </c>
      <c r="G190" s="127" t="s">
        <v>650</v>
      </c>
      <c r="H190" s="128">
        <v>10</v>
      </c>
      <c r="I190" s="129">
        <v>0</v>
      </c>
      <c r="J190" s="129">
        <f>ROUND(I190*H190,2)</f>
        <v>0</v>
      </c>
      <c r="K190" s="126" t="s">
        <v>3</v>
      </c>
      <c r="L190" s="29"/>
      <c r="M190" s="130" t="s">
        <v>3</v>
      </c>
      <c r="N190" s="131" t="s">
        <v>40</v>
      </c>
      <c r="O190" s="132">
        <v>0</v>
      </c>
      <c r="P190" s="132">
        <f>O190*H190</f>
        <v>0</v>
      </c>
      <c r="Q190" s="132">
        <v>0</v>
      </c>
      <c r="R190" s="132">
        <f>Q190*H190</f>
        <v>0</v>
      </c>
      <c r="S190" s="132">
        <v>0</v>
      </c>
      <c r="T190" s="133">
        <f>S190*H190</f>
        <v>0</v>
      </c>
      <c r="AR190" s="134" t="s">
        <v>487</v>
      </c>
      <c r="AT190" s="134" t="s">
        <v>130</v>
      </c>
      <c r="AU190" s="134" t="s">
        <v>79</v>
      </c>
      <c r="AY190" s="17" t="s">
        <v>127</v>
      </c>
      <c r="BE190" s="135">
        <f>IF(N190="základní",J190,0)</f>
        <v>0</v>
      </c>
      <c r="BF190" s="135">
        <f>IF(N190="snížená",J190,0)</f>
        <v>0</v>
      </c>
      <c r="BG190" s="135">
        <f>IF(N190="zákl. přenesená",J190,0)</f>
        <v>0</v>
      </c>
      <c r="BH190" s="135">
        <f>IF(N190="sníž. přenesená",J190,0)</f>
        <v>0</v>
      </c>
      <c r="BI190" s="135">
        <f>IF(N190="nulová",J190,0)</f>
        <v>0</v>
      </c>
      <c r="BJ190" s="17" t="s">
        <v>77</v>
      </c>
      <c r="BK190" s="135">
        <f>ROUND(I190*H190,2)</f>
        <v>0</v>
      </c>
      <c r="BL190" s="17" t="s">
        <v>487</v>
      </c>
      <c r="BM190" s="134" t="s">
        <v>660</v>
      </c>
    </row>
    <row r="191" spans="2:51" s="13" customFormat="1" ht="12">
      <c r="B191" s="146"/>
      <c r="D191" s="140" t="s">
        <v>139</v>
      </c>
      <c r="E191" s="147" t="s">
        <v>3</v>
      </c>
      <c r="F191" s="148" t="s">
        <v>661</v>
      </c>
      <c r="H191" s="147" t="s">
        <v>3</v>
      </c>
      <c r="L191" s="146"/>
      <c r="M191" s="149"/>
      <c r="T191" s="150"/>
      <c r="AT191" s="147" t="s">
        <v>139</v>
      </c>
      <c r="AU191" s="147" t="s">
        <v>79</v>
      </c>
      <c r="AV191" s="13" t="s">
        <v>77</v>
      </c>
      <c r="AW191" s="13" t="s">
        <v>30</v>
      </c>
      <c r="AX191" s="13" t="s">
        <v>69</v>
      </c>
      <c r="AY191" s="147" t="s">
        <v>127</v>
      </c>
    </row>
    <row r="192" spans="2:51" s="12" customFormat="1" ht="12">
      <c r="B192" s="139"/>
      <c r="D192" s="140" t="s">
        <v>139</v>
      </c>
      <c r="E192" s="141" t="s">
        <v>3</v>
      </c>
      <c r="F192" s="142" t="s">
        <v>190</v>
      </c>
      <c r="H192" s="143">
        <v>10</v>
      </c>
      <c r="L192" s="139"/>
      <c r="M192" s="144"/>
      <c r="T192" s="145"/>
      <c r="AT192" s="141" t="s">
        <v>139</v>
      </c>
      <c r="AU192" s="141" t="s">
        <v>79</v>
      </c>
      <c r="AV192" s="12" t="s">
        <v>79</v>
      </c>
      <c r="AW192" s="12" t="s">
        <v>30</v>
      </c>
      <c r="AX192" s="12" t="s">
        <v>77</v>
      </c>
      <c r="AY192" s="141" t="s">
        <v>127</v>
      </c>
    </row>
    <row r="193" spans="2:63" s="11" customFormat="1" ht="22.95" customHeight="1">
      <c r="B193" s="112"/>
      <c r="D193" s="113" t="s">
        <v>68</v>
      </c>
      <c r="E193" s="121" t="s">
        <v>493</v>
      </c>
      <c r="F193" s="121" t="s">
        <v>494</v>
      </c>
      <c r="J193" s="122">
        <f>BK193</f>
        <v>0</v>
      </c>
      <c r="L193" s="112"/>
      <c r="M193" s="116"/>
      <c r="P193" s="117">
        <f>P194</f>
        <v>0</v>
      </c>
      <c r="R193" s="117">
        <f>R194</f>
        <v>0</v>
      </c>
      <c r="T193" s="118">
        <f>T194</f>
        <v>0</v>
      </c>
      <c r="AR193" s="113" t="s">
        <v>154</v>
      </c>
      <c r="AT193" s="119" t="s">
        <v>68</v>
      </c>
      <c r="AU193" s="119" t="s">
        <v>77</v>
      </c>
      <c r="AY193" s="113" t="s">
        <v>127</v>
      </c>
      <c r="BK193" s="120">
        <f>BK194</f>
        <v>0</v>
      </c>
    </row>
    <row r="194" spans="2:65" s="1" customFormat="1" ht="16.5" customHeight="1">
      <c r="B194" s="123"/>
      <c r="C194" s="124" t="s">
        <v>361</v>
      </c>
      <c r="D194" s="124" t="s">
        <v>130</v>
      </c>
      <c r="E194" s="125" t="s">
        <v>662</v>
      </c>
      <c r="F194" s="126" t="s">
        <v>663</v>
      </c>
      <c r="G194" s="127" t="s">
        <v>186</v>
      </c>
      <c r="H194" s="128">
        <v>1</v>
      </c>
      <c r="I194" s="129">
        <v>0</v>
      </c>
      <c r="J194" s="129">
        <f>ROUND(I194*H194,2)</f>
        <v>0</v>
      </c>
      <c r="K194" s="126" t="s">
        <v>3</v>
      </c>
      <c r="L194" s="29"/>
      <c r="M194" s="167" t="s">
        <v>3</v>
      </c>
      <c r="N194" s="168" t="s">
        <v>40</v>
      </c>
      <c r="O194" s="169">
        <v>0</v>
      </c>
      <c r="P194" s="169">
        <f>O194*H194</f>
        <v>0</v>
      </c>
      <c r="Q194" s="169">
        <v>0</v>
      </c>
      <c r="R194" s="169">
        <f>Q194*H194</f>
        <v>0</v>
      </c>
      <c r="S194" s="169">
        <v>0</v>
      </c>
      <c r="T194" s="170">
        <f>S194*H194</f>
        <v>0</v>
      </c>
      <c r="AR194" s="134" t="s">
        <v>487</v>
      </c>
      <c r="AT194" s="134" t="s">
        <v>130</v>
      </c>
      <c r="AU194" s="134" t="s">
        <v>79</v>
      </c>
      <c r="AY194" s="17" t="s">
        <v>127</v>
      </c>
      <c r="BE194" s="135">
        <f>IF(N194="základní",J194,0)</f>
        <v>0</v>
      </c>
      <c r="BF194" s="135">
        <f>IF(N194="snížená",J194,0)</f>
        <v>0</v>
      </c>
      <c r="BG194" s="135">
        <f>IF(N194="zákl. přenesená",J194,0)</f>
        <v>0</v>
      </c>
      <c r="BH194" s="135">
        <f>IF(N194="sníž. přenesená",J194,0)</f>
        <v>0</v>
      </c>
      <c r="BI194" s="135">
        <f>IF(N194="nulová",J194,0)</f>
        <v>0</v>
      </c>
      <c r="BJ194" s="17" t="s">
        <v>77</v>
      </c>
      <c r="BK194" s="135">
        <f>ROUND(I194*H194,2)</f>
        <v>0</v>
      </c>
      <c r="BL194" s="17" t="s">
        <v>487</v>
      </c>
      <c r="BM194" s="134" t="s">
        <v>664</v>
      </c>
    </row>
    <row r="195" spans="2:12" s="1" customFormat="1" ht="6.9" customHeight="1"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29"/>
    </row>
  </sheetData>
  <autoFilter ref="C90:K194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2/612135101"/>
    <hyperlink ref="F98" r:id="rId2" display="https://podminky.urs.cz/item/CS_URS_2023_02/631312141"/>
    <hyperlink ref="F103" r:id="rId3" display="https://podminky.urs.cz/item/CS_URS_2023_02/949101112"/>
    <hyperlink ref="F105" r:id="rId4" display="https://podminky.urs.cz/item/CS_URS_2023_02/974031132"/>
    <hyperlink ref="F107" r:id="rId5" display="https://podminky.urs.cz/item/CS_URS_2023_02/974042587"/>
    <hyperlink ref="F110" r:id="rId6" display="https://podminky.urs.cz/item/CS_URS_2023_02/977151113"/>
    <hyperlink ref="F112" r:id="rId7" display="https://podminky.urs.cz/item/CS_URS_2023_02/977151119"/>
    <hyperlink ref="F116" r:id="rId8" display="https://podminky.urs.cz/item/CS_URS_2023_02/997013113"/>
    <hyperlink ref="F118" r:id="rId9" display="https://podminky.urs.cz/item/CS_URS_2023_02/997013501"/>
    <hyperlink ref="F120" r:id="rId10" display="https://podminky.urs.cz/item/CS_URS_2023_02/997013509"/>
    <hyperlink ref="F123" r:id="rId11" display="https://podminky.urs.cz/item/CS_URS_2023_02/997013631"/>
    <hyperlink ref="F126" r:id="rId12" display="https://podminky.urs.cz/item/CS_URS_2023_02/998011001"/>
    <hyperlink ref="F130" r:id="rId13" display="https://podminky.urs.cz/item/CS_URS_2023_02/721173401"/>
    <hyperlink ref="F133" r:id="rId14" display="https://podminky.urs.cz/item/CS_URS_2023_02/721173723"/>
    <hyperlink ref="F135" r:id="rId15" display="https://podminky.urs.cz/item/CS_URS_2023_02/721210813"/>
    <hyperlink ref="F137" r:id="rId16" display="https://podminky.urs.cz/item/CS_URS_2023_02/721211401"/>
    <hyperlink ref="F139" r:id="rId17" display="https://podminky.urs.cz/item/CS_URS_2023_02/721290111"/>
    <hyperlink ref="F143" r:id="rId18" display="https://podminky.urs.cz/item/CS_URS_2023_02/998721102"/>
    <hyperlink ref="F146" r:id="rId19" display="https://podminky.urs.cz/item/CS_URS_2023_02/722174022"/>
    <hyperlink ref="F149" r:id="rId20" display="https://podminky.urs.cz/item/CS_URS_2023_02/722181222"/>
    <hyperlink ref="F152" r:id="rId21" display="https://podminky.urs.cz/item/CS_URS_2023_02/722240101"/>
    <hyperlink ref="F155" r:id="rId22" display="https://podminky.urs.cz/item/CS_URS_2023_02/722290215"/>
    <hyperlink ref="F159" r:id="rId23" display="https://podminky.urs.cz/item/CS_URS_2023_02/998722102"/>
    <hyperlink ref="F162" r:id="rId24" display="https://podminky.urs.cz/item/CS_URS_2023_02/725211603"/>
    <hyperlink ref="F164" r:id="rId25" display="https://podminky.urs.cz/item/CS_URS_2023_02/725311121"/>
    <hyperlink ref="F166" r:id="rId26" display="https://podminky.urs.cz/item/CS_URS_2023_02/725331111"/>
    <hyperlink ref="F168" r:id="rId27" display="https://podminky.urs.cz/item/CS_URS_2023_02/725531101"/>
    <hyperlink ref="F170" r:id="rId28" display="https://podminky.urs.cz/item/CS_URS_2023_02/725531102"/>
    <hyperlink ref="F172" r:id="rId29" display="https://podminky.urs.cz/item/CS_URS_2023_02/725821312"/>
    <hyperlink ref="F174" r:id="rId30" display="https://podminky.urs.cz/item/CS_URS_2023_02/725821325"/>
    <hyperlink ref="F176" r:id="rId31" display="https://podminky.urs.cz/item/CS_URS_2023_02/725822613"/>
    <hyperlink ref="F178" r:id="rId32" display="https://podminky.urs.cz/item/CS_URS_2023_02/99872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34"/>
  <headerFooter>
    <oddFooter>&amp;CStrana &amp;P z &amp;N</oddFooter>
  </headerFooter>
  <drawing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86"/>
  <sheetViews>
    <sheetView showGridLines="0" workbookViewId="0" topLeftCell="A1">
      <selection activeCell="I84" sqref="I8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365" t="s">
        <v>6</v>
      </c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7" t="s">
        <v>85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86</v>
      </c>
      <c r="L4" s="20"/>
      <c r="M4" s="82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380" t="str">
        <f>'Rekapitulace stavby'!K6</f>
        <v>Stavební úpravy 1.NP - Správní vudova Zooparku Chomutov</v>
      </c>
      <c r="F7" s="381"/>
      <c r="G7" s="381"/>
      <c r="H7" s="381"/>
      <c r="L7" s="20"/>
    </row>
    <row r="8" spans="2:12" s="1" customFormat="1" ht="12" customHeight="1">
      <c r="B8" s="29"/>
      <c r="D8" s="26" t="s">
        <v>87</v>
      </c>
      <c r="L8" s="29"/>
    </row>
    <row r="9" spans="2:12" s="1" customFormat="1" ht="16.5" customHeight="1">
      <c r="B9" s="29"/>
      <c r="E9" s="366" t="s">
        <v>665</v>
      </c>
      <c r="F9" s="379"/>
      <c r="G9" s="379"/>
      <c r="H9" s="379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6" t="s">
        <v>17</v>
      </c>
      <c r="F11" s="24" t="s">
        <v>3</v>
      </c>
      <c r="I11" s="26" t="s">
        <v>18</v>
      </c>
      <c r="J11" s="24" t="s">
        <v>3</v>
      </c>
      <c r="L11" s="29"/>
    </row>
    <row r="12" spans="2:12" s="1" customFormat="1" ht="12" customHeight="1">
      <c r="B12" s="29"/>
      <c r="D12" s="26" t="s">
        <v>19</v>
      </c>
      <c r="F12" s="24" t="s">
        <v>20</v>
      </c>
      <c r="I12" s="26" t="s">
        <v>21</v>
      </c>
      <c r="J12" s="46" t="str">
        <f>'Rekapitulace stavby'!AN8</f>
        <v>5. 9. 2023</v>
      </c>
      <c r="L12" s="29"/>
    </row>
    <row r="13" spans="2:12" s="1" customFormat="1" ht="10.95" customHeight="1">
      <c r="B13" s="29"/>
      <c r="L13" s="29"/>
    </row>
    <row r="14" spans="2:12" s="1" customFormat="1" ht="12" customHeight="1">
      <c r="B14" s="29"/>
      <c r="D14" s="26" t="s">
        <v>23</v>
      </c>
      <c r="I14" s="26" t="s">
        <v>24</v>
      </c>
      <c r="J14" s="24" t="s">
        <v>3</v>
      </c>
      <c r="L14" s="29"/>
    </row>
    <row r="15" spans="2:12" s="1" customFormat="1" ht="18" customHeight="1">
      <c r="B15" s="29"/>
      <c r="E15" s="24" t="s">
        <v>25</v>
      </c>
      <c r="I15" s="26" t="s">
        <v>26</v>
      </c>
      <c r="J15" s="24" t="s">
        <v>3</v>
      </c>
      <c r="L15" s="29"/>
    </row>
    <row r="16" spans="2:12" s="1" customFormat="1" ht="6.9" customHeight="1">
      <c r="B16" s="29"/>
      <c r="L16" s="29"/>
    </row>
    <row r="17" spans="2:12" s="1" customFormat="1" ht="12" customHeight="1">
      <c r="B17" s="29"/>
      <c r="D17" s="26" t="s">
        <v>27</v>
      </c>
      <c r="I17" s="26" t="s">
        <v>24</v>
      </c>
      <c r="J17" s="24" t="str">
        <f>'Rekapitulace stavby'!AN13</f>
        <v/>
      </c>
      <c r="L17" s="29"/>
    </row>
    <row r="18" spans="2:12" s="1" customFormat="1" ht="18" customHeight="1">
      <c r="B18" s="29"/>
      <c r="E18" s="346" t="str">
        <f>'Rekapitulace stavby'!E14</f>
        <v xml:space="preserve"> </v>
      </c>
      <c r="F18" s="346"/>
      <c r="G18" s="346"/>
      <c r="H18" s="346"/>
      <c r="I18" s="26" t="s">
        <v>26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24</v>
      </c>
      <c r="J20" s="24" t="s">
        <v>3</v>
      </c>
      <c r="L20" s="29"/>
    </row>
    <row r="21" spans="2:12" s="1" customFormat="1" ht="18" customHeight="1">
      <c r="B21" s="29"/>
      <c r="E21" s="24" t="s">
        <v>29</v>
      </c>
      <c r="I21" s="26" t="s">
        <v>26</v>
      </c>
      <c r="J21" s="24" t="s">
        <v>3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24</v>
      </c>
      <c r="J23" s="24" t="s">
        <v>3</v>
      </c>
      <c r="L23" s="29"/>
    </row>
    <row r="24" spans="2:12" s="1" customFormat="1" ht="18" customHeight="1">
      <c r="B24" s="29"/>
      <c r="E24" s="24" t="s">
        <v>32</v>
      </c>
      <c r="I24" s="26" t="s">
        <v>26</v>
      </c>
      <c r="J24" s="24" t="s">
        <v>3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3"/>
      <c r="E27" s="349" t="s">
        <v>3</v>
      </c>
      <c r="F27" s="349"/>
      <c r="G27" s="349"/>
      <c r="H27" s="349"/>
      <c r="L27" s="83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84" t="s">
        <v>35</v>
      </c>
      <c r="J30" s="60">
        <f>ROUND(J81,2)</f>
        <v>0</v>
      </c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" customHeight="1">
      <c r="B32" s="29"/>
      <c r="F32" s="32" t="s">
        <v>37</v>
      </c>
      <c r="I32" s="32" t="s">
        <v>36</v>
      </c>
      <c r="J32" s="32" t="s">
        <v>38</v>
      </c>
      <c r="L32" s="29"/>
    </row>
    <row r="33" spans="2:12" s="1" customFormat="1" ht="14.4" customHeight="1">
      <c r="B33" s="29"/>
      <c r="D33" s="49" t="s">
        <v>39</v>
      </c>
      <c r="E33" s="26" t="s">
        <v>40</v>
      </c>
      <c r="F33" s="85">
        <f>ROUND((SUM(BE81:BE85)),2)</f>
        <v>0</v>
      </c>
      <c r="I33" s="86">
        <v>0.21</v>
      </c>
      <c r="J33" s="85">
        <f>ROUND(((SUM(BE81:BE85))*I33),2)</f>
        <v>0</v>
      </c>
      <c r="L33" s="29"/>
    </row>
    <row r="34" spans="2:12" s="1" customFormat="1" ht="14.4" customHeight="1">
      <c r="B34" s="29"/>
      <c r="E34" s="26" t="s">
        <v>41</v>
      </c>
      <c r="F34" s="85">
        <f>ROUND((SUM(BF81:BF85)),2)</f>
        <v>0</v>
      </c>
      <c r="I34" s="86">
        <v>0.15</v>
      </c>
      <c r="J34" s="85">
        <f>ROUND(((SUM(BF81:BF85))*I34),2)</f>
        <v>0</v>
      </c>
      <c r="L34" s="29"/>
    </row>
    <row r="35" spans="2:12" s="1" customFormat="1" ht="14.4" customHeight="1" hidden="1">
      <c r="B35" s="29"/>
      <c r="E35" s="26" t="s">
        <v>42</v>
      </c>
      <c r="F35" s="85">
        <f>ROUND((SUM(BG81:BG85)),2)</f>
        <v>0</v>
      </c>
      <c r="I35" s="86">
        <v>0.21</v>
      </c>
      <c r="J35" s="85">
        <f>0</f>
        <v>0</v>
      </c>
      <c r="L35" s="29"/>
    </row>
    <row r="36" spans="2:12" s="1" customFormat="1" ht="14.4" customHeight="1" hidden="1">
      <c r="B36" s="29"/>
      <c r="E36" s="26" t="s">
        <v>43</v>
      </c>
      <c r="F36" s="85">
        <f>ROUND((SUM(BH81:BH85)),2)</f>
        <v>0</v>
      </c>
      <c r="I36" s="86">
        <v>0.15</v>
      </c>
      <c r="J36" s="85">
        <f>0</f>
        <v>0</v>
      </c>
      <c r="L36" s="29"/>
    </row>
    <row r="37" spans="2:12" s="1" customFormat="1" ht="14.4" customHeight="1" hidden="1">
      <c r="B37" s="29"/>
      <c r="E37" s="26" t="s">
        <v>44</v>
      </c>
      <c r="F37" s="85">
        <f>ROUND((SUM(BI81:BI85)),2)</f>
        <v>0</v>
      </c>
      <c r="I37" s="86">
        <v>0</v>
      </c>
      <c r="J37" s="85">
        <f>0</f>
        <v>0</v>
      </c>
      <c r="L37" s="29"/>
    </row>
    <row r="38" spans="2:12" s="1" customFormat="1" ht="6.9" customHeight="1">
      <c r="B38" s="29"/>
      <c r="L38" s="29"/>
    </row>
    <row r="39" spans="2:12" s="1" customFormat="1" ht="25.35" customHeight="1">
      <c r="B39" s="29"/>
      <c r="C39" s="87"/>
      <c r="D39" s="88" t="s">
        <v>45</v>
      </c>
      <c r="E39" s="51"/>
      <c r="F39" s="51"/>
      <c r="G39" s="89" t="s">
        <v>46</v>
      </c>
      <c r="H39" s="90" t="s">
        <v>47</v>
      </c>
      <c r="I39" s="51"/>
      <c r="J39" s="91">
        <f>SUM(J30:J37)</f>
        <v>0</v>
      </c>
      <c r="K39" s="92"/>
      <c r="L39" s="29"/>
    </row>
    <row r="40" spans="2:12" s="1" customFormat="1" ht="14.4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" customHeight="1">
      <c r="B45" s="29"/>
      <c r="C45" s="21" t="s">
        <v>89</v>
      </c>
      <c r="L45" s="29"/>
    </row>
    <row r="46" spans="2:12" s="1" customFormat="1" ht="6.9" customHeight="1">
      <c r="B46" s="29"/>
      <c r="L46" s="29"/>
    </row>
    <row r="47" spans="2:12" s="1" customFormat="1" ht="12" customHeight="1">
      <c r="B47" s="29"/>
      <c r="C47" s="26" t="s">
        <v>15</v>
      </c>
      <c r="L47" s="29"/>
    </row>
    <row r="48" spans="2:12" s="1" customFormat="1" ht="16.5" customHeight="1">
      <c r="B48" s="29"/>
      <c r="E48" s="380" t="str">
        <f>E7</f>
        <v>Stavební úpravy 1.NP - Správní vudova Zooparku Chomutov</v>
      </c>
      <c r="F48" s="381"/>
      <c r="G48" s="381"/>
      <c r="H48" s="381"/>
      <c r="L48" s="29"/>
    </row>
    <row r="49" spans="2:12" s="1" customFormat="1" ht="12" customHeight="1">
      <c r="B49" s="29"/>
      <c r="C49" s="26" t="s">
        <v>87</v>
      </c>
      <c r="L49" s="29"/>
    </row>
    <row r="50" spans="2:12" s="1" customFormat="1" ht="16.5" customHeight="1">
      <c r="B50" s="29"/>
      <c r="E50" s="366" t="str">
        <f>E9</f>
        <v>SO 03 - Elektroinstalace</v>
      </c>
      <c r="F50" s="379"/>
      <c r="G50" s="379"/>
      <c r="H50" s="379"/>
      <c r="L50" s="29"/>
    </row>
    <row r="51" spans="2:12" s="1" customFormat="1" ht="6.9" customHeight="1">
      <c r="B51" s="29"/>
      <c r="L51" s="29"/>
    </row>
    <row r="52" spans="2:12" s="1" customFormat="1" ht="12" customHeight="1">
      <c r="B52" s="29"/>
      <c r="C52" s="26" t="s">
        <v>19</v>
      </c>
      <c r="F52" s="24" t="str">
        <f>F12</f>
        <v xml:space="preserve"> </v>
      </c>
      <c r="I52" s="26" t="s">
        <v>21</v>
      </c>
      <c r="J52" s="46" t="str">
        <f>IF(J12="","",J12)</f>
        <v>5. 9. 2023</v>
      </c>
      <c r="L52" s="29"/>
    </row>
    <row r="53" spans="2:12" s="1" customFormat="1" ht="6.9" customHeight="1">
      <c r="B53" s="29"/>
      <c r="L53" s="29"/>
    </row>
    <row r="54" spans="2:12" s="1" customFormat="1" ht="15.15" customHeight="1">
      <c r="B54" s="29"/>
      <c r="C54" s="26" t="s">
        <v>23</v>
      </c>
      <c r="F54" s="24" t="str">
        <f>E15</f>
        <v>Zoopark Chomutov</v>
      </c>
      <c r="I54" s="26" t="s">
        <v>28</v>
      </c>
      <c r="J54" s="27" t="str">
        <f>E21</f>
        <v>ing. Josef Řápek</v>
      </c>
      <c r="L54" s="29"/>
    </row>
    <row r="55" spans="2:12" s="1" customFormat="1" ht="15.15" customHeight="1">
      <c r="B55" s="29"/>
      <c r="C55" s="26" t="s">
        <v>27</v>
      </c>
      <c r="F55" s="24" t="str">
        <f>IF(E18="","",E18)</f>
        <v xml:space="preserve"> </v>
      </c>
      <c r="I55" s="26" t="s">
        <v>31</v>
      </c>
      <c r="J55" s="27" t="str">
        <f>E24</f>
        <v>Lukáš Novák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93" t="s">
        <v>90</v>
      </c>
      <c r="D57" s="87"/>
      <c r="E57" s="87"/>
      <c r="F57" s="87"/>
      <c r="G57" s="87"/>
      <c r="H57" s="87"/>
      <c r="I57" s="87"/>
      <c r="J57" s="94" t="s">
        <v>91</v>
      </c>
      <c r="K57" s="87"/>
      <c r="L57" s="29"/>
    </row>
    <row r="58" spans="2:12" s="1" customFormat="1" ht="10.35" customHeight="1">
      <c r="B58" s="29"/>
      <c r="L58" s="29"/>
    </row>
    <row r="59" spans="2:47" s="1" customFormat="1" ht="22.95" customHeight="1">
      <c r="B59" s="29"/>
      <c r="C59" s="95" t="s">
        <v>67</v>
      </c>
      <c r="J59" s="60">
        <f>J81</f>
        <v>0</v>
      </c>
      <c r="L59" s="29"/>
      <c r="AU59" s="17" t="s">
        <v>92</v>
      </c>
    </row>
    <row r="60" spans="2:12" s="8" customFormat="1" ht="24.9" customHeight="1">
      <c r="B60" s="96"/>
      <c r="D60" s="97" t="s">
        <v>98</v>
      </c>
      <c r="E60" s="98"/>
      <c r="F60" s="98"/>
      <c r="G60" s="98"/>
      <c r="H60" s="98"/>
      <c r="I60" s="98"/>
      <c r="J60" s="99">
        <f>J82</f>
        <v>0</v>
      </c>
      <c r="L60" s="96"/>
    </row>
    <row r="61" spans="2:12" s="9" customFormat="1" ht="19.95" customHeight="1">
      <c r="B61" s="100"/>
      <c r="D61" s="101" t="s">
        <v>666</v>
      </c>
      <c r="E61" s="102"/>
      <c r="F61" s="102"/>
      <c r="G61" s="102"/>
      <c r="H61" s="102"/>
      <c r="I61" s="102"/>
      <c r="J61" s="103">
        <f>J83</f>
        <v>0</v>
      </c>
      <c r="L61" s="100"/>
    </row>
    <row r="62" spans="2:12" s="1" customFormat="1" ht="21.75" customHeight="1">
      <c r="B62" s="29"/>
      <c r="L62" s="29"/>
    </row>
    <row r="63" spans="2:12" s="1" customFormat="1" ht="6.9" customHeight="1"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29"/>
    </row>
    <row r="67" spans="2:12" s="1" customFormat="1" ht="6.9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29"/>
    </row>
    <row r="68" spans="2:12" s="1" customFormat="1" ht="24.9" customHeight="1">
      <c r="B68" s="29"/>
      <c r="C68" s="21" t="s">
        <v>112</v>
      </c>
      <c r="L68" s="29"/>
    </row>
    <row r="69" spans="2:12" s="1" customFormat="1" ht="6.9" customHeight="1">
      <c r="B69" s="29"/>
      <c r="L69" s="29"/>
    </row>
    <row r="70" spans="2:12" s="1" customFormat="1" ht="12" customHeight="1">
      <c r="B70" s="29"/>
      <c r="C70" s="26" t="s">
        <v>15</v>
      </c>
      <c r="L70" s="29"/>
    </row>
    <row r="71" spans="2:12" s="1" customFormat="1" ht="16.5" customHeight="1">
      <c r="B71" s="29"/>
      <c r="E71" s="380" t="str">
        <f>E7</f>
        <v>Stavební úpravy 1.NP - Správní vudova Zooparku Chomutov</v>
      </c>
      <c r="F71" s="381"/>
      <c r="G71" s="381"/>
      <c r="H71" s="381"/>
      <c r="L71" s="29"/>
    </row>
    <row r="72" spans="2:12" s="1" customFormat="1" ht="12" customHeight="1">
      <c r="B72" s="29"/>
      <c r="C72" s="26" t="s">
        <v>87</v>
      </c>
      <c r="L72" s="29"/>
    </row>
    <row r="73" spans="2:12" s="1" customFormat="1" ht="16.5" customHeight="1">
      <c r="B73" s="29"/>
      <c r="E73" s="366" t="str">
        <f>E9</f>
        <v>SO 03 - Elektroinstalace</v>
      </c>
      <c r="F73" s="379"/>
      <c r="G73" s="379"/>
      <c r="H73" s="379"/>
      <c r="L73" s="29"/>
    </row>
    <row r="74" spans="2:12" s="1" customFormat="1" ht="6.9" customHeight="1">
      <c r="B74" s="29"/>
      <c r="L74" s="29"/>
    </row>
    <row r="75" spans="2:12" s="1" customFormat="1" ht="12" customHeight="1">
      <c r="B75" s="29"/>
      <c r="C75" s="26" t="s">
        <v>19</v>
      </c>
      <c r="F75" s="24" t="str">
        <f>F12</f>
        <v xml:space="preserve"> </v>
      </c>
      <c r="I75" s="26" t="s">
        <v>21</v>
      </c>
      <c r="J75" s="46" t="str">
        <f>IF(J12="","",J12)</f>
        <v>5. 9. 2023</v>
      </c>
      <c r="L75" s="29"/>
    </row>
    <row r="76" spans="2:12" s="1" customFormat="1" ht="6.9" customHeight="1">
      <c r="B76" s="29"/>
      <c r="L76" s="29"/>
    </row>
    <row r="77" spans="2:12" s="1" customFormat="1" ht="15.15" customHeight="1">
      <c r="B77" s="29"/>
      <c r="C77" s="26" t="s">
        <v>23</v>
      </c>
      <c r="F77" s="24" t="str">
        <f>E15</f>
        <v>Zoopark Chomutov</v>
      </c>
      <c r="I77" s="26" t="s">
        <v>28</v>
      </c>
      <c r="J77" s="27" t="str">
        <f>E21</f>
        <v>ing. Josef Řápek</v>
      </c>
      <c r="L77" s="29"/>
    </row>
    <row r="78" spans="2:12" s="1" customFormat="1" ht="15.15" customHeight="1">
      <c r="B78" s="29"/>
      <c r="C78" s="26" t="s">
        <v>27</v>
      </c>
      <c r="F78" s="24" t="str">
        <f>IF(E18="","",E18)</f>
        <v xml:space="preserve"> </v>
      </c>
      <c r="I78" s="26" t="s">
        <v>31</v>
      </c>
      <c r="J78" s="27" t="str">
        <f>E24</f>
        <v>Lukáš Novák</v>
      </c>
      <c r="L78" s="29"/>
    </row>
    <row r="79" spans="2:12" s="1" customFormat="1" ht="10.35" customHeight="1">
      <c r="B79" s="29"/>
      <c r="L79" s="29"/>
    </row>
    <row r="80" spans="2:20" s="10" customFormat="1" ht="29.25" customHeight="1">
      <c r="B80" s="104"/>
      <c r="C80" s="105" t="s">
        <v>113</v>
      </c>
      <c r="D80" s="106" t="s">
        <v>54</v>
      </c>
      <c r="E80" s="106" t="s">
        <v>50</v>
      </c>
      <c r="F80" s="106" t="s">
        <v>51</v>
      </c>
      <c r="G80" s="106" t="s">
        <v>114</v>
      </c>
      <c r="H80" s="106" t="s">
        <v>115</v>
      </c>
      <c r="I80" s="106" t="s">
        <v>116</v>
      </c>
      <c r="J80" s="106" t="s">
        <v>91</v>
      </c>
      <c r="K80" s="107" t="s">
        <v>117</v>
      </c>
      <c r="L80" s="104"/>
      <c r="M80" s="53" t="s">
        <v>3</v>
      </c>
      <c r="N80" s="54" t="s">
        <v>39</v>
      </c>
      <c r="O80" s="54" t="s">
        <v>118</v>
      </c>
      <c r="P80" s="54" t="s">
        <v>119</v>
      </c>
      <c r="Q80" s="54" t="s">
        <v>120</v>
      </c>
      <c r="R80" s="54" t="s">
        <v>121</v>
      </c>
      <c r="S80" s="54" t="s">
        <v>122</v>
      </c>
      <c r="T80" s="55" t="s">
        <v>123</v>
      </c>
    </row>
    <row r="81" spans="2:63" s="1" customFormat="1" ht="22.95" customHeight="1">
      <c r="B81" s="29"/>
      <c r="C81" s="58" t="s">
        <v>124</v>
      </c>
      <c r="J81" s="108">
        <f>BK81</f>
        <v>0</v>
      </c>
      <c r="L81" s="29"/>
      <c r="M81" s="56"/>
      <c r="N81" s="47"/>
      <c r="O81" s="47"/>
      <c r="P81" s="109">
        <f>P82</f>
        <v>0</v>
      </c>
      <c r="Q81" s="47"/>
      <c r="R81" s="109">
        <f>R82</f>
        <v>0</v>
      </c>
      <c r="S81" s="47"/>
      <c r="T81" s="110">
        <f>T82</f>
        <v>0</v>
      </c>
      <c r="AT81" s="17" t="s">
        <v>68</v>
      </c>
      <c r="AU81" s="17" t="s">
        <v>92</v>
      </c>
      <c r="BK81" s="111">
        <f>BK82</f>
        <v>0</v>
      </c>
    </row>
    <row r="82" spans="2:63" s="11" customFormat="1" ht="25.95" customHeight="1">
      <c r="B82" s="112"/>
      <c r="D82" s="113" t="s">
        <v>68</v>
      </c>
      <c r="E82" s="114" t="s">
        <v>237</v>
      </c>
      <c r="F82" s="114" t="s">
        <v>238</v>
      </c>
      <c r="J82" s="115">
        <f>BK82</f>
        <v>0</v>
      </c>
      <c r="L82" s="112"/>
      <c r="M82" s="116"/>
      <c r="P82" s="117">
        <f>P83</f>
        <v>0</v>
      </c>
      <c r="R82" s="117">
        <f>R83</f>
        <v>0</v>
      </c>
      <c r="T82" s="118">
        <f>T83</f>
        <v>0</v>
      </c>
      <c r="AR82" s="113" t="s">
        <v>79</v>
      </c>
      <c r="AT82" s="119" t="s">
        <v>68</v>
      </c>
      <c r="AU82" s="119" t="s">
        <v>69</v>
      </c>
      <c r="AY82" s="113" t="s">
        <v>127</v>
      </c>
      <c r="BK82" s="120">
        <f>BK83</f>
        <v>0</v>
      </c>
    </row>
    <row r="83" spans="2:63" s="11" customFormat="1" ht="22.95" customHeight="1">
      <c r="B83" s="112"/>
      <c r="D83" s="113" t="s">
        <v>68</v>
      </c>
      <c r="E83" s="121" t="s">
        <v>667</v>
      </c>
      <c r="F83" s="121" t="s">
        <v>84</v>
      </c>
      <c r="J83" s="122">
        <f>BK83</f>
        <v>0</v>
      </c>
      <c r="L83" s="112"/>
      <c r="M83" s="116"/>
      <c r="P83" s="117">
        <f>SUM(P84:P85)</f>
        <v>0</v>
      </c>
      <c r="R83" s="117">
        <f>SUM(R84:R85)</f>
        <v>0</v>
      </c>
      <c r="T83" s="118">
        <f>SUM(T84:T85)</f>
        <v>0</v>
      </c>
      <c r="AR83" s="113" t="s">
        <v>79</v>
      </c>
      <c r="AT83" s="119" t="s">
        <v>68</v>
      </c>
      <c r="AU83" s="119" t="s">
        <v>77</v>
      </c>
      <c r="AY83" s="113" t="s">
        <v>127</v>
      </c>
      <c r="BK83" s="120">
        <f>SUM(BK84:BK85)</f>
        <v>0</v>
      </c>
    </row>
    <row r="84" spans="2:65" s="1" customFormat="1" ht="16.5" customHeight="1">
      <c r="B84" s="123"/>
      <c r="C84" s="124" t="s">
        <v>77</v>
      </c>
      <c r="D84" s="124" t="s">
        <v>130</v>
      </c>
      <c r="E84" s="125" t="s">
        <v>668</v>
      </c>
      <c r="F84" s="126" t="s">
        <v>669</v>
      </c>
      <c r="G84" s="127" t="s">
        <v>670</v>
      </c>
      <c r="H84" s="128">
        <v>1</v>
      </c>
      <c r="I84" s="129">
        <v>0</v>
      </c>
      <c r="J84" s="129">
        <f>ROUND(I84*H84,2)</f>
        <v>0</v>
      </c>
      <c r="K84" s="126" t="s">
        <v>3</v>
      </c>
      <c r="L84" s="29"/>
      <c r="M84" s="130" t="s">
        <v>3</v>
      </c>
      <c r="N84" s="131" t="s">
        <v>40</v>
      </c>
      <c r="O84" s="132">
        <v>0</v>
      </c>
      <c r="P84" s="132">
        <f>O84*H84</f>
        <v>0</v>
      </c>
      <c r="Q84" s="132">
        <v>0</v>
      </c>
      <c r="R84" s="132">
        <f>Q84*H84</f>
        <v>0</v>
      </c>
      <c r="S84" s="132">
        <v>0</v>
      </c>
      <c r="T84" s="133">
        <f>S84*H84</f>
        <v>0</v>
      </c>
      <c r="AR84" s="134" t="s">
        <v>219</v>
      </c>
      <c r="AT84" s="134" t="s">
        <v>130</v>
      </c>
      <c r="AU84" s="134" t="s">
        <v>79</v>
      </c>
      <c r="AY84" s="17" t="s">
        <v>127</v>
      </c>
      <c r="BE84" s="135">
        <f>IF(N84="základní",J84,0)</f>
        <v>0</v>
      </c>
      <c r="BF84" s="135">
        <f>IF(N84="snížená",J84,0)</f>
        <v>0</v>
      </c>
      <c r="BG84" s="135">
        <f>IF(N84="zákl. přenesená",J84,0)</f>
        <v>0</v>
      </c>
      <c r="BH84" s="135">
        <f>IF(N84="sníž. přenesená",J84,0)</f>
        <v>0</v>
      </c>
      <c r="BI84" s="135">
        <f>IF(N84="nulová",J84,0)</f>
        <v>0</v>
      </c>
      <c r="BJ84" s="17" t="s">
        <v>77</v>
      </c>
      <c r="BK84" s="135">
        <f>ROUND(I84*H84,2)</f>
        <v>0</v>
      </c>
      <c r="BL84" s="17" t="s">
        <v>219</v>
      </c>
      <c r="BM84" s="134" t="s">
        <v>671</v>
      </c>
    </row>
    <row r="85" spans="2:65" s="1" customFormat="1" ht="16.5" customHeight="1">
      <c r="B85" s="123"/>
      <c r="C85" s="124" t="s">
        <v>79</v>
      </c>
      <c r="D85" s="124" t="s">
        <v>130</v>
      </c>
      <c r="E85" s="125" t="s">
        <v>672</v>
      </c>
      <c r="F85" s="126" t="s">
        <v>673</v>
      </c>
      <c r="G85" s="127" t="s">
        <v>670</v>
      </c>
      <c r="H85" s="128">
        <v>1</v>
      </c>
      <c r="I85" s="129">
        <v>0</v>
      </c>
      <c r="J85" s="129">
        <f>ROUND(I85*H85,2)</f>
        <v>0</v>
      </c>
      <c r="K85" s="126" t="s">
        <v>3</v>
      </c>
      <c r="L85" s="29"/>
      <c r="M85" s="167" t="s">
        <v>3</v>
      </c>
      <c r="N85" s="168" t="s">
        <v>40</v>
      </c>
      <c r="O85" s="169">
        <v>0</v>
      </c>
      <c r="P85" s="169">
        <f>O85*H85</f>
        <v>0</v>
      </c>
      <c r="Q85" s="169">
        <v>0</v>
      </c>
      <c r="R85" s="169">
        <f>Q85*H85</f>
        <v>0</v>
      </c>
      <c r="S85" s="169">
        <v>0</v>
      </c>
      <c r="T85" s="170">
        <f>S85*H85</f>
        <v>0</v>
      </c>
      <c r="AR85" s="134" t="s">
        <v>219</v>
      </c>
      <c r="AT85" s="134" t="s">
        <v>130</v>
      </c>
      <c r="AU85" s="134" t="s">
        <v>79</v>
      </c>
      <c r="AY85" s="17" t="s">
        <v>127</v>
      </c>
      <c r="BE85" s="135">
        <f>IF(N85="základní",J85,0)</f>
        <v>0</v>
      </c>
      <c r="BF85" s="135">
        <f>IF(N85="snížená",J85,0)</f>
        <v>0</v>
      </c>
      <c r="BG85" s="135">
        <f>IF(N85="zákl. přenesená",J85,0)</f>
        <v>0</v>
      </c>
      <c r="BH85" s="135">
        <f>IF(N85="sníž. přenesená",J85,0)</f>
        <v>0</v>
      </c>
      <c r="BI85" s="135">
        <f>IF(N85="nulová",J85,0)</f>
        <v>0</v>
      </c>
      <c r="BJ85" s="17" t="s">
        <v>77</v>
      </c>
      <c r="BK85" s="135">
        <f>ROUND(I85*H85,2)</f>
        <v>0</v>
      </c>
      <c r="BL85" s="17" t="s">
        <v>219</v>
      </c>
      <c r="BM85" s="134" t="s">
        <v>674</v>
      </c>
    </row>
    <row r="86" spans="2:12" s="1" customFormat="1" ht="6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29"/>
    </row>
  </sheetData>
  <autoFilter ref="C80:K8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14E4-479C-4F2C-B3CB-7BC17BD59613}">
  <dimension ref="A1:S125"/>
  <sheetViews>
    <sheetView view="pageBreakPreview" zoomScaleSheetLayoutView="100" workbookViewId="0" topLeftCell="A1">
      <selection activeCell="H13" sqref="H13"/>
    </sheetView>
  </sheetViews>
  <sheetFormatPr defaultColWidth="9.28125" defaultRowHeight="12"/>
  <cols>
    <col min="1" max="1" width="11.00390625" style="250" customWidth="1"/>
    <col min="2" max="2" width="5.8515625" style="250" customWidth="1"/>
    <col min="3" max="3" width="89.421875" style="250" customWidth="1"/>
    <col min="4" max="4" width="8.00390625" style="250" customWidth="1"/>
    <col min="5" max="5" width="14.7109375" style="250" customWidth="1"/>
    <col min="6" max="6" width="17.00390625" style="250" customWidth="1"/>
    <col min="7" max="7" width="3.7109375" style="250" customWidth="1"/>
    <col min="8" max="8" width="18.28125" style="250" customWidth="1"/>
    <col min="9" max="9" width="14.140625" style="250" bestFit="1" customWidth="1"/>
    <col min="10" max="16384" width="9.28125" style="250" customWidth="1"/>
  </cols>
  <sheetData>
    <row r="1" ht="12">
      <c r="H1" s="342"/>
    </row>
    <row r="2" ht="12">
      <c r="H2" s="342"/>
    </row>
    <row r="3" spans="1:6" s="336" customFormat="1" ht="17.4">
      <c r="A3" s="311"/>
      <c r="B3" s="384" t="s">
        <v>948</v>
      </c>
      <c r="C3" s="385"/>
      <c r="D3" s="341"/>
      <c r="E3" s="341"/>
      <c r="F3" s="340"/>
    </row>
    <row r="4" spans="1:6" s="336" customFormat="1" ht="17.4">
      <c r="A4" s="311"/>
      <c r="B4" s="339" t="s">
        <v>947</v>
      </c>
      <c r="C4" s="338"/>
      <c r="D4" s="337"/>
      <c r="E4" s="337"/>
      <c r="F4" s="337"/>
    </row>
    <row r="5" spans="1:6" s="336" customFormat="1" ht="17.4">
      <c r="A5" s="311"/>
      <c r="B5" s="339" t="s">
        <v>946</v>
      </c>
      <c r="C5" s="338"/>
      <c r="D5" s="337"/>
      <c r="E5" s="337"/>
      <c r="F5" s="337"/>
    </row>
    <row r="6" spans="1:6" s="336" customFormat="1" ht="17.4">
      <c r="A6" s="311"/>
      <c r="B6" s="339" t="s">
        <v>945</v>
      </c>
      <c r="C6" s="338"/>
      <c r="D6" s="337"/>
      <c r="E6" s="337"/>
      <c r="F6" s="337"/>
    </row>
    <row r="7" spans="1:6" s="336" customFormat="1" ht="17.4">
      <c r="A7" s="311"/>
      <c r="B7" s="386" t="s">
        <v>944</v>
      </c>
      <c r="C7" s="387"/>
      <c r="D7" s="310"/>
      <c r="E7" s="310"/>
      <c r="F7" s="309"/>
    </row>
    <row r="8" spans="1:3" s="320" customFormat="1" ht="15.6">
      <c r="A8" s="323"/>
      <c r="B8" s="322" t="s">
        <v>943</v>
      </c>
      <c r="C8" s="321"/>
    </row>
    <row r="9" spans="2:10" ht="12">
      <c r="B9" s="319"/>
      <c r="C9" s="319"/>
      <c r="D9" s="319"/>
      <c r="E9" s="319"/>
      <c r="F9" s="319"/>
      <c r="G9" s="319"/>
      <c r="H9" s="319"/>
      <c r="J9" s="319"/>
    </row>
    <row r="10" spans="2:10" ht="12">
      <c r="B10" s="319"/>
      <c r="C10" s="334" t="s">
        <v>876</v>
      </c>
      <c r="D10" s="335" t="s">
        <v>875</v>
      </c>
      <c r="E10" s="334" t="s">
        <v>874</v>
      </c>
      <c r="F10" s="333" t="s">
        <v>873</v>
      </c>
      <c r="G10" s="319"/>
      <c r="H10" s="319"/>
      <c r="J10" s="319"/>
    </row>
    <row r="11" spans="2:6" s="284" customFormat="1" ht="12">
      <c r="B11" s="332" t="s">
        <v>942</v>
      </c>
      <c r="C11" s="331"/>
      <c r="D11" s="287">
        <v>1</v>
      </c>
      <c r="E11" s="271">
        <v>0</v>
      </c>
      <c r="F11" s="271">
        <f>D11*E11</f>
        <v>0</v>
      </c>
    </row>
    <row r="12" spans="2:6" s="284" customFormat="1" ht="12">
      <c r="B12" s="332" t="s">
        <v>941</v>
      </c>
      <c r="C12" s="331"/>
      <c r="D12" s="287">
        <v>1</v>
      </c>
      <c r="E12" s="271">
        <f>F45</f>
        <v>0</v>
      </c>
      <c r="F12" s="271">
        <f>D12*E12</f>
        <v>0</v>
      </c>
    </row>
    <row r="13" spans="2:6" s="284" customFormat="1" ht="13.8" thickBot="1">
      <c r="B13" s="282" t="s">
        <v>940</v>
      </c>
      <c r="C13" s="281"/>
      <c r="D13" s="281"/>
      <c r="E13" s="281"/>
      <c r="F13" s="312">
        <f>SUM(F11:F12)</f>
        <v>0</v>
      </c>
    </row>
    <row r="14" spans="2:10" ht="12">
      <c r="B14" s="319"/>
      <c r="C14" s="319"/>
      <c r="D14" s="319"/>
      <c r="E14" s="319"/>
      <c r="F14" s="319"/>
      <c r="G14" s="319"/>
      <c r="H14" s="319"/>
      <c r="J14" s="319"/>
    </row>
    <row r="15" spans="2:10" ht="12">
      <c r="B15" s="319"/>
      <c r="C15" s="319"/>
      <c r="D15" s="319"/>
      <c r="E15" s="319"/>
      <c r="F15" s="319"/>
      <c r="G15" s="319"/>
      <c r="H15" s="319"/>
      <c r="J15" s="319"/>
    </row>
    <row r="16" spans="2:10" ht="12">
      <c r="B16" s="319"/>
      <c r="C16" s="319"/>
      <c r="D16" s="319"/>
      <c r="E16" s="319"/>
      <c r="F16" s="319"/>
      <c r="G16" s="319"/>
      <c r="H16" s="319"/>
      <c r="J16" s="319"/>
    </row>
    <row r="17" spans="1:8" s="252" customFormat="1" ht="13.8" thickBot="1">
      <c r="A17" s="301"/>
      <c r="B17" s="383" t="s">
        <v>939</v>
      </c>
      <c r="C17" s="383"/>
      <c r="D17" s="297"/>
      <c r="E17" s="296"/>
      <c r="F17" s="296"/>
      <c r="G17" s="295"/>
      <c r="H17" s="295"/>
    </row>
    <row r="18" spans="2:8" s="252" customFormat="1" ht="13.8" thickBot="1">
      <c r="B18" s="294" t="s">
        <v>877</v>
      </c>
      <c r="C18" s="293" t="s">
        <v>876</v>
      </c>
      <c r="D18" s="294" t="s">
        <v>875</v>
      </c>
      <c r="E18" s="293" t="s">
        <v>874</v>
      </c>
      <c r="F18" s="292" t="s">
        <v>873</v>
      </c>
      <c r="H18" s="291">
        <v>1</v>
      </c>
    </row>
    <row r="19" spans="1:8" s="252" customFormat="1" ht="12">
      <c r="A19" s="284"/>
      <c r="B19" s="302"/>
      <c r="C19" s="307" t="s">
        <v>938</v>
      </c>
      <c r="D19" s="330">
        <v>1</v>
      </c>
      <c r="E19" s="271">
        <f>H19*$H$52</f>
        <v>0</v>
      </c>
      <c r="F19" s="271">
        <f>D19*E19</f>
        <v>0</v>
      </c>
      <c r="G19" s="284"/>
      <c r="H19" s="329">
        <v>0</v>
      </c>
    </row>
    <row r="20" spans="1:8" s="252" customFormat="1" ht="12">
      <c r="A20" s="284"/>
      <c r="B20" s="302"/>
      <c r="C20" s="307" t="s">
        <v>937</v>
      </c>
      <c r="D20" s="330">
        <v>1</v>
      </c>
      <c r="E20" s="271">
        <f>H20*$H$52</f>
        <v>0</v>
      </c>
      <c r="F20" s="271">
        <f>D20*E20</f>
        <v>0</v>
      </c>
      <c r="G20" s="284"/>
      <c r="H20" s="329">
        <v>0</v>
      </c>
    </row>
    <row r="21" spans="1:8" s="252" customFormat="1" ht="13.8" thickBot="1">
      <c r="A21" s="284"/>
      <c r="B21" s="302"/>
      <c r="C21" s="304" t="s">
        <v>921</v>
      </c>
      <c r="D21" s="330">
        <v>1</v>
      </c>
      <c r="E21" s="271">
        <f>H21*$H$52</f>
        <v>0</v>
      </c>
      <c r="F21" s="271">
        <f>D21*E21</f>
        <v>0</v>
      </c>
      <c r="G21" s="284"/>
      <c r="H21" s="329">
        <v>0</v>
      </c>
    </row>
    <row r="22" spans="1:6" s="252" customFormat="1" ht="13.8" thickBot="1">
      <c r="A22" s="284"/>
      <c r="B22" s="328"/>
      <c r="C22" s="325" t="s">
        <v>920</v>
      </c>
      <c r="D22" s="327"/>
      <c r="E22" s="325"/>
      <c r="F22" s="324">
        <f>SUM(F19:F21)</f>
        <v>0</v>
      </c>
    </row>
    <row r="23" spans="2:6" s="252" customFormat="1" ht="13.8" thickBot="1">
      <c r="B23" s="283"/>
      <c r="C23" s="326" t="s">
        <v>936</v>
      </c>
      <c r="D23" s="325"/>
      <c r="E23" s="325"/>
      <c r="F23" s="324">
        <f>SUM(F22:F22)</f>
        <v>0</v>
      </c>
    </row>
    <row r="24" spans="2:10" ht="12">
      <c r="B24" s="319"/>
      <c r="C24" s="319"/>
      <c r="D24" s="319"/>
      <c r="E24" s="319"/>
      <c r="F24" s="319"/>
      <c r="G24" s="319"/>
      <c r="H24" s="319"/>
      <c r="J24" s="319"/>
    </row>
    <row r="25" spans="2:10" ht="12">
      <c r="B25" s="319"/>
      <c r="C25" s="319"/>
      <c r="D25" s="319"/>
      <c r="E25" s="319"/>
      <c r="F25" s="319"/>
      <c r="G25" s="319"/>
      <c r="H25" s="319"/>
      <c r="J25" s="319"/>
    </row>
    <row r="26" spans="1:8" s="252" customFormat="1" ht="13.8" thickBot="1">
      <c r="A26" s="301"/>
      <c r="B26" s="383" t="s">
        <v>935</v>
      </c>
      <c r="C26" s="383"/>
      <c r="D26" s="297"/>
      <c r="E26" s="296"/>
      <c r="F26" s="296"/>
      <c r="G26" s="295"/>
      <c r="H26" s="295"/>
    </row>
    <row r="27" spans="2:8" s="252" customFormat="1" ht="13.8" thickBot="1">
      <c r="B27" s="294" t="s">
        <v>877</v>
      </c>
      <c r="C27" s="293" t="s">
        <v>876</v>
      </c>
      <c r="D27" s="294" t="s">
        <v>875</v>
      </c>
      <c r="E27" s="293" t="s">
        <v>874</v>
      </c>
      <c r="F27" s="292" t="s">
        <v>873</v>
      </c>
      <c r="H27" s="291">
        <v>1</v>
      </c>
    </row>
    <row r="28" spans="1:8" s="252" customFormat="1" ht="12">
      <c r="A28" s="284"/>
      <c r="B28" s="302"/>
      <c r="C28" s="307" t="s">
        <v>934</v>
      </c>
      <c r="D28" s="330">
        <v>1</v>
      </c>
      <c r="E28" s="271">
        <f aca="true" t="shared" si="0" ref="E28:E41">H28*$H$52</f>
        <v>0</v>
      </c>
      <c r="F28" s="271">
        <f aca="true" t="shared" si="1" ref="F28:F41">D28*E28</f>
        <v>0</v>
      </c>
      <c r="G28" s="284"/>
      <c r="H28" s="329">
        <v>0</v>
      </c>
    </row>
    <row r="29" spans="1:8" s="252" customFormat="1" ht="12">
      <c r="A29" s="284"/>
      <c r="B29" s="302"/>
      <c r="C29" s="304" t="s">
        <v>933</v>
      </c>
      <c r="D29" s="330">
        <v>1</v>
      </c>
      <c r="E29" s="271">
        <f t="shared" si="0"/>
        <v>0</v>
      </c>
      <c r="F29" s="271">
        <f t="shared" si="1"/>
        <v>0</v>
      </c>
      <c r="G29" s="284"/>
      <c r="H29" s="329">
        <v>0</v>
      </c>
    </row>
    <row r="30" spans="1:8" s="252" customFormat="1" ht="12">
      <c r="A30" s="284"/>
      <c r="B30" s="302"/>
      <c r="C30" s="304" t="s">
        <v>932</v>
      </c>
      <c r="D30" s="330">
        <v>4</v>
      </c>
      <c r="E30" s="271">
        <f t="shared" si="0"/>
        <v>0</v>
      </c>
      <c r="F30" s="271">
        <f t="shared" si="1"/>
        <v>0</v>
      </c>
      <c r="G30" s="284"/>
      <c r="H30" s="329">
        <v>0</v>
      </c>
    </row>
    <row r="31" spans="1:8" s="252" customFormat="1" ht="12">
      <c r="A31" s="284"/>
      <c r="B31" s="302"/>
      <c r="C31" s="304" t="s">
        <v>931</v>
      </c>
      <c r="D31" s="330">
        <v>1</v>
      </c>
      <c r="E31" s="271">
        <f t="shared" si="0"/>
        <v>0</v>
      </c>
      <c r="F31" s="271">
        <f t="shared" si="1"/>
        <v>0</v>
      </c>
      <c r="G31" s="284"/>
      <c r="H31" s="329">
        <v>0</v>
      </c>
    </row>
    <row r="32" spans="1:8" s="252" customFormat="1" ht="12">
      <c r="A32" s="284"/>
      <c r="B32" s="302"/>
      <c r="C32" s="304" t="s">
        <v>930</v>
      </c>
      <c r="D32" s="330">
        <f>1+1</f>
        <v>2</v>
      </c>
      <c r="E32" s="271">
        <f t="shared" si="0"/>
        <v>0</v>
      </c>
      <c r="F32" s="271">
        <f t="shared" si="1"/>
        <v>0</v>
      </c>
      <c r="G32" s="284"/>
      <c r="H32" s="329">
        <v>0</v>
      </c>
    </row>
    <row r="33" spans="1:8" s="252" customFormat="1" ht="12">
      <c r="A33" s="284"/>
      <c r="B33" s="302"/>
      <c r="C33" s="304" t="s">
        <v>929</v>
      </c>
      <c r="D33" s="330">
        <f>12</f>
        <v>12</v>
      </c>
      <c r="E33" s="271">
        <f t="shared" si="0"/>
        <v>0</v>
      </c>
      <c r="F33" s="271">
        <f t="shared" si="1"/>
        <v>0</v>
      </c>
      <c r="G33" s="284"/>
      <c r="H33" s="329">
        <v>0</v>
      </c>
    </row>
    <row r="34" spans="1:8" s="252" customFormat="1" ht="12">
      <c r="A34" s="284"/>
      <c r="B34" s="302"/>
      <c r="C34" s="304" t="s">
        <v>928</v>
      </c>
      <c r="D34" s="330">
        <f>2</f>
        <v>2</v>
      </c>
      <c r="E34" s="271">
        <f t="shared" si="0"/>
        <v>0</v>
      </c>
      <c r="F34" s="271">
        <f t="shared" si="1"/>
        <v>0</v>
      </c>
      <c r="G34" s="284"/>
      <c r="H34" s="329">
        <v>0</v>
      </c>
    </row>
    <row r="35" spans="1:8" s="252" customFormat="1" ht="12">
      <c r="A35" s="284"/>
      <c r="B35" s="328"/>
      <c r="C35" s="304" t="s">
        <v>927</v>
      </c>
      <c r="D35" s="330">
        <f>3</f>
        <v>3</v>
      </c>
      <c r="E35" s="271">
        <f t="shared" si="0"/>
        <v>0</v>
      </c>
      <c r="F35" s="271">
        <f t="shared" si="1"/>
        <v>0</v>
      </c>
      <c r="G35" s="284"/>
      <c r="H35" s="329">
        <v>0</v>
      </c>
    </row>
    <row r="36" spans="1:8" s="252" customFormat="1" ht="12">
      <c r="A36" s="284"/>
      <c r="B36" s="328"/>
      <c r="C36" s="304" t="s">
        <v>926</v>
      </c>
      <c r="D36" s="330">
        <f>1</f>
        <v>1</v>
      </c>
      <c r="E36" s="271">
        <f t="shared" si="0"/>
        <v>0</v>
      </c>
      <c r="F36" s="271">
        <f t="shared" si="1"/>
        <v>0</v>
      </c>
      <c r="G36" s="284"/>
      <c r="H36" s="329">
        <v>0</v>
      </c>
    </row>
    <row r="37" spans="1:8" s="252" customFormat="1" ht="12">
      <c r="A37" s="284"/>
      <c r="B37" s="328"/>
      <c r="C37" s="304" t="s">
        <v>925</v>
      </c>
      <c r="D37" s="330">
        <v>1</v>
      </c>
      <c r="E37" s="271">
        <f t="shared" si="0"/>
        <v>0</v>
      </c>
      <c r="F37" s="271">
        <f t="shared" si="1"/>
        <v>0</v>
      </c>
      <c r="G37" s="284"/>
      <c r="H37" s="329">
        <v>0</v>
      </c>
    </row>
    <row r="38" spans="1:8" s="252" customFormat="1" ht="12">
      <c r="A38" s="284"/>
      <c r="B38" s="302"/>
      <c r="C38" s="304" t="s">
        <v>924</v>
      </c>
      <c r="D38" s="330">
        <v>1</v>
      </c>
      <c r="E38" s="271">
        <f t="shared" si="0"/>
        <v>0</v>
      </c>
      <c r="F38" s="271">
        <f t="shared" si="1"/>
        <v>0</v>
      </c>
      <c r="G38" s="284"/>
      <c r="H38" s="329">
        <v>0</v>
      </c>
    </row>
    <row r="39" spans="1:8" s="252" customFormat="1" ht="12">
      <c r="A39" s="284"/>
      <c r="B39" s="302"/>
      <c r="C39" s="304" t="s">
        <v>923</v>
      </c>
      <c r="D39" s="330">
        <v>1</v>
      </c>
      <c r="E39" s="271">
        <f t="shared" si="0"/>
        <v>0</v>
      </c>
      <c r="F39" s="271">
        <f t="shared" si="1"/>
        <v>0</v>
      </c>
      <c r="G39" s="284"/>
      <c r="H39" s="329">
        <v>0</v>
      </c>
    </row>
    <row r="40" spans="1:8" s="252" customFormat="1" ht="12">
      <c r="A40" s="284"/>
      <c r="B40" s="302"/>
      <c r="C40" s="304" t="s">
        <v>922</v>
      </c>
      <c r="D40" s="330">
        <v>1</v>
      </c>
      <c r="E40" s="271">
        <f t="shared" si="0"/>
        <v>0</v>
      </c>
      <c r="F40" s="271">
        <f t="shared" si="1"/>
        <v>0</v>
      </c>
      <c r="G40" s="284"/>
      <c r="H40" s="329">
        <v>0</v>
      </c>
    </row>
    <row r="41" spans="1:8" s="252" customFormat="1" ht="13.8" thickBot="1">
      <c r="A41" s="284"/>
      <c r="B41" s="302"/>
      <c r="C41" s="304" t="s">
        <v>921</v>
      </c>
      <c r="D41" s="330">
        <v>1</v>
      </c>
      <c r="E41" s="271">
        <f t="shared" si="0"/>
        <v>0</v>
      </c>
      <c r="F41" s="271">
        <f t="shared" si="1"/>
        <v>0</v>
      </c>
      <c r="G41" s="284"/>
      <c r="H41" s="329">
        <v>0</v>
      </c>
    </row>
    <row r="42" spans="1:6" s="252" customFormat="1" ht="13.8" thickBot="1">
      <c r="A42" s="284"/>
      <c r="B42" s="328"/>
      <c r="C42" s="325" t="s">
        <v>920</v>
      </c>
      <c r="D42" s="327"/>
      <c r="E42" s="325"/>
      <c r="F42" s="324">
        <f>SUM(F28:F41)</f>
        <v>0</v>
      </c>
    </row>
    <row r="43" spans="1:6" s="252" customFormat="1" ht="13.8" thickBot="1">
      <c r="A43" s="284"/>
      <c r="B43" s="283"/>
      <c r="C43" s="326" t="s">
        <v>919</v>
      </c>
      <c r="D43" s="327"/>
      <c r="E43" s="325"/>
      <c r="F43" s="324">
        <f>0.15*F42</f>
        <v>0</v>
      </c>
    </row>
    <row r="44" spans="2:6" s="252" customFormat="1" ht="13.8" thickBot="1">
      <c r="B44" s="283"/>
      <c r="C44" s="326" t="s">
        <v>918</v>
      </c>
      <c r="D44" s="327"/>
      <c r="E44" s="325"/>
      <c r="F44" s="324">
        <f>0.2*(F42+F43)</f>
        <v>0</v>
      </c>
    </row>
    <row r="45" spans="2:6" s="252" customFormat="1" ht="13.8" thickBot="1">
      <c r="B45" s="283"/>
      <c r="C45" s="326" t="s">
        <v>917</v>
      </c>
      <c r="D45" s="325"/>
      <c r="E45" s="325"/>
      <c r="F45" s="324">
        <f>SUM(F42:F44)</f>
        <v>0</v>
      </c>
    </row>
    <row r="46" spans="2:10" ht="12">
      <c r="B46" s="319"/>
      <c r="C46" s="319"/>
      <c r="D46" s="319"/>
      <c r="E46" s="319"/>
      <c r="F46" s="319"/>
      <c r="G46" s="319"/>
      <c r="H46" s="319"/>
      <c r="J46" s="319"/>
    </row>
    <row r="47" spans="1:8" s="284" customFormat="1" ht="12">
      <c r="A47" s="250"/>
      <c r="B47" s="319"/>
      <c r="C47" s="319"/>
      <c r="D47" s="319"/>
      <c r="E47" s="319"/>
      <c r="F47" s="319"/>
      <c r="G47" s="295"/>
      <c r="H47" s="295"/>
    </row>
    <row r="48" spans="1:8" s="284" customFormat="1" ht="12">
      <c r="A48" s="250"/>
      <c r="B48" s="319"/>
      <c r="C48" s="319"/>
      <c r="D48" s="319"/>
      <c r="E48" s="319"/>
      <c r="F48" s="319"/>
      <c r="G48" s="295"/>
      <c r="H48" s="295"/>
    </row>
    <row r="49" spans="1:8" s="284" customFormat="1" ht="12">
      <c r="A49" s="250"/>
      <c r="B49" s="319"/>
      <c r="C49" s="319"/>
      <c r="D49" s="319"/>
      <c r="E49" s="319"/>
      <c r="F49" s="319"/>
      <c r="G49" s="295"/>
      <c r="H49" s="295"/>
    </row>
    <row r="50" spans="1:8" s="284" customFormat="1" ht="15.6">
      <c r="A50" s="323"/>
      <c r="B50" s="322" t="s">
        <v>916</v>
      </c>
      <c r="C50" s="321"/>
      <c r="D50" s="320"/>
      <c r="E50" s="320"/>
      <c r="F50" s="320"/>
      <c r="G50" s="295"/>
      <c r="H50" s="295"/>
    </row>
    <row r="51" spans="1:8" s="284" customFormat="1" ht="13.8" thickBot="1">
      <c r="A51" s="250"/>
      <c r="B51" s="319"/>
      <c r="C51" s="319"/>
      <c r="D51" s="319"/>
      <c r="E51" s="319"/>
      <c r="F51" s="319"/>
      <c r="G51" s="295"/>
      <c r="H51" s="295"/>
    </row>
    <row r="52" spans="1:8" s="284" customFormat="1" ht="13.8" thickBot="1">
      <c r="A52" s="250"/>
      <c r="B52" s="383" t="s">
        <v>915</v>
      </c>
      <c r="C52" s="383"/>
      <c r="D52" s="319"/>
      <c r="E52" s="319"/>
      <c r="F52" s="319"/>
      <c r="G52" s="295"/>
      <c r="H52" s="291">
        <v>1</v>
      </c>
    </row>
    <row r="53" spans="1:8" s="284" customFormat="1" ht="12">
      <c r="A53" s="250"/>
      <c r="B53" s="318" t="s">
        <v>914</v>
      </c>
      <c r="C53" s="317"/>
      <c r="D53" s="316">
        <v>3</v>
      </c>
      <c r="E53" s="315">
        <f aca="true" t="shared" si="2" ref="E53:E59">H53</f>
        <v>0</v>
      </c>
      <c r="F53" s="315">
        <f aca="true" t="shared" si="3" ref="F53:F59">D53*E53</f>
        <v>0</v>
      </c>
      <c r="G53" s="314"/>
      <c r="H53" s="313">
        <v>0</v>
      </c>
    </row>
    <row r="54" spans="1:8" s="284" customFormat="1" ht="12">
      <c r="A54" s="250"/>
      <c r="B54" s="318" t="s">
        <v>913</v>
      </c>
      <c r="C54" s="317"/>
      <c r="D54" s="316">
        <v>6</v>
      </c>
      <c r="E54" s="315">
        <f t="shared" si="2"/>
        <v>0</v>
      </c>
      <c r="F54" s="315">
        <f t="shared" si="3"/>
        <v>0</v>
      </c>
      <c r="G54" s="314"/>
      <c r="H54" s="313">
        <v>0</v>
      </c>
    </row>
    <row r="55" spans="1:8" s="284" customFormat="1" ht="12">
      <c r="A55" s="250"/>
      <c r="B55" s="318" t="s">
        <v>912</v>
      </c>
      <c r="C55" s="317"/>
      <c r="D55" s="316">
        <v>2</v>
      </c>
      <c r="E55" s="315">
        <f t="shared" si="2"/>
        <v>0</v>
      </c>
      <c r="F55" s="315">
        <f t="shared" si="3"/>
        <v>0</v>
      </c>
      <c r="G55" s="314"/>
      <c r="H55" s="313">
        <v>0</v>
      </c>
    </row>
    <row r="56" spans="1:8" s="284" customFormat="1" ht="12">
      <c r="A56" s="250"/>
      <c r="B56" s="318" t="s">
        <v>911</v>
      </c>
      <c r="C56" s="317"/>
      <c r="D56" s="316">
        <v>2</v>
      </c>
      <c r="E56" s="315">
        <f t="shared" si="2"/>
        <v>0</v>
      </c>
      <c r="F56" s="315">
        <f t="shared" si="3"/>
        <v>0</v>
      </c>
      <c r="G56" s="314"/>
      <c r="H56" s="313">
        <v>0</v>
      </c>
    </row>
    <row r="57" spans="1:8" s="284" customFormat="1" ht="12">
      <c r="A57" s="250"/>
      <c r="B57" s="318" t="s">
        <v>910</v>
      </c>
      <c r="C57" s="317"/>
      <c r="D57" s="316">
        <v>1</v>
      </c>
      <c r="E57" s="315">
        <f t="shared" si="2"/>
        <v>0</v>
      </c>
      <c r="F57" s="315">
        <f t="shared" si="3"/>
        <v>0</v>
      </c>
      <c r="G57" s="314"/>
      <c r="H57" s="313">
        <v>0</v>
      </c>
    </row>
    <row r="58" spans="1:8" s="284" customFormat="1" ht="12">
      <c r="A58" s="250"/>
      <c r="B58" s="318" t="s">
        <v>909</v>
      </c>
      <c r="C58" s="317"/>
      <c r="D58" s="316">
        <v>1</v>
      </c>
      <c r="E58" s="315">
        <f t="shared" si="2"/>
        <v>0</v>
      </c>
      <c r="F58" s="315">
        <f t="shared" si="3"/>
        <v>0</v>
      </c>
      <c r="G58" s="314"/>
      <c r="H58" s="313">
        <v>0</v>
      </c>
    </row>
    <row r="59" spans="1:8" s="284" customFormat="1" ht="12">
      <c r="A59" s="250"/>
      <c r="B59" s="318" t="s">
        <v>908</v>
      </c>
      <c r="C59" s="317"/>
      <c r="D59" s="316">
        <v>1</v>
      </c>
      <c r="E59" s="315">
        <f t="shared" si="2"/>
        <v>0</v>
      </c>
      <c r="F59" s="315">
        <f t="shared" si="3"/>
        <v>0</v>
      </c>
      <c r="G59" s="314"/>
      <c r="H59" s="313">
        <v>0</v>
      </c>
    </row>
    <row r="60" spans="2:8" s="284" customFormat="1" ht="13.8" thickBot="1">
      <c r="B60" s="282" t="s">
        <v>907</v>
      </c>
      <c r="C60" s="281"/>
      <c r="D60" s="281"/>
      <c r="E60" s="281"/>
      <c r="F60" s="312">
        <f>SUM(F53:F59)</f>
        <v>0</v>
      </c>
      <c r="G60" s="295"/>
      <c r="H60" s="295"/>
    </row>
    <row r="61" spans="1:8" s="284" customFormat="1" ht="12">
      <c r="A61" s="252"/>
      <c r="B61" s="297"/>
      <c r="C61" s="295"/>
      <c r="D61" s="295"/>
      <c r="E61" s="295"/>
      <c r="F61" s="296"/>
      <c r="G61" s="295"/>
      <c r="H61" s="295"/>
    </row>
    <row r="62" spans="1:8" s="284" customFormat="1" ht="17.4">
      <c r="A62" s="311"/>
      <c r="B62" s="386" t="s">
        <v>906</v>
      </c>
      <c r="C62" s="387"/>
      <c r="D62" s="310"/>
      <c r="E62" s="310"/>
      <c r="F62" s="309"/>
      <c r="G62" s="295"/>
      <c r="H62" s="295"/>
    </row>
    <row r="63" spans="1:8" s="284" customFormat="1" ht="12">
      <c r="A63" s="252"/>
      <c r="B63" s="297"/>
      <c r="C63" s="295"/>
      <c r="D63" s="295"/>
      <c r="E63" s="295"/>
      <c r="F63" s="296"/>
      <c r="G63" s="295"/>
      <c r="H63" s="295"/>
    </row>
    <row r="64" spans="1:8" s="284" customFormat="1" ht="13.8" thickBot="1">
      <c r="A64" s="301"/>
      <c r="B64" s="383" t="s">
        <v>905</v>
      </c>
      <c r="C64" s="383"/>
      <c r="D64" s="297"/>
      <c r="E64" s="296"/>
      <c r="F64" s="296"/>
      <c r="G64" s="295"/>
      <c r="H64" s="295"/>
    </row>
    <row r="65" spans="1:19" s="308" customFormat="1" ht="13.8" thickBot="1">
      <c r="A65" s="252"/>
      <c r="B65" s="294" t="s">
        <v>877</v>
      </c>
      <c r="C65" s="293" t="s">
        <v>876</v>
      </c>
      <c r="D65" s="294" t="s">
        <v>875</v>
      </c>
      <c r="E65" s="293" t="s">
        <v>874</v>
      </c>
      <c r="F65" s="292" t="s">
        <v>873</v>
      </c>
      <c r="G65" s="252"/>
      <c r="H65" s="291">
        <v>1</v>
      </c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</row>
    <row r="66" spans="2:8" s="284" customFormat="1" ht="12">
      <c r="B66" s="302"/>
      <c r="C66" s="307" t="s">
        <v>904</v>
      </c>
      <c r="D66" s="287">
        <f>2</f>
        <v>2</v>
      </c>
      <c r="E66" s="298">
        <f aca="true" t="shared" si="4" ref="E66:E79">H66*$H$65</f>
        <v>0</v>
      </c>
      <c r="F66" s="298">
        <f aca="true" t="shared" si="5" ref="F66:F79">D66*E66</f>
        <v>0</v>
      </c>
      <c r="H66" s="285">
        <v>0</v>
      </c>
    </row>
    <row r="67" spans="2:8" s="284" customFormat="1" ht="12">
      <c r="B67" s="302"/>
      <c r="C67" s="307" t="s">
        <v>903</v>
      </c>
      <c r="D67" s="287">
        <f>1</f>
        <v>1</v>
      </c>
      <c r="E67" s="298">
        <f t="shared" si="4"/>
        <v>0</v>
      </c>
      <c r="F67" s="298">
        <f t="shared" si="5"/>
        <v>0</v>
      </c>
      <c r="H67" s="285">
        <v>0</v>
      </c>
    </row>
    <row r="68" spans="2:8" s="305" customFormat="1" ht="12">
      <c r="B68" s="306"/>
      <c r="C68" s="304" t="s">
        <v>902</v>
      </c>
      <c r="D68" s="287">
        <f>4</f>
        <v>4</v>
      </c>
      <c r="E68" s="298">
        <f t="shared" si="4"/>
        <v>0</v>
      </c>
      <c r="F68" s="298">
        <f t="shared" si="5"/>
        <v>0</v>
      </c>
      <c r="G68" s="284"/>
      <c r="H68" s="285">
        <v>0</v>
      </c>
    </row>
    <row r="69" spans="2:8" s="284" customFormat="1" ht="12">
      <c r="B69" s="302"/>
      <c r="C69" s="304" t="s">
        <v>901</v>
      </c>
      <c r="D69" s="287">
        <f>6</f>
        <v>6</v>
      </c>
      <c r="E69" s="298">
        <f t="shared" si="4"/>
        <v>0</v>
      </c>
      <c r="F69" s="298">
        <f t="shared" si="5"/>
        <v>0</v>
      </c>
      <c r="H69" s="285">
        <v>0</v>
      </c>
    </row>
    <row r="70" spans="2:8" s="284" customFormat="1" ht="12">
      <c r="B70" s="302"/>
      <c r="C70" s="304" t="s">
        <v>900</v>
      </c>
      <c r="D70" s="287">
        <f>1</f>
        <v>1</v>
      </c>
      <c r="E70" s="298">
        <f t="shared" si="4"/>
        <v>0</v>
      </c>
      <c r="F70" s="298">
        <f t="shared" si="5"/>
        <v>0</v>
      </c>
      <c r="H70" s="285">
        <v>0</v>
      </c>
    </row>
    <row r="71" spans="2:8" s="284" customFormat="1" ht="12">
      <c r="B71" s="302"/>
      <c r="C71" s="304" t="s">
        <v>899</v>
      </c>
      <c r="D71" s="287">
        <f>12</f>
        <v>12</v>
      </c>
      <c r="E71" s="298">
        <f t="shared" si="4"/>
        <v>0</v>
      </c>
      <c r="F71" s="298">
        <f t="shared" si="5"/>
        <v>0</v>
      </c>
      <c r="H71" s="285">
        <v>0</v>
      </c>
    </row>
    <row r="72" spans="2:8" s="284" customFormat="1" ht="12">
      <c r="B72" s="302"/>
      <c r="C72" s="303" t="s">
        <v>898</v>
      </c>
      <c r="D72" s="287">
        <f>1</f>
        <v>1</v>
      </c>
      <c r="E72" s="298">
        <f t="shared" si="4"/>
        <v>0</v>
      </c>
      <c r="F72" s="298">
        <f t="shared" si="5"/>
        <v>0</v>
      </c>
      <c r="H72" s="285">
        <v>0</v>
      </c>
    </row>
    <row r="73" spans="2:8" s="284" customFormat="1" ht="12">
      <c r="B73" s="302"/>
      <c r="C73" s="303" t="s">
        <v>897</v>
      </c>
      <c r="D73" s="287">
        <v>1</v>
      </c>
      <c r="E73" s="298">
        <f t="shared" si="4"/>
        <v>0</v>
      </c>
      <c r="F73" s="298">
        <f t="shared" si="5"/>
        <v>0</v>
      </c>
      <c r="H73" s="285">
        <v>0</v>
      </c>
    </row>
    <row r="74" spans="2:8" s="284" customFormat="1" ht="12">
      <c r="B74" s="302"/>
      <c r="C74" s="288" t="s">
        <v>896</v>
      </c>
      <c r="D74" s="287">
        <f>2+2</f>
        <v>4</v>
      </c>
      <c r="E74" s="298">
        <f t="shared" si="4"/>
        <v>0</v>
      </c>
      <c r="F74" s="298">
        <f t="shared" si="5"/>
        <v>0</v>
      </c>
      <c r="H74" s="285">
        <v>0</v>
      </c>
    </row>
    <row r="75" spans="2:8" s="284" customFormat="1" ht="12">
      <c r="B75" s="302"/>
      <c r="C75" s="288" t="s">
        <v>895</v>
      </c>
      <c r="D75" s="287">
        <v>30</v>
      </c>
      <c r="E75" s="298">
        <f t="shared" si="4"/>
        <v>0</v>
      </c>
      <c r="F75" s="298">
        <f t="shared" si="5"/>
        <v>0</v>
      </c>
      <c r="H75" s="285">
        <v>0</v>
      </c>
    </row>
    <row r="76" spans="2:8" s="284" customFormat="1" ht="12">
      <c r="B76" s="302"/>
      <c r="C76" s="288" t="s">
        <v>894</v>
      </c>
      <c r="D76" s="287">
        <v>30</v>
      </c>
      <c r="E76" s="298">
        <f t="shared" si="4"/>
        <v>0</v>
      </c>
      <c r="F76" s="298">
        <f t="shared" si="5"/>
        <v>0</v>
      </c>
      <c r="H76" s="285">
        <v>0</v>
      </c>
    </row>
    <row r="77" spans="2:8" s="284" customFormat="1" ht="12">
      <c r="B77" s="286"/>
      <c r="C77" s="288" t="s">
        <v>893</v>
      </c>
      <c r="D77" s="287">
        <v>100</v>
      </c>
      <c r="E77" s="298">
        <f t="shared" si="4"/>
        <v>0</v>
      </c>
      <c r="F77" s="298">
        <f t="shared" si="5"/>
        <v>0</v>
      </c>
      <c r="H77" s="285">
        <v>0</v>
      </c>
    </row>
    <row r="78" spans="2:8" s="284" customFormat="1" ht="12">
      <c r="B78" s="286"/>
      <c r="C78" s="288" t="s">
        <v>892</v>
      </c>
      <c r="D78" s="287">
        <v>1</v>
      </c>
      <c r="E78" s="298">
        <f t="shared" si="4"/>
        <v>0</v>
      </c>
      <c r="F78" s="298">
        <f t="shared" si="5"/>
        <v>0</v>
      </c>
      <c r="H78" s="285">
        <v>0</v>
      </c>
    </row>
    <row r="79" spans="2:8" s="284" customFormat="1" ht="12">
      <c r="B79" s="286"/>
      <c r="C79" s="288" t="s">
        <v>891</v>
      </c>
      <c r="D79" s="287">
        <v>35</v>
      </c>
      <c r="E79" s="298">
        <f t="shared" si="4"/>
        <v>0</v>
      </c>
      <c r="F79" s="298">
        <f t="shared" si="5"/>
        <v>0</v>
      </c>
      <c r="H79" s="285">
        <v>0</v>
      </c>
    </row>
    <row r="80" spans="1:8" s="284" customFormat="1" ht="13.8" thickBot="1">
      <c r="A80" s="252"/>
      <c r="B80" s="283"/>
      <c r="C80" s="282" t="s">
        <v>871</v>
      </c>
      <c r="D80" s="281"/>
      <c r="E80" s="281"/>
      <c r="F80" s="280">
        <f>SUM(F66:F79)</f>
        <v>0</v>
      </c>
      <c r="G80" s="252"/>
      <c r="H80" s="252"/>
    </row>
    <row r="81" s="284" customFormat="1" ht="12">
      <c r="B81" s="284" t="s">
        <v>20</v>
      </c>
    </row>
    <row r="82" s="284" customFormat="1" ht="12"/>
    <row r="83" s="284" customFormat="1" ht="12"/>
    <row r="84" spans="1:8" s="284" customFormat="1" ht="13.8" thickBot="1">
      <c r="A84" s="301"/>
      <c r="B84" s="383" t="s">
        <v>890</v>
      </c>
      <c r="C84" s="383"/>
      <c r="D84" s="297"/>
      <c r="E84" s="296"/>
      <c r="F84" s="296"/>
      <c r="G84" s="295"/>
      <c r="H84" s="295"/>
    </row>
    <row r="85" spans="1:8" s="284" customFormat="1" ht="13.8" thickBot="1">
      <c r="A85" s="252"/>
      <c r="B85" s="294" t="s">
        <v>877</v>
      </c>
      <c r="C85" s="293" t="s">
        <v>876</v>
      </c>
      <c r="D85" s="294" t="s">
        <v>875</v>
      </c>
      <c r="E85" s="293" t="s">
        <v>874</v>
      </c>
      <c r="F85" s="292" t="s">
        <v>873</v>
      </c>
      <c r="G85" s="252"/>
      <c r="H85" s="291">
        <v>1</v>
      </c>
    </row>
    <row r="86" spans="1:8" s="284" customFormat="1" ht="12">
      <c r="A86" s="300"/>
      <c r="B86" s="286"/>
      <c r="C86" s="288" t="s">
        <v>889</v>
      </c>
      <c r="D86" s="299">
        <v>160</v>
      </c>
      <c r="E86" s="298">
        <f aca="true" t="shared" si="6" ref="E86:E92">H86*$H$65</f>
        <v>0</v>
      </c>
      <c r="F86" s="298">
        <f aca="true" t="shared" si="7" ref="F86:F92">D86*E86</f>
        <v>0</v>
      </c>
      <c r="H86" s="285">
        <v>0</v>
      </c>
    </row>
    <row r="87" spans="1:8" s="284" customFormat="1" ht="12">
      <c r="A87" s="300"/>
      <c r="B87" s="286"/>
      <c r="C87" s="288" t="s">
        <v>888</v>
      </c>
      <c r="D87" s="299">
        <f>10</f>
        <v>10</v>
      </c>
      <c r="E87" s="298">
        <f t="shared" si="6"/>
        <v>0</v>
      </c>
      <c r="F87" s="298">
        <f t="shared" si="7"/>
        <v>0</v>
      </c>
      <c r="H87" s="285">
        <v>0</v>
      </c>
    </row>
    <row r="88" spans="1:8" s="284" customFormat="1" ht="12">
      <c r="A88" s="300"/>
      <c r="B88" s="286"/>
      <c r="C88" s="288" t="s">
        <v>887</v>
      </c>
      <c r="D88" s="299">
        <f>40</f>
        <v>40</v>
      </c>
      <c r="E88" s="298">
        <f t="shared" si="6"/>
        <v>0</v>
      </c>
      <c r="F88" s="298">
        <f t="shared" si="7"/>
        <v>0</v>
      </c>
      <c r="H88" s="285">
        <v>0</v>
      </c>
    </row>
    <row r="89" spans="1:8" s="284" customFormat="1" ht="12">
      <c r="A89" s="300"/>
      <c r="B89" s="286"/>
      <c r="C89" s="288" t="s">
        <v>886</v>
      </c>
      <c r="D89" s="299">
        <v>330</v>
      </c>
      <c r="E89" s="298">
        <f t="shared" si="6"/>
        <v>0</v>
      </c>
      <c r="F89" s="298">
        <f t="shared" si="7"/>
        <v>0</v>
      </c>
      <c r="H89" s="285">
        <v>0</v>
      </c>
    </row>
    <row r="90" spans="1:8" s="284" customFormat="1" ht="12">
      <c r="A90" s="300"/>
      <c r="B90" s="286"/>
      <c r="C90" s="288" t="s">
        <v>885</v>
      </c>
      <c r="D90" s="299">
        <f>40</f>
        <v>40</v>
      </c>
      <c r="E90" s="298">
        <f t="shared" si="6"/>
        <v>0</v>
      </c>
      <c r="F90" s="298">
        <f t="shared" si="7"/>
        <v>0</v>
      </c>
      <c r="H90" s="285">
        <v>0</v>
      </c>
    </row>
    <row r="91" spans="1:8" s="284" customFormat="1" ht="12">
      <c r="A91" s="300"/>
      <c r="B91" s="286"/>
      <c r="C91" s="288" t="s">
        <v>884</v>
      </c>
      <c r="D91" s="299">
        <f>50</f>
        <v>50</v>
      </c>
      <c r="E91" s="298">
        <f t="shared" si="6"/>
        <v>0</v>
      </c>
      <c r="F91" s="298">
        <f t="shared" si="7"/>
        <v>0</v>
      </c>
      <c r="H91" s="285">
        <v>0</v>
      </c>
    </row>
    <row r="92" spans="1:8" s="284" customFormat="1" ht="12">
      <c r="A92" s="300"/>
      <c r="B92" s="286"/>
      <c r="C92" s="288" t="s">
        <v>883</v>
      </c>
      <c r="D92" s="299">
        <f>40</f>
        <v>40</v>
      </c>
      <c r="E92" s="298">
        <f t="shared" si="6"/>
        <v>0</v>
      </c>
      <c r="F92" s="298">
        <f t="shared" si="7"/>
        <v>0</v>
      </c>
      <c r="H92" s="285">
        <v>0</v>
      </c>
    </row>
    <row r="93" spans="1:8" s="284" customFormat="1" ht="13.8" thickBot="1">
      <c r="A93" s="252"/>
      <c r="B93" s="283"/>
      <c r="C93" s="282" t="s">
        <v>871</v>
      </c>
      <c r="D93" s="281"/>
      <c r="E93" s="281"/>
      <c r="F93" s="280">
        <f>SUM(F86:F92)</f>
        <v>0</v>
      </c>
      <c r="G93" s="252"/>
      <c r="H93" s="252"/>
    </row>
    <row r="94" s="284" customFormat="1" ht="12"/>
    <row r="95" s="284" customFormat="1" ht="12"/>
    <row r="96" spans="2:8" s="284" customFormat="1" ht="13.8" thickBot="1">
      <c r="B96" s="383" t="s">
        <v>882</v>
      </c>
      <c r="C96" s="383"/>
      <c r="D96" s="297"/>
      <c r="E96" s="296"/>
      <c r="F96" s="296"/>
      <c r="G96" s="295"/>
      <c r="H96" s="295"/>
    </row>
    <row r="97" spans="2:8" s="284" customFormat="1" ht="13.8" thickBot="1">
      <c r="B97" s="294" t="s">
        <v>877</v>
      </c>
      <c r="C97" s="293" t="s">
        <v>876</v>
      </c>
      <c r="D97" s="294" t="s">
        <v>875</v>
      </c>
      <c r="E97" s="293" t="s">
        <v>874</v>
      </c>
      <c r="F97" s="292" t="s">
        <v>873</v>
      </c>
      <c r="G97" s="252"/>
      <c r="H97" s="291">
        <v>1</v>
      </c>
    </row>
    <row r="98" spans="2:8" s="284" customFormat="1" ht="12">
      <c r="B98" s="286"/>
      <c r="C98" s="290" t="s">
        <v>881</v>
      </c>
      <c r="D98" s="289"/>
      <c r="E98" s="271"/>
      <c r="F98" s="271"/>
      <c r="G98" s="286"/>
      <c r="H98" s="285"/>
    </row>
    <row r="99" spans="2:8" s="284" customFormat="1" ht="12">
      <c r="B99" s="286"/>
      <c r="C99" s="288" t="s">
        <v>880</v>
      </c>
      <c r="D99" s="287">
        <v>1</v>
      </c>
      <c r="E99" s="271">
        <f>H99*$H$65</f>
        <v>0</v>
      </c>
      <c r="F99" s="271">
        <f>D99*E99</f>
        <v>0</v>
      </c>
      <c r="G99" s="286"/>
      <c r="H99" s="285">
        <v>0</v>
      </c>
    </row>
    <row r="100" spans="2:8" s="284" customFormat="1" ht="12">
      <c r="B100" s="286"/>
      <c r="C100" s="288" t="s">
        <v>879</v>
      </c>
      <c r="D100" s="287">
        <v>100</v>
      </c>
      <c r="E100" s="271">
        <f>H100*$H$65</f>
        <v>0</v>
      </c>
      <c r="F100" s="271">
        <f>D100*E100</f>
        <v>0</v>
      </c>
      <c r="G100" s="286"/>
      <c r="H100" s="285">
        <v>0</v>
      </c>
    </row>
    <row r="101" spans="2:8" s="284" customFormat="1" ht="12">
      <c r="B101" s="286"/>
      <c r="C101" s="262" t="s">
        <v>878</v>
      </c>
      <c r="D101" s="287">
        <v>1</v>
      </c>
      <c r="E101" s="271">
        <f>H101*$H$65</f>
        <v>0</v>
      </c>
      <c r="F101" s="271">
        <f>D101*E101</f>
        <v>0</v>
      </c>
      <c r="G101" s="286"/>
      <c r="H101" s="285">
        <v>0</v>
      </c>
    </row>
    <row r="102" spans="2:8" ht="13.8" thickBot="1">
      <c r="B102" s="283"/>
      <c r="C102" s="282" t="s">
        <v>871</v>
      </c>
      <c r="D102" s="281"/>
      <c r="E102" s="281"/>
      <c r="F102" s="280">
        <f>SUM(F99:F101)</f>
        <v>0</v>
      </c>
      <c r="G102" s="252"/>
      <c r="H102" s="252"/>
    </row>
    <row r="103" ht="12">
      <c r="H103" s="252"/>
    </row>
    <row r="104" ht="12">
      <c r="H104" s="252"/>
    </row>
    <row r="105" spans="2:8" s="259" customFormat="1" ht="13.8" thickBot="1">
      <c r="B105" s="382" t="s">
        <v>866</v>
      </c>
      <c r="C105" s="382"/>
      <c r="D105" s="270"/>
      <c r="E105" s="279"/>
      <c r="F105" s="279"/>
      <c r="G105" s="270"/>
      <c r="H105" s="270"/>
    </row>
    <row r="106" spans="2:8" s="259" customFormat="1" ht="13.8" thickBot="1">
      <c r="B106" s="278" t="s">
        <v>877</v>
      </c>
      <c r="C106" s="277" t="s">
        <v>876</v>
      </c>
      <c r="D106" s="276" t="s">
        <v>875</v>
      </c>
      <c r="E106" s="275" t="s">
        <v>874</v>
      </c>
      <c r="F106" s="275" t="s">
        <v>873</v>
      </c>
      <c r="G106" s="257"/>
      <c r="H106" s="274">
        <v>1</v>
      </c>
    </row>
    <row r="107" spans="2:8" s="259" customFormat="1" ht="12">
      <c r="B107" s="269"/>
      <c r="C107" s="273" t="s">
        <v>872</v>
      </c>
      <c r="D107" s="272">
        <v>1</v>
      </c>
      <c r="E107" s="271">
        <f>H107</f>
        <v>0</v>
      </c>
      <c r="F107" s="260">
        <f>D107*E107</f>
        <v>0</v>
      </c>
      <c r="G107" s="270"/>
      <c r="H107" s="258">
        <v>0</v>
      </c>
    </row>
    <row r="108" spans="2:8" s="259" customFormat="1" ht="13.8" thickBot="1">
      <c r="B108" s="269"/>
      <c r="C108" s="268" t="s">
        <v>871</v>
      </c>
      <c r="D108" s="267"/>
      <c r="E108" s="266"/>
      <c r="F108" s="266">
        <f>SUM(F107:F107)</f>
        <v>0</v>
      </c>
      <c r="G108" s="257"/>
      <c r="H108" s="257"/>
    </row>
    <row r="109" ht="12">
      <c r="H109" s="252"/>
    </row>
    <row r="110" ht="12">
      <c r="H110" s="252"/>
    </row>
    <row r="111" spans="2:8" s="259" customFormat="1" ht="12">
      <c r="B111" s="265" t="s">
        <v>870</v>
      </c>
      <c r="C111" s="264"/>
      <c r="D111" s="264"/>
      <c r="E111" s="264"/>
      <c r="F111" s="264"/>
      <c r="G111" s="263"/>
      <c r="H111" s="258"/>
    </row>
    <row r="112" spans="2:8" ht="12">
      <c r="B112" s="259"/>
      <c r="C112" s="262" t="s">
        <v>869</v>
      </c>
      <c r="D112" s="261"/>
      <c r="E112" s="260"/>
      <c r="F112" s="260">
        <f>F13+F60+F80+F93+F102</f>
        <v>0</v>
      </c>
      <c r="G112" s="259"/>
      <c r="H112" s="258"/>
    </row>
    <row r="113" spans="2:8" ht="12">
      <c r="B113" s="259"/>
      <c r="C113" s="262" t="s">
        <v>868</v>
      </c>
      <c r="D113" s="261"/>
      <c r="E113" s="260"/>
      <c r="F113" s="260">
        <f>0.25*F112</f>
        <v>0</v>
      </c>
      <c r="G113" s="259"/>
      <c r="H113" s="258"/>
    </row>
    <row r="114" spans="2:8" ht="12">
      <c r="B114" s="259"/>
      <c r="C114" s="262" t="s">
        <v>867</v>
      </c>
      <c r="D114" s="261"/>
      <c r="E114" s="260"/>
      <c r="F114" s="260">
        <f>F112*0.05</f>
        <v>0</v>
      </c>
      <c r="G114" s="259"/>
      <c r="H114" s="258"/>
    </row>
    <row r="115" spans="2:8" ht="12">
      <c r="B115" s="259"/>
      <c r="C115" s="262" t="s">
        <v>866</v>
      </c>
      <c r="D115" s="261"/>
      <c r="E115" s="260"/>
      <c r="F115" s="260">
        <f>F108</f>
        <v>0</v>
      </c>
      <c r="G115" s="259"/>
      <c r="H115" s="258"/>
    </row>
    <row r="116" spans="2:8" ht="12">
      <c r="B116" s="259"/>
      <c r="C116" s="262" t="s">
        <v>865</v>
      </c>
      <c r="D116" s="261"/>
      <c r="E116" s="260"/>
      <c r="F116" s="260">
        <v>0</v>
      </c>
      <c r="G116" s="259"/>
      <c r="H116" s="258"/>
    </row>
    <row r="117" spans="2:8" ht="12">
      <c r="B117" s="259"/>
      <c r="C117" s="262" t="s">
        <v>864</v>
      </c>
      <c r="D117" s="261"/>
      <c r="E117" s="260"/>
      <c r="F117" s="260">
        <v>0</v>
      </c>
      <c r="G117" s="259"/>
      <c r="H117" s="258"/>
    </row>
    <row r="118" spans="2:8" ht="12">
      <c r="B118" s="257"/>
      <c r="C118" s="256" t="s">
        <v>863</v>
      </c>
      <c r="D118" s="255"/>
      <c r="E118" s="255"/>
      <c r="F118" s="254">
        <f>SUM(F112:F117)</f>
        <v>0</v>
      </c>
      <c r="G118" s="253"/>
      <c r="H118" s="253"/>
    </row>
    <row r="119" ht="12">
      <c r="H119" s="252"/>
    </row>
    <row r="120" ht="12">
      <c r="H120" s="252"/>
    </row>
    <row r="121" ht="12">
      <c r="H121" s="252"/>
    </row>
    <row r="122" ht="12">
      <c r="C122" s="250" t="s">
        <v>862</v>
      </c>
    </row>
    <row r="123" ht="12">
      <c r="C123" s="250" t="s">
        <v>861</v>
      </c>
    </row>
    <row r="124" ht="12">
      <c r="C124" s="250" t="s">
        <v>860</v>
      </c>
    </row>
    <row r="125" ht="12">
      <c r="C125" s="251"/>
    </row>
  </sheetData>
  <mergeCells count="10">
    <mergeCell ref="B105:C105"/>
    <mergeCell ref="B17:C17"/>
    <mergeCell ref="B26:C26"/>
    <mergeCell ref="B84:C84"/>
    <mergeCell ref="B3:C3"/>
    <mergeCell ref="B7:C7"/>
    <mergeCell ref="B96:C96"/>
    <mergeCell ref="B52:C52"/>
    <mergeCell ref="B64:C64"/>
    <mergeCell ref="B62:C62"/>
  </mergeCells>
  <printOptions horizontalCentered="1"/>
  <pageMargins left="0.7874015748031497" right="0" top="0.3937007874015748" bottom="0" header="0" footer="0"/>
  <pageSetup horizontalDpi="300" verticalDpi="300" orientation="portrait" paperSize="9" scale="70" r:id="rId1"/>
  <rowBreaks count="2" manualBreakCount="2">
    <brk id="48" min="1" max="16383" man="1"/>
    <brk id="94" min="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DCB4-B3AF-45D2-9936-766E045759EA}">
  <dimension ref="A1:S122"/>
  <sheetViews>
    <sheetView view="pageBreakPreview" zoomScaleSheetLayoutView="100" workbookViewId="0" topLeftCell="A31">
      <selection activeCell="C64" sqref="C64"/>
    </sheetView>
  </sheetViews>
  <sheetFormatPr defaultColWidth="9.28125" defaultRowHeight="12"/>
  <cols>
    <col min="1" max="1" width="11.00390625" style="250" customWidth="1"/>
    <col min="2" max="2" width="5.8515625" style="250" customWidth="1"/>
    <col min="3" max="3" width="89.421875" style="250" customWidth="1"/>
    <col min="4" max="4" width="8.00390625" style="250" customWidth="1"/>
    <col min="5" max="5" width="14.7109375" style="250" customWidth="1"/>
    <col min="6" max="6" width="17.00390625" style="250" customWidth="1"/>
    <col min="7" max="7" width="3.7109375" style="250" customWidth="1"/>
    <col min="8" max="8" width="18.28125" style="250" customWidth="1"/>
    <col min="9" max="9" width="14.140625" style="250" bestFit="1" customWidth="1"/>
    <col min="10" max="16384" width="9.28125" style="250" customWidth="1"/>
  </cols>
  <sheetData>
    <row r="1" ht="12">
      <c r="H1" s="342"/>
    </row>
    <row r="2" ht="12">
      <c r="H2" s="342"/>
    </row>
    <row r="3" spans="1:6" s="336" customFormat="1" ht="17.4">
      <c r="A3" s="311"/>
      <c r="B3" s="384" t="s">
        <v>948</v>
      </c>
      <c r="C3" s="385"/>
      <c r="D3" s="341"/>
      <c r="E3" s="341"/>
      <c r="F3" s="340"/>
    </row>
    <row r="4" spans="1:6" s="336" customFormat="1" ht="17.4">
      <c r="A4" s="311"/>
      <c r="B4" s="339" t="s">
        <v>947</v>
      </c>
      <c r="C4" s="338"/>
      <c r="D4" s="337"/>
      <c r="E4" s="337"/>
      <c r="F4" s="337"/>
    </row>
    <row r="5" spans="1:6" s="336" customFormat="1" ht="17.4">
      <c r="A5" s="311"/>
      <c r="B5" s="339" t="s">
        <v>946</v>
      </c>
      <c r="C5" s="338"/>
      <c r="D5" s="337"/>
      <c r="E5" s="337"/>
      <c r="F5" s="337"/>
    </row>
    <row r="6" spans="1:6" s="336" customFormat="1" ht="17.4">
      <c r="A6" s="311"/>
      <c r="B6" s="339" t="s">
        <v>962</v>
      </c>
      <c r="C6" s="338"/>
      <c r="D6" s="337"/>
      <c r="E6" s="337"/>
      <c r="F6" s="337"/>
    </row>
    <row r="7" spans="1:6" s="336" customFormat="1" ht="17.4">
      <c r="A7" s="311"/>
      <c r="B7" s="386" t="s">
        <v>944</v>
      </c>
      <c r="C7" s="387"/>
      <c r="D7" s="310"/>
      <c r="E7" s="310"/>
      <c r="F7" s="309"/>
    </row>
    <row r="8" spans="1:3" s="320" customFormat="1" ht="15.6">
      <c r="A8" s="323"/>
      <c r="B8" s="322" t="s">
        <v>943</v>
      </c>
      <c r="C8" s="321"/>
    </row>
    <row r="9" spans="2:10" ht="12">
      <c r="B9" s="319"/>
      <c r="C9" s="319"/>
      <c r="D9" s="319"/>
      <c r="E9" s="319"/>
      <c r="F9" s="319"/>
      <c r="G9" s="319"/>
      <c r="H9" s="319"/>
      <c r="J9" s="319"/>
    </row>
    <row r="10" spans="2:10" ht="12">
      <c r="B10" s="319"/>
      <c r="C10" s="334" t="s">
        <v>876</v>
      </c>
      <c r="D10" s="335" t="s">
        <v>875</v>
      </c>
      <c r="E10" s="334" t="s">
        <v>874</v>
      </c>
      <c r="F10" s="333" t="s">
        <v>873</v>
      </c>
      <c r="G10" s="319"/>
      <c r="H10" s="319"/>
      <c r="J10" s="319"/>
    </row>
    <row r="11" spans="2:6" s="284" customFormat="1" ht="12">
      <c r="B11" s="332" t="s">
        <v>942</v>
      </c>
      <c r="C11" s="331"/>
      <c r="D11" s="287">
        <v>1</v>
      </c>
      <c r="E11" s="271">
        <f>F22</f>
        <v>0</v>
      </c>
      <c r="F11" s="271">
        <f>D11*E11</f>
        <v>0</v>
      </c>
    </row>
    <row r="12" spans="2:6" s="284" customFormat="1" ht="12">
      <c r="B12" s="332" t="s">
        <v>961</v>
      </c>
      <c r="C12" s="331"/>
      <c r="D12" s="287">
        <v>1</v>
      </c>
      <c r="E12" s="271">
        <f>F45</f>
        <v>0</v>
      </c>
      <c r="F12" s="271">
        <f>D12*E12</f>
        <v>0</v>
      </c>
    </row>
    <row r="13" spans="2:6" s="284" customFormat="1" ht="13.8" thickBot="1">
      <c r="B13" s="282" t="s">
        <v>940</v>
      </c>
      <c r="C13" s="281"/>
      <c r="D13" s="281"/>
      <c r="E13" s="281"/>
      <c r="F13" s="312">
        <f>SUM(F11:F12)</f>
        <v>0</v>
      </c>
    </row>
    <row r="14" spans="2:10" ht="12">
      <c r="B14" s="319"/>
      <c r="C14" s="319"/>
      <c r="D14" s="319"/>
      <c r="E14" s="319"/>
      <c r="F14" s="319"/>
      <c r="G14" s="319"/>
      <c r="H14" s="319"/>
      <c r="J14" s="319"/>
    </row>
    <row r="15" spans="2:10" ht="12">
      <c r="B15" s="319"/>
      <c r="C15" s="319"/>
      <c r="D15" s="319"/>
      <c r="E15" s="319"/>
      <c r="F15" s="319"/>
      <c r="G15" s="319"/>
      <c r="H15" s="319"/>
      <c r="J15" s="319"/>
    </row>
    <row r="16" spans="2:10" ht="12">
      <c r="B16" s="319"/>
      <c r="C16" s="319"/>
      <c r="D16" s="319"/>
      <c r="E16" s="319"/>
      <c r="F16" s="319"/>
      <c r="G16" s="319"/>
      <c r="H16" s="319"/>
      <c r="J16" s="319"/>
    </row>
    <row r="17" spans="1:8" s="252" customFormat="1" ht="13.8" thickBot="1">
      <c r="A17" s="301"/>
      <c r="B17" s="383" t="s">
        <v>939</v>
      </c>
      <c r="C17" s="383"/>
      <c r="D17" s="297"/>
      <c r="E17" s="296"/>
      <c r="F17" s="296"/>
      <c r="G17" s="295"/>
      <c r="H17" s="295"/>
    </row>
    <row r="18" spans="2:8" s="252" customFormat="1" ht="13.8" thickBot="1">
      <c r="B18" s="294" t="s">
        <v>877</v>
      </c>
      <c r="C18" s="293" t="s">
        <v>876</v>
      </c>
      <c r="D18" s="294" t="s">
        <v>875</v>
      </c>
      <c r="E18" s="293" t="s">
        <v>874</v>
      </c>
      <c r="F18" s="292" t="s">
        <v>873</v>
      </c>
      <c r="H18" s="291">
        <v>1</v>
      </c>
    </row>
    <row r="19" spans="1:8" s="252" customFormat="1" ht="12">
      <c r="A19" s="284"/>
      <c r="B19" s="302"/>
      <c r="C19" s="307" t="s">
        <v>937</v>
      </c>
      <c r="D19" s="330">
        <v>1</v>
      </c>
      <c r="E19" s="271">
        <f>H19*$H$52</f>
        <v>0</v>
      </c>
      <c r="F19" s="271">
        <f>D19*E19</f>
        <v>0</v>
      </c>
      <c r="G19" s="284"/>
      <c r="H19" s="329">
        <v>0</v>
      </c>
    </row>
    <row r="20" spans="1:8" s="252" customFormat="1" ht="13.8" thickBot="1">
      <c r="A20" s="284"/>
      <c r="B20" s="302"/>
      <c r="C20" s="304" t="s">
        <v>921</v>
      </c>
      <c r="D20" s="330">
        <v>1</v>
      </c>
      <c r="E20" s="271">
        <f>H20*$H$52</f>
        <v>0</v>
      </c>
      <c r="F20" s="271">
        <f>D20*E20</f>
        <v>0</v>
      </c>
      <c r="G20" s="284"/>
      <c r="H20" s="329">
        <v>0</v>
      </c>
    </row>
    <row r="21" spans="1:6" s="252" customFormat="1" ht="13.8" thickBot="1">
      <c r="A21" s="284"/>
      <c r="B21" s="328"/>
      <c r="C21" s="325" t="s">
        <v>920</v>
      </c>
      <c r="D21" s="327"/>
      <c r="E21" s="325"/>
      <c r="F21" s="324">
        <f>SUM(F19:F20)</f>
        <v>0</v>
      </c>
    </row>
    <row r="22" spans="2:6" s="252" customFormat="1" ht="13.8" thickBot="1">
      <c r="B22" s="283"/>
      <c r="C22" s="326" t="s">
        <v>936</v>
      </c>
      <c r="D22" s="325"/>
      <c r="E22" s="325"/>
      <c r="F22" s="324">
        <f>SUM(F21:F21)</f>
        <v>0</v>
      </c>
    </row>
    <row r="23" spans="2:10" ht="12">
      <c r="B23" s="319"/>
      <c r="C23" s="319"/>
      <c r="D23" s="319"/>
      <c r="E23" s="319"/>
      <c r="F23" s="319"/>
      <c r="G23" s="319"/>
      <c r="H23" s="319"/>
      <c r="J23" s="319"/>
    </row>
    <row r="24" spans="2:10" ht="12">
      <c r="B24" s="319"/>
      <c r="C24" s="319"/>
      <c r="D24" s="319"/>
      <c r="E24" s="319"/>
      <c r="F24" s="319"/>
      <c r="G24" s="319"/>
      <c r="H24" s="319"/>
      <c r="J24" s="319"/>
    </row>
    <row r="25" spans="1:8" s="252" customFormat="1" ht="13.8" thickBot="1">
      <c r="A25" s="301"/>
      <c r="B25" s="383" t="s">
        <v>960</v>
      </c>
      <c r="C25" s="383"/>
      <c r="D25" s="297"/>
      <c r="E25" s="296"/>
      <c r="F25" s="296"/>
      <c r="G25" s="295"/>
      <c r="H25" s="295"/>
    </row>
    <row r="26" spans="2:8" s="252" customFormat="1" ht="13.8" thickBot="1">
      <c r="B26" s="294" t="s">
        <v>877</v>
      </c>
      <c r="C26" s="293" t="s">
        <v>876</v>
      </c>
      <c r="D26" s="294" t="s">
        <v>875</v>
      </c>
      <c r="E26" s="293" t="s">
        <v>874</v>
      </c>
      <c r="F26" s="292" t="s">
        <v>873</v>
      </c>
      <c r="H26" s="291">
        <v>1</v>
      </c>
    </row>
    <row r="27" spans="1:8" s="252" customFormat="1" ht="12">
      <c r="A27" s="284"/>
      <c r="B27" s="302"/>
      <c r="C27" s="307" t="s">
        <v>934</v>
      </c>
      <c r="D27" s="330">
        <v>1</v>
      </c>
      <c r="E27" s="271">
        <f aca="true" t="shared" si="0" ref="E27:E41">H27*$H$52</f>
        <v>0</v>
      </c>
      <c r="F27" s="271">
        <f aca="true" t="shared" si="1" ref="F27:F41">D27*E27</f>
        <v>0</v>
      </c>
      <c r="G27" s="284"/>
      <c r="H27" s="329">
        <v>0</v>
      </c>
    </row>
    <row r="28" spans="1:8" s="252" customFormat="1" ht="12">
      <c r="A28" s="284"/>
      <c r="B28" s="302"/>
      <c r="C28" s="304" t="s">
        <v>933</v>
      </c>
      <c r="D28" s="330">
        <v>1</v>
      </c>
      <c r="E28" s="271">
        <f t="shared" si="0"/>
        <v>0</v>
      </c>
      <c r="F28" s="271">
        <f t="shared" si="1"/>
        <v>0</v>
      </c>
      <c r="G28" s="284"/>
      <c r="H28" s="329">
        <v>0</v>
      </c>
    </row>
    <row r="29" spans="1:8" s="252" customFormat="1" ht="12">
      <c r="A29" s="284"/>
      <c r="B29" s="302"/>
      <c r="C29" s="304" t="s">
        <v>932</v>
      </c>
      <c r="D29" s="330">
        <v>4</v>
      </c>
      <c r="E29" s="271">
        <f t="shared" si="0"/>
        <v>0</v>
      </c>
      <c r="F29" s="271">
        <f t="shared" si="1"/>
        <v>0</v>
      </c>
      <c r="G29" s="284"/>
      <c r="H29" s="329">
        <v>0</v>
      </c>
    </row>
    <row r="30" spans="1:8" s="252" customFormat="1" ht="12">
      <c r="A30" s="284"/>
      <c r="B30" s="302"/>
      <c r="C30" s="304" t="s">
        <v>931</v>
      </c>
      <c r="D30" s="330">
        <v>1</v>
      </c>
      <c r="E30" s="271">
        <f t="shared" si="0"/>
        <v>0</v>
      </c>
      <c r="F30" s="271">
        <f t="shared" si="1"/>
        <v>0</v>
      </c>
      <c r="G30" s="284"/>
      <c r="H30" s="329">
        <v>0</v>
      </c>
    </row>
    <row r="31" spans="1:8" s="252" customFormat="1" ht="12">
      <c r="A31" s="284"/>
      <c r="B31" s="302"/>
      <c r="C31" s="304" t="s">
        <v>929</v>
      </c>
      <c r="D31" s="330">
        <f>9</f>
        <v>9</v>
      </c>
      <c r="E31" s="271">
        <f t="shared" si="0"/>
        <v>0</v>
      </c>
      <c r="F31" s="271">
        <f t="shared" si="1"/>
        <v>0</v>
      </c>
      <c r="G31" s="284"/>
      <c r="H31" s="329">
        <v>0</v>
      </c>
    </row>
    <row r="32" spans="1:8" s="252" customFormat="1" ht="12">
      <c r="A32" s="284"/>
      <c r="B32" s="302"/>
      <c r="C32" s="304" t="s">
        <v>959</v>
      </c>
      <c r="D32" s="330">
        <f>1</f>
        <v>1</v>
      </c>
      <c r="E32" s="271">
        <f t="shared" si="0"/>
        <v>0</v>
      </c>
      <c r="F32" s="271">
        <f t="shared" si="1"/>
        <v>0</v>
      </c>
      <c r="G32" s="284"/>
      <c r="H32" s="329">
        <v>0</v>
      </c>
    </row>
    <row r="33" spans="1:8" s="252" customFormat="1" ht="12">
      <c r="A33" s="284"/>
      <c r="B33" s="302"/>
      <c r="C33" s="304" t="s">
        <v>928</v>
      </c>
      <c r="D33" s="330">
        <f>3</f>
        <v>3</v>
      </c>
      <c r="E33" s="271">
        <f t="shared" si="0"/>
        <v>0</v>
      </c>
      <c r="F33" s="271">
        <f t="shared" si="1"/>
        <v>0</v>
      </c>
      <c r="G33" s="284"/>
      <c r="H33" s="329">
        <v>0</v>
      </c>
    </row>
    <row r="34" spans="1:8" s="252" customFormat="1" ht="12">
      <c r="A34" s="284"/>
      <c r="B34" s="328"/>
      <c r="C34" s="304" t="s">
        <v>927</v>
      </c>
      <c r="D34" s="330">
        <f>6</f>
        <v>6</v>
      </c>
      <c r="E34" s="271">
        <f t="shared" si="0"/>
        <v>0</v>
      </c>
      <c r="F34" s="271">
        <f t="shared" si="1"/>
        <v>0</v>
      </c>
      <c r="G34" s="284"/>
      <c r="H34" s="329">
        <v>0</v>
      </c>
    </row>
    <row r="35" spans="1:8" s="252" customFormat="1" ht="12">
      <c r="A35" s="284"/>
      <c r="B35" s="328"/>
      <c r="C35" s="304" t="s">
        <v>926</v>
      </c>
      <c r="D35" s="330">
        <f>1</f>
        <v>1</v>
      </c>
      <c r="E35" s="271">
        <f t="shared" si="0"/>
        <v>0</v>
      </c>
      <c r="F35" s="271">
        <f t="shared" si="1"/>
        <v>0</v>
      </c>
      <c r="G35" s="284"/>
      <c r="H35" s="329">
        <v>0</v>
      </c>
    </row>
    <row r="36" spans="1:8" s="252" customFormat="1" ht="12">
      <c r="A36" s="284"/>
      <c r="B36" s="328"/>
      <c r="C36" s="304" t="s">
        <v>958</v>
      </c>
      <c r="D36" s="330">
        <v>1</v>
      </c>
      <c r="E36" s="271">
        <f t="shared" si="0"/>
        <v>0</v>
      </c>
      <c r="F36" s="271">
        <f t="shared" si="1"/>
        <v>0</v>
      </c>
      <c r="G36" s="284"/>
      <c r="H36" s="329">
        <v>0</v>
      </c>
    </row>
    <row r="37" spans="1:8" s="252" customFormat="1" ht="12">
      <c r="A37" s="284"/>
      <c r="B37" s="328"/>
      <c r="C37" s="304" t="s">
        <v>925</v>
      </c>
      <c r="D37" s="330">
        <v>1</v>
      </c>
      <c r="E37" s="271">
        <f t="shared" si="0"/>
        <v>0</v>
      </c>
      <c r="F37" s="271">
        <f t="shared" si="1"/>
        <v>0</v>
      </c>
      <c r="G37" s="284"/>
      <c r="H37" s="329">
        <v>0</v>
      </c>
    </row>
    <row r="38" spans="1:8" s="252" customFormat="1" ht="12">
      <c r="A38" s="284"/>
      <c r="B38" s="302"/>
      <c r="C38" s="304" t="s">
        <v>924</v>
      </c>
      <c r="D38" s="330">
        <v>1</v>
      </c>
      <c r="E38" s="271">
        <f t="shared" si="0"/>
        <v>0</v>
      </c>
      <c r="F38" s="271">
        <f t="shared" si="1"/>
        <v>0</v>
      </c>
      <c r="G38" s="284"/>
      <c r="H38" s="329">
        <v>0</v>
      </c>
    </row>
    <row r="39" spans="1:8" s="252" customFormat="1" ht="12">
      <c r="A39" s="284"/>
      <c r="B39" s="302"/>
      <c r="C39" s="304" t="s">
        <v>923</v>
      </c>
      <c r="D39" s="330">
        <v>1</v>
      </c>
      <c r="E39" s="271">
        <f t="shared" si="0"/>
        <v>0</v>
      </c>
      <c r="F39" s="271">
        <f t="shared" si="1"/>
        <v>0</v>
      </c>
      <c r="G39" s="284"/>
      <c r="H39" s="329">
        <v>0</v>
      </c>
    </row>
    <row r="40" spans="1:8" s="252" customFormat="1" ht="12">
      <c r="A40" s="284"/>
      <c r="B40" s="302"/>
      <c r="C40" s="304" t="s">
        <v>922</v>
      </c>
      <c r="D40" s="330">
        <v>1</v>
      </c>
      <c r="E40" s="271">
        <f t="shared" si="0"/>
        <v>0</v>
      </c>
      <c r="F40" s="271">
        <f t="shared" si="1"/>
        <v>0</v>
      </c>
      <c r="G40" s="284"/>
      <c r="H40" s="329">
        <v>0</v>
      </c>
    </row>
    <row r="41" spans="1:8" s="252" customFormat="1" ht="13.8" thickBot="1">
      <c r="A41" s="284"/>
      <c r="B41" s="302"/>
      <c r="C41" s="304" t="s">
        <v>921</v>
      </c>
      <c r="D41" s="330">
        <v>1</v>
      </c>
      <c r="E41" s="271">
        <f t="shared" si="0"/>
        <v>0</v>
      </c>
      <c r="F41" s="271">
        <f t="shared" si="1"/>
        <v>0</v>
      </c>
      <c r="G41" s="284"/>
      <c r="H41" s="329">
        <v>0</v>
      </c>
    </row>
    <row r="42" spans="1:6" s="252" customFormat="1" ht="13.8" thickBot="1">
      <c r="A42" s="284"/>
      <c r="B42" s="328"/>
      <c r="C42" s="325" t="s">
        <v>920</v>
      </c>
      <c r="D42" s="327"/>
      <c r="E42" s="325"/>
      <c r="F42" s="324">
        <f>SUM(F27:F41)</f>
        <v>0</v>
      </c>
    </row>
    <row r="43" spans="1:6" s="252" customFormat="1" ht="13.8" thickBot="1">
      <c r="A43" s="284"/>
      <c r="B43" s="283"/>
      <c r="C43" s="326" t="s">
        <v>919</v>
      </c>
      <c r="D43" s="327"/>
      <c r="E43" s="325"/>
      <c r="F43" s="324">
        <f>0.15*F42</f>
        <v>0</v>
      </c>
    </row>
    <row r="44" spans="2:6" s="252" customFormat="1" ht="13.8" thickBot="1">
      <c r="B44" s="283"/>
      <c r="C44" s="326" t="s">
        <v>918</v>
      </c>
      <c r="D44" s="327"/>
      <c r="E44" s="325"/>
      <c r="F44" s="324">
        <f>0.2*(F42+F43)</f>
        <v>0</v>
      </c>
    </row>
    <row r="45" spans="2:6" s="252" customFormat="1" ht="13.8" thickBot="1">
      <c r="B45" s="283"/>
      <c r="C45" s="326" t="s">
        <v>917</v>
      </c>
      <c r="D45" s="325"/>
      <c r="E45" s="325"/>
      <c r="F45" s="324">
        <f>SUM(F42:F44)</f>
        <v>0</v>
      </c>
    </row>
    <row r="46" spans="2:10" ht="12">
      <c r="B46" s="319"/>
      <c r="C46" s="319"/>
      <c r="D46" s="319"/>
      <c r="E46" s="319"/>
      <c r="F46" s="319"/>
      <c r="G46" s="319"/>
      <c r="H46" s="319"/>
      <c r="J46" s="319"/>
    </row>
    <row r="47" spans="1:8" s="284" customFormat="1" ht="12">
      <c r="A47" s="250"/>
      <c r="B47" s="319"/>
      <c r="C47" s="319"/>
      <c r="D47" s="319"/>
      <c r="E47" s="319"/>
      <c r="F47" s="319"/>
      <c r="G47" s="295"/>
      <c r="H47" s="295"/>
    </row>
    <row r="48" spans="1:8" s="284" customFormat="1" ht="12">
      <c r="A48" s="250"/>
      <c r="B48" s="319"/>
      <c r="C48" s="319"/>
      <c r="D48" s="319"/>
      <c r="E48" s="319"/>
      <c r="F48" s="319"/>
      <c r="G48" s="295"/>
      <c r="H48" s="295"/>
    </row>
    <row r="49" spans="1:8" s="284" customFormat="1" ht="12">
      <c r="A49" s="250"/>
      <c r="B49" s="319"/>
      <c r="C49" s="319"/>
      <c r="D49" s="319"/>
      <c r="E49" s="319"/>
      <c r="F49" s="319"/>
      <c r="G49" s="295"/>
      <c r="H49" s="295"/>
    </row>
    <row r="50" spans="1:8" s="284" customFormat="1" ht="15.6">
      <c r="A50" s="323"/>
      <c r="B50" s="322" t="s">
        <v>916</v>
      </c>
      <c r="C50" s="321"/>
      <c r="D50" s="320"/>
      <c r="E50" s="320"/>
      <c r="F50" s="320"/>
      <c r="G50" s="295"/>
      <c r="H50" s="295"/>
    </row>
    <row r="51" spans="1:8" s="284" customFormat="1" ht="13.8" thickBot="1">
      <c r="A51" s="250"/>
      <c r="B51" s="319"/>
      <c r="C51" s="319"/>
      <c r="D51" s="319"/>
      <c r="E51" s="319"/>
      <c r="F51" s="319"/>
      <c r="G51" s="295"/>
      <c r="H51" s="295"/>
    </row>
    <row r="52" spans="1:8" s="284" customFormat="1" ht="13.8" thickBot="1">
      <c r="A52" s="250"/>
      <c r="B52" s="383" t="s">
        <v>915</v>
      </c>
      <c r="C52" s="383"/>
      <c r="D52" s="319"/>
      <c r="E52" s="319"/>
      <c r="F52" s="319"/>
      <c r="G52" s="295"/>
      <c r="H52" s="291">
        <v>1</v>
      </c>
    </row>
    <row r="53" spans="1:8" s="284" customFormat="1" ht="12">
      <c r="A53" s="250"/>
      <c r="B53" s="318" t="s">
        <v>957</v>
      </c>
      <c r="C53" s="317"/>
      <c r="D53" s="316">
        <v>15</v>
      </c>
      <c r="E53" s="315">
        <f aca="true" t="shared" si="2" ref="E53:E58">H53</f>
        <v>0</v>
      </c>
      <c r="F53" s="315">
        <f aca="true" t="shared" si="3" ref="F53:F58">D53*E53</f>
        <v>0</v>
      </c>
      <c r="G53" s="314"/>
      <c r="H53" s="313">
        <v>0</v>
      </c>
    </row>
    <row r="54" spans="1:8" s="284" customFormat="1" ht="12">
      <c r="A54" s="250"/>
      <c r="B54" s="318" t="s">
        <v>956</v>
      </c>
      <c r="C54" s="317"/>
      <c r="D54" s="316">
        <v>5</v>
      </c>
      <c r="E54" s="315">
        <f t="shared" si="2"/>
        <v>0</v>
      </c>
      <c r="F54" s="315">
        <f t="shared" si="3"/>
        <v>0</v>
      </c>
      <c r="G54" s="314"/>
      <c r="H54" s="313">
        <v>0</v>
      </c>
    </row>
    <row r="55" spans="1:8" s="284" customFormat="1" ht="12">
      <c r="A55" s="250"/>
      <c r="B55" s="318" t="s">
        <v>912</v>
      </c>
      <c r="C55" s="317"/>
      <c r="D55" s="316">
        <v>1</v>
      </c>
      <c r="E55" s="315">
        <f t="shared" si="2"/>
        <v>0</v>
      </c>
      <c r="F55" s="315">
        <f t="shared" si="3"/>
        <v>0</v>
      </c>
      <c r="G55" s="314"/>
      <c r="H55" s="313">
        <v>0</v>
      </c>
    </row>
    <row r="56" spans="1:8" s="284" customFormat="1" ht="12">
      <c r="A56" s="250"/>
      <c r="B56" s="318" t="s">
        <v>955</v>
      </c>
      <c r="C56" s="317"/>
      <c r="D56" s="316">
        <v>2</v>
      </c>
      <c r="E56" s="315">
        <f t="shared" si="2"/>
        <v>0</v>
      </c>
      <c r="F56" s="315">
        <f t="shared" si="3"/>
        <v>0</v>
      </c>
      <c r="G56" s="314"/>
      <c r="H56" s="313">
        <v>0</v>
      </c>
    </row>
    <row r="57" spans="1:8" s="284" customFormat="1" ht="12">
      <c r="A57" s="250"/>
      <c r="B57" s="318" t="s">
        <v>909</v>
      </c>
      <c r="C57" s="317"/>
      <c r="D57" s="316">
        <v>1</v>
      </c>
      <c r="E57" s="315">
        <f t="shared" si="2"/>
        <v>0</v>
      </c>
      <c r="F57" s="315">
        <f t="shared" si="3"/>
        <v>0</v>
      </c>
      <c r="G57" s="314"/>
      <c r="H57" s="313">
        <v>0</v>
      </c>
    </row>
    <row r="58" spans="1:8" s="284" customFormat="1" ht="12">
      <c r="A58" s="250"/>
      <c r="B58" s="318" t="s">
        <v>908</v>
      </c>
      <c r="C58" s="317"/>
      <c r="D58" s="316">
        <v>1</v>
      </c>
      <c r="E58" s="315">
        <f t="shared" si="2"/>
        <v>0</v>
      </c>
      <c r="F58" s="315">
        <f t="shared" si="3"/>
        <v>0</v>
      </c>
      <c r="G58" s="314"/>
      <c r="H58" s="313">
        <v>0</v>
      </c>
    </row>
    <row r="59" spans="2:8" s="284" customFormat="1" ht="13.8" thickBot="1">
      <c r="B59" s="282" t="s">
        <v>907</v>
      </c>
      <c r="C59" s="281"/>
      <c r="D59" s="281"/>
      <c r="E59" s="281"/>
      <c r="F59" s="312">
        <f>SUM(F53:F58)</f>
        <v>0</v>
      </c>
      <c r="G59" s="295"/>
      <c r="H59" s="295"/>
    </row>
    <row r="60" spans="1:8" s="284" customFormat="1" ht="12">
      <c r="A60" s="252"/>
      <c r="B60" s="297"/>
      <c r="C60" s="295"/>
      <c r="D60" s="295"/>
      <c r="E60" s="295"/>
      <c r="F60" s="296"/>
      <c r="G60" s="295"/>
      <c r="H60" s="295"/>
    </row>
    <row r="61" spans="1:8" s="284" customFormat="1" ht="17.4">
      <c r="A61" s="311"/>
      <c r="B61" s="386" t="s">
        <v>906</v>
      </c>
      <c r="C61" s="387"/>
      <c r="D61" s="310"/>
      <c r="E61" s="310"/>
      <c r="F61" s="309"/>
      <c r="G61" s="295"/>
      <c r="H61" s="295"/>
    </row>
    <row r="62" spans="1:8" s="284" customFormat="1" ht="12">
      <c r="A62" s="252"/>
      <c r="B62" s="297"/>
      <c r="C62" s="295"/>
      <c r="D62" s="295"/>
      <c r="E62" s="295"/>
      <c r="F62" s="296"/>
      <c r="G62" s="295"/>
      <c r="H62" s="295"/>
    </row>
    <row r="63" spans="1:8" s="284" customFormat="1" ht="13.8" thickBot="1">
      <c r="A63" s="301"/>
      <c r="B63" s="383" t="s">
        <v>905</v>
      </c>
      <c r="C63" s="383"/>
      <c r="D63" s="297"/>
      <c r="E63" s="296"/>
      <c r="F63" s="296"/>
      <c r="G63" s="295"/>
      <c r="H63" s="295"/>
    </row>
    <row r="64" spans="1:19" s="308" customFormat="1" ht="13.8" thickBot="1">
      <c r="A64" s="252"/>
      <c r="B64" s="294" t="s">
        <v>877</v>
      </c>
      <c r="C64" s="293" t="s">
        <v>876</v>
      </c>
      <c r="D64" s="294" t="s">
        <v>875</v>
      </c>
      <c r="E64" s="293" t="s">
        <v>874</v>
      </c>
      <c r="F64" s="292" t="s">
        <v>873</v>
      </c>
      <c r="G64" s="252"/>
      <c r="H64" s="291">
        <v>1</v>
      </c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</row>
    <row r="65" spans="2:8" s="305" customFormat="1" ht="12">
      <c r="B65" s="306"/>
      <c r="C65" s="288" t="s">
        <v>954</v>
      </c>
      <c r="D65" s="345">
        <f>4</f>
        <v>4</v>
      </c>
      <c r="E65" s="298">
        <f aca="true" t="shared" si="4" ref="E65:E77">H65*$H$64</f>
        <v>0</v>
      </c>
      <c r="F65" s="298">
        <f aca="true" t="shared" si="5" ref="F65:F77">D65*E65</f>
        <v>0</v>
      </c>
      <c r="G65" s="284"/>
      <c r="H65" s="285">
        <v>0</v>
      </c>
    </row>
    <row r="66" spans="2:8" s="305" customFormat="1" ht="12">
      <c r="B66" s="306"/>
      <c r="C66" s="288" t="s">
        <v>953</v>
      </c>
      <c r="D66" s="345">
        <f>4</f>
        <v>4</v>
      </c>
      <c r="E66" s="298">
        <f t="shared" si="4"/>
        <v>0</v>
      </c>
      <c r="F66" s="298">
        <f t="shared" si="5"/>
        <v>0</v>
      </c>
      <c r="G66" s="284"/>
      <c r="H66" s="285">
        <v>0</v>
      </c>
    </row>
    <row r="67" spans="2:8" s="284" customFormat="1" ht="12">
      <c r="B67" s="302"/>
      <c r="C67" s="288" t="s">
        <v>901</v>
      </c>
      <c r="D67" s="345">
        <f>7</f>
        <v>7</v>
      </c>
      <c r="E67" s="298">
        <f t="shared" si="4"/>
        <v>0</v>
      </c>
      <c r="F67" s="298">
        <f t="shared" si="5"/>
        <v>0</v>
      </c>
      <c r="H67" s="285">
        <v>0</v>
      </c>
    </row>
    <row r="68" spans="2:8" s="284" customFormat="1" ht="12">
      <c r="B68" s="302"/>
      <c r="C68" s="288" t="s">
        <v>898</v>
      </c>
      <c r="D68" s="345">
        <f>2</f>
        <v>2</v>
      </c>
      <c r="E68" s="298">
        <f t="shared" si="4"/>
        <v>0</v>
      </c>
      <c r="F68" s="298">
        <f t="shared" si="5"/>
        <v>0</v>
      </c>
      <c r="H68" s="285">
        <v>0</v>
      </c>
    </row>
    <row r="69" spans="2:8" s="284" customFormat="1" ht="12">
      <c r="B69" s="302"/>
      <c r="C69" s="288" t="s">
        <v>896</v>
      </c>
      <c r="D69" s="345">
        <f>2</f>
        <v>2</v>
      </c>
      <c r="E69" s="298">
        <f t="shared" si="4"/>
        <v>0</v>
      </c>
      <c r="F69" s="298">
        <f t="shared" si="5"/>
        <v>0</v>
      </c>
      <c r="H69" s="285">
        <v>0</v>
      </c>
    </row>
    <row r="70" spans="2:8" s="284" customFormat="1" ht="12">
      <c r="B70" s="302"/>
      <c r="C70" s="288" t="s">
        <v>895</v>
      </c>
      <c r="D70" s="345">
        <v>20</v>
      </c>
      <c r="E70" s="298">
        <f t="shared" si="4"/>
        <v>0</v>
      </c>
      <c r="F70" s="298">
        <f t="shared" si="5"/>
        <v>0</v>
      </c>
      <c r="H70" s="285">
        <v>0</v>
      </c>
    </row>
    <row r="71" spans="2:8" s="284" customFormat="1" ht="12">
      <c r="B71" s="302"/>
      <c r="C71" s="288" t="s">
        <v>894</v>
      </c>
      <c r="D71" s="345">
        <v>30</v>
      </c>
      <c r="E71" s="298">
        <f t="shared" si="4"/>
        <v>0</v>
      </c>
      <c r="F71" s="298">
        <f t="shared" si="5"/>
        <v>0</v>
      </c>
      <c r="H71" s="285">
        <v>0</v>
      </c>
    </row>
    <row r="72" spans="2:8" s="284" customFormat="1" ht="12">
      <c r="B72" s="286"/>
      <c r="C72" s="288" t="s">
        <v>892</v>
      </c>
      <c r="D72" s="345">
        <v>1</v>
      </c>
      <c r="E72" s="298">
        <f t="shared" si="4"/>
        <v>0</v>
      </c>
      <c r="F72" s="298">
        <f t="shared" si="5"/>
        <v>0</v>
      </c>
      <c r="H72" s="285">
        <v>0</v>
      </c>
    </row>
    <row r="73" spans="2:8" s="284" customFormat="1" ht="12">
      <c r="B73" s="286"/>
      <c r="C73" s="288" t="s">
        <v>891</v>
      </c>
      <c r="D73" s="345">
        <v>35</v>
      </c>
      <c r="E73" s="298">
        <f t="shared" si="4"/>
        <v>0</v>
      </c>
      <c r="F73" s="298">
        <f t="shared" si="5"/>
        <v>0</v>
      </c>
      <c r="H73" s="285">
        <v>0</v>
      </c>
    </row>
    <row r="74" spans="2:8" s="284" customFormat="1" ht="12">
      <c r="B74" s="286"/>
      <c r="C74" s="288" t="s">
        <v>952</v>
      </c>
      <c r="D74" s="345">
        <v>20</v>
      </c>
      <c r="E74" s="298">
        <f t="shared" si="4"/>
        <v>0</v>
      </c>
      <c r="F74" s="298">
        <f t="shared" si="5"/>
        <v>0</v>
      </c>
      <c r="H74" s="285">
        <v>0</v>
      </c>
    </row>
    <row r="75" spans="2:8" s="284" customFormat="1" ht="12">
      <c r="B75" s="286"/>
      <c r="C75" s="288" t="s">
        <v>951</v>
      </c>
      <c r="D75" s="344">
        <f>5</f>
        <v>5</v>
      </c>
      <c r="E75" s="343">
        <f t="shared" si="4"/>
        <v>0</v>
      </c>
      <c r="F75" s="298">
        <f t="shared" si="5"/>
        <v>0</v>
      </c>
      <c r="H75" s="285">
        <v>0</v>
      </c>
    </row>
    <row r="76" spans="2:8" s="284" customFormat="1" ht="12">
      <c r="B76" s="286"/>
      <c r="C76" s="288" t="s">
        <v>950</v>
      </c>
      <c r="D76" s="344">
        <f>15</f>
        <v>15</v>
      </c>
      <c r="E76" s="343">
        <f t="shared" si="4"/>
        <v>0</v>
      </c>
      <c r="F76" s="298">
        <f t="shared" si="5"/>
        <v>0</v>
      </c>
      <c r="H76" s="285">
        <v>0</v>
      </c>
    </row>
    <row r="77" spans="2:8" s="284" customFormat="1" ht="12">
      <c r="B77" s="286"/>
      <c r="C77" s="288" t="s">
        <v>949</v>
      </c>
      <c r="D77" s="344">
        <f>5</f>
        <v>5</v>
      </c>
      <c r="E77" s="343">
        <f t="shared" si="4"/>
        <v>0</v>
      </c>
      <c r="F77" s="298">
        <f t="shared" si="5"/>
        <v>0</v>
      </c>
      <c r="H77" s="285">
        <v>0</v>
      </c>
    </row>
    <row r="78" spans="1:8" s="284" customFormat="1" ht="13.8" thickBot="1">
      <c r="A78" s="252"/>
      <c r="B78" s="283"/>
      <c r="C78" s="282" t="s">
        <v>871</v>
      </c>
      <c r="D78" s="281"/>
      <c r="E78" s="281"/>
      <c r="F78" s="280">
        <f>SUM(F65:F74)</f>
        <v>0</v>
      </c>
      <c r="G78" s="252"/>
      <c r="H78" s="252"/>
    </row>
    <row r="79" s="284" customFormat="1" ht="12">
      <c r="B79" s="284" t="s">
        <v>20</v>
      </c>
    </row>
    <row r="80" s="284" customFormat="1" ht="12"/>
    <row r="81" s="284" customFormat="1" ht="12"/>
    <row r="82" spans="1:8" s="284" customFormat="1" ht="13.8" thickBot="1">
      <c r="A82" s="301"/>
      <c r="B82" s="383" t="s">
        <v>890</v>
      </c>
      <c r="C82" s="383"/>
      <c r="D82" s="297"/>
      <c r="E82" s="296"/>
      <c r="F82" s="296"/>
      <c r="G82" s="295"/>
      <c r="H82" s="295"/>
    </row>
    <row r="83" spans="1:8" s="284" customFormat="1" ht="13.8" thickBot="1">
      <c r="A83" s="252"/>
      <c r="B83" s="294" t="s">
        <v>877</v>
      </c>
      <c r="C83" s="293" t="s">
        <v>876</v>
      </c>
      <c r="D83" s="294" t="s">
        <v>875</v>
      </c>
      <c r="E83" s="293" t="s">
        <v>874</v>
      </c>
      <c r="F83" s="292" t="s">
        <v>873</v>
      </c>
      <c r="G83" s="252"/>
      <c r="H83" s="291">
        <v>1</v>
      </c>
    </row>
    <row r="84" spans="1:8" s="284" customFormat="1" ht="12">
      <c r="A84" s="300"/>
      <c r="B84" s="286"/>
      <c r="C84" s="288" t="s">
        <v>889</v>
      </c>
      <c r="D84" s="299">
        <f>90</f>
        <v>90</v>
      </c>
      <c r="E84" s="298">
        <f aca="true" t="shared" si="6" ref="E84:E89">H84*$H$64</f>
        <v>0</v>
      </c>
      <c r="F84" s="298">
        <f aca="true" t="shared" si="7" ref="F84:F89">D84*E84</f>
        <v>0</v>
      </c>
      <c r="H84" s="285">
        <v>0</v>
      </c>
    </row>
    <row r="85" spans="1:8" s="284" customFormat="1" ht="12">
      <c r="A85" s="300"/>
      <c r="B85" s="286"/>
      <c r="C85" s="288" t="s">
        <v>888</v>
      </c>
      <c r="D85" s="299">
        <f>50</f>
        <v>50</v>
      </c>
      <c r="E85" s="298">
        <f t="shared" si="6"/>
        <v>0</v>
      </c>
      <c r="F85" s="298">
        <f t="shared" si="7"/>
        <v>0</v>
      </c>
      <c r="H85" s="285">
        <v>0</v>
      </c>
    </row>
    <row r="86" spans="1:8" s="284" customFormat="1" ht="12">
      <c r="A86" s="300"/>
      <c r="B86" s="286"/>
      <c r="C86" s="288" t="s">
        <v>887</v>
      </c>
      <c r="D86" s="299">
        <f>40</f>
        <v>40</v>
      </c>
      <c r="E86" s="298">
        <f t="shared" si="6"/>
        <v>0</v>
      </c>
      <c r="F86" s="298">
        <f t="shared" si="7"/>
        <v>0</v>
      </c>
      <c r="H86" s="285">
        <v>0</v>
      </c>
    </row>
    <row r="87" spans="1:8" s="284" customFormat="1" ht="12">
      <c r="A87" s="300"/>
      <c r="B87" s="286"/>
      <c r="C87" s="288" t="s">
        <v>886</v>
      </c>
      <c r="D87" s="299">
        <v>210</v>
      </c>
      <c r="E87" s="298">
        <f t="shared" si="6"/>
        <v>0</v>
      </c>
      <c r="F87" s="298">
        <f t="shared" si="7"/>
        <v>0</v>
      </c>
      <c r="H87" s="285">
        <v>0</v>
      </c>
    </row>
    <row r="88" spans="1:8" s="284" customFormat="1" ht="12">
      <c r="A88" s="300"/>
      <c r="B88" s="286"/>
      <c r="C88" s="288" t="s">
        <v>885</v>
      </c>
      <c r="D88" s="299">
        <f>40</f>
        <v>40</v>
      </c>
      <c r="E88" s="298">
        <f t="shared" si="6"/>
        <v>0</v>
      </c>
      <c r="F88" s="298">
        <f t="shared" si="7"/>
        <v>0</v>
      </c>
      <c r="H88" s="285">
        <v>0</v>
      </c>
    </row>
    <row r="89" spans="1:8" s="284" customFormat="1" ht="12">
      <c r="A89" s="300"/>
      <c r="B89" s="286"/>
      <c r="C89" s="288" t="s">
        <v>884</v>
      </c>
      <c r="D89" s="299">
        <v>50</v>
      </c>
      <c r="E89" s="298">
        <f t="shared" si="6"/>
        <v>0</v>
      </c>
      <c r="F89" s="298">
        <f t="shared" si="7"/>
        <v>0</v>
      </c>
      <c r="H89" s="285">
        <v>0</v>
      </c>
    </row>
    <row r="90" spans="1:8" s="284" customFormat="1" ht="13.8" thickBot="1">
      <c r="A90" s="252"/>
      <c r="B90" s="283"/>
      <c r="C90" s="282" t="s">
        <v>871</v>
      </c>
      <c r="D90" s="281"/>
      <c r="E90" s="281"/>
      <c r="F90" s="280">
        <f>SUM(F84:F89)</f>
        <v>0</v>
      </c>
      <c r="G90" s="252"/>
      <c r="H90" s="252"/>
    </row>
    <row r="91" s="284" customFormat="1" ht="12"/>
    <row r="92" s="284" customFormat="1" ht="12"/>
    <row r="93" spans="2:8" s="284" customFormat="1" ht="13.8" thickBot="1">
      <c r="B93" s="383" t="s">
        <v>882</v>
      </c>
      <c r="C93" s="383"/>
      <c r="D93" s="297"/>
      <c r="E93" s="296"/>
      <c r="F93" s="296"/>
      <c r="G93" s="295"/>
      <c r="H93" s="295"/>
    </row>
    <row r="94" spans="2:8" s="284" customFormat="1" ht="13.8" thickBot="1">
      <c r="B94" s="294" t="s">
        <v>877</v>
      </c>
      <c r="C94" s="293" t="s">
        <v>876</v>
      </c>
      <c r="D94" s="294" t="s">
        <v>875</v>
      </c>
      <c r="E94" s="293" t="s">
        <v>874</v>
      </c>
      <c r="F94" s="292" t="s">
        <v>873</v>
      </c>
      <c r="G94" s="252"/>
      <c r="H94" s="291">
        <v>1</v>
      </c>
    </row>
    <row r="95" spans="2:8" s="284" customFormat="1" ht="12">
      <c r="B95" s="286"/>
      <c r="C95" s="290" t="s">
        <v>881</v>
      </c>
      <c r="D95" s="289"/>
      <c r="E95" s="271"/>
      <c r="F95" s="271"/>
      <c r="G95" s="286"/>
      <c r="H95" s="285"/>
    </row>
    <row r="96" spans="2:8" s="284" customFormat="1" ht="12">
      <c r="B96" s="286"/>
      <c r="C96" s="288" t="s">
        <v>880</v>
      </c>
      <c r="D96" s="287">
        <v>7</v>
      </c>
      <c r="E96" s="271">
        <f>H96*$H$64</f>
        <v>0</v>
      </c>
      <c r="F96" s="271">
        <f>D96*E96</f>
        <v>0</v>
      </c>
      <c r="G96" s="286"/>
      <c r="H96" s="285">
        <v>0</v>
      </c>
    </row>
    <row r="97" spans="2:8" s="284" customFormat="1" ht="12">
      <c r="B97" s="286"/>
      <c r="C97" s="288" t="s">
        <v>879</v>
      </c>
      <c r="D97" s="287">
        <v>350</v>
      </c>
      <c r="E97" s="271">
        <f>H97*$H$64</f>
        <v>0</v>
      </c>
      <c r="F97" s="271">
        <f>D97*E97</f>
        <v>0</v>
      </c>
      <c r="G97" s="286"/>
      <c r="H97" s="285">
        <v>0</v>
      </c>
    </row>
    <row r="98" spans="2:8" s="284" customFormat="1" ht="12">
      <c r="B98" s="286"/>
      <c r="C98" s="262" t="s">
        <v>878</v>
      </c>
      <c r="D98" s="287">
        <v>1</v>
      </c>
      <c r="E98" s="271">
        <f>H98*$H$64</f>
        <v>0</v>
      </c>
      <c r="F98" s="271">
        <f>D98*E98</f>
        <v>0</v>
      </c>
      <c r="G98" s="286"/>
      <c r="H98" s="285">
        <v>0</v>
      </c>
    </row>
    <row r="99" spans="2:8" ht="13.8" thickBot="1">
      <c r="B99" s="283"/>
      <c r="C99" s="282" t="s">
        <v>871</v>
      </c>
      <c r="D99" s="281"/>
      <c r="E99" s="281"/>
      <c r="F99" s="280">
        <f>SUM(F96:F98)</f>
        <v>0</v>
      </c>
      <c r="G99" s="252"/>
      <c r="H99" s="252"/>
    </row>
    <row r="100" ht="12">
      <c r="H100" s="252"/>
    </row>
    <row r="101" ht="12">
      <c r="H101" s="252"/>
    </row>
    <row r="102" spans="2:8" s="259" customFormat="1" ht="13.8" thickBot="1">
      <c r="B102" s="382" t="s">
        <v>866</v>
      </c>
      <c r="C102" s="382"/>
      <c r="D102" s="270"/>
      <c r="E102" s="279"/>
      <c r="F102" s="279"/>
      <c r="G102" s="270"/>
      <c r="H102" s="270"/>
    </row>
    <row r="103" spans="2:8" s="259" customFormat="1" ht="13.8" thickBot="1">
      <c r="B103" s="278" t="s">
        <v>877</v>
      </c>
      <c r="C103" s="277" t="s">
        <v>876</v>
      </c>
      <c r="D103" s="276" t="s">
        <v>875</v>
      </c>
      <c r="E103" s="275" t="s">
        <v>874</v>
      </c>
      <c r="F103" s="275" t="s">
        <v>873</v>
      </c>
      <c r="G103" s="257"/>
      <c r="H103" s="274">
        <v>1</v>
      </c>
    </row>
    <row r="104" spans="2:8" s="259" customFormat="1" ht="12">
      <c r="B104" s="269"/>
      <c r="C104" s="273" t="s">
        <v>872</v>
      </c>
      <c r="D104" s="272">
        <v>1</v>
      </c>
      <c r="E104" s="271">
        <f>H104</f>
        <v>0</v>
      </c>
      <c r="F104" s="260">
        <f>D104*E104</f>
        <v>0</v>
      </c>
      <c r="G104" s="270"/>
      <c r="H104" s="258">
        <v>0</v>
      </c>
    </row>
    <row r="105" spans="2:8" s="259" customFormat="1" ht="13.8" thickBot="1">
      <c r="B105" s="269"/>
      <c r="C105" s="268" t="s">
        <v>871</v>
      </c>
      <c r="D105" s="267"/>
      <c r="E105" s="266"/>
      <c r="F105" s="266">
        <f>SUM(F104:F104)</f>
        <v>0</v>
      </c>
      <c r="G105" s="257"/>
      <c r="H105" s="257"/>
    </row>
    <row r="106" ht="12">
      <c r="H106" s="252"/>
    </row>
    <row r="107" ht="12">
      <c r="H107" s="252"/>
    </row>
    <row r="108" spans="2:8" s="259" customFormat="1" ht="12">
      <c r="B108" s="265" t="s">
        <v>870</v>
      </c>
      <c r="C108" s="264"/>
      <c r="D108" s="264"/>
      <c r="E108" s="264"/>
      <c r="F108" s="264"/>
      <c r="G108" s="263"/>
      <c r="H108" s="258"/>
    </row>
    <row r="109" spans="2:8" ht="12">
      <c r="B109" s="259"/>
      <c r="C109" s="262" t="s">
        <v>869</v>
      </c>
      <c r="D109" s="261"/>
      <c r="E109" s="260"/>
      <c r="F109" s="260">
        <f>F13+F59+F78+F90+F99</f>
        <v>0</v>
      </c>
      <c r="G109" s="259"/>
      <c r="H109" s="258"/>
    </row>
    <row r="110" spans="2:8" ht="12">
      <c r="B110" s="259"/>
      <c r="C110" s="262" t="s">
        <v>868</v>
      </c>
      <c r="D110" s="261"/>
      <c r="E110" s="260"/>
      <c r="F110" s="260">
        <f>0.25*F109</f>
        <v>0</v>
      </c>
      <c r="G110" s="259"/>
      <c r="H110" s="258"/>
    </row>
    <row r="111" spans="2:8" ht="12">
      <c r="B111" s="259"/>
      <c r="C111" s="262" t="s">
        <v>867</v>
      </c>
      <c r="D111" s="261"/>
      <c r="E111" s="260"/>
      <c r="F111" s="260">
        <f>F109*0.05</f>
        <v>0</v>
      </c>
      <c r="G111" s="259"/>
      <c r="H111" s="258"/>
    </row>
    <row r="112" spans="2:8" ht="12">
      <c r="B112" s="259"/>
      <c r="C112" s="262" t="s">
        <v>866</v>
      </c>
      <c r="D112" s="261"/>
      <c r="E112" s="260"/>
      <c r="F112" s="260">
        <f>F105</f>
        <v>0</v>
      </c>
      <c r="G112" s="259"/>
      <c r="H112" s="258"/>
    </row>
    <row r="113" spans="2:8" ht="12">
      <c r="B113" s="259"/>
      <c r="C113" s="262" t="s">
        <v>865</v>
      </c>
      <c r="D113" s="261"/>
      <c r="E113" s="260"/>
      <c r="F113" s="260">
        <v>0</v>
      </c>
      <c r="G113" s="259"/>
      <c r="H113" s="258"/>
    </row>
    <row r="114" spans="2:8" ht="12">
      <c r="B114" s="259"/>
      <c r="C114" s="262" t="s">
        <v>864</v>
      </c>
      <c r="D114" s="261"/>
      <c r="E114" s="260"/>
      <c r="F114" s="260">
        <v>0</v>
      </c>
      <c r="G114" s="259"/>
      <c r="H114" s="258"/>
    </row>
    <row r="115" spans="2:8" ht="12">
      <c r="B115" s="257"/>
      <c r="C115" s="256" t="s">
        <v>863</v>
      </c>
      <c r="D115" s="255"/>
      <c r="E115" s="255"/>
      <c r="F115" s="254">
        <f>SUM(F109:F114)</f>
        <v>0</v>
      </c>
      <c r="G115" s="253"/>
      <c r="H115" s="253"/>
    </row>
    <row r="116" ht="12">
      <c r="H116" s="252"/>
    </row>
    <row r="117" ht="12">
      <c r="H117" s="252"/>
    </row>
    <row r="118" ht="12">
      <c r="H118" s="252"/>
    </row>
    <row r="119" ht="12">
      <c r="C119" s="250" t="s">
        <v>862</v>
      </c>
    </row>
    <row r="120" ht="12">
      <c r="C120" s="250" t="s">
        <v>861</v>
      </c>
    </row>
    <row r="121" ht="12">
      <c r="C121" s="250" t="s">
        <v>860</v>
      </c>
    </row>
    <row r="122" ht="12">
      <c r="C122" s="251"/>
    </row>
  </sheetData>
  <mergeCells count="10">
    <mergeCell ref="B102:C102"/>
    <mergeCell ref="B17:C17"/>
    <mergeCell ref="B25:C25"/>
    <mergeCell ref="B82:C82"/>
    <mergeCell ref="B3:C3"/>
    <mergeCell ref="B7:C7"/>
    <mergeCell ref="B93:C93"/>
    <mergeCell ref="B52:C52"/>
    <mergeCell ref="B63:C63"/>
    <mergeCell ref="B61:C61"/>
  </mergeCells>
  <printOptions horizontalCentered="1"/>
  <pageMargins left="0.7874015748031497" right="0" top="0.3937007874015748" bottom="0" header="0" footer="0"/>
  <pageSetup horizontalDpi="300" verticalDpi="300" orientation="portrait" paperSize="9" scale="70" r:id="rId1"/>
  <rowBreaks count="2" manualBreakCount="2">
    <brk id="48" min="1" max="16383" man="1"/>
    <brk id="91" min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25">
      <selection activeCell="I140" sqref="I140"/>
    </sheetView>
  </sheetViews>
  <sheetFormatPr defaultColWidth="9.140625" defaultRowHeight="12"/>
  <cols>
    <col min="1" max="1" width="8.28125" style="171" customWidth="1"/>
    <col min="2" max="2" width="1.7109375" style="171" customWidth="1"/>
    <col min="3" max="4" width="5.00390625" style="171" customWidth="1"/>
    <col min="5" max="5" width="11.7109375" style="171" customWidth="1"/>
    <col min="6" max="6" width="9.140625" style="171" customWidth="1"/>
    <col min="7" max="7" width="5.00390625" style="171" customWidth="1"/>
    <col min="8" max="8" width="77.8515625" style="171" customWidth="1"/>
    <col min="9" max="10" width="20.00390625" style="171" customWidth="1"/>
    <col min="11" max="11" width="1.7109375" style="171" customWidth="1"/>
  </cols>
  <sheetData>
    <row r="1" ht="37.5" customHeight="1"/>
    <row r="2" spans="2:11" ht="7.5" customHeight="1">
      <c r="B2" s="172"/>
      <c r="C2" s="173"/>
      <c r="D2" s="173"/>
      <c r="E2" s="173"/>
      <c r="F2" s="173"/>
      <c r="G2" s="173"/>
      <c r="H2" s="173"/>
      <c r="I2" s="173"/>
      <c r="J2" s="173"/>
      <c r="K2" s="174"/>
    </row>
    <row r="3" spans="2:11" s="15" customFormat="1" ht="45" customHeight="1">
      <c r="B3" s="175"/>
      <c r="C3" s="389" t="s">
        <v>675</v>
      </c>
      <c r="D3" s="389"/>
      <c r="E3" s="389"/>
      <c r="F3" s="389"/>
      <c r="G3" s="389"/>
      <c r="H3" s="389"/>
      <c r="I3" s="389"/>
      <c r="J3" s="389"/>
      <c r="K3" s="176"/>
    </row>
    <row r="4" spans="2:11" ht="25.5" customHeight="1">
      <c r="B4" s="177"/>
      <c r="C4" s="394" t="s">
        <v>676</v>
      </c>
      <c r="D4" s="394"/>
      <c r="E4" s="394"/>
      <c r="F4" s="394"/>
      <c r="G4" s="394"/>
      <c r="H4" s="394"/>
      <c r="I4" s="394"/>
      <c r="J4" s="394"/>
      <c r="K4" s="178"/>
    </row>
    <row r="5" spans="2:11" ht="5.25" customHeight="1">
      <c r="B5" s="177"/>
      <c r="C5" s="179"/>
      <c r="D5" s="179"/>
      <c r="E5" s="179"/>
      <c r="F5" s="179"/>
      <c r="G5" s="179"/>
      <c r="H5" s="179"/>
      <c r="I5" s="179"/>
      <c r="J5" s="179"/>
      <c r="K5" s="178"/>
    </row>
    <row r="6" spans="2:11" ht="15" customHeight="1">
      <c r="B6" s="177"/>
      <c r="C6" s="393" t="s">
        <v>677</v>
      </c>
      <c r="D6" s="393"/>
      <c r="E6" s="393"/>
      <c r="F6" s="393"/>
      <c r="G6" s="393"/>
      <c r="H6" s="393"/>
      <c r="I6" s="393"/>
      <c r="J6" s="393"/>
      <c r="K6" s="178"/>
    </row>
    <row r="7" spans="2:11" ht="15" customHeight="1">
      <c r="B7" s="181"/>
      <c r="C7" s="393" t="s">
        <v>678</v>
      </c>
      <c r="D7" s="393"/>
      <c r="E7" s="393"/>
      <c r="F7" s="393"/>
      <c r="G7" s="393"/>
      <c r="H7" s="393"/>
      <c r="I7" s="393"/>
      <c r="J7" s="393"/>
      <c r="K7" s="178"/>
    </row>
    <row r="8" spans="2:11" ht="12.75" customHeight="1">
      <c r="B8" s="181"/>
      <c r="C8" s="180"/>
      <c r="D8" s="180"/>
      <c r="E8" s="180"/>
      <c r="F8" s="180"/>
      <c r="G8" s="180"/>
      <c r="H8" s="180"/>
      <c r="I8" s="180"/>
      <c r="J8" s="180"/>
      <c r="K8" s="178"/>
    </row>
    <row r="9" spans="2:11" ht="15" customHeight="1">
      <c r="B9" s="181"/>
      <c r="C9" s="393" t="s">
        <v>679</v>
      </c>
      <c r="D9" s="393"/>
      <c r="E9" s="393"/>
      <c r="F9" s="393"/>
      <c r="G9" s="393"/>
      <c r="H9" s="393"/>
      <c r="I9" s="393"/>
      <c r="J9" s="393"/>
      <c r="K9" s="178"/>
    </row>
    <row r="10" spans="2:11" ht="15" customHeight="1">
      <c r="B10" s="181"/>
      <c r="C10" s="180"/>
      <c r="D10" s="393" t="s">
        <v>680</v>
      </c>
      <c r="E10" s="393"/>
      <c r="F10" s="393"/>
      <c r="G10" s="393"/>
      <c r="H10" s="393"/>
      <c r="I10" s="393"/>
      <c r="J10" s="393"/>
      <c r="K10" s="178"/>
    </row>
    <row r="11" spans="2:11" ht="15" customHeight="1">
      <c r="B11" s="181"/>
      <c r="C11" s="182"/>
      <c r="D11" s="393" t="s">
        <v>681</v>
      </c>
      <c r="E11" s="393"/>
      <c r="F11" s="393"/>
      <c r="G11" s="393"/>
      <c r="H11" s="393"/>
      <c r="I11" s="393"/>
      <c r="J11" s="393"/>
      <c r="K11" s="178"/>
    </row>
    <row r="12" spans="2:11" ht="15" customHeight="1">
      <c r="B12" s="181"/>
      <c r="C12" s="182"/>
      <c r="D12" s="180"/>
      <c r="E12" s="180"/>
      <c r="F12" s="180"/>
      <c r="G12" s="180"/>
      <c r="H12" s="180"/>
      <c r="I12" s="180"/>
      <c r="J12" s="180"/>
      <c r="K12" s="178"/>
    </row>
    <row r="13" spans="2:11" ht="15" customHeight="1">
      <c r="B13" s="181"/>
      <c r="C13" s="182"/>
      <c r="D13" s="183" t="s">
        <v>682</v>
      </c>
      <c r="E13" s="180"/>
      <c r="F13" s="180"/>
      <c r="G13" s="180"/>
      <c r="H13" s="180"/>
      <c r="I13" s="180"/>
      <c r="J13" s="180"/>
      <c r="K13" s="178"/>
    </row>
    <row r="14" spans="2:11" ht="12.75" customHeight="1">
      <c r="B14" s="181"/>
      <c r="C14" s="182"/>
      <c r="D14" s="182"/>
      <c r="E14" s="182"/>
      <c r="F14" s="182"/>
      <c r="G14" s="182"/>
      <c r="H14" s="182"/>
      <c r="I14" s="182"/>
      <c r="J14" s="182"/>
      <c r="K14" s="178"/>
    </row>
    <row r="15" spans="2:11" ht="15" customHeight="1">
      <c r="B15" s="181"/>
      <c r="C15" s="182"/>
      <c r="D15" s="393" t="s">
        <v>683</v>
      </c>
      <c r="E15" s="393"/>
      <c r="F15" s="393"/>
      <c r="G15" s="393"/>
      <c r="H15" s="393"/>
      <c r="I15" s="393"/>
      <c r="J15" s="393"/>
      <c r="K15" s="178"/>
    </row>
    <row r="16" spans="2:11" ht="15" customHeight="1">
      <c r="B16" s="181"/>
      <c r="C16" s="182"/>
      <c r="D16" s="393" t="s">
        <v>684</v>
      </c>
      <c r="E16" s="393"/>
      <c r="F16" s="393"/>
      <c r="G16" s="393"/>
      <c r="H16" s="393"/>
      <c r="I16" s="393"/>
      <c r="J16" s="393"/>
      <c r="K16" s="178"/>
    </row>
    <row r="17" spans="2:11" ht="15" customHeight="1">
      <c r="B17" s="181"/>
      <c r="C17" s="182"/>
      <c r="D17" s="393" t="s">
        <v>685</v>
      </c>
      <c r="E17" s="393"/>
      <c r="F17" s="393"/>
      <c r="G17" s="393"/>
      <c r="H17" s="393"/>
      <c r="I17" s="393"/>
      <c r="J17" s="393"/>
      <c r="K17" s="178"/>
    </row>
    <row r="18" spans="2:11" ht="15" customHeight="1">
      <c r="B18" s="181"/>
      <c r="C18" s="182"/>
      <c r="D18" s="182"/>
      <c r="E18" s="184" t="s">
        <v>76</v>
      </c>
      <c r="F18" s="393" t="s">
        <v>686</v>
      </c>
      <c r="G18" s="393"/>
      <c r="H18" s="393"/>
      <c r="I18" s="393"/>
      <c r="J18" s="393"/>
      <c r="K18" s="178"/>
    </row>
    <row r="19" spans="2:11" ht="15" customHeight="1">
      <c r="B19" s="181"/>
      <c r="C19" s="182"/>
      <c r="D19" s="182"/>
      <c r="E19" s="184" t="s">
        <v>687</v>
      </c>
      <c r="F19" s="393" t="s">
        <v>688</v>
      </c>
      <c r="G19" s="393"/>
      <c r="H19" s="393"/>
      <c r="I19" s="393"/>
      <c r="J19" s="393"/>
      <c r="K19" s="178"/>
    </row>
    <row r="20" spans="2:11" ht="15" customHeight="1">
      <c r="B20" s="181"/>
      <c r="C20" s="182"/>
      <c r="D20" s="182"/>
      <c r="E20" s="184" t="s">
        <v>689</v>
      </c>
      <c r="F20" s="393" t="s">
        <v>690</v>
      </c>
      <c r="G20" s="393"/>
      <c r="H20" s="393"/>
      <c r="I20" s="393"/>
      <c r="J20" s="393"/>
      <c r="K20" s="178"/>
    </row>
    <row r="21" spans="2:11" ht="15" customHeight="1">
      <c r="B21" s="181"/>
      <c r="C21" s="182"/>
      <c r="D21" s="182"/>
      <c r="E21" s="184" t="s">
        <v>691</v>
      </c>
      <c r="F21" s="393" t="s">
        <v>692</v>
      </c>
      <c r="G21" s="393"/>
      <c r="H21" s="393"/>
      <c r="I21" s="393"/>
      <c r="J21" s="393"/>
      <c r="K21" s="178"/>
    </row>
    <row r="22" spans="2:11" ht="15" customHeight="1">
      <c r="B22" s="181"/>
      <c r="C22" s="182"/>
      <c r="D22" s="182"/>
      <c r="E22" s="184" t="s">
        <v>693</v>
      </c>
      <c r="F22" s="393" t="s">
        <v>694</v>
      </c>
      <c r="G22" s="393"/>
      <c r="H22" s="393"/>
      <c r="I22" s="393"/>
      <c r="J22" s="393"/>
      <c r="K22" s="178"/>
    </row>
    <row r="23" spans="2:11" ht="15" customHeight="1">
      <c r="B23" s="181"/>
      <c r="C23" s="182"/>
      <c r="D23" s="182"/>
      <c r="E23" s="184" t="s">
        <v>695</v>
      </c>
      <c r="F23" s="393" t="s">
        <v>696</v>
      </c>
      <c r="G23" s="393"/>
      <c r="H23" s="393"/>
      <c r="I23" s="393"/>
      <c r="J23" s="393"/>
      <c r="K23" s="178"/>
    </row>
    <row r="24" spans="2:11" ht="12.75" customHeight="1">
      <c r="B24" s="181"/>
      <c r="C24" s="182"/>
      <c r="D24" s="182"/>
      <c r="E24" s="182"/>
      <c r="F24" s="182"/>
      <c r="G24" s="182"/>
      <c r="H24" s="182"/>
      <c r="I24" s="182"/>
      <c r="J24" s="182"/>
      <c r="K24" s="178"/>
    </row>
    <row r="25" spans="2:11" ht="15" customHeight="1">
      <c r="B25" s="181"/>
      <c r="C25" s="393" t="s">
        <v>697</v>
      </c>
      <c r="D25" s="393"/>
      <c r="E25" s="393"/>
      <c r="F25" s="393"/>
      <c r="G25" s="393"/>
      <c r="H25" s="393"/>
      <c r="I25" s="393"/>
      <c r="J25" s="393"/>
      <c r="K25" s="178"/>
    </row>
    <row r="26" spans="2:11" ht="15" customHeight="1">
      <c r="B26" s="181"/>
      <c r="C26" s="393" t="s">
        <v>698</v>
      </c>
      <c r="D26" s="393"/>
      <c r="E26" s="393"/>
      <c r="F26" s="393"/>
      <c r="G26" s="393"/>
      <c r="H26" s="393"/>
      <c r="I26" s="393"/>
      <c r="J26" s="393"/>
      <c r="K26" s="178"/>
    </row>
    <row r="27" spans="2:11" ht="15" customHeight="1">
      <c r="B27" s="181"/>
      <c r="C27" s="180"/>
      <c r="D27" s="393" t="s">
        <v>699</v>
      </c>
      <c r="E27" s="393"/>
      <c r="F27" s="393"/>
      <c r="G27" s="393"/>
      <c r="H27" s="393"/>
      <c r="I27" s="393"/>
      <c r="J27" s="393"/>
      <c r="K27" s="178"/>
    </row>
    <row r="28" spans="2:11" ht="15" customHeight="1">
      <c r="B28" s="181"/>
      <c r="C28" s="182"/>
      <c r="D28" s="393" t="s">
        <v>700</v>
      </c>
      <c r="E28" s="393"/>
      <c r="F28" s="393"/>
      <c r="G28" s="393"/>
      <c r="H28" s="393"/>
      <c r="I28" s="393"/>
      <c r="J28" s="393"/>
      <c r="K28" s="178"/>
    </row>
    <row r="29" spans="2:11" ht="12.75" customHeight="1">
      <c r="B29" s="181"/>
      <c r="C29" s="182"/>
      <c r="D29" s="182"/>
      <c r="E29" s="182"/>
      <c r="F29" s="182"/>
      <c r="G29" s="182"/>
      <c r="H29" s="182"/>
      <c r="I29" s="182"/>
      <c r="J29" s="182"/>
      <c r="K29" s="178"/>
    </row>
    <row r="30" spans="2:11" ht="15" customHeight="1">
      <c r="B30" s="181"/>
      <c r="C30" s="182"/>
      <c r="D30" s="393" t="s">
        <v>701</v>
      </c>
      <c r="E30" s="393"/>
      <c r="F30" s="393"/>
      <c r="G30" s="393"/>
      <c r="H30" s="393"/>
      <c r="I30" s="393"/>
      <c r="J30" s="393"/>
      <c r="K30" s="178"/>
    </row>
    <row r="31" spans="2:11" ht="15" customHeight="1">
      <c r="B31" s="181"/>
      <c r="C31" s="182"/>
      <c r="D31" s="393" t="s">
        <v>702</v>
      </c>
      <c r="E31" s="393"/>
      <c r="F31" s="393"/>
      <c r="G31" s="393"/>
      <c r="H31" s="393"/>
      <c r="I31" s="393"/>
      <c r="J31" s="393"/>
      <c r="K31" s="178"/>
    </row>
    <row r="32" spans="2:11" ht="12.75" customHeight="1">
      <c r="B32" s="181"/>
      <c r="C32" s="182"/>
      <c r="D32" s="182"/>
      <c r="E32" s="182"/>
      <c r="F32" s="182"/>
      <c r="G32" s="182"/>
      <c r="H32" s="182"/>
      <c r="I32" s="182"/>
      <c r="J32" s="182"/>
      <c r="K32" s="178"/>
    </row>
    <row r="33" spans="2:11" ht="15" customHeight="1">
      <c r="B33" s="181"/>
      <c r="C33" s="182"/>
      <c r="D33" s="393" t="s">
        <v>703</v>
      </c>
      <c r="E33" s="393"/>
      <c r="F33" s="393"/>
      <c r="G33" s="393"/>
      <c r="H33" s="393"/>
      <c r="I33" s="393"/>
      <c r="J33" s="393"/>
      <c r="K33" s="178"/>
    </row>
    <row r="34" spans="2:11" ht="15" customHeight="1">
      <c r="B34" s="181"/>
      <c r="C34" s="182"/>
      <c r="D34" s="393" t="s">
        <v>704</v>
      </c>
      <c r="E34" s="393"/>
      <c r="F34" s="393"/>
      <c r="G34" s="393"/>
      <c r="H34" s="393"/>
      <c r="I34" s="393"/>
      <c r="J34" s="393"/>
      <c r="K34" s="178"/>
    </row>
    <row r="35" spans="2:11" ht="15" customHeight="1">
      <c r="B35" s="181"/>
      <c r="C35" s="182"/>
      <c r="D35" s="393" t="s">
        <v>705</v>
      </c>
      <c r="E35" s="393"/>
      <c r="F35" s="393"/>
      <c r="G35" s="393"/>
      <c r="H35" s="393"/>
      <c r="I35" s="393"/>
      <c r="J35" s="393"/>
      <c r="K35" s="178"/>
    </row>
    <row r="36" spans="2:11" ht="15" customHeight="1">
      <c r="B36" s="181"/>
      <c r="C36" s="182"/>
      <c r="D36" s="180"/>
      <c r="E36" s="183" t="s">
        <v>113</v>
      </c>
      <c r="F36" s="180"/>
      <c r="G36" s="393" t="s">
        <v>706</v>
      </c>
      <c r="H36" s="393"/>
      <c r="I36" s="393"/>
      <c r="J36" s="393"/>
      <c r="K36" s="178"/>
    </row>
    <row r="37" spans="2:11" ht="30.75" customHeight="1">
      <c r="B37" s="181"/>
      <c r="C37" s="182"/>
      <c r="D37" s="180"/>
      <c r="E37" s="183" t="s">
        <v>707</v>
      </c>
      <c r="F37" s="180"/>
      <c r="G37" s="393" t="s">
        <v>708</v>
      </c>
      <c r="H37" s="393"/>
      <c r="I37" s="393"/>
      <c r="J37" s="393"/>
      <c r="K37" s="178"/>
    </row>
    <row r="38" spans="2:11" ht="15" customHeight="1">
      <c r="B38" s="181"/>
      <c r="C38" s="182"/>
      <c r="D38" s="180"/>
      <c r="E38" s="183" t="s">
        <v>50</v>
      </c>
      <c r="F38" s="180"/>
      <c r="G38" s="393" t="s">
        <v>709</v>
      </c>
      <c r="H38" s="393"/>
      <c r="I38" s="393"/>
      <c r="J38" s="393"/>
      <c r="K38" s="178"/>
    </row>
    <row r="39" spans="2:11" ht="15" customHeight="1">
      <c r="B39" s="181"/>
      <c r="C39" s="182"/>
      <c r="D39" s="180"/>
      <c r="E39" s="183" t="s">
        <v>51</v>
      </c>
      <c r="F39" s="180"/>
      <c r="G39" s="393" t="s">
        <v>710</v>
      </c>
      <c r="H39" s="393"/>
      <c r="I39" s="393"/>
      <c r="J39" s="393"/>
      <c r="K39" s="178"/>
    </row>
    <row r="40" spans="2:11" ht="15" customHeight="1">
      <c r="B40" s="181"/>
      <c r="C40" s="182"/>
      <c r="D40" s="180"/>
      <c r="E40" s="183" t="s">
        <v>114</v>
      </c>
      <c r="F40" s="180"/>
      <c r="G40" s="393" t="s">
        <v>711</v>
      </c>
      <c r="H40" s="393"/>
      <c r="I40" s="393"/>
      <c r="J40" s="393"/>
      <c r="K40" s="178"/>
    </row>
    <row r="41" spans="2:11" ht="15" customHeight="1">
      <c r="B41" s="181"/>
      <c r="C41" s="182"/>
      <c r="D41" s="180"/>
      <c r="E41" s="183" t="s">
        <v>115</v>
      </c>
      <c r="F41" s="180"/>
      <c r="G41" s="393" t="s">
        <v>712</v>
      </c>
      <c r="H41" s="393"/>
      <c r="I41" s="393"/>
      <c r="J41" s="393"/>
      <c r="K41" s="178"/>
    </row>
    <row r="42" spans="2:11" ht="15" customHeight="1">
      <c r="B42" s="181"/>
      <c r="C42" s="182"/>
      <c r="D42" s="180"/>
      <c r="E42" s="183" t="s">
        <v>713</v>
      </c>
      <c r="F42" s="180"/>
      <c r="G42" s="393" t="s">
        <v>714</v>
      </c>
      <c r="H42" s="393"/>
      <c r="I42" s="393"/>
      <c r="J42" s="393"/>
      <c r="K42" s="178"/>
    </row>
    <row r="43" spans="2:11" ht="15" customHeight="1">
      <c r="B43" s="181"/>
      <c r="C43" s="182"/>
      <c r="D43" s="180"/>
      <c r="E43" s="183"/>
      <c r="F43" s="180"/>
      <c r="G43" s="393" t="s">
        <v>715</v>
      </c>
      <c r="H43" s="393"/>
      <c r="I43" s="393"/>
      <c r="J43" s="393"/>
      <c r="K43" s="178"/>
    </row>
    <row r="44" spans="2:11" ht="15" customHeight="1">
      <c r="B44" s="181"/>
      <c r="C44" s="182"/>
      <c r="D44" s="180"/>
      <c r="E44" s="183" t="s">
        <v>716</v>
      </c>
      <c r="F44" s="180"/>
      <c r="G44" s="393" t="s">
        <v>717</v>
      </c>
      <c r="H44" s="393"/>
      <c r="I44" s="393"/>
      <c r="J44" s="393"/>
      <c r="K44" s="178"/>
    </row>
    <row r="45" spans="2:11" ht="15" customHeight="1">
      <c r="B45" s="181"/>
      <c r="C45" s="182"/>
      <c r="D45" s="180"/>
      <c r="E45" s="183" t="s">
        <v>117</v>
      </c>
      <c r="F45" s="180"/>
      <c r="G45" s="393" t="s">
        <v>718</v>
      </c>
      <c r="H45" s="393"/>
      <c r="I45" s="393"/>
      <c r="J45" s="393"/>
      <c r="K45" s="178"/>
    </row>
    <row r="46" spans="2:11" ht="12.75" customHeight="1">
      <c r="B46" s="181"/>
      <c r="C46" s="182"/>
      <c r="D46" s="180"/>
      <c r="E46" s="180"/>
      <c r="F46" s="180"/>
      <c r="G46" s="180"/>
      <c r="H46" s="180"/>
      <c r="I46" s="180"/>
      <c r="J46" s="180"/>
      <c r="K46" s="178"/>
    </row>
    <row r="47" spans="2:11" ht="15" customHeight="1">
      <c r="B47" s="181"/>
      <c r="C47" s="182"/>
      <c r="D47" s="393" t="s">
        <v>719</v>
      </c>
      <c r="E47" s="393"/>
      <c r="F47" s="393"/>
      <c r="G47" s="393"/>
      <c r="H47" s="393"/>
      <c r="I47" s="393"/>
      <c r="J47" s="393"/>
      <c r="K47" s="178"/>
    </row>
    <row r="48" spans="2:11" ht="15" customHeight="1">
      <c r="B48" s="181"/>
      <c r="C48" s="182"/>
      <c r="D48" s="182"/>
      <c r="E48" s="393" t="s">
        <v>720</v>
      </c>
      <c r="F48" s="393"/>
      <c r="G48" s="393"/>
      <c r="H48" s="393"/>
      <c r="I48" s="393"/>
      <c r="J48" s="393"/>
      <c r="K48" s="178"/>
    </row>
    <row r="49" spans="2:11" ht="15" customHeight="1">
      <c r="B49" s="181"/>
      <c r="C49" s="182"/>
      <c r="D49" s="182"/>
      <c r="E49" s="393" t="s">
        <v>721</v>
      </c>
      <c r="F49" s="393"/>
      <c r="G49" s="393"/>
      <c r="H49" s="393"/>
      <c r="I49" s="393"/>
      <c r="J49" s="393"/>
      <c r="K49" s="178"/>
    </row>
    <row r="50" spans="2:11" ht="15" customHeight="1">
      <c r="B50" s="181"/>
      <c r="C50" s="182"/>
      <c r="D50" s="182"/>
      <c r="E50" s="393" t="s">
        <v>722</v>
      </c>
      <c r="F50" s="393"/>
      <c r="G50" s="393"/>
      <c r="H50" s="393"/>
      <c r="I50" s="393"/>
      <c r="J50" s="393"/>
      <c r="K50" s="178"/>
    </row>
    <row r="51" spans="2:11" ht="15" customHeight="1">
      <c r="B51" s="181"/>
      <c r="C51" s="182"/>
      <c r="D51" s="393" t="s">
        <v>723</v>
      </c>
      <c r="E51" s="393"/>
      <c r="F51" s="393"/>
      <c r="G51" s="393"/>
      <c r="H51" s="393"/>
      <c r="I51" s="393"/>
      <c r="J51" s="393"/>
      <c r="K51" s="178"/>
    </row>
    <row r="52" spans="2:11" ht="25.5" customHeight="1">
      <c r="B52" s="177"/>
      <c r="C52" s="394" t="s">
        <v>724</v>
      </c>
      <c r="D52" s="394"/>
      <c r="E52" s="394"/>
      <c r="F52" s="394"/>
      <c r="G52" s="394"/>
      <c r="H52" s="394"/>
      <c r="I52" s="394"/>
      <c r="J52" s="394"/>
      <c r="K52" s="178"/>
    </row>
    <row r="53" spans="2:11" ht="5.25" customHeight="1">
      <c r="B53" s="177"/>
      <c r="C53" s="179"/>
      <c r="D53" s="179"/>
      <c r="E53" s="179"/>
      <c r="F53" s="179"/>
      <c r="G53" s="179"/>
      <c r="H53" s="179"/>
      <c r="I53" s="179"/>
      <c r="J53" s="179"/>
      <c r="K53" s="178"/>
    </row>
    <row r="54" spans="2:11" ht="15" customHeight="1">
      <c r="B54" s="177"/>
      <c r="C54" s="393" t="s">
        <v>725</v>
      </c>
      <c r="D54" s="393"/>
      <c r="E54" s="393"/>
      <c r="F54" s="393"/>
      <c r="G54" s="393"/>
      <c r="H54" s="393"/>
      <c r="I54" s="393"/>
      <c r="J54" s="393"/>
      <c r="K54" s="178"/>
    </row>
    <row r="55" spans="2:11" ht="15" customHeight="1">
      <c r="B55" s="177"/>
      <c r="C55" s="393" t="s">
        <v>726</v>
      </c>
      <c r="D55" s="393"/>
      <c r="E55" s="393"/>
      <c r="F55" s="393"/>
      <c r="G55" s="393"/>
      <c r="H55" s="393"/>
      <c r="I55" s="393"/>
      <c r="J55" s="393"/>
      <c r="K55" s="178"/>
    </row>
    <row r="56" spans="2:11" ht="12.75" customHeight="1">
      <c r="B56" s="177"/>
      <c r="C56" s="180"/>
      <c r="D56" s="180"/>
      <c r="E56" s="180"/>
      <c r="F56" s="180"/>
      <c r="G56" s="180"/>
      <c r="H56" s="180"/>
      <c r="I56" s="180"/>
      <c r="J56" s="180"/>
      <c r="K56" s="178"/>
    </row>
    <row r="57" spans="2:11" ht="15" customHeight="1">
      <c r="B57" s="177"/>
      <c r="C57" s="393" t="s">
        <v>727</v>
      </c>
      <c r="D57" s="393"/>
      <c r="E57" s="393"/>
      <c r="F57" s="393"/>
      <c r="G57" s="393"/>
      <c r="H57" s="393"/>
      <c r="I57" s="393"/>
      <c r="J57" s="393"/>
      <c r="K57" s="178"/>
    </row>
    <row r="58" spans="2:11" ht="15" customHeight="1">
      <c r="B58" s="177"/>
      <c r="C58" s="182"/>
      <c r="D58" s="393" t="s">
        <v>728</v>
      </c>
      <c r="E58" s="393"/>
      <c r="F58" s="393"/>
      <c r="G58" s="393"/>
      <c r="H58" s="393"/>
      <c r="I58" s="393"/>
      <c r="J58" s="393"/>
      <c r="K58" s="178"/>
    </row>
    <row r="59" spans="2:11" ht="15" customHeight="1">
      <c r="B59" s="177"/>
      <c r="C59" s="182"/>
      <c r="D59" s="393" t="s">
        <v>729</v>
      </c>
      <c r="E59" s="393"/>
      <c r="F59" s="393"/>
      <c r="G59" s="393"/>
      <c r="H59" s="393"/>
      <c r="I59" s="393"/>
      <c r="J59" s="393"/>
      <c r="K59" s="178"/>
    </row>
    <row r="60" spans="2:11" ht="15" customHeight="1">
      <c r="B60" s="177"/>
      <c r="C60" s="182"/>
      <c r="D60" s="393" t="s">
        <v>730</v>
      </c>
      <c r="E60" s="393"/>
      <c r="F60" s="393"/>
      <c r="G60" s="393"/>
      <c r="H60" s="393"/>
      <c r="I60" s="393"/>
      <c r="J60" s="393"/>
      <c r="K60" s="178"/>
    </row>
    <row r="61" spans="2:11" ht="15" customHeight="1">
      <c r="B61" s="177"/>
      <c r="C61" s="182"/>
      <c r="D61" s="393" t="s">
        <v>731</v>
      </c>
      <c r="E61" s="393"/>
      <c r="F61" s="393"/>
      <c r="G61" s="393"/>
      <c r="H61" s="393"/>
      <c r="I61" s="393"/>
      <c r="J61" s="393"/>
      <c r="K61" s="178"/>
    </row>
    <row r="62" spans="2:11" ht="15" customHeight="1">
      <c r="B62" s="177"/>
      <c r="C62" s="182"/>
      <c r="D62" s="395" t="s">
        <v>732</v>
      </c>
      <c r="E62" s="395"/>
      <c r="F62" s="395"/>
      <c r="G62" s="395"/>
      <c r="H62" s="395"/>
      <c r="I62" s="395"/>
      <c r="J62" s="395"/>
      <c r="K62" s="178"/>
    </row>
    <row r="63" spans="2:11" ht="15" customHeight="1">
      <c r="B63" s="177"/>
      <c r="C63" s="182"/>
      <c r="D63" s="393" t="s">
        <v>733</v>
      </c>
      <c r="E63" s="393"/>
      <c r="F63" s="393"/>
      <c r="G63" s="393"/>
      <c r="H63" s="393"/>
      <c r="I63" s="393"/>
      <c r="J63" s="393"/>
      <c r="K63" s="178"/>
    </row>
    <row r="64" spans="2:11" ht="12.75" customHeight="1">
      <c r="B64" s="177"/>
      <c r="C64" s="182"/>
      <c r="D64" s="182"/>
      <c r="E64" s="185"/>
      <c r="F64" s="182"/>
      <c r="G64" s="182"/>
      <c r="H64" s="182"/>
      <c r="I64" s="182"/>
      <c r="J64" s="182"/>
      <c r="K64" s="178"/>
    </row>
    <row r="65" spans="2:11" ht="15" customHeight="1">
      <c r="B65" s="177"/>
      <c r="C65" s="182"/>
      <c r="D65" s="393" t="s">
        <v>734</v>
      </c>
      <c r="E65" s="393"/>
      <c r="F65" s="393"/>
      <c r="G65" s="393"/>
      <c r="H65" s="393"/>
      <c r="I65" s="393"/>
      <c r="J65" s="393"/>
      <c r="K65" s="178"/>
    </row>
    <row r="66" spans="2:11" ht="15" customHeight="1">
      <c r="B66" s="177"/>
      <c r="C66" s="182"/>
      <c r="D66" s="395" t="s">
        <v>735</v>
      </c>
      <c r="E66" s="395"/>
      <c r="F66" s="395"/>
      <c r="G66" s="395"/>
      <c r="H66" s="395"/>
      <c r="I66" s="395"/>
      <c r="J66" s="395"/>
      <c r="K66" s="178"/>
    </row>
    <row r="67" spans="2:11" ht="15" customHeight="1">
      <c r="B67" s="177"/>
      <c r="C67" s="182"/>
      <c r="D67" s="393" t="s">
        <v>736</v>
      </c>
      <c r="E67" s="393"/>
      <c r="F67" s="393"/>
      <c r="G67" s="393"/>
      <c r="H67" s="393"/>
      <c r="I67" s="393"/>
      <c r="J67" s="393"/>
      <c r="K67" s="178"/>
    </row>
    <row r="68" spans="2:11" ht="15" customHeight="1">
      <c r="B68" s="177"/>
      <c r="C68" s="182"/>
      <c r="D68" s="393" t="s">
        <v>737</v>
      </c>
      <c r="E68" s="393"/>
      <c r="F68" s="393"/>
      <c r="G68" s="393"/>
      <c r="H68" s="393"/>
      <c r="I68" s="393"/>
      <c r="J68" s="393"/>
      <c r="K68" s="178"/>
    </row>
    <row r="69" spans="2:11" ht="15" customHeight="1">
      <c r="B69" s="177"/>
      <c r="C69" s="182"/>
      <c r="D69" s="393" t="s">
        <v>738</v>
      </c>
      <c r="E69" s="393"/>
      <c r="F69" s="393"/>
      <c r="G69" s="393"/>
      <c r="H69" s="393"/>
      <c r="I69" s="393"/>
      <c r="J69" s="393"/>
      <c r="K69" s="178"/>
    </row>
    <row r="70" spans="2:11" ht="15" customHeight="1">
      <c r="B70" s="177"/>
      <c r="C70" s="182"/>
      <c r="D70" s="393" t="s">
        <v>739</v>
      </c>
      <c r="E70" s="393"/>
      <c r="F70" s="393"/>
      <c r="G70" s="393"/>
      <c r="H70" s="393"/>
      <c r="I70" s="393"/>
      <c r="J70" s="393"/>
      <c r="K70" s="178"/>
    </row>
    <row r="71" spans="2:11" ht="12.75" customHeight="1">
      <c r="B71" s="186"/>
      <c r="C71" s="187"/>
      <c r="D71" s="187"/>
      <c r="E71" s="187"/>
      <c r="F71" s="187"/>
      <c r="G71" s="187"/>
      <c r="H71" s="187"/>
      <c r="I71" s="187"/>
      <c r="J71" s="187"/>
      <c r="K71" s="188"/>
    </row>
    <row r="72" spans="2:11" ht="18.75" customHeight="1">
      <c r="B72" s="189"/>
      <c r="C72" s="189"/>
      <c r="D72" s="189"/>
      <c r="E72" s="189"/>
      <c r="F72" s="189"/>
      <c r="G72" s="189"/>
      <c r="H72" s="189"/>
      <c r="I72" s="189"/>
      <c r="J72" s="189"/>
      <c r="K72" s="190"/>
    </row>
    <row r="73" spans="2:11" ht="18.75" customHeight="1">
      <c r="B73" s="190"/>
      <c r="C73" s="190"/>
      <c r="D73" s="190"/>
      <c r="E73" s="190"/>
      <c r="F73" s="190"/>
      <c r="G73" s="190"/>
      <c r="H73" s="190"/>
      <c r="I73" s="190"/>
      <c r="J73" s="190"/>
      <c r="K73" s="190"/>
    </row>
    <row r="74" spans="2:11" ht="7.5" customHeight="1">
      <c r="B74" s="191"/>
      <c r="C74" s="192"/>
      <c r="D74" s="192"/>
      <c r="E74" s="192"/>
      <c r="F74" s="192"/>
      <c r="G74" s="192"/>
      <c r="H74" s="192"/>
      <c r="I74" s="192"/>
      <c r="J74" s="192"/>
      <c r="K74" s="193"/>
    </row>
    <row r="75" spans="2:11" ht="45" customHeight="1">
      <c r="B75" s="194"/>
      <c r="C75" s="388" t="s">
        <v>740</v>
      </c>
      <c r="D75" s="388"/>
      <c r="E75" s="388"/>
      <c r="F75" s="388"/>
      <c r="G75" s="388"/>
      <c r="H75" s="388"/>
      <c r="I75" s="388"/>
      <c r="J75" s="388"/>
      <c r="K75" s="195"/>
    </row>
    <row r="76" spans="2:11" ht="17.25" customHeight="1">
      <c r="B76" s="194"/>
      <c r="C76" s="196" t="s">
        <v>741</v>
      </c>
      <c r="D76" s="196"/>
      <c r="E76" s="196"/>
      <c r="F76" s="196" t="s">
        <v>742</v>
      </c>
      <c r="G76" s="197"/>
      <c r="H76" s="196" t="s">
        <v>51</v>
      </c>
      <c r="I76" s="196" t="s">
        <v>54</v>
      </c>
      <c r="J76" s="196" t="s">
        <v>743</v>
      </c>
      <c r="K76" s="195"/>
    </row>
    <row r="77" spans="2:11" ht="17.25" customHeight="1">
      <c r="B77" s="194"/>
      <c r="C77" s="198" t="s">
        <v>744</v>
      </c>
      <c r="D77" s="198"/>
      <c r="E77" s="198"/>
      <c r="F77" s="199" t="s">
        <v>745</v>
      </c>
      <c r="G77" s="200"/>
      <c r="H77" s="198"/>
      <c r="I77" s="198"/>
      <c r="J77" s="198" t="s">
        <v>746</v>
      </c>
      <c r="K77" s="195"/>
    </row>
    <row r="78" spans="2:11" ht="5.25" customHeight="1">
      <c r="B78" s="194"/>
      <c r="C78" s="201"/>
      <c r="D78" s="201"/>
      <c r="E78" s="201"/>
      <c r="F78" s="201"/>
      <c r="G78" s="202"/>
      <c r="H78" s="201"/>
      <c r="I78" s="201"/>
      <c r="J78" s="201"/>
      <c r="K78" s="195"/>
    </row>
    <row r="79" spans="2:11" ht="15" customHeight="1">
      <c r="B79" s="194"/>
      <c r="C79" s="183" t="s">
        <v>50</v>
      </c>
      <c r="D79" s="203"/>
      <c r="E79" s="203"/>
      <c r="F79" s="204" t="s">
        <v>747</v>
      </c>
      <c r="G79" s="205"/>
      <c r="H79" s="183" t="s">
        <v>748</v>
      </c>
      <c r="I79" s="183" t="s">
        <v>749</v>
      </c>
      <c r="J79" s="183">
        <v>20</v>
      </c>
      <c r="K79" s="195"/>
    </row>
    <row r="80" spans="2:11" ht="15" customHeight="1">
      <c r="B80" s="194"/>
      <c r="C80" s="183" t="s">
        <v>750</v>
      </c>
      <c r="D80" s="183"/>
      <c r="E80" s="183"/>
      <c r="F80" s="204" t="s">
        <v>747</v>
      </c>
      <c r="G80" s="205"/>
      <c r="H80" s="183" t="s">
        <v>751</v>
      </c>
      <c r="I80" s="183" t="s">
        <v>749</v>
      </c>
      <c r="J80" s="183">
        <v>120</v>
      </c>
      <c r="K80" s="195"/>
    </row>
    <row r="81" spans="2:11" ht="15" customHeight="1">
      <c r="B81" s="206"/>
      <c r="C81" s="183" t="s">
        <v>752</v>
      </c>
      <c r="D81" s="183"/>
      <c r="E81" s="183"/>
      <c r="F81" s="204" t="s">
        <v>753</v>
      </c>
      <c r="G81" s="205"/>
      <c r="H81" s="183" t="s">
        <v>754</v>
      </c>
      <c r="I81" s="183" t="s">
        <v>749</v>
      </c>
      <c r="J81" s="183">
        <v>50</v>
      </c>
      <c r="K81" s="195"/>
    </row>
    <row r="82" spans="2:11" ht="15" customHeight="1">
      <c r="B82" s="206"/>
      <c r="C82" s="183" t="s">
        <v>755</v>
      </c>
      <c r="D82" s="183"/>
      <c r="E82" s="183"/>
      <c r="F82" s="204" t="s">
        <v>747</v>
      </c>
      <c r="G82" s="205"/>
      <c r="H82" s="183" t="s">
        <v>756</v>
      </c>
      <c r="I82" s="183" t="s">
        <v>757</v>
      </c>
      <c r="J82" s="183"/>
      <c r="K82" s="195"/>
    </row>
    <row r="83" spans="2:11" ht="15" customHeight="1">
      <c r="B83" s="206"/>
      <c r="C83" s="183" t="s">
        <v>758</v>
      </c>
      <c r="D83" s="183"/>
      <c r="E83" s="183"/>
      <c r="F83" s="204" t="s">
        <v>753</v>
      </c>
      <c r="G83" s="183"/>
      <c r="H83" s="183" t="s">
        <v>759</v>
      </c>
      <c r="I83" s="183" t="s">
        <v>749</v>
      </c>
      <c r="J83" s="183">
        <v>15</v>
      </c>
      <c r="K83" s="195"/>
    </row>
    <row r="84" spans="2:11" ht="15" customHeight="1">
      <c r="B84" s="206"/>
      <c r="C84" s="183" t="s">
        <v>760</v>
      </c>
      <c r="D84" s="183"/>
      <c r="E84" s="183"/>
      <c r="F84" s="204" t="s">
        <v>753</v>
      </c>
      <c r="G84" s="183"/>
      <c r="H84" s="183" t="s">
        <v>761</v>
      </c>
      <c r="I84" s="183" t="s">
        <v>749</v>
      </c>
      <c r="J84" s="183">
        <v>15</v>
      </c>
      <c r="K84" s="195"/>
    </row>
    <row r="85" spans="2:11" ht="15" customHeight="1">
      <c r="B85" s="206"/>
      <c r="C85" s="183" t="s">
        <v>762</v>
      </c>
      <c r="D85" s="183"/>
      <c r="E85" s="183"/>
      <c r="F85" s="204" t="s">
        <v>753</v>
      </c>
      <c r="G85" s="183"/>
      <c r="H85" s="183" t="s">
        <v>763</v>
      </c>
      <c r="I85" s="183" t="s">
        <v>749</v>
      </c>
      <c r="J85" s="183">
        <v>20</v>
      </c>
      <c r="K85" s="195"/>
    </row>
    <row r="86" spans="2:11" ht="15" customHeight="1">
      <c r="B86" s="206"/>
      <c r="C86" s="183" t="s">
        <v>764</v>
      </c>
      <c r="D86" s="183"/>
      <c r="E86" s="183"/>
      <c r="F86" s="204" t="s">
        <v>753</v>
      </c>
      <c r="G86" s="183"/>
      <c r="H86" s="183" t="s">
        <v>765</v>
      </c>
      <c r="I86" s="183" t="s">
        <v>749</v>
      </c>
      <c r="J86" s="183">
        <v>20</v>
      </c>
      <c r="K86" s="195"/>
    </row>
    <row r="87" spans="2:11" ht="15" customHeight="1">
      <c r="B87" s="206"/>
      <c r="C87" s="183" t="s">
        <v>766</v>
      </c>
      <c r="D87" s="183"/>
      <c r="E87" s="183"/>
      <c r="F87" s="204" t="s">
        <v>753</v>
      </c>
      <c r="G87" s="205"/>
      <c r="H87" s="183" t="s">
        <v>767</v>
      </c>
      <c r="I87" s="183" t="s">
        <v>749</v>
      </c>
      <c r="J87" s="183">
        <v>50</v>
      </c>
      <c r="K87" s="195"/>
    </row>
    <row r="88" spans="2:11" ht="15" customHeight="1">
      <c r="B88" s="206"/>
      <c r="C88" s="183" t="s">
        <v>768</v>
      </c>
      <c r="D88" s="183"/>
      <c r="E88" s="183"/>
      <c r="F88" s="204" t="s">
        <v>753</v>
      </c>
      <c r="G88" s="205"/>
      <c r="H88" s="183" t="s">
        <v>769</v>
      </c>
      <c r="I88" s="183" t="s">
        <v>749</v>
      </c>
      <c r="J88" s="183">
        <v>20</v>
      </c>
      <c r="K88" s="195"/>
    </row>
    <row r="89" spans="2:11" ht="15" customHeight="1">
      <c r="B89" s="206"/>
      <c r="C89" s="183" t="s">
        <v>770</v>
      </c>
      <c r="D89" s="183"/>
      <c r="E89" s="183"/>
      <c r="F89" s="204" t="s">
        <v>753</v>
      </c>
      <c r="G89" s="205"/>
      <c r="H89" s="183" t="s">
        <v>771</v>
      </c>
      <c r="I89" s="183" t="s">
        <v>749</v>
      </c>
      <c r="J89" s="183">
        <v>20</v>
      </c>
      <c r="K89" s="195"/>
    </row>
    <row r="90" spans="2:11" ht="15" customHeight="1">
      <c r="B90" s="206"/>
      <c r="C90" s="183" t="s">
        <v>772</v>
      </c>
      <c r="D90" s="183"/>
      <c r="E90" s="183"/>
      <c r="F90" s="204" t="s">
        <v>753</v>
      </c>
      <c r="G90" s="205"/>
      <c r="H90" s="183" t="s">
        <v>773</v>
      </c>
      <c r="I90" s="183" t="s">
        <v>749</v>
      </c>
      <c r="J90" s="183">
        <v>50</v>
      </c>
      <c r="K90" s="195"/>
    </row>
    <row r="91" spans="2:11" ht="15" customHeight="1">
      <c r="B91" s="206"/>
      <c r="C91" s="183" t="s">
        <v>774</v>
      </c>
      <c r="D91" s="183"/>
      <c r="E91" s="183"/>
      <c r="F91" s="204" t="s">
        <v>753</v>
      </c>
      <c r="G91" s="205"/>
      <c r="H91" s="183" t="s">
        <v>774</v>
      </c>
      <c r="I91" s="183" t="s">
        <v>749</v>
      </c>
      <c r="J91" s="183">
        <v>50</v>
      </c>
      <c r="K91" s="195"/>
    </row>
    <row r="92" spans="2:11" ht="15" customHeight="1">
      <c r="B92" s="206"/>
      <c r="C92" s="183" t="s">
        <v>775</v>
      </c>
      <c r="D92" s="183"/>
      <c r="E92" s="183"/>
      <c r="F92" s="204" t="s">
        <v>753</v>
      </c>
      <c r="G92" s="205"/>
      <c r="H92" s="183" t="s">
        <v>776</v>
      </c>
      <c r="I92" s="183" t="s">
        <v>749</v>
      </c>
      <c r="J92" s="183">
        <v>255</v>
      </c>
      <c r="K92" s="195"/>
    </row>
    <row r="93" spans="2:11" ht="15" customHeight="1">
      <c r="B93" s="206"/>
      <c r="C93" s="183" t="s">
        <v>777</v>
      </c>
      <c r="D93" s="183"/>
      <c r="E93" s="183"/>
      <c r="F93" s="204" t="s">
        <v>747</v>
      </c>
      <c r="G93" s="205"/>
      <c r="H93" s="183" t="s">
        <v>778</v>
      </c>
      <c r="I93" s="183" t="s">
        <v>779</v>
      </c>
      <c r="J93" s="183"/>
      <c r="K93" s="195"/>
    </row>
    <row r="94" spans="2:11" ht="15" customHeight="1">
      <c r="B94" s="206"/>
      <c r="C94" s="183" t="s">
        <v>780</v>
      </c>
      <c r="D94" s="183"/>
      <c r="E94" s="183"/>
      <c r="F94" s="204" t="s">
        <v>747</v>
      </c>
      <c r="G94" s="205"/>
      <c r="H94" s="183" t="s">
        <v>781</v>
      </c>
      <c r="I94" s="183" t="s">
        <v>782</v>
      </c>
      <c r="J94" s="183"/>
      <c r="K94" s="195"/>
    </row>
    <row r="95" spans="2:11" ht="15" customHeight="1">
      <c r="B95" s="206"/>
      <c r="C95" s="183" t="s">
        <v>783</v>
      </c>
      <c r="D95" s="183"/>
      <c r="E95" s="183"/>
      <c r="F95" s="204" t="s">
        <v>747</v>
      </c>
      <c r="G95" s="205"/>
      <c r="H95" s="183" t="s">
        <v>783</v>
      </c>
      <c r="I95" s="183" t="s">
        <v>782</v>
      </c>
      <c r="J95" s="183"/>
      <c r="K95" s="195"/>
    </row>
    <row r="96" spans="2:11" ht="15" customHeight="1">
      <c r="B96" s="206"/>
      <c r="C96" s="183" t="s">
        <v>35</v>
      </c>
      <c r="D96" s="183"/>
      <c r="E96" s="183"/>
      <c r="F96" s="204" t="s">
        <v>747</v>
      </c>
      <c r="G96" s="205"/>
      <c r="H96" s="183" t="s">
        <v>784</v>
      </c>
      <c r="I96" s="183" t="s">
        <v>782</v>
      </c>
      <c r="J96" s="183"/>
      <c r="K96" s="195"/>
    </row>
    <row r="97" spans="2:11" ht="15" customHeight="1">
      <c r="B97" s="206"/>
      <c r="C97" s="183" t="s">
        <v>45</v>
      </c>
      <c r="D97" s="183"/>
      <c r="E97" s="183"/>
      <c r="F97" s="204" t="s">
        <v>747</v>
      </c>
      <c r="G97" s="205"/>
      <c r="H97" s="183" t="s">
        <v>785</v>
      </c>
      <c r="I97" s="183" t="s">
        <v>782</v>
      </c>
      <c r="J97" s="183"/>
      <c r="K97" s="195"/>
    </row>
    <row r="98" spans="2:11" ht="15" customHeight="1">
      <c r="B98" s="207"/>
      <c r="C98" s="208"/>
      <c r="D98" s="208"/>
      <c r="E98" s="208"/>
      <c r="F98" s="208"/>
      <c r="G98" s="208"/>
      <c r="H98" s="208"/>
      <c r="I98" s="208"/>
      <c r="J98" s="208"/>
      <c r="K98" s="209"/>
    </row>
    <row r="99" spans="2:11" ht="18.75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0"/>
    </row>
    <row r="100" spans="2:11" ht="18.75" customHeight="1"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</row>
    <row r="101" spans="2:11" ht="7.5" customHeight="1">
      <c r="B101" s="191"/>
      <c r="C101" s="192"/>
      <c r="D101" s="192"/>
      <c r="E101" s="192"/>
      <c r="F101" s="192"/>
      <c r="G101" s="192"/>
      <c r="H101" s="192"/>
      <c r="I101" s="192"/>
      <c r="J101" s="192"/>
      <c r="K101" s="193"/>
    </row>
    <row r="102" spans="2:11" ht="45" customHeight="1">
      <c r="B102" s="194"/>
      <c r="C102" s="388" t="s">
        <v>786</v>
      </c>
      <c r="D102" s="388"/>
      <c r="E102" s="388"/>
      <c r="F102" s="388"/>
      <c r="G102" s="388"/>
      <c r="H102" s="388"/>
      <c r="I102" s="388"/>
      <c r="J102" s="388"/>
      <c r="K102" s="195"/>
    </row>
    <row r="103" spans="2:11" ht="17.25" customHeight="1">
      <c r="B103" s="194"/>
      <c r="C103" s="196" t="s">
        <v>741</v>
      </c>
      <c r="D103" s="196"/>
      <c r="E103" s="196"/>
      <c r="F103" s="196" t="s">
        <v>742</v>
      </c>
      <c r="G103" s="197"/>
      <c r="H103" s="196" t="s">
        <v>51</v>
      </c>
      <c r="I103" s="196" t="s">
        <v>54</v>
      </c>
      <c r="J103" s="196" t="s">
        <v>743</v>
      </c>
      <c r="K103" s="195"/>
    </row>
    <row r="104" spans="2:11" ht="17.25" customHeight="1">
      <c r="B104" s="194"/>
      <c r="C104" s="198" t="s">
        <v>744</v>
      </c>
      <c r="D104" s="198"/>
      <c r="E104" s="198"/>
      <c r="F104" s="199" t="s">
        <v>745</v>
      </c>
      <c r="G104" s="200"/>
      <c r="H104" s="198"/>
      <c r="I104" s="198"/>
      <c r="J104" s="198" t="s">
        <v>746</v>
      </c>
      <c r="K104" s="195"/>
    </row>
    <row r="105" spans="2:11" ht="5.25" customHeight="1">
      <c r="B105" s="194"/>
      <c r="C105" s="196"/>
      <c r="D105" s="196"/>
      <c r="E105" s="196"/>
      <c r="F105" s="196"/>
      <c r="G105" s="212"/>
      <c r="H105" s="196"/>
      <c r="I105" s="196"/>
      <c r="J105" s="196"/>
      <c r="K105" s="195"/>
    </row>
    <row r="106" spans="2:11" ht="15" customHeight="1">
      <c r="B106" s="194"/>
      <c r="C106" s="183" t="s">
        <v>50</v>
      </c>
      <c r="D106" s="203"/>
      <c r="E106" s="203"/>
      <c r="F106" s="204" t="s">
        <v>747</v>
      </c>
      <c r="G106" s="183"/>
      <c r="H106" s="183" t="s">
        <v>787</v>
      </c>
      <c r="I106" s="183" t="s">
        <v>749</v>
      </c>
      <c r="J106" s="183">
        <v>20</v>
      </c>
      <c r="K106" s="195"/>
    </row>
    <row r="107" spans="2:11" ht="15" customHeight="1">
      <c r="B107" s="194"/>
      <c r="C107" s="183" t="s">
        <v>750</v>
      </c>
      <c r="D107" s="183"/>
      <c r="E107" s="183"/>
      <c r="F107" s="204" t="s">
        <v>747</v>
      </c>
      <c r="G107" s="183"/>
      <c r="H107" s="183" t="s">
        <v>787</v>
      </c>
      <c r="I107" s="183" t="s">
        <v>749</v>
      </c>
      <c r="J107" s="183">
        <v>120</v>
      </c>
      <c r="K107" s="195"/>
    </row>
    <row r="108" spans="2:11" ht="15" customHeight="1">
      <c r="B108" s="206"/>
      <c r="C108" s="183" t="s">
        <v>752</v>
      </c>
      <c r="D108" s="183"/>
      <c r="E108" s="183"/>
      <c r="F108" s="204" t="s">
        <v>753</v>
      </c>
      <c r="G108" s="183"/>
      <c r="H108" s="183" t="s">
        <v>787</v>
      </c>
      <c r="I108" s="183" t="s">
        <v>749</v>
      </c>
      <c r="J108" s="183">
        <v>50</v>
      </c>
      <c r="K108" s="195"/>
    </row>
    <row r="109" spans="2:11" ht="15" customHeight="1">
      <c r="B109" s="206"/>
      <c r="C109" s="183" t="s">
        <v>755</v>
      </c>
      <c r="D109" s="183"/>
      <c r="E109" s="183"/>
      <c r="F109" s="204" t="s">
        <v>747</v>
      </c>
      <c r="G109" s="183"/>
      <c r="H109" s="183" t="s">
        <v>787</v>
      </c>
      <c r="I109" s="183" t="s">
        <v>757</v>
      </c>
      <c r="J109" s="183"/>
      <c r="K109" s="195"/>
    </row>
    <row r="110" spans="2:11" ht="15" customHeight="1">
      <c r="B110" s="206"/>
      <c r="C110" s="183" t="s">
        <v>766</v>
      </c>
      <c r="D110" s="183"/>
      <c r="E110" s="183"/>
      <c r="F110" s="204" t="s">
        <v>753</v>
      </c>
      <c r="G110" s="183"/>
      <c r="H110" s="183" t="s">
        <v>787</v>
      </c>
      <c r="I110" s="183" t="s">
        <v>749</v>
      </c>
      <c r="J110" s="183">
        <v>50</v>
      </c>
      <c r="K110" s="195"/>
    </row>
    <row r="111" spans="2:11" ht="15" customHeight="1">
      <c r="B111" s="206"/>
      <c r="C111" s="183" t="s">
        <v>774</v>
      </c>
      <c r="D111" s="183"/>
      <c r="E111" s="183"/>
      <c r="F111" s="204" t="s">
        <v>753</v>
      </c>
      <c r="G111" s="183"/>
      <c r="H111" s="183" t="s">
        <v>787</v>
      </c>
      <c r="I111" s="183" t="s">
        <v>749</v>
      </c>
      <c r="J111" s="183">
        <v>50</v>
      </c>
      <c r="K111" s="195"/>
    </row>
    <row r="112" spans="2:11" ht="15" customHeight="1">
      <c r="B112" s="206"/>
      <c r="C112" s="183" t="s">
        <v>772</v>
      </c>
      <c r="D112" s="183"/>
      <c r="E112" s="183"/>
      <c r="F112" s="204" t="s">
        <v>753</v>
      </c>
      <c r="G112" s="183"/>
      <c r="H112" s="183" t="s">
        <v>787</v>
      </c>
      <c r="I112" s="183" t="s">
        <v>749</v>
      </c>
      <c r="J112" s="183">
        <v>50</v>
      </c>
      <c r="K112" s="195"/>
    </row>
    <row r="113" spans="2:11" ht="15" customHeight="1">
      <c r="B113" s="206"/>
      <c r="C113" s="183" t="s">
        <v>50</v>
      </c>
      <c r="D113" s="183"/>
      <c r="E113" s="183"/>
      <c r="F113" s="204" t="s">
        <v>747</v>
      </c>
      <c r="G113" s="183"/>
      <c r="H113" s="183" t="s">
        <v>788</v>
      </c>
      <c r="I113" s="183" t="s">
        <v>749</v>
      </c>
      <c r="J113" s="183">
        <v>20</v>
      </c>
      <c r="K113" s="195"/>
    </row>
    <row r="114" spans="2:11" ht="15" customHeight="1">
      <c r="B114" s="206"/>
      <c r="C114" s="183" t="s">
        <v>789</v>
      </c>
      <c r="D114" s="183"/>
      <c r="E114" s="183"/>
      <c r="F114" s="204" t="s">
        <v>747</v>
      </c>
      <c r="G114" s="183"/>
      <c r="H114" s="183" t="s">
        <v>790</v>
      </c>
      <c r="I114" s="183" t="s">
        <v>749</v>
      </c>
      <c r="J114" s="183">
        <v>120</v>
      </c>
      <c r="K114" s="195"/>
    </row>
    <row r="115" spans="2:11" ht="15" customHeight="1">
      <c r="B115" s="206"/>
      <c r="C115" s="183" t="s">
        <v>35</v>
      </c>
      <c r="D115" s="183"/>
      <c r="E115" s="183"/>
      <c r="F115" s="204" t="s">
        <v>747</v>
      </c>
      <c r="G115" s="183"/>
      <c r="H115" s="183" t="s">
        <v>791</v>
      </c>
      <c r="I115" s="183" t="s">
        <v>782</v>
      </c>
      <c r="J115" s="183"/>
      <c r="K115" s="195"/>
    </row>
    <row r="116" spans="2:11" ht="15" customHeight="1">
      <c r="B116" s="206"/>
      <c r="C116" s="183" t="s">
        <v>45</v>
      </c>
      <c r="D116" s="183"/>
      <c r="E116" s="183"/>
      <c r="F116" s="204" t="s">
        <v>747</v>
      </c>
      <c r="G116" s="183"/>
      <c r="H116" s="183" t="s">
        <v>792</v>
      </c>
      <c r="I116" s="183" t="s">
        <v>782</v>
      </c>
      <c r="J116" s="183"/>
      <c r="K116" s="195"/>
    </row>
    <row r="117" spans="2:11" ht="15" customHeight="1">
      <c r="B117" s="206"/>
      <c r="C117" s="183" t="s">
        <v>54</v>
      </c>
      <c r="D117" s="183"/>
      <c r="E117" s="183"/>
      <c r="F117" s="204" t="s">
        <v>747</v>
      </c>
      <c r="G117" s="183"/>
      <c r="H117" s="183" t="s">
        <v>793</v>
      </c>
      <c r="I117" s="183" t="s">
        <v>794</v>
      </c>
      <c r="J117" s="183"/>
      <c r="K117" s="195"/>
    </row>
    <row r="118" spans="2:11" ht="15" customHeight="1">
      <c r="B118" s="207"/>
      <c r="C118" s="213"/>
      <c r="D118" s="213"/>
      <c r="E118" s="213"/>
      <c r="F118" s="213"/>
      <c r="G118" s="213"/>
      <c r="H118" s="213"/>
      <c r="I118" s="213"/>
      <c r="J118" s="213"/>
      <c r="K118" s="209"/>
    </row>
    <row r="119" spans="2:11" ht="18.75" customHeight="1">
      <c r="B119" s="214"/>
      <c r="C119" s="215"/>
      <c r="D119" s="215"/>
      <c r="E119" s="215"/>
      <c r="F119" s="216"/>
      <c r="G119" s="215"/>
      <c r="H119" s="215"/>
      <c r="I119" s="215"/>
      <c r="J119" s="215"/>
      <c r="K119" s="214"/>
    </row>
    <row r="120" spans="2:11" ht="18.75" customHeight="1"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</row>
    <row r="121" spans="2:11" ht="7.5" customHeight="1">
      <c r="B121" s="217"/>
      <c r="C121" s="218"/>
      <c r="D121" s="218"/>
      <c r="E121" s="218"/>
      <c r="F121" s="218"/>
      <c r="G121" s="218"/>
      <c r="H121" s="218"/>
      <c r="I121" s="218"/>
      <c r="J121" s="218"/>
      <c r="K121" s="219"/>
    </row>
    <row r="122" spans="2:11" ht="45" customHeight="1">
      <c r="B122" s="220"/>
      <c r="C122" s="389" t="s">
        <v>795</v>
      </c>
      <c r="D122" s="389"/>
      <c r="E122" s="389"/>
      <c r="F122" s="389"/>
      <c r="G122" s="389"/>
      <c r="H122" s="389"/>
      <c r="I122" s="389"/>
      <c r="J122" s="389"/>
      <c r="K122" s="221"/>
    </row>
    <row r="123" spans="2:11" ht="17.25" customHeight="1">
      <c r="B123" s="222"/>
      <c r="C123" s="196" t="s">
        <v>741</v>
      </c>
      <c r="D123" s="196"/>
      <c r="E123" s="196"/>
      <c r="F123" s="196" t="s">
        <v>742</v>
      </c>
      <c r="G123" s="197"/>
      <c r="H123" s="196" t="s">
        <v>51</v>
      </c>
      <c r="I123" s="196" t="s">
        <v>54</v>
      </c>
      <c r="J123" s="196" t="s">
        <v>743</v>
      </c>
      <c r="K123" s="223"/>
    </row>
    <row r="124" spans="2:11" ht="17.25" customHeight="1">
      <c r="B124" s="222"/>
      <c r="C124" s="198" t="s">
        <v>744</v>
      </c>
      <c r="D124" s="198"/>
      <c r="E124" s="198"/>
      <c r="F124" s="199" t="s">
        <v>745</v>
      </c>
      <c r="G124" s="200"/>
      <c r="H124" s="198"/>
      <c r="I124" s="198"/>
      <c r="J124" s="198" t="s">
        <v>746</v>
      </c>
      <c r="K124" s="223"/>
    </row>
    <row r="125" spans="2:11" ht="5.25" customHeight="1">
      <c r="B125" s="224"/>
      <c r="C125" s="201"/>
      <c r="D125" s="201"/>
      <c r="E125" s="201"/>
      <c r="F125" s="201"/>
      <c r="G125" s="225"/>
      <c r="H125" s="201"/>
      <c r="I125" s="201"/>
      <c r="J125" s="201"/>
      <c r="K125" s="226"/>
    </row>
    <row r="126" spans="2:11" ht="15" customHeight="1">
      <c r="B126" s="224"/>
      <c r="C126" s="183" t="s">
        <v>750</v>
      </c>
      <c r="D126" s="203"/>
      <c r="E126" s="203"/>
      <c r="F126" s="204" t="s">
        <v>747</v>
      </c>
      <c r="G126" s="183"/>
      <c r="H126" s="183" t="s">
        <v>787</v>
      </c>
      <c r="I126" s="183" t="s">
        <v>749</v>
      </c>
      <c r="J126" s="183">
        <v>120</v>
      </c>
      <c r="K126" s="227"/>
    </row>
    <row r="127" spans="2:11" ht="15" customHeight="1">
      <c r="B127" s="224"/>
      <c r="C127" s="183" t="s">
        <v>796</v>
      </c>
      <c r="D127" s="183"/>
      <c r="E127" s="183"/>
      <c r="F127" s="204" t="s">
        <v>747</v>
      </c>
      <c r="G127" s="183"/>
      <c r="H127" s="183" t="s">
        <v>797</v>
      </c>
      <c r="I127" s="183" t="s">
        <v>749</v>
      </c>
      <c r="J127" s="183" t="s">
        <v>798</v>
      </c>
      <c r="K127" s="227"/>
    </row>
    <row r="128" spans="2:11" ht="15" customHeight="1">
      <c r="B128" s="224"/>
      <c r="C128" s="183" t="s">
        <v>695</v>
      </c>
      <c r="D128" s="183"/>
      <c r="E128" s="183"/>
      <c r="F128" s="204" t="s">
        <v>747</v>
      </c>
      <c r="G128" s="183"/>
      <c r="H128" s="183" t="s">
        <v>799</v>
      </c>
      <c r="I128" s="183" t="s">
        <v>749</v>
      </c>
      <c r="J128" s="183" t="s">
        <v>798</v>
      </c>
      <c r="K128" s="227"/>
    </row>
    <row r="129" spans="2:11" ht="15" customHeight="1">
      <c r="B129" s="224"/>
      <c r="C129" s="183" t="s">
        <v>758</v>
      </c>
      <c r="D129" s="183"/>
      <c r="E129" s="183"/>
      <c r="F129" s="204" t="s">
        <v>753</v>
      </c>
      <c r="G129" s="183"/>
      <c r="H129" s="183" t="s">
        <v>759</v>
      </c>
      <c r="I129" s="183" t="s">
        <v>749</v>
      </c>
      <c r="J129" s="183">
        <v>15</v>
      </c>
      <c r="K129" s="227"/>
    </row>
    <row r="130" spans="2:11" ht="15" customHeight="1">
      <c r="B130" s="224"/>
      <c r="C130" s="183" t="s">
        <v>760</v>
      </c>
      <c r="D130" s="183"/>
      <c r="E130" s="183"/>
      <c r="F130" s="204" t="s">
        <v>753</v>
      </c>
      <c r="G130" s="183"/>
      <c r="H130" s="183" t="s">
        <v>761</v>
      </c>
      <c r="I130" s="183" t="s">
        <v>749</v>
      </c>
      <c r="J130" s="183">
        <v>15</v>
      </c>
      <c r="K130" s="227"/>
    </row>
    <row r="131" spans="2:11" ht="15" customHeight="1">
      <c r="B131" s="224"/>
      <c r="C131" s="183" t="s">
        <v>762</v>
      </c>
      <c r="D131" s="183"/>
      <c r="E131" s="183"/>
      <c r="F131" s="204" t="s">
        <v>753</v>
      </c>
      <c r="G131" s="183"/>
      <c r="H131" s="183" t="s">
        <v>763</v>
      </c>
      <c r="I131" s="183" t="s">
        <v>749</v>
      </c>
      <c r="J131" s="183">
        <v>20</v>
      </c>
      <c r="K131" s="227"/>
    </row>
    <row r="132" spans="2:11" ht="15" customHeight="1">
      <c r="B132" s="224"/>
      <c r="C132" s="183" t="s">
        <v>764</v>
      </c>
      <c r="D132" s="183"/>
      <c r="E132" s="183"/>
      <c r="F132" s="204" t="s">
        <v>753</v>
      </c>
      <c r="G132" s="183"/>
      <c r="H132" s="183" t="s">
        <v>765</v>
      </c>
      <c r="I132" s="183" t="s">
        <v>749</v>
      </c>
      <c r="J132" s="183">
        <v>20</v>
      </c>
      <c r="K132" s="227"/>
    </row>
    <row r="133" spans="2:11" ht="15" customHeight="1">
      <c r="B133" s="224"/>
      <c r="C133" s="183" t="s">
        <v>752</v>
      </c>
      <c r="D133" s="183"/>
      <c r="E133" s="183"/>
      <c r="F133" s="204" t="s">
        <v>753</v>
      </c>
      <c r="G133" s="183"/>
      <c r="H133" s="183" t="s">
        <v>787</v>
      </c>
      <c r="I133" s="183" t="s">
        <v>749</v>
      </c>
      <c r="J133" s="183">
        <v>50</v>
      </c>
      <c r="K133" s="227"/>
    </row>
    <row r="134" spans="2:11" ht="15" customHeight="1">
      <c r="B134" s="224"/>
      <c r="C134" s="183" t="s">
        <v>766</v>
      </c>
      <c r="D134" s="183"/>
      <c r="E134" s="183"/>
      <c r="F134" s="204" t="s">
        <v>753</v>
      </c>
      <c r="G134" s="183"/>
      <c r="H134" s="183" t="s">
        <v>787</v>
      </c>
      <c r="I134" s="183" t="s">
        <v>749</v>
      </c>
      <c r="J134" s="183">
        <v>50</v>
      </c>
      <c r="K134" s="227"/>
    </row>
    <row r="135" spans="2:11" ht="15" customHeight="1">
      <c r="B135" s="224"/>
      <c r="C135" s="183" t="s">
        <v>772</v>
      </c>
      <c r="D135" s="183"/>
      <c r="E135" s="183"/>
      <c r="F135" s="204" t="s">
        <v>753</v>
      </c>
      <c r="G135" s="183"/>
      <c r="H135" s="183" t="s">
        <v>787</v>
      </c>
      <c r="I135" s="183" t="s">
        <v>749</v>
      </c>
      <c r="J135" s="183">
        <v>50</v>
      </c>
      <c r="K135" s="227"/>
    </row>
    <row r="136" spans="2:11" ht="15" customHeight="1">
      <c r="B136" s="224"/>
      <c r="C136" s="183" t="s">
        <v>774</v>
      </c>
      <c r="D136" s="183"/>
      <c r="E136" s="183"/>
      <c r="F136" s="204" t="s">
        <v>753</v>
      </c>
      <c r="G136" s="183"/>
      <c r="H136" s="183" t="s">
        <v>787</v>
      </c>
      <c r="I136" s="183" t="s">
        <v>749</v>
      </c>
      <c r="J136" s="183">
        <v>50</v>
      </c>
      <c r="K136" s="227"/>
    </row>
    <row r="137" spans="2:11" ht="15" customHeight="1">
      <c r="B137" s="224"/>
      <c r="C137" s="183" t="s">
        <v>775</v>
      </c>
      <c r="D137" s="183"/>
      <c r="E137" s="183"/>
      <c r="F137" s="204" t="s">
        <v>753</v>
      </c>
      <c r="G137" s="183"/>
      <c r="H137" s="183" t="s">
        <v>800</v>
      </c>
      <c r="I137" s="183" t="s">
        <v>749</v>
      </c>
      <c r="J137" s="183">
        <v>255</v>
      </c>
      <c r="K137" s="227"/>
    </row>
    <row r="138" spans="2:11" ht="15" customHeight="1">
      <c r="B138" s="224"/>
      <c r="C138" s="183" t="s">
        <v>777</v>
      </c>
      <c r="D138" s="183"/>
      <c r="E138" s="183"/>
      <c r="F138" s="204" t="s">
        <v>747</v>
      </c>
      <c r="G138" s="183"/>
      <c r="H138" s="183" t="s">
        <v>801</v>
      </c>
      <c r="I138" s="183" t="s">
        <v>779</v>
      </c>
      <c r="J138" s="183"/>
      <c r="K138" s="227"/>
    </row>
    <row r="139" spans="2:11" ht="15" customHeight="1">
      <c r="B139" s="224"/>
      <c r="C139" s="183" t="s">
        <v>780</v>
      </c>
      <c r="D139" s="183"/>
      <c r="E139" s="183"/>
      <c r="F139" s="204" t="s">
        <v>747</v>
      </c>
      <c r="G139" s="183"/>
      <c r="H139" s="183" t="s">
        <v>802</v>
      </c>
      <c r="I139" s="183" t="s">
        <v>782</v>
      </c>
      <c r="J139" s="183"/>
      <c r="K139" s="227"/>
    </row>
    <row r="140" spans="2:11" ht="15" customHeight="1">
      <c r="B140" s="224"/>
      <c r="C140" s="183" t="s">
        <v>783</v>
      </c>
      <c r="D140" s="183"/>
      <c r="E140" s="183"/>
      <c r="F140" s="204" t="s">
        <v>747</v>
      </c>
      <c r="G140" s="183"/>
      <c r="H140" s="183" t="s">
        <v>783</v>
      </c>
      <c r="I140" s="183" t="s">
        <v>782</v>
      </c>
      <c r="J140" s="183"/>
      <c r="K140" s="227"/>
    </row>
    <row r="141" spans="2:11" ht="15" customHeight="1">
      <c r="B141" s="224"/>
      <c r="C141" s="183" t="s">
        <v>35</v>
      </c>
      <c r="D141" s="183"/>
      <c r="E141" s="183"/>
      <c r="F141" s="204" t="s">
        <v>747</v>
      </c>
      <c r="G141" s="183"/>
      <c r="H141" s="183" t="s">
        <v>803</v>
      </c>
      <c r="I141" s="183" t="s">
        <v>782</v>
      </c>
      <c r="J141" s="183"/>
      <c r="K141" s="227"/>
    </row>
    <row r="142" spans="2:11" ht="15" customHeight="1">
      <c r="B142" s="224"/>
      <c r="C142" s="183" t="s">
        <v>804</v>
      </c>
      <c r="D142" s="183"/>
      <c r="E142" s="183"/>
      <c r="F142" s="204" t="s">
        <v>747</v>
      </c>
      <c r="G142" s="183"/>
      <c r="H142" s="183" t="s">
        <v>805</v>
      </c>
      <c r="I142" s="183" t="s">
        <v>782</v>
      </c>
      <c r="J142" s="183"/>
      <c r="K142" s="227"/>
    </row>
    <row r="143" spans="2:11" ht="15" customHeight="1">
      <c r="B143" s="228"/>
      <c r="C143" s="229"/>
      <c r="D143" s="229"/>
      <c r="E143" s="229"/>
      <c r="F143" s="229"/>
      <c r="G143" s="229"/>
      <c r="H143" s="229"/>
      <c r="I143" s="229"/>
      <c r="J143" s="229"/>
      <c r="K143" s="230"/>
    </row>
    <row r="144" spans="2:11" ht="18.75" customHeight="1">
      <c r="B144" s="215"/>
      <c r="C144" s="215"/>
      <c r="D144" s="215"/>
      <c r="E144" s="215"/>
      <c r="F144" s="216"/>
      <c r="G144" s="215"/>
      <c r="H144" s="215"/>
      <c r="I144" s="215"/>
      <c r="J144" s="215"/>
      <c r="K144" s="215"/>
    </row>
    <row r="145" spans="2:11" ht="18.75" customHeight="1"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</row>
    <row r="146" spans="2:11" ht="7.5" customHeight="1">
      <c r="B146" s="191"/>
      <c r="C146" s="192"/>
      <c r="D146" s="192"/>
      <c r="E146" s="192"/>
      <c r="F146" s="192"/>
      <c r="G146" s="192"/>
      <c r="H146" s="192"/>
      <c r="I146" s="192"/>
      <c r="J146" s="192"/>
      <c r="K146" s="193"/>
    </row>
    <row r="147" spans="2:11" ht="45" customHeight="1">
      <c r="B147" s="194"/>
      <c r="C147" s="388" t="s">
        <v>806</v>
      </c>
      <c r="D147" s="388"/>
      <c r="E147" s="388"/>
      <c r="F147" s="388"/>
      <c r="G147" s="388"/>
      <c r="H147" s="388"/>
      <c r="I147" s="388"/>
      <c r="J147" s="388"/>
      <c r="K147" s="195"/>
    </row>
    <row r="148" spans="2:11" ht="17.25" customHeight="1">
      <c r="B148" s="194"/>
      <c r="C148" s="196" t="s">
        <v>741</v>
      </c>
      <c r="D148" s="196"/>
      <c r="E148" s="196"/>
      <c r="F148" s="196" t="s">
        <v>742</v>
      </c>
      <c r="G148" s="197"/>
      <c r="H148" s="196" t="s">
        <v>51</v>
      </c>
      <c r="I148" s="196" t="s">
        <v>54</v>
      </c>
      <c r="J148" s="196" t="s">
        <v>743</v>
      </c>
      <c r="K148" s="195"/>
    </row>
    <row r="149" spans="2:11" ht="17.25" customHeight="1">
      <c r="B149" s="194"/>
      <c r="C149" s="198" t="s">
        <v>744</v>
      </c>
      <c r="D149" s="198"/>
      <c r="E149" s="198"/>
      <c r="F149" s="199" t="s">
        <v>745</v>
      </c>
      <c r="G149" s="200"/>
      <c r="H149" s="198"/>
      <c r="I149" s="198"/>
      <c r="J149" s="198" t="s">
        <v>746</v>
      </c>
      <c r="K149" s="195"/>
    </row>
    <row r="150" spans="2:11" ht="5.25" customHeight="1">
      <c r="B150" s="206"/>
      <c r="C150" s="201"/>
      <c r="D150" s="201"/>
      <c r="E150" s="201"/>
      <c r="F150" s="201"/>
      <c r="G150" s="202"/>
      <c r="H150" s="201"/>
      <c r="I150" s="201"/>
      <c r="J150" s="201"/>
      <c r="K150" s="227"/>
    </row>
    <row r="151" spans="2:11" ht="15" customHeight="1">
      <c r="B151" s="206"/>
      <c r="C151" s="231" t="s">
        <v>750</v>
      </c>
      <c r="D151" s="183"/>
      <c r="E151" s="183"/>
      <c r="F151" s="232" t="s">
        <v>747</v>
      </c>
      <c r="G151" s="183"/>
      <c r="H151" s="231" t="s">
        <v>787</v>
      </c>
      <c r="I151" s="231" t="s">
        <v>749</v>
      </c>
      <c r="J151" s="231">
        <v>120</v>
      </c>
      <c r="K151" s="227"/>
    </row>
    <row r="152" spans="2:11" ht="15" customHeight="1">
      <c r="B152" s="206"/>
      <c r="C152" s="231" t="s">
        <v>796</v>
      </c>
      <c r="D152" s="183"/>
      <c r="E152" s="183"/>
      <c r="F152" s="232" t="s">
        <v>747</v>
      </c>
      <c r="G152" s="183"/>
      <c r="H152" s="231" t="s">
        <v>807</v>
      </c>
      <c r="I152" s="231" t="s">
        <v>749</v>
      </c>
      <c r="J152" s="231" t="s">
        <v>798</v>
      </c>
      <c r="K152" s="227"/>
    </row>
    <row r="153" spans="2:11" ht="15" customHeight="1">
      <c r="B153" s="206"/>
      <c r="C153" s="231" t="s">
        <v>695</v>
      </c>
      <c r="D153" s="183"/>
      <c r="E153" s="183"/>
      <c r="F153" s="232" t="s">
        <v>747</v>
      </c>
      <c r="G153" s="183"/>
      <c r="H153" s="231" t="s">
        <v>808</v>
      </c>
      <c r="I153" s="231" t="s">
        <v>749</v>
      </c>
      <c r="J153" s="231" t="s">
        <v>798</v>
      </c>
      <c r="K153" s="227"/>
    </row>
    <row r="154" spans="2:11" ht="15" customHeight="1">
      <c r="B154" s="206"/>
      <c r="C154" s="231" t="s">
        <v>752</v>
      </c>
      <c r="D154" s="183"/>
      <c r="E154" s="183"/>
      <c r="F154" s="232" t="s">
        <v>753</v>
      </c>
      <c r="G154" s="183"/>
      <c r="H154" s="231" t="s">
        <v>787</v>
      </c>
      <c r="I154" s="231" t="s">
        <v>749</v>
      </c>
      <c r="J154" s="231">
        <v>50</v>
      </c>
      <c r="K154" s="227"/>
    </row>
    <row r="155" spans="2:11" ht="15" customHeight="1">
      <c r="B155" s="206"/>
      <c r="C155" s="231" t="s">
        <v>755</v>
      </c>
      <c r="D155" s="183"/>
      <c r="E155" s="183"/>
      <c r="F155" s="232" t="s">
        <v>747</v>
      </c>
      <c r="G155" s="183"/>
      <c r="H155" s="231" t="s">
        <v>787</v>
      </c>
      <c r="I155" s="231" t="s">
        <v>757</v>
      </c>
      <c r="J155" s="231"/>
      <c r="K155" s="227"/>
    </row>
    <row r="156" spans="2:11" ht="15" customHeight="1">
      <c r="B156" s="206"/>
      <c r="C156" s="231" t="s">
        <v>766</v>
      </c>
      <c r="D156" s="183"/>
      <c r="E156" s="183"/>
      <c r="F156" s="232" t="s">
        <v>753</v>
      </c>
      <c r="G156" s="183"/>
      <c r="H156" s="231" t="s">
        <v>787</v>
      </c>
      <c r="I156" s="231" t="s">
        <v>749</v>
      </c>
      <c r="J156" s="231">
        <v>50</v>
      </c>
      <c r="K156" s="227"/>
    </row>
    <row r="157" spans="2:11" ht="15" customHeight="1">
      <c r="B157" s="206"/>
      <c r="C157" s="231" t="s">
        <v>774</v>
      </c>
      <c r="D157" s="183"/>
      <c r="E157" s="183"/>
      <c r="F157" s="232" t="s">
        <v>753</v>
      </c>
      <c r="G157" s="183"/>
      <c r="H157" s="231" t="s">
        <v>787</v>
      </c>
      <c r="I157" s="231" t="s">
        <v>749</v>
      </c>
      <c r="J157" s="231">
        <v>50</v>
      </c>
      <c r="K157" s="227"/>
    </row>
    <row r="158" spans="2:11" ht="15" customHeight="1">
      <c r="B158" s="206"/>
      <c r="C158" s="231" t="s">
        <v>772</v>
      </c>
      <c r="D158" s="183"/>
      <c r="E158" s="183"/>
      <c r="F158" s="232" t="s">
        <v>753</v>
      </c>
      <c r="G158" s="183"/>
      <c r="H158" s="231" t="s">
        <v>787</v>
      </c>
      <c r="I158" s="231" t="s">
        <v>749</v>
      </c>
      <c r="J158" s="231">
        <v>50</v>
      </c>
      <c r="K158" s="227"/>
    </row>
    <row r="159" spans="2:11" ht="15" customHeight="1">
      <c r="B159" s="206"/>
      <c r="C159" s="231" t="s">
        <v>90</v>
      </c>
      <c r="D159" s="183"/>
      <c r="E159" s="183"/>
      <c r="F159" s="232" t="s">
        <v>747</v>
      </c>
      <c r="G159" s="183"/>
      <c r="H159" s="231" t="s">
        <v>809</v>
      </c>
      <c r="I159" s="231" t="s">
        <v>749</v>
      </c>
      <c r="J159" s="231" t="s">
        <v>810</v>
      </c>
      <c r="K159" s="227"/>
    </row>
    <row r="160" spans="2:11" ht="15" customHeight="1">
      <c r="B160" s="206"/>
      <c r="C160" s="231" t="s">
        <v>811</v>
      </c>
      <c r="D160" s="183"/>
      <c r="E160" s="183"/>
      <c r="F160" s="232" t="s">
        <v>747</v>
      </c>
      <c r="G160" s="183"/>
      <c r="H160" s="231" t="s">
        <v>812</v>
      </c>
      <c r="I160" s="231" t="s">
        <v>782</v>
      </c>
      <c r="J160" s="231"/>
      <c r="K160" s="227"/>
    </row>
    <row r="161" spans="2:11" ht="15" customHeight="1">
      <c r="B161" s="233"/>
      <c r="C161" s="213"/>
      <c r="D161" s="213"/>
      <c r="E161" s="213"/>
      <c r="F161" s="213"/>
      <c r="G161" s="213"/>
      <c r="H161" s="213"/>
      <c r="I161" s="213"/>
      <c r="J161" s="213"/>
      <c r="K161" s="234"/>
    </row>
    <row r="162" spans="2:11" ht="18.75" customHeight="1">
      <c r="B162" s="215"/>
      <c r="C162" s="225"/>
      <c r="D162" s="225"/>
      <c r="E162" s="225"/>
      <c r="F162" s="235"/>
      <c r="G162" s="225"/>
      <c r="H162" s="225"/>
      <c r="I162" s="225"/>
      <c r="J162" s="225"/>
      <c r="K162" s="215"/>
    </row>
    <row r="163" spans="2:11" ht="18.75" customHeight="1"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</row>
    <row r="164" spans="2:11" ht="7.5" customHeight="1">
      <c r="B164" s="172"/>
      <c r="C164" s="173"/>
      <c r="D164" s="173"/>
      <c r="E164" s="173"/>
      <c r="F164" s="173"/>
      <c r="G164" s="173"/>
      <c r="H164" s="173"/>
      <c r="I164" s="173"/>
      <c r="J164" s="173"/>
      <c r="K164" s="174"/>
    </row>
    <row r="165" spans="2:11" ht="45" customHeight="1">
      <c r="B165" s="175"/>
      <c r="C165" s="389" t="s">
        <v>813</v>
      </c>
      <c r="D165" s="389"/>
      <c r="E165" s="389"/>
      <c r="F165" s="389"/>
      <c r="G165" s="389"/>
      <c r="H165" s="389"/>
      <c r="I165" s="389"/>
      <c r="J165" s="389"/>
      <c r="K165" s="176"/>
    </row>
    <row r="166" spans="2:11" ht="17.25" customHeight="1">
      <c r="B166" s="175"/>
      <c r="C166" s="196" t="s">
        <v>741</v>
      </c>
      <c r="D166" s="196"/>
      <c r="E166" s="196"/>
      <c r="F166" s="196" t="s">
        <v>742</v>
      </c>
      <c r="G166" s="236"/>
      <c r="H166" s="237" t="s">
        <v>51</v>
      </c>
      <c r="I166" s="237" t="s">
        <v>54</v>
      </c>
      <c r="J166" s="196" t="s">
        <v>743</v>
      </c>
      <c r="K166" s="176"/>
    </row>
    <row r="167" spans="2:11" ht="17.25" customHeight="1">
      <c r="B167" s="177"/>
      <c r="C167" s="198" t="s">
        <v>744</v>
      </c>
      <c r="D167" s="198"/>
      <c r="E167" s="198"/>
      <c r="F167" s="199" t="s">
        <v>745</v>
      </c>
      <c r="G167" s="238"/>
      <c r="H167" s="239"/>
      <c r="I167" s="239"/>
      <c r="J167" s="198" t="s">
        <v>746</v>
      </c>
      <c r="K167" s="178"/>
    </row>
    <row r="168" spans="2:11" ht="5.25" customHeight="1">
      <c r="B168" s="206"/>
      <c r="C168" s="201"/>
      <c r="D168" s="201"/>
      <c r="E168" s="201"/>
      <c r="F168" s="201"/>
      <c r="G168" s="202"/>
      <c r="H168" s="201"/>
      <c r="I168" s="201"/>
      <c r="J168" s="201"/>
      <c r="K168" s="227"/>
    </row>
    <row r="169" spans="2:11" ht="15" customHeight="1">
      <c r="B169" s="206"/>
      <c r="C169" s="183" t="s">
        <v>750</v>
      </c>
      <c r="D169" s="183"/>
      <c r="E169" s="183"/>
      <c r="F169" s="204" t="s">
        <v>747</v>
      </c>
      <c r="G169" s="183"/>
      <c r="H169" s="183" t="s">
        <v>787</v>
      </c>
      <c r="I169" s="183" t="s">
        <v>749</v>
      </c>
      <c r="J169" s="183">
        <v>120</v>
      </c>
      <c r="K169" s="227"/>
    </row>
    <row r="170" spans="2:11" ht="15" customHeight="1">
      <c r="B170" s="206"/>
      <c r="C170" s="183" t="s">
        <v>796</v>
      </c>
      <c r="D170" s="183"/>
      <c r="E170" s="183"/>
      <c r="F170" s="204" t="s">
        <v>747</v>
      </c>
      <c r="G170" s="183"/>
      <c r="H170" s="183" t="s">
        <v>797</v>
      </c>
      <c r="I170" s="183" t="s">
        <v>749</v>
      </c>
      <c r="J170" s="183" t="s">
        <v>798</v>
      </c>
      <c r="K170" s="227"/>
    </row>
    <row r="171" spans="2:11" ht="15" customHeight="1">
      <c r="B171" s="206"/>
      <c r="C171" s="183" t="s">
        <v>695</v>
      </c>
      <c r="D171" s="183"/>
      <c r="E171" s="183"/>
      <c r="F171" s="204" t="s">
        <v>747</v>
      </c>
      <c r="G171" s="183"/>
      <c r="H171" s="183" t="s">
        <v>814</v>
      </c>
      <c r="I171" s="183" t="s">
        <v>749</v>
      </c>
      <c r="J171" s="183" t="s">
        <v>798</v>
      </c>
      <c r="K171" s="227"/>
    </row>
    <row r="172" spans="2:11" ht="15" customHeight="1">
      <c r="B172" s="206"/>
      <c r="C172" s="183" t="s">
        <v>752</v>
      </c>
      <c r="D172" s="183"/>
      <c r="E172" s="183"/>
      <c r="F172" s="204" t="s">
        <v>753</v>
      </c>
      <c r="G172" s="183"/>
      <c r="H172" s="183" t="s">
        <v>814</v>
      </c>
      <c r="I172" s="183" t="s">
        <v>749</v>
      </c>
      <c r="J172" s="183">
        <v>50</v>
      </c>
      <c r="K172" s="227"/>
    </row>
    <row r="173" spans="2:11" ht="15" customHeight="1">
      <c r="B173" s="206"/>
      <c r="C173" s="183" t="s">
        <v>755</v>
      </c>
      <c r="D173" s="183"/>
      <c r="E173" s="183"/>
      <c r="F173" s="204" t="s">
        <v>747</v>
      </c>
      <c r="G173" s="183"/>
      <c r="H173" s="183" t="s">
        <v>814</v>
      </c>
      <c r="I173" s="183" t="s">
        <v>757</v>
      </c>
      <c r="J173" s="183"/>
      <c r="K173" s="227"/>
    </row>
    <row r="174" spans="2:11" ht="15" customHeight="1">
      <c r="B174" s="206"/>
      <c r="C174" s="183" t="s">
        <v>766</v>
      </c>
      <c r="D174" s="183"/>
      <c r="E174" s="183"/>
      <c r="F174" s="204" t="s">
        <v>753</v>
      </c>
      <c r="G174" s="183"/>
      <c r="H174" s="183" t="s">
        <v>814</v>
      </c>
      <c r="I174" s="183" t="s">
        <v>749</v>
      </c>
      <c r="J174" s="183">
        <v>50</v>
      </c>
      <c r="K174" s="227"/>
    </row>
    <row r="175" spans="2:11" ht="15" customHeight="1">
      <c r="B175" s="206"/>
      <c r="C175" s="183" t="s">
        <v>774</v>
      </c>
      <c r="D175" s="183"/>
      <c r="E175" s="183"/>
      <c r="F175" s="204" t="s">
        <v>753</v>
      </c>
      <c r="G175" s="183"/>
      <c r="H175" s="183" t="s">
        <v>814</v>
      </c>
      <c r="I175" s="183" t="s">
        <v>749</v>
      </c>
      <c r="J175" s="183">
        <v>50</v>
      </c>
      <c r="K175" s="227"/>
    </row>
    <row r="176" spans="2:11" ht="15" customHeight="1">
      <c r="B176" s="206"/>
      <c r="C176" s="183" t="s">
        <v>772</v>
      </c>
      <c r="D176" s="183"/>
      <c r="E176" s="183"/>
      <c r="F176" s="204" t="s">
        <v>753</v>
      </c>
      <c r="G176" s="183"/>
      <c r="H176" s="183" t="s">
        <v>814</v>
      </c>
      <c r="I176" s="183" t="s">
        <v>749</v>
      </c>
      <c r="J176" s="183">
        <v>50</v>
      </c>
      <c r="K176" s="227"/>
    </row>
    <row r="177" spans="2:11" ht="15" customHeight="1">
      <c r="B177" s="206"/>
      <c r="C177" s="183" t="s">
        <v>113</v>
      </c>
      <c r="D177" s="183"/>
      <c r="E177" s="183"/>
      <c r="F177" s="204" t="s">
        <v>747</v>
      </c>
      <c r="G177" s="183"/>
      <c r="H177" s="183" t="s">
        <v>815</v>
      </c>
      <c r="I177" s="183" t="s">
        <v>816</v>
      </c>
      <c r="J177" s="183"/>
      <c r="K177" s="227"/>
    </row>
    <row r="178" spans="2:11" ht="15" customHeight="1">
      <c r="B178" s="206"/>
      <c r="C178" s="183" t="s">
        <v>54</v>
      </c>
      <c r="D178" s="183"/>
      <c r="E178" s="183"/>
      <c r="F178" s="204" t="s">
        <v>747</v>
      </c>
      <c r="G178" s="183"/>
      <c r="H178" s="183" t="s">
        <v>817</v>
      </c>
      <c r="I178" s="183" t="s">
        <v>818</v>
      </c>
      <c r="J178" s="183">
        <v>1</v>
      </c>
      <c r="K178" s="227"/>
    </row>
    <row r="179" spans="2:11" ht="15" customHeight="1">
      <c r="B179" s="206"/>
      <c r="C179" s="183" t="s">
        <v>50</v>
      </c>
      <c r="D179" s="183"/>
      <c r="E179" s="183"/>
      <c r="F179" s="204" t="s">
        <v>747</v>
      </c>
      <c r="G179" s="183"/>
      <c r="H179" s="183" t="s">
        <v>819</v>
      </c>
      <c r="I179" s="183" t="s">
        <v>749</v>
      </c>
      <c r="J179" s="183">
        <v>20</v>
      </c>
      <c r="K179" s="227"/>
    </row>
    <row r="180" spans="2:11" ht="15" customHeight="1">
      <c r="B180" s="206"/>
      <c r="C180" s="183" t="s">
        <v>51</v>
      </c>
      <c r="D180" s="183"/>
      <c r="E180" s="183"/>
      <c r="F180" s="204" t="s">
        <v>747</v>
      </c>
      <c r="G180" s="183"/>
      <c r="H180" s="183" t="s">
        <v>820</v>
      </c>
      <c r="I180" s="183" t="s">
        <v>749</v>
      </c>
      <c r="J180" s="183">
        <v>255</v>
      </c>
      <c r="K180" s="227"/>
    </row>
    <row r="181" spans="2:11" ht="15" customHeight="1">
      <c r="B181" s="206"/>
      <c r="C181" s="183" t="s">
        <v>114</v>
      </c>
      <c r="D181" s="183"/>
      <c r="E181" s="183"/>
      <c r="F181" s="204" t="s">
        <v>747</v>
      </c>
      <c r="G181" s="183"/>
      <c r="H181" s="183" t="s">
        <v>711</v>
      </c>
      <c r="I181" s="183" t="s">
        <v>749</v>
      </c>
      <c r="J181" s="183">
        <v>10</v>
      </c>
      <c r="K181" s="227"/>
    </row>
    <row r="182" spans="2:11" ht="15" customHeight="1">
      <c r="B182" s="206"/>
      <c r="C182" s="183" t="s">
        <v>115</v>
      </c>
      <c r="D182" s="183"/>
      <c r="E182" s="183"/>
      <c r="F182" s="204" t="s">
        <v>747</v>
      </c>
      <c r="G182" s="183"/>
      <c r="H182" s="183" t="s">
        <v>821</v>
      </c>
      <c r="I182" s="183" t="s">
        <v>782</v>
      </c>
      <c r="J182" s="183"/>
      <c r="K182" s="227"/>
    </row>
    <row r="183" spans="2:11" ht="15" customHeight="1">
      <c r="B183" s="206"/>
      <c r="C183" s="183" t="s">
        <v>822</v>
      </c>
      <c r="D183" s="183"/>
      <c r="E183" s="183"/>
      <c r="F183" s="204" t="s">
        <v>747</v>
      </c>
      <c r="G183" s="183"/>
      <c r="H183" s="183" t="s">
        <v>823</v>
      </c>
      <c r="I183" s="183" t="s">
        <v>782</v>
      </c>
      <c r="J183" s="183"/>
      <c r="K183" s="227"/>
    </row>
    <row r="184" spans="2:11" ht="15" customHeight="1">
      <c r="B184" s="206"/>
      <c r="C184" s="183" t="s">
        <v>811</v>
      </c>
      <c r="D184" s="183"/>
      <c r="E184" s="183"/>
      <c r="F184" s="204" t="s">
        <v>747</v>
      </c>
      <c r="G184" s="183"/>
      <c r="H184" s="183" t="s">
        <v>824</v>
      </c>
      <c r="I184" s="183" t="s">
        <v>782</v>
      </c>
      <c r="J184" s="183"/>
      <c r="K184" s="227"/>
    </row>
    <row r="185" spans="2:11" ht="15" customHeight="1">
      <c r="B185" s="206"/>
      <c r="C185" s="183" t="s">
        <v>117</v>
      </c>
      <c r="D185" s="183"/>
      <c r="E185" s="183"/>
      <c r="F185" s="204" t="s">
        <v>753</v>
      </c>
      <c r="G185" s="183"/>
      <c r="H185" s="183" t="s">
        <v>825</v>
      </c>
      <c r="I185" s="183" t="s">
        <v>749</v>
      </c>
      <c r="J185" s="183">
        <v>50</v>
      </c>
      <c r="K185" s="227"/>
    </row>
    <row r="186" spans="2:11" ht="15" customHeight="1">
      <c r="B186" s="206"/>
      <c r="C186" s="183" t="s">
        <v>826</v>
      </c>
      <c r="D186" s="183"/>
      <c r="E186" s="183"/>
      <c r="F186" s="204" t="s">
        <v>753</v>
      </c>
      <c r="G186" s="183"/>
      <c r="H186" s="183" t="s">
        <v>827</v>
      </c>
      <c r="I186" s="183" t="s">
        <v>828</v>
      </c>
      <c r="J186" s="183"/>
      <c r="K186" s="227"/>
    </row>
    <row r="187" spans="2:11" ht="15" customHeight="1">
      <c r="B187" s="206"/>
      <c r="C187" s="183" t="s">
        <v>829</v>
      </c>
      <c r="D187" s="183"/>
      <c r="E187" s="183"/>
      <c r="F187" s="204" t="s">
        <v>753</v>
      </c>
      <c r="G187" s="183"/>
      <c r="H187" s="183" t="s">
        <v>830</v>
      </c>
      <c r="I187" s="183" t="s">
        <v>828</v>
      </c>
      <c r="J187" s="183"/>
      <c r="K187" s="227"/>
    </row>
    <row r="188" spans="2:11" ht="15" customHeight="1">
      <c r="B188" s="206"/>
      <c r="C188" s="183" t="s">
        <v>831</v>
      </c>
      <c r="D188" s="183"/>
      <c r="E188" s="183"/>
      <c r="F188" s="204" t="s">
        <v>753</v>
      </c>
      <c r="G188" s="183"/>
      <c r="H188" s="183" t="s">
        <v>832</v>
      </c>
      <c r="I188" s="183" t="s">
        <v>828</v>
      </c>
      <c r="J188" s="183"/>
      <c r="K188" s="227"/>
    </row>
    <row r="189" spans="2:11" ht="15" customHeight="1">
      <c r="B189" s="206"/>
      <c r="C189" s="240" t="s">
        <v>833</v>
      </c>
      <c r="D189" s="183"/>
      <c r="E189" s="183"/>
      <c r="F189" s="204" t="s">
        <v>753</v>
      </c>
      <c r="G189" s="183"/>
      <c r="H189" s="183" t="s">
        <v>834</v>
      </c>
      <c r="I189" s="183" t="s">
        <v>835</v>
      </c>
      <c r="J189" s="241" t="s">
        <v>836</v>
      </c>
      <c r="K189" s="227"/>
    </row>
    <row r="190" spans="2:11" ht="15" customHeight="1">
      <c r="B190" s="206"/>
      <c r="C190" s="240" t="s">
        <v>39</v>
      </c>
      <c r="D190" s="183"/>
      <c r="E190" s="183"/>
      <c r="F190" s="204" t="s">
        <v>747</v>
      </c>
      <c r="G190" s="183"/>
      <c r="H190" s="180" t="s">
        <v>837</v>
      </c>
      <c r="I190" s="183" t="s">
        <v>838</v>
      </c>
      <c r="J190" s="183"/>
      <c r="K190" s="227"/>
    </row>
    <row r="191" spans="2:11" ht="15" customHeight="1">
      <c r="B191" s="206"/>
      <c r="C191" s="240" t="s">
        <v>839</v>
      </c>
      <c r="D191" s="183"/>
      <c r="E191" s="183"/>
      <c r="F191" s="204" t="s">
        <v>747</v>
      </c>
      <c r="G191" s="183"/>
      <c r="H191" s="183" t="s">
        <v>840</v>
      </c>
      <c r="I191" s="183" t="s">
        <v>782</v>
      </c>
      <c r="J191" s="183"/>
      <c r="K191" s="227"/>
    </row>
    <row r="192" spans="2:11" ht="15" customHeight="1">
      <c r="B192" s="206"/>
      <c r="C192" s="240" t="s">
        <v>841</v>
      </c>
      <c r="D192" s="183"/>
      <c r="E192" s="183"/>
      <c r="F192" s="204" t="s">
        <v>747</v>
      </c>
      <c r="G192" s="183"/>
      <c r="H192" s="183" t="s">
        <v>842</v>
      </c>
      <c r="I192" s="183" t="s">
        <v>782</v>
      </c>
      <c r="J192" s="183"/>
      <c r="K192" s="227"/>
    </row>
    <row r="193" spans="2:11" ht="15" customHeight="1">
      <c r="B193" s="206"/>
      <c r="C193" s="240" t="s">
        <v>843</v>
      </c>
      <c r="D193" s="183"/>
      <c r="E193" s="183"/>
      <c r="F193" s="204" t="s">
        <v>753</v>
      </c>
      <c r="G193" s="183"/>
      <c r="H193" s="183" t="s">
        <v>844</v>
      </c>
      <c r="I193" s="183" t="s">
        <v>782</v>
      </c>
      <c r="J193" s="183"/>
      <c r="K193" s="227"/>
    </row>
    <row r="194" spans="2:11" ht="15" customHeight="1">
      <c r="B194" s="233"/>
      <c r="C194" s="242"/>
      <c r="D194" s="213"/>
      <c r="E194" s="213"/>
      <c r="F194" s="213"/>
      <c r="G194" s="213"/>
      <c r="H194" s="213"/>
      <c r="I194" s="213"/>
      <c r="J194" s="213"/>
      <c r="K194" s="234"/>
    </row>
    <row r="195" spans="2:11" ht="18.75" customHeight="1">
      <c r="B195" s="215"/>
      <c r="C195" s="225"/>
      <c r="D195" s="225"/>
      <c r="E195" s="225"/>
      <c r="F195" s="235"/>
      <c r="G195" s="225"/>
      <c r="H195" s="225"/>
      <c r="I195" s="225"/>
      <c r="J195" s="225"/>
      <c r="K195" s="215"/>
    </row>
    <row r="196" spans="2:11" ht="18.75" customHeight="1">
      <c r="B196" s="215"/>
      <c r="C196" s="225"/>
      <c r="D196" s="225"/>
      <c r="E196" s="225"/>
      <c r="F196" s="235"/>
      <c r="G196" s="225"/>
      <c r="H196" s="225"/>
      <c r="I196" s="225"/>
      <c r="J196" s="225"/>
      <c r="K196" s="215"/>
    </row>
    <row r="197" spans="2:11" ht="18.75" customHeight="1"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</row>
    <row r="198" spans="2:11" ht="12">
      <c r="B198" s="172"/>
      <c r="C198" s="173"/>
      <c r="D198" s="173"/>
      <c r="E198" s="173"/>
      <c r="F198" s="173"/>
      <c r="G198" s="173"/>
      <c r="H198" s="173"/>
      <c r="I198" s="173"/>
      <c r="J198" s="173"/>
      <c r="K198" s="174"/>
    </row>
    <row r="199" spans="2:11" ht="22.2">
      <c r="B199" s="175"/>
      <c r="C199" s="389" t="s">
        <v>845</v>
      </c>
      <c r="D199" s="389"/>
      <c r="E199" s="389"/>
      <c r="F199" s="389"/>
      <c r="G199" s="389"/>
      <c r="H199" s="389"/>
      <c r="I199" s="389"/>
      <c r="J199" s="389"/>
      <c r="K199" s="176"/>
    </row>
    <row r="200" spans="2:11" ht="25.5" customHeight="1">
      <c r="B200" s="175"/>
      <c r="C200" s="243" t="s">
        <v>846</v>
      </c>
      <c r="D200" s="243"/>
      <c r="E200" s="243"/>
      <c r="F200" s="243" t="s">
        <v>847</v>
      </c>
      <c r="G200" s="244"/>
      <c r="H200" s="390" t="s">
        <v>848</v>
      </c>
      <c r="I200" s="390"/>
      <c r="J200" s="390"/>
      <c r="K200" s="176"/>
    </row>
    <row r="201" spans="2:11" ht="5.25" customHeight="1">
      <c r="B201" s="206"/>
      <c r="C201" s="201"/>
      <c r="D201" s="201"/>
      <c r="E201" s="201"/>
      <c r="F201" s="201"/>
      <c r="G201" s="225"/>
      <c r="H201" s="201"/>
      <c r="I201" s="201"/>
      <c r="J201" s="201"/>
      <c r="K201" s="227"/>
    </row>
    <row r="202" spans="2:11" ht="15" customHeight="1">
      <c r="B202" s="206"/>
      <c r="C202" s="183" t="s">
        <v>838</v>
      </c>
      <c r="D202" s="183"/>
      <c r="E202" s="183"/>
      <c r="F202" s="204" t="s">
        <v>40</v>
      </c>
      <c r="G202" s="183"/>
      <c r="H202" s="391" t="s">
        <v>849</v>
      </c>
      <c r="I202" s="391"/>
      <c r="J202" s="391"/>
      <c r="K202" s="227"/>
    </row>
    <row r="203" spans="2:11" ht="15" customHeight="1">
      <c r="B203" s="206"/>
      <c r="C203" s="183"/>
      <c r="D203" s="183"/>
      <c r="E203" s="183"/>
      <c r="F203" s="204" t="s">
        <v>41</v>
      </c>
      <c r="G203" s="183"/>
      <c r="H203" s="391" t="s">
        <v>850</v>
      </c>
      <c r="I203" s="391"/>
      <c r="J203" s="391"/>
      <c r="K203" s="227"/>
    </row>
    <row r="204" spans="2:11" ht="15" customHeight="1">
      <c r="B204" s="206"/>
      <c r="C204" s="183"/>
      <c r="D204" s="183"/>
      <c r="E204" s="183"/>
      <c r="F204" s="204" t="s">
        <v>44</v>
      </c>
      <c r="G204" s="183"/>
      <c r="H204" s="391" t="s">
        <v>851</v>
      </c>
      <c r="I204" s="391"/>
      <c r="J204" s="391"/>
      <c r="K204" s="227"/>
    </row>
    <row r="205" spans="2:11" ht="15" customHeight="1">
      <c r="B205" s="206"/>
      <c r="C205" s="183"/>
      <c r="D205" s="183"/>
      <c r="E205" s="183"/>
      <c r="F205" s="204" t="s">
        <v>42</v>
      </c>
      <c r="G205" s="183"/>
      <c r="H205" s="391" t="s">
        <v>852</v>
      </c>
      <c r="I205" s="391"/>
      <c r="J205" s="391"/>
      <c r="K205" s="227"/>
    </row>
    <row r="206" spans="2:11" ht="15" customHeight="1">
      <c r="B206" s="206"/>
      <c r="C206" s="183"/>
      <c r="D206" s="183"/>
      <c r="E206" s="183"/>
      <c r="F206" s="204" t="s">
        <v>43</v>
      </c>
      <c r="G206" s="183"/>
      <c r="H206" s="391" t="s">
        <v>853</v>
      </c>
      <c r="I206" s="391"/>
      <c r="J206" s="391"/>
      <c r="K206" s="227"/>
    </row>
    <row r="207" spans="2:11" ht="15" customHeight="1">
      <c r="B207" s="206"/>
      <c r="C207" s="183"/>
      <c r="D207" s="183"/>
      <c r="E207" s="183"/>
      <c r="F207" s="204"/>
      <c r="G207" s="183"/>
      <c r="H207" s="183"/>
      <c r="I207" s="183"/>
      <c r="J207" s="183"/>
      <c r="K207" s="227"/>
    </row>
    <row r="208" spans="2:11" ht="15" customHeight="1">
      <c r="B208" s="206"/>
      <c r="C208" s="183" t="s">
        <v>794</v>
      </c>
      <c r="D208" s="183"/>
      <c r="E208" s="183"/>
      <c r="F208" s="204" t="s">
        <v>76</v>
      </c>
      <c r="G208" s="183"/>
      <c r="H208" s="391" t="s">
        <v>854</v>
      </c>
      <c r="I208" s="391"/>
      <c r="J208" s="391"/>
      <c r="K208" s="227"/>
    </row>
    <row r="209" spans="2:11" ht="15" customHeight="1">
      <c r="B209" s="206"/>
      <c r="C209" s="183"/>
      <c r="D209" s="183"/>
      <c r="E209" s="183"/>
      <c r="F209" s="204" t="s">
        <v>689</v>
      </c>
      <c r="G209" s="183"/>
      <c r="H209" s="391" t="s">
        <v>690</v>
      </c>
      <c r="I209" s="391"/>
      <c r="J209" s="391"/>
      <c r="K209" s="227"/>
    </row>
    <row r="210" spans="2:11" ht="15" customHeight="1">
      <c r="B210" s="206"/>
      <c r="C210" s="183"/>
      <c r="D210" s="183"/>
      <c r="E210" s="183"/>
      <c r="F210" s="204" t="s">
        <v>687</v>
      </c>
      <c r="G210" s="183"/>
      <c r="H210" s="391" t="s">
        <v>855</v>
      </c>
      <c r="I210" s="391"/>
      <c r="J210" s="391"/>
      <c r="K210" s="227"/>
    </row>
    <row r="211" spans="2:11" ht="15" customHeight="1">
      <c r="B211" s="245"/>
      <c r="C211" s="183"/>
      <c r="D211" s="183"/>
      <c r="E211" s="183"/>
      <c r="F211" s="204" t="s">
        <v>691</v>
      </c>
      <c r="G211" s="240"/>
      <c r="H211" s="392" t="s">
        <v>692</v>
      </c>
      <c r="I211" s="392"/>
      <c r="J211" s="392"/>
      <c r="K211" s="246"/>
    </row>
    <row r="212" spans="2:11" ht="15" customHeight="1">
      <c r="B212" s="245"/>
      <c r="C212" s="183"/>
      <c r="D212" s="183"/>
      <c r="E212" s="183"/>
      <c r="F212" s="204" t="s">
        <v>693</v>
      </c>
      <c r="G212" s="240"/>
      <c r="H212" s="392" t="s">
        <v>505</v>
      </c>
      <c r="I212" s="392"/>
      <c r="J212" s="392"/>
      <c r="K212" s="246"/>
    </row>
    <row r="213" spans="2:11" ht="15" customHeight="1">
      <c r="B213" s="245"/>
      <c r="C213" s="183"/>
      <c r="D213" s="183"/>
      <c r="E213" s="183"/>
      <c r="F213" s="204"/>
      <c r="G213" s="240"/>
      <c r="H213" s="231"/>
      <c r="I213" s="231"/>
      <c r="J213" s="231"/>
      <c r="K213" s="246"/>
    </row>
    <row r="214" spans="2:11" ht="15" customHeight="1">
      <c r="B214" s="245"/>
      <c r="C214" s="183" t="s">
        <v>818</v>
      </c>
      <c r="D214" s="183"/>
      <c r="E214" s="183"/>
      <c r="F214" s="204">
        <v>1</v>
      </c>
      <c r="G214" s="240"/>
      <c r="H214" s="392" t="s">
        <v>856</v>
      </c>
      <c r="I214" s="392"/>
      <c r="J214" s="392"/>
      <c r="K214" s="246"/>
    </row>
    <row r="215" spans="2:11" ht="15" customHeight="1">
      <c r="B215" s="245"/>
      <c r="C215" s="183"/>
      <c r="D215" s="183"/>
      <c r="E215" s="183"/>
      <c r="F215" s="204">
        <v>2</v>
      </c>
      <c r="G215" s="240"/>
      <c r="H215" s="392" t="s">
        <v>857</v>
      </c>
      <c r="I215" s="392"/>
      <c r="J215" s="392"/>
      <c r="K215" s="246"/>
    </row>
    <row r="216" spans="2:11" ht="15" customHeight="1">
      <c r="B216" s="245"/>
      <c r="C216" s="183"/>
      <c r="D216" s="183"/>
      <c r="E216" s="183"/>
      <c r="F216" s="204">
        <v>3</v>
      </c>
      <c r="G216" s="240"/>
      <c r="H216" s="392" t="s">
        <v>858</v>
      </c>
      <c r="I216" s="392"/>
      <c r="J216" s="392"/>
      <c r="K216" s="246"/>
    </row>
    <row r="217" spans="2:11" ht="15" customHeight="1">
      <c r="B217" s="245"/>
      <c r="C217" s="183"/>
      <c r="D217" s="183"/>
      <c r="E217" s="183"/>
      <c r="F217" s="204">
        <v>4</v>
      </c>
      <c r="G217" s="240"/>
      <c r="H217" s="392" t="s">
        <v>859</v>
      </c>
      <c r="I217" s="392"/>
      <c r="J217" s="392"/>
      <c r="K217" s="246"/>
    </row>
    <row r="218" spans="2:11" ht="12.75" customHeight="1">
      <c r="B218" s="247"/>
      <c r="C218" s="248"/>
      <c r="D218" s="248"/>
      <c r="E218" s="248"/>
      <c r="F218" s="248"/>
      <c r="G218" s="248"/>
      <c r="H218" s="248"/>
      <c r="I218" s="248"/>
      <c r="J218" s="248"/>
      <c r="K218" s="24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DESKTOP-5G5LTV8\Lukáš</dc:creator>
  <cp:keywords/>
  <dc:description/>
  <cp:lastModifiedBy>Jitka Viziová</cp:lastModifiedBy>
  <dcterms:created xsi:type="dcterms:W3CDTF">2023-09-05T11:28:10Z</dcterms:created>
  <dcterms:modified xsi:type="dcterms:W3CDTF">2023-11-30T19:34:15Z</dcterms:modified>
  <cp:category/>
  <cp:version/>
  <cp:contentType/>
  <cp:contentStatus/>
</cp:coreProperties>
</file>