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327"/>
  <workbookPr/>
  <bookViews>
    <workbookView xWindow="65416" yWindow="65416" windowWidth="29040" windowHeight="15840" activeTab="2"/>
  </bookViews>
  <sheets>
    <sheet name="Rekapitulace stavby" sheetId="1" r:id="rId1"/>
    <sheet name="1 - modernizace konstrukce" sheetId="2" r:id="rId2"/>
    <sheet name="2 - nátěry konstrukce" sheetId="3" r:id="rId3"/>
    <sheet name="Pokyny pro vyplnění" sheetId="4" r:id="rId4"/>
  </sheets>
  <definedNames>
    <definedName name="_xlnm._FilterDatabase" localSheetId="1" hidden="1">'1 - modernizace konstrukce'!$C$89:$K$223</definedName>
    <definedName name="_xlnm._FilterDatabase" localSheetId="2" hidden="1">'2 - nátěry konstrukce'!$C$87:$K$187</definedName>
    <definedName name="_xlnm.Print_Area" localSheetId="1">'1 - modernizace konstrukce'!$C$4:$J$39,'1 - modernizace konstrukce'!$C$45:$J$71,'1 - modernizace konstrukce'!$C$77:$K$223</definedName>
    <definedName name="_xlnm.Print_Area" localSheetId="2">'2 - nátěry konstrukce'!$C$4:$J$39,'2 - nátěry konstrukce'!$C$45:$J$69,'2 - nátěry konstrukce'!$C$75:$K$187</definedName>
    <definedName name="_xlnm.Print_Area" localSheetId="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stavby'!$C$42:$AQ$57</definedName>
    <definedName name="_xlnm.Print_Titles" localSheetId="0">'Rekapitulace stavby'!$52:$52</definedName>
    <definedName name="_xlnm.Print_Titles" localSheetId="1">'1 - modernizace konstrukce'!$89:$89</definedName>
    <definedName name="_xlnm.Print_Titles" localSheetId="2">'2 - nátěry konstrukce'!$87:$87</definedName>
  </definedNames>
  <calcPr calcId="191029"/>
  <extLst/>
</workbook>
</file>

<file path=xl/sharedStrings.xml><?xml version="1.0" encoding="utf-8"?>
<sst xmlns="http://schemas.openxmlformats.org/spreadsheetml/2006/main" count="2689" uniqueCount="632">
  <si>
    <t>Export Komplet</t>
  </si>
  <si>
    <t>VZ</t>
  </si>
  <si>
    <t>2.0</t>
  </si>
  <si>
    <t>ZAMOK</t>
  </si>
  <si>
    <t>False</t>
  </si>
  <si>
    <t>{b2f1f7aa-3407-4a02-8e2f-49d63f205c16}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</si>
  <si>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</si>
  <si>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</si>
  <si>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</si>
  <si>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</si>
  <si>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</si>
  <si>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</si>
  <si>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</si>
  <si>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</si>
  <si>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2023-010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</si>
  <si>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</si>
  <si>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</si>
  <si>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KSO:</t>
  </si>
  <si>
    <t/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</si>
  <si>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</si>
  <si>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</si>
  <si>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</si>
  <si>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</si>
  <si>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</si>
  <si>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</si>
  <si>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</si>
  <si>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</si>
  <si>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</si>
  <si>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</si>
  <si>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</si>
  <si>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</si>
  <si>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75900513</t>
  </si>
  <si>
    <t>Ing. Kateřina Tumpachová</t>
  </si>
  <si>
    <t>CZ7556082479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</si>
  <si>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</si>
  <si>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</si>
  <si>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</si>
  <si>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</si>
  <si>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</si>
  <si>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</si>
  <si>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</si>
  <si>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</si>
  <si>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</si>
  <si>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</si>
  <si>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</si>
  <si>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</si>
  <si>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</si>
  <si>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</si>
  <si>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</si>
  <si>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</si>
  <si>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</si>
  <si>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</si>
  <si>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</si>
  <si>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</si>
  <si>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</si>
  <si>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</si>
  <si>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</si>
  <si>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</si>
  <si>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</si>
  <si>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</si>
  <si>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</si>
  <si>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</si>
  <si>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</si>
  <si>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</si>
  <si>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</si>
  <si>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</si>
  <si>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</si>
  <si>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</si>
  <si>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</si>
  <si>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</si>
  <si>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</si>
  <si>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</si>
  <si>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</si>
  <si>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</si>
  <si>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</si>
  <si>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</si>
  <si>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STA</t>
  </si>
  <si>
    <t>{59ab4695-ee64-44c9-a3de-1671640e638b}</t>
  </si>
  <si>
    <t>2</t>
  </si>
  <si>
    <t>nátěry konstrukce</t>
  </si>
  <si>
    <t>{be1f16f0-2d4c-4a6e-a237-2772c1a29296}</t>
  </si>
  <si>
    <t>KRYCÍ LIST SOUPISU PRACÍ</t>
  </si>
  <si>
    <t>Objekt: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</si>
  <si>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</si>
  <si>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</si>
  <si>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</si>
  <si>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</si>
  <si>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</si>
  <si>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</si>
  <si>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</si>
  <si>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</si>
  <si>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767 - Konstrukce zámečnické</t>
  </si>
  <si>
    <t xml:space="preserve">    783 - Dokončovací práce - nátěry</t>
  </si>
  <si>
    <t>HZS - Hodinové zúčtovací sazby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</si>
  <si>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</si>
  <si>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</si>
  <si>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</si>
  <si>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</si>
  <si>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</si>
  <si>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</si>
  <si>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</si>
  <si>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</si>
  <si>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</si>
  <si>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</si>
  <si>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</si>
  <si>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</si>
  <si>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</si>
  <si>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</si>
  <si>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</si>
  <si>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</si>
  <si>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</si>
  <si>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</si>
  <si>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</si>
  <si>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</si>
  <si>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</si>
  <si>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</si>
  <si>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</si>
  <si>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946111314</t>
  </si>
  <si>
    <t>Odborná prohlídka pojízdných věží trubkových nebo dílcových v přes 9,6 do 12,6 m</t>
  </si>
  <si>
    <t>kus</t>
  </si>
  <si>
    <t>CS ÚRS 2023 01</t>
  </si>
  <si>
    <t>4</t>
  </si>
  <si>
    <t>-131105166</t>
  </si>
  <si>
    <t>PP</t>
  </si>
  <si>
    <t>Odborná prohlídka pojízdných věží trubkových nebo dílcových s maximálním zatížením podlahy do 200 kg/m2 výšky přes 9,6 m do 12,6 m</t>
  </si>
  <si>
    <t>Online PSC</t>
  </si>
  <si>
    <t>https://podminky.urs.cz/item/CS_URS_2023_01/946111314</t>
  </si>
  <si>
    <t>946113123</t>
  </si>
  <si>
    <t>Montáž pojízdných věží trubkových/dílcových o ploše přes 5 m2 v přes 11,6 do 12,6 m</t>
  </si>
  <si>
    <t>943321929</t>
  </si>
  <si>
    <t>Montáž pojízdných věží trubkových nebo dílcových s maximálním zatížením podlahy do 200 kg/m2 o půdorysné ploše přes 5 m2, výšky přes 11,6 m do 12,6 m</t>
  </si>
  <si>
    <t>https://podminky.urs.cz/item/CS_URS_2023_01/946113123</t>
  </si>
  <si>
    <t>3</t>
  </si>
  <si>
    <t>946113223</t>
  </si>
  <si>
    <t>Příplatek k pojízdným věžím o ploše přes 5 m2 v do 12,6 m za první a ZKD den použití</t>
  </si>
  <si>
    <t>1715203959</t>
  </si>
  <si>
    <t>Montáž pojízdných věží trubkových nebo dílcových s maximálním zatížením podlahy do 200 kg/m2 Příplatek za první a každý další den použití pojízdného lešení k ceně -3123</t>
  </si>
  <si>
    <t>https://podminky.urs.cz/item/CS_URS_2023_01/946113223</t>
  </si>
  <si>
    <t>VV</t>
  </si>
  <si>
    <t>1*60 'Přepočtené koeficientem množství</t>
  </si>
  <si>
    <t>946113823</t>
  </si>
  <si>
    <t>Demontáž pojízdných věží trubkových/dílcových o ploše přes 5 m2 v přes 11,6 do 12,6 m</t>
  </si>
  <si>
    <t>1799229978</t>
  </si>
  <si>
    <t>Demontáž pojízdných věží trubkových nebo dílcových s maximálním zatížením podlahy do 200 kg/m2 o půdorysné ploše přes 5 m2, výšky přes 11,6 m do 12,6 m</t>
  </si>
  <si>
    <t>https://podminky.urs.cz/item/CS_URS_2023_01/946113823</t>
  </si>
  <si>
    <t>5</t>
  </si>
  <si>
    <t>993121211</t>
  </si>
  <si>
    <t>Dovoz a odvoz lešení prostorového těžkého do 10 km včetně naložení a složení</t>
  </si>
  <si>
    <t>m3</t>
  </si>
  <si>
    <t>1045178881</t>
  </si>
  <si>
    <t>Dovoz a odvoz lešení včetně naložení a složení prostorového těžkého, na vzdálenost do 10 km</t>
  </si>
  <si>
    <t>https://podminky.urs.cz/item/CS_URS_2023_01/993121211</t>
  </si>
  <si>
    <t>5,0*12,6</t>
  </si>
  <si>
    <t>6</t>
  </si>
  <si>
    <t>993121219</t>
  </si>
  <si>
    <t>Příplatek k ceně dovozu a odvozu lešení prostorového těžkého ZKD 10 km přes 10 km</t>
  </si>
  <si>
    <t>1790077167</t>
  </si>
  <si>
    <t>Dovoz a odvoz lešení včetně naložení a složení prostorového těžkého, na vzdálenost Příplatek k ceně za každých dalších i započatých 10 km přes 10 km</t>
  </si>
  <si>
    <t>https://podminky.urs.cz/item/CS_URS_2023_01/993121219</t>
  </si>
  <si>
    <t>63*9 'Přepočtené koeficientem množství</t>
  </si>
  <si>
    <t>997</t>
  </si>
  <si>
    <t>Přesun sutě</t>
  </si>
  <si>
    <t>7</t>
  </si>
  <si>
    <t>997013214</t>
  </si>
  <si>
    <t>Vnitrostaveništní doprava suti a vybouraných hmot pro budovy v přes 12 do 15 m ručně</t>
  </si>
  <si>
    <t>t</t>
  </si>
  <si>
    <t>-1445546964</t>
  </si>
  <si>
    <t>Vnitrostaveništní doprava suti a vybouraných hmot vodorovně do 50 m svisle ručně pro budovy a haly výšky přes 12 do 15 m</t>
  </si>
  <si>
    <t>https://podminky.urs.cz/item/CS_URS_2023_01/997013214</t>
  </si>
  <si>
    <t>8</t>
  </si>
  <si>
    <t>997013219</t>
  </si>
  <si>
    <t>Příplatek k vnitrostaveništní dopravě suti a vybouraných hmot za zvětšenou dopravu suti ZKD 10 m</t>
  </si>
  <si>
    <t>-1799200137</t>
  </si>
  <si>
    <t>Vnitrostaveništní doprava suti a vybouraných hmot vodorovně do 50 m Příplatek k cenám -3111 až -3217 za zvětšenou vodorovnou dopravu přes vymezenou dopravní vzdálenost za každých dalších i započatých 10 m</t>
  </si>
  <si>
    <t>https://podminky.urs.cz/item/CS_URS_2023_01/997013219</t>
  </si>
  <si>
    <t>997013501</t>
  </si>
  <si>
    <t>Odvoz suti a vybouraných hmot na skládku nebo meziskládku do 1 km se složením</t>
  </si>
  <si>
    <t>-56937555</t>
  </si>
  <si>
    <t>Odvoz suti a vybouraných hmot na skládku nebo meziskládku se složením, na vzdálenost do 1 km</t>
  </si>
  <si>
    <t>https://podminky.urs.cz/item/CS_URS_2023_01/997013501</t>
  </si>
  <si>
    <t>10</t>
  </si>
  <si>
    <t>997013509</t>
  </si>
  <si>
    <t>Příplatek k odvozu suti a vybouraných hmot na skládku ZKD 1 km přes 1 km</t>
  </si>
  <si>
    <t>755945858</t>
  </si>
  <si>
    <t>Odvoz suti a vybouraných hmot na skládku nebo meziskládku se složením, na vzdálenost Příplatek k ceně za každý další i započatý 1 km přes 1 km</t>
  </si>
  <si>
    <t>https://podminky.urs.cz/item/CS_URS_2023_01/997013509</t>
  </si>
  <si>
    <t>3,954*14 'Přepočtené koeficientem množství</t>
  </si>
  <si>
    <t>PSV</t>
  </si>
  <si>
    <t>Práce a dodávky PSV</t>
  </si>
  <si>
    <t>767</t>
  </si>
  <si>
    <t>Konstrukce zámečnické</t>
  </si>
  <si>
    <t>11</t>
  </si>
  <si>
    <t>767995113</t>
  </si>
  <si>
    <t>Montáž atypických zámečnických konstrukcí hm přes 10 do 20 kg</t>
  </si>
  <si>
    <t>kg</t>
  </si>
  <si>
    <t>16</t>
  </si>
  <si>
    <t>-1808752754</t>
  </si>
  <si>
    <t>Montáž ostatních atypických zámečnických konstrukcí hmotnosti přes 10 do 20 kg</t>
  </si>
  <si>
    <t>https://podminky.urs.cz/item/CS_URS_2023_01/767995113</t>
  </si>
  <si>
    <t>výměny částí prvků prvků při lokálním počkození - odhad 5% všech prvků</t>
  </si>
  <si>
    <t>trubky 135/4 mm</t>
  </si>
  <si>
    <t>18,0*12,36</t>
  </si>
  <si>
    <t>trubky 120/4 mm</t>
  </si>
  <si>
    <t>5,0*11,9</t>
  </si>
  <si>
    <t>trubky 80/4 mm</t>
  </si>
  <si>
    <t>18,5*7,72</t>
  </si>
  <si>
    <t>trubky 50/3 mm</t>
  </si>
  <si>
    <t>18,5*3,5</t>
  </si>
  <si>
    <t>trubky 30/3 mm</t>
  </si>
  <si>
    <t>7,5*2,06</t>
  </si>
  <si>
    <t>úhelník 70/6</t>
  </si>
  <si>
    <t>15,0*6,38</t>
  </si>
  <si>
    <t>Součet</t>
  </si>
  <si>
    <t>12</t>
  </si>
  <si>
    <t>M</t>
  </si>
  <si>
    <t>RMAT0001</t>
  </si>
  <si>
    <t>atypická zámečnická konstrukce</t>
  </si>
  <si>
    <t>32</t>
  </si>
  <si>
    <t>2005542168</t>
  </si>
  <si>
    <t>600,7*1,05 'Přepočtené koeficientem množství</t>
  </si>
  <si>
    <t>13</t>
  </si>
  <si>
    <t>767995114</t>
  </si>
  <si>
    <t>Montáž atypických zámečnických konstrukcí hm přes 20 do 50 kg</t>
  </si>
  <si>
    <t>480664794</t>
  </si>
  <si>
    <t>Montáž ostatních atypických zámečnických konstrukcí hmotnosti přes 20 do 50 kg</t>
  </si>
  <si>
    <t>https://podminky.urs.cz/item/CS_URS_2023_01/767995114</t>
  </si>
  <si>
    <t>výměna prvků - trubka 80/4 mm</t>
  </si>
  <si>
    <t>42*7,72</t>
  </si>
  <si>
    <t>14</t>
  </si>
  <si>
    <t>14031027</t>
  </si>
  <si>
    <t>trubka ocelová podélně svařovaná hladká 80x4 mm</t>
  </si>
  <si>
    <t>-568071418</t>
  </si>
  <si>
    <t>324,24*1,05 'Přepočtené koeficientem množství</t>
  </si>
  <si>
    <t>767996701</t>
  </si>
  <si>
    <t>Demontáž atypických zámečnických konstrukcí řezáním hm jednotlivých dílů do 50 kg</t>
  </si>
  <si>
    <t>479702636</t>
  </si>
  <si>
    <t>Demontáž ostatních zámečnických konstrukcí řezáním o hmotnosti jednotlivých dílů do 50 kg</t>
  </si>
  <si>
    <t>https://podminky.urs.cz/item/CS_URS_2023_01/767996701</t>
  </si>
  <si>
    <t>767996801</t>
  </si>
  <si>
    <t>Demontáž atypických zámečnických konstrukcí rozebráním hm jednotlivých dílů do 50 kg</t>
  </si>
  <si>
    <t>-2127666810</t>
  </si>
  <si>
    <t>Demontáž ostatních zámečnických konstrukcí rozebráním o hmotnosti jednotlivých dílů do 50 kg</t>
  </si>
  <si>
    <t>https://podminky.urs.cz/item/CS_URS_2023_01/767996801</t>
  </si>
  <si>
    <t>rozebrání pochozí lávky</t>
  </si>
  <si>
    <t>4*22,0*1,0*41,25</t>
  </si>
  <si>
    <t>17</t>
  </si>
  <si>
    <t>998767103</t>
  </si>
  <si>
    <t>Přesun hmot tonážní pro zámečnické konstrukce v objektech v přes 12 do 24 m</t>
  </si>
  <si>
    <t>-1529695103</t>
  </si>
  <si>
    <t>Přesun hmot pro zámečnické konstrukce stanovený z hmotnosti přesunovaného materiálu vodorovná dopravní vzdálenost do 50 m v objektech výšky přes 12 do 24 m</t>
  </si>
  <si>
    <t>https://podminky.urs.cz/item/CS_URS_2023_01/998767103</t>
  </si>
  <si>
    <t>18</t>
  </si>
  <si>
    <t>998767181</t>
  </si>
  <si>
    <t>Příplatek k přesunu hmot tonážní 767 prováděný bez použití mechanizace</t>
  </si>
  <si>
    <t>-1602994174</t>
  </si>
  <si>
    <t>Přesun hmot pro zámečnické konstrukce stanovený z hmotnosti přesunovaného materiálu Příplatek k cenám za přesun prováděný bez použití mechanizace pro jakoukoliv výšku objektu</t>
  </si>
  <si>
    <t>https://podminky.urs.cz/item/CS_URS_2023_01/998767181</t>
  </si>
  <si>
    <t>783</t>
  </si>
  <si>
    <t>Dokončovací práce - nátěry</t>
  </si>
  <si>
    <t>19</t>
  </si>
  <si>
    <t>783301313</t>
  </si>
  <si>
    <t>Odmaštění zámečnických konstrukcí ředidlovým odmašťovačem</t>
  </si>
  <si>
    <t>m2</t>
  </si>
  <si>
    <t>44689642</t>
  </si>
  <si>
    <t>Příprava podkladu zámečnických konstrukcí před provedením nátěru odmaštění odmašťovačem ředidlovým</t>
  </si>
  <si>
    <t>https://podminky.urs.cz/item/CS_URS_2023_01/783301313</t>
  </si>
  <si>
    <t>20</t>
  </si>
  <si>
    <t>783301401</t>
  </si>
  <si>
    <t>Ometení zámečnických konstrukcí</t>
  </si>
  <si>
    <t>-1774380961</t>
  </si>
  <si>
    <t>Příprava podkladu zámečnických konstrukcí před provedením nátěru ometení</t>
  </si>
  <si>
    <t>https://podminky.urs.cz/item/CS_URS_2023_01/783301401</t>
  </si>
  <si>
    <t>783314201</t>
  </si>
  <si>
    <t>Základní antikorozní jednonásobný syntetický standardní nátěr zámečnických konstrukcí</t>
  </si>
  <si>
    <t>2004975903</t>
  </si>
  <si>
    <t>Základní antikorozní nátěr zámečnických konstrukcí jednonásobný syntetický standardní</t>
  </si>
  <si>
    <t>https://podminky.urs.cz/item/CS_URS_2023_01/783314201</t>
  </si>
  <si>
    <t>42*3,14*0,08</t>
  </si>
  <si>
    <t>Mezisoučet</t>
  </si>
  <si>
    <t>18,0*3,14*0,135</t>
  </si>
  <si>
    <t>5,0*3,14*0,12</t>
  </si>
  <si>
    <t>18,5*3,14*0,08</t>
  </si>
  <si>
    <t>18,5*3,14*,005</t>
  </si>
  <si>
    <t>7,5*3,14*0,03</t>
  </si>
  <si>
    <t>15,0*0,07*4</t>
  </si>
  <si>
    <t>HZS</t>
  </si>
  <si>
    <t>Hodinové zúčtovací sazby</t>
  </si>
  <si>
    <t>22</t>
  </si>
  <si>
    <t>HZS2132</t>
  </si>
  <si>
    <t>Hodinová zúčtovací sazba zámečník odborný</t>
  </si>
  <si>
    <t>hod</t>
  </si>
  <si>
    <t>512</t>
  </si>
  <si>
    <t>786248375</t>
  </si>
  <si>
    <t>Hodinové zúčtovací sazby profesí PSV provádění stavebních konstrukcí zámečník odborný</t>
  </si>
  <si>
    <t>https://podminky.urs.cz/item/CS_URS_2023_01/HZS2132</t>
  </si>
  <si>
    <t>vyřezání a pálení prvků</t>
  </si>
  <si>
    <t>200</t>
  </si>
  <si>
    <t>navaření a přeplátování nových prvků</t>
  </si>
  <si>
    <t>150</t>
  </si>
  <si>
    <t>VRN</t>
  </si>
  <si>
    <t>Vedlejší rozpočtové náklady</t>
  </si>
  <si>
    <t>VRN3</t>
  </si>
  <si>
    <t>Zařízení staveniště</t>
  </si>
  <si>
    <t>23</t>
  </si>
  <si>
    <t>030001000</t>
  </si>
  <si>
    <t>kpl</t>
  </si>
  <si>
    <t>1024</t>
  </si>
  <si>
    <t>-1273491227</t>
  </si>
  <si>
    <t>https://podminky.urs.cz/item/CS_URS_2023_01/030001000</t>
  </si>
  <si>
    <t>VRN4</t>
  </si>
  <si>
    <t>Inženýrská činnost</t>
  </si>
  <si>
    <t>24</t>
  </si>
  <si>
    <t>042503000</t>
  </si>
  <si>
    <t>Plán BOZP na staveništi</t>
  </si>
  <si>
    <t>-1394871255</t>
  </si>
  <si>
    <t>https://podminky.urs.cz/item/CS_URS_2023_01/042503000</t>
  </si>
  <si>
    <t>VRN6</t>
  </si>
  <si>
    <t>Územní vlivy</t>
  </si>
  <si>
    <t>25</t>
  </si>
  <si>
    <t>063303000</t>
  </si>
  <si>
    <t>Práce ve výškách, v hloubkách</t>
  </si>
  <si>
    <t>1592954590</t>
  </si>
  <si>
    <t>https://podminky.urs.cz/item/CS_URS_2023_01/063303000</t>
  </si>
  <si>
    <t>2 - nátěry konstrukce</t>
  </si>
  <si>
    <t xml:space="preserve">    789 - Povrchové úpravy ocelových konstrukcí a technologických zařízení</t>
  </si>
  <si>
    <t>941321112</t>
  </si>
  <si>
    <t>Montáž lešení řadového modulového těžkého zatížení do 300 kg/m2 š od 0,9 do 1,2 m v přes 10 do 25 m</t>
  </si>
  <si>
    <t>-412050236</t>
  </si>
  <si>
    <t>Montáž lešení řadového modulového těžkého pracovního s podlahami s provozním zatížením tř. 4 do 300 kg/m2 šířky tř. SW09 od 0,9 do 1,2 m, výšky přes 10 do 25 m</t>
  </si>
  <si>
    <t>https://podminky.urs.cz/item/CS_URS_2023_01/941321112</t>
  </si>
  <si>
    <t>28*15</t>
  </si>
  <si>
    <t>941321211</t>
  </si>
  <si>
    <t>Příplatek k lešení řadovému modulovému těžkému š 1,2 m v přes 10 do 25 m za první a ZKD den použití</t>
  </si>
  <si>
    <t>-2116555641</t>
  </si>
  <si>
    <t>Montáž lešení řadového modulového těžkého pracovního s podlahami s provozním zatížením tř. 4 do 300 kg/m2 Příplatek za první a každý další den použití lešení k ceně -1111 nebo -1112</t>
  </si>
  <si>
    <t>https://podminky.urs.cz/item/CS_URS_2023_01/941321211</t>
  </si>
  <si>
    <t>420*90 'Přepočtené koeficientem množství</t>
  </si>
  <si>
    <t>941321812</t>
  </si>
  <si>
    <t>Demontáž lešení řadového modulového těžkého zatížení do 300 kg/m2 š od 0,9 do 1,2 m v přes 10 do 25 m</t>
  </si>
  <si>
    <t>317834833</t>
  </si>
  <si>
    <t>Demontáž lešení řadového modulového těžkého pracovního s podlahami s provozním zatížením tř. 4 do 300 kg/m2 šířky tř. SW09 od 0,9 do 1,2 m, výšky přes 10 do 25 m</t>
  </si>
  <si>
    <t>https://podminky.urs.cz/item/CS_URS_2023_01/941321812</t>
  </si>
  <si>
    <t>943321312</t>
  </si>
  <si>
    <t>Odborná prohlídka lešení prostorového modulového těžkého s podlahami zatížení do 300 kg/m2 v do 25 m objemu do 1000 m3 zakrytého sítí</t>
  </si>
  <si>
    <t>-978698185</t>
  </si>
  <si>
    <t>Odborná prohlídka lešení prostorového modulového těžkého pracovního s podlahami výšky do 25 m s provozním zatížením tř. 4 přes 200 do 300 kg/m2, celkového objemu do 1 000 m3 zakrytého sítí</t>
  </si>
  <si>
    <t>https://podminky.urs.cz/item/CS_URS_2023_01/943321312</t>
  </si>
  <si>
    <t>944511111</t>
  </si>
  <si>
    <t>Montáž ochranné sítě z textilie z umělých vláken</t>
  </si>
  <si>
    <t>-1640561019</t>
  </si>
  <si>
    <t>Montáž ochranné sítě zavěšené na konstrukci lešení z textilie z umělých vláken</t>
  </si>
  <si>
    <t>https://podminky.urs.cz/item/CS_URS_2023_01/944511111</t>
  </si>
  <si>
    <t>944511211</t>
  </si>
  <si>
    <t>Příplatek k ochranné síti za první a ZKD den použití</t>
  </si>
  <si>
    <t>-2022514997</t>
  </si>
  <si>
    <t>Montáž ochranné sítě Příplatek za první a každý další den použití sítě k ceně -1111</t>
  </si>
  <si>
    <t>https://podminky.urs.cz/item/CS_URS_2023_01/944511211</t>
  </si>
  <si>
    <t>944511811</t>
  </si>
  <si>
    <t>Demontáž ochranné sítě z textilie z umělých vláken</t>
  </si>
  <si>
    <t>449322831</t>
  </si>
  <si>
    <t>Demontáž ochranné sítě zavěšené na konstrukci lešení z textilie z umělých vláken</t>
  </si>
  <si>
    <t>https://podminky.urs.cz/item/CS_URS_2023_01/944511811</t>
  </si>
  <si>
    <t>944611111</t>
  </si>
  <si>
    <t>Montáž ochranné plachty z textilie z umělých vláken</t>
  </si>
  <si>
    <t>1265363932</t>
  </si>
  <si>
    <t>Montáž ochranné plachty zavěšené na konstrukci lešení z textilie z umělých vláken</t>
  </si>
  <si>
    <t>https://podminky.urs.cz/item/CS_URS_2023_01/944611111</t>
  </si>
  <si>
    <t>944611211</t>
  </si>
  <si>
    <t>Příplatek k ochranné plachtě za první a ZKD den použití</t>
  </si>
  <si>
    <t>1441824500</t>
  </si>
  <si>
    <t>Montáž ochranné plachty Příplatek za první a každý další den použití plachty k ceně -1111</t>
  </si>
  <si>
    <t>https://podminky.urs.cz/item/CS_URS_2023_01/944611211</t>
  </si>
  <si>
    <t>944611811</t>
  </si>
  <si>
    <t>Demontáž ochranné plachty z textilie z umělých vláken</t>
  </si>
  <si>
    <t>1080563911</t>
  </si>
  <si>
    <t>Demontáž ochranné plachty zavěšené na konstrukci lešení z textilie z umělých vláken</t>
  </si>
  <si>
    <t>https://podminky.urs.cz/item/CS_URS_2023_01/944611811</t>
  </si>
  <si>
    <t>993111111</t>
  </si>
  <si>
    <t>Dovoz a odvoz lešení řadového do 10 km včetně naložení a složení</t>
  </si>
  <si>
    <t>-42084307</t>
  </si>
  <si>
    <t>Dovoz a odvoz lešení včetně naložení a složení řadového, na vzdálenost do 10 km</t>
  </si>
  <si>
    <t>https://podminky.urs.cz/item/CS_URS_2023_01/993111111</t>
  </si>
  <si>
    <t>993111119</t>
  </si>
  <si>
    <t>Příplatek k ceně dovozu a odvozu lešení řadového ZKD 10 km přes 10 km</t>
  </si>
  <si>
    <t>3517518</t>
  </si>
  <si>
    <t>Dovoz a odvoz lešení včetně naložení a složení řadového, na vzdálenost Příplatek k ceně za každých dalších i započatých 10 km přes 10 km</t>
  </si>
  <si>
    <t>https://podminky.urs.cz/item/CS_URS_2023_01/993111119</t>
  </si>
  <si>
    <t>420*15 'Přepočtené koeficientem množství</t>
  </si>
  <si>
    <t>1701676585</t>
  </si>
  <si>
    <t>787112941</t>
  </si>
  <si>
    <t>1766478431</t>
  </si>
  <si>
    <t>-1882607745</t>
  </si>
  <si>
    <t>10,745*14 'Přepočtené koeficientem množství</t>
  </si>
  <si>
    <t>997013841</t>
  </si>
  <si>
    <t>Poplatek za uložení na skládce (skládkovné) odpadu po otryskávání bez obsahu nebezpečných látek kód odpadu 12 01 17</t>
  </si>
  <si>
    <t>-52003006</t>
  </si>
  <si>
    <t>Poplatek za uložení stavebního odpadu na skládce (skládkovné) odpadního materiálu po otryskávání bez obsahu nebezpečných látek zatříděného do Katalogu odpadů pod kódem 12 01 17</t>
  </si>
  <si>
    <t>https://podminky.urs.cz/item/CS_URS_2023_01/997013841</t>
  </si>
  <si>
    <t>789</t>
  </si>
  <si>
    <t>Povrchové úpravy ocelových konstrukcí a technologických zařízení</t>
  </si>
  <si>
    <t>789123240</t>
  </si>
  <si>
    <t>Odmaštění ocelových konstrukcí třídy III</t>
  </si>
  <si>
    <t>-1048917570</t>
  </si>
  <si>
    <t>Úpravy povrchů pod nátěry ocelových konstrukcí třídy III očištění odmaštěním</t>
  </si>
  <si>
    <t>https://podminky.urs.cz/item/CS_URS_2023_01/789123240</t>
  </si>
  <si>
    <t>789123260</t>
  </si>
  <si>
    <t>Ometení ocelových konstrukcí třídy III</t>
  </si>
  <si>
    <t>-337994844</t>
  </si>
  <si>
    <t>Úpravy povrchů pod nátěry ocelových konstrukcí třídy III očištění ometením</t>
  </si>
  <si>
    <t>https://podminky.urs.cz/item/CS_URS_2023_01/789123260</t>
  </si>
  <si>
    <t>789223522</t>
  </si>
  <si>
    <t>Otryskání abrazivem ze strusky ocelových kcí třídy III stupeň zarezavění B stupeň přípravy Sa 2 1/2</t>
  </si>
  <si>
    <t>-1587430462</t>
  </si>
  <si>
    <t>Otryskání povrchů ocelových konstrukcí suché abrazivní tryskání abrazivem ze strusky třídy III stupeň zrezivění B, stupeň přípravy Sa 2½</t>
  </si>
  <si>
    <t>https://podminky.urs.cz/item/CS_URS_2023_01/789223522</t>
  </si>
  <si>
    <t>789327211</t>
  </si>
  <si>
    <t>Nátěr ocelových konstrukcí třídy III dvousložkový epoxidový základní tl do 80 µm</t>
  </si>
  <si>
    <t>642802377</t>
  </si>
  <si>
    <t>Nátěr ocelových konstrukcí třídy III dvousložkový epoxidový základní, tloušťky do 80 μm</t>
  </si>
  <si>
    <t>https://podminky.urs.cz/item/CS_URS_2023_01/789327211</t>
  </si>
  <si>
    <t>789327216</t>
  </si>
  <si>
    <t>Nátěr ocelových konstrukcí třídy III dvousložkový epoxidový mezivrstva tl do 80 µm</t>
  </si>
  <si>
    <t>-308182735</t>
  </si>
  <si>
    <t>Nátěr ocelových konstrukcí třídy III dvousložkový epoxidový mezivrstva, tloušťky do 80 μm</t>
  </si>
  <si>
    <t>https://podminky.urs.cz/item/CS_URS_2023_01/789327216</t>
  </si>
  <si>
    <t>789327221</t>
  </si>
  <si>
    <t>Nátěr ocelových konstrukcí třídy III dvousložkový epoxidový krycí (vrchní) tl do 80 µm</t>
  </si>
  <si>
    <t>-956297754</t>
  </si>
  <si>
    <t>Nátěr ocelových konstrukcí třídy III dvousložkový epoxidový krycí (vrchní), tloušťky do 80 μm</t>
  </si>
  <si>
    <t>https://podminky.urs.cz/item/CS_URS_2023_01/789327221</t>
  </si>
  <si>
    <t xml:space="preserve">konstrukce </t>
  </si>
  <si>
    <t>640</t>
  </si>
  <si>
    <t>zábradlí</t>
  </si>
  <si>
    <t>3,14*0,05*(26*2*3+26)</t>
  </si>
  <si>
    <t>3,14*0,03*1,1*(8+19+2)</t>
  </si>
  <si>
    <t>1040012674</t>
  </si>
  <si>
    <t>-269014560</t>
  </si>
  <si>
    <t>26</t>
  </si>
  <si>
    <t>-186072343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</si>
  <si>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</si>
  <si>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</si>
  <si>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</si>
  <si>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</si>
  <si>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</si>
  <si>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</si>
  <si>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</si>
  <si>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</si>
  <si>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</si>
  <si>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</si>
  <si>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</si>
  <si>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</si>
  <si>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</si>
  <si>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</si>
  <si>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</si>
  <si>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</si>
  <si>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</si>
  <si>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</si>
  <si>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</si>
  <si>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</si>
  <si>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</si>
  <si>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</si>
  <si>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</si>
  <si>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</si>
  <si>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</si>
  <si>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</si>
  <si>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</si>
  <si>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</si>
  <si>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</si>
  <si>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</si>
  <si>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</si>
  <si>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</si>
  <si>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</si>
  <si>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</si>
  <si>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</si>
  <si>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</si>
  <si>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</si>
  <si>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</si>
  <si>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</si>
  <si>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</si>
  <si>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</si>
  <si>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</si>
  <si>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</si>
  <si>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</si>
  <si>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</si>
  <si>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</si>
  <si>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</si>
  <si>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</si>
  <si>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</si>
  <si>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</si>
  <si>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</si>
  <si>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</si>
  <si>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</si>
  <si>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</si>
  <si>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</si>
  <si>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</si>
  <si>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</si>
  <si>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</si>
  <si>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</si>
  <si>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</si>
  <si>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</si>
  <si>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</si>
  <si>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</si>
  <si>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</si>
  <si>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</si>
  <si>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</si>
  <si>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</si>
  <si>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</si>
  <si>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</si>
  <si>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</si>
  <si>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</si>
  <si>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</si>
  <si>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</si>
  <si>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</si>
  <si>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</si>
  <si>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</si>
  <si>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</si>
  <si>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</si>
  <si>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</si>
  <si>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</si>
  <si>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</si>
  <si>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</si>
  <si>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</si>
  <si>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</si>
  <si>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</si>
  <si>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</si>
  <si>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</si>
  <si>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</si>
  <si>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</si>
  <si>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</si>
  <si>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</si>
  <si>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</si>
  <si>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</si>
  <si>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</si>
  <si>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</si>
  <si>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</si>
  <si>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</si>
  <si>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</si>
  <si>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</si>
  <si>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</si>
  <si>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</si>
  <si>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</si>
  <si>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</si>
  <si>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</si>
  <si>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</si>
  <si>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</si>
  <si>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</si>
  <si>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</si>
  <si>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</si>
  <si>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</si>
  <si>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</si>
  <si>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</si>
  <si>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</si>
  <si>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</si>
  <si>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</si>
  <si>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</si>
  <si>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</si>
  <si>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</si>
  <si>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</si>
  <si>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</si>
  <si>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</si>
  <si>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</si>
  <si>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</si>
  <si>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</si>
  <si>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</si>
  <si>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</si>
  <si>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</si>
  <si>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</si>
  <si>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</si>
  <si>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</si>
  <si>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</si>
  <si>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</si>
  <si>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</si>
  <si>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</si>
  <si>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</si>
  <si>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</si>
  <si>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</si>
  <si>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</si>
  <si>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</si>
  <si>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</si>
  <si>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</si>
  <si>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</si>
  <si>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</si>
  <si>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</si>
  <si>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</si>
  <si>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</si>
  <si>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</si>
  <si>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</si>
  <si>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</si>
  <si>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</si>
  <si>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</si>
  <si>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</si>
  <si>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</si>
  <si>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</si>
  <si>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</si>
  <si>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</si>
  <si>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</si>
  <si>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</si>
  <si>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</si>
  <si>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</si>
  <si>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</si>
  <si>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</si>
  <si>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</si>
  <si>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</si>
  <si>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</si>
  <si>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</si>
  <si>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</si>
  <si>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</si>
  <si>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</si>
  <si>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</si>
  <si>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</si>
  <si>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</si>
  <si>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</si>
  <si>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</si>
  <si>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</si>
  <si>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</si>
  <si>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</si>
  <si>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</si>
  <si>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</si>
  <si>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</si>
  <si>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</si>
  <si>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</si>
  <si>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</si>
  <si>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</si>
  <si>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</si>
  <si>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</si>
  <si>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Letní kino Chomutov - modernizace konstrukce promítací plochy</t>
  </si>
  <si>
    <t>modernizace konstrukce</t>
  </si>
  <si>
    <t xml:space="preserve">1 - modernizace konstrukce </t>
  </si>
  <si>
    <t>Letní kino, Přemyslova, Chomutov</t>
  </si>
  <si>
    <t>KULTURA A SPORT CHOMUTOV s.r.o.</t>
  </si>
  <si>
    <t>Boženy Němcové 552/32, 430 01 Chomutov</t>
  </si>
  <si>
    <t>CZ47308095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</si>
</sst>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1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1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8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166" fontId="30" fillId="0" borderId="0" xfId="0" applyNumberFormat="1" applyFont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4" fontId="25" fillId="0" borderId="0" xfId="0" applyNumberFormat="1" applyFont="1"/>
    <xf numFmtId="166" fontId="33" fillId="0" borderId="10" xfId="0" applyNumberFormat="1" applyFont="1" applyBorder="1"/>
    <xf numFmtId="166" fontId="33" fillId="0" borderId="11" xfId="0" applyNumberFormat="1" applyFont="1" applyBorder="1"/>
    <xf numFmtId="4" fontId="34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3" fillId="0" borderId="22" xfId="0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wrapText="1"/>
    </xf>
    <xf numFmtId="167" fontId="23" fillId="0" borderId="22" xfId="0" applyNumberFormat="1" applyFont="1" applyBorder="1" applyAlignment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37" fillId="0" borderId="0" xfId="0" applyFont="1" applyAlignment="1">
      <alignment horizontal="left" vertical="center"/>
    </xf>
    <xf numFmtId="0" fontId="38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9" fillId="0" borderId="22" xfId="0" applyFont="1" applyBorder="1" applyAlignment="1">
      <alignment horizontal="center" vertical="center"/>
    </xf>
    <xf numFmtId="49" fontId="39" fillId="0" borderId="22" xfId="0" applyNumberFormat="1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center" vertical="center" wrapText="1"/>
    </xf>
    <xf numFmtId="167" fontId="39" fillId="0" borderId="22" xfId="0" applyNumberFormat="1" applyFont="1" applyBorder="1" applyAlignment="1">
      <alignment vertical="center"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>
      <alignment vertical="center"/>
    </xf>
    <xf numFmtId="0" fontId="40" fillId="0" borderId="3" xfId="0" applyFont="1" applyBorder="1" applyAlignment="1">
      <alignment vertical="center"/>
    </xf>
    <xf numFmtId="0" fontId="39" fillId="2" borderId="18" xfId="0" applyFont="1" applyFill="1" applyBorder="1" applyAlignment="1" applyProtection="1">
      <alignment horizontal="left" vertical="center"/>
      <protection locked="0"/>
    </xf>
    <xf numFmtId="0" fontId="39" fillId="0" borderId="0" xfId="0" applyFont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8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top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6" fillId="0" borderId="29" xfId="0" applyFont="1" applyBorder="1"/>
    <xf numFmtId="0" fontId="41" fillId="0" borderId="26" xfId="0" applyFont="1" applyBorder="1" applyAlignment="1">
      <alignment vertical="top"/>
    </xf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946111314" TargetMode="External" /><Relationship Id="rId2" Type="http://schemas.openxmlformats.org/officeDocument/2006/relationships/hyperlink" Target="https://podminky.urs.cz/item/CS_URS_2023_01/946113123" TargetMode="External" /><Relationship Id="rId3" Type="http://schemas.openxmlformats.org/officeDocument/2006/relationships/hyperlink" Target="https://podminky.urs.cz/item/CS_URS_2023_01/946113223" TargetMode="External" /><Relationship Id="rId4" Type="http://schemas.openxmlformats.org/officeDocument/2006/relationships/hyperlink" Target="https://podminky.urs.cz/item/CS_URS_2023_01/946113823" TargetMode="External" /><Relationship Id="rId5" Type="http://schemas.openxmlformats.org/officeDocument/2006/relationships/hyperlink" Target="https://podminky.urs.cz/item/CS_URS_2023_01/993121211" TargetMode="External" /><Relationship Id="rId6" Type="http://schemas.openxmlformats.org/officeDocument/2006/relationships/hyperlink" Target="https://podminky.urs.cz/item/CS_URS_2023_01/993121219" TargetMode="External" /><Relationship Id="rId7" Type="http://schemas.openxmlformats.org/officeDocument/2006/relationships/hyperlink" Target="https://podminky.urs.cz/item/CS_URS_2023_01/997013214" TargetMode="External" /><Relationship Id="rId8" Type="http://schemas.openxmlformats.org/officeDocument/2006/relationships/hyperlink" Target="https://podminky.urs.cz/item/CS_URS_2023_01/997013219" TargetMode="External" /><Relationship Id="rId9" Type="http://schemas.openxmlformats.org/officeDocument/2006/relationships/hyperlink" Target="https://podminky.urs.cz/item/CS_URS_2023_01/997013501" TargetMode="External" /><Relationship Id="rId10" Type="http://schemas.openxmlformats.org/officeDocument/2006/relationships/hyperlink" Target="https://podminky.urs.cz/item/CS_URS_2023_01/997013509" TargetMode="External" /><Relationship Id="rId11" Type="http://schemas.openxmlformats.org/officeDocument/2006/relationships/hyperlink" Target="https://podminky.urs.cz/item/CS_URS_2023_01/767995113" TargetMode="External" /><Relationship Id="rId12" Type="http://schemas.openxmlformats.org/officeDocument/2006/relationships/hyperlink" Target="https://podminky.urs.cz/item/CS_URS_2023_01/767995114" TargetMode="External" /><Relationship Id="rId13" Type="http://schemas.openxmlformats.org/officeDocument/2006/relationships/hyperlink" Target="https://podminky.urs.cz/item/CS_URS_2023_01/767996701" TargetMode="External" /><Relationship Id="rId14" Type="http://schemas.openxmlformats.org/officeDocument/2006/relationships/hyperlink" Target="https://podminky.urs.cz/item/CS_URS_2023_01/767996801" TargetMode="External" /><Relationship Id="rId15" Type="http://schemas.openxmlformats.org/officeDocument/2006/relationships/hyperlink" Target="https://podminky.urs.cz/item/CS_URS_2023_01/998767103" TargetMode="External" /><Relationship Id="rId16" Type="http://schemas.openxmlformats.org/officeDocument/2006/relationships/hyperlink" Target="https://podminky.urs.cz/item/CS_URS_2023_01/998767181" TargetMode="External" /><Relationship Id="rId17" Type="http://schemas.openxmlformats.org/officeDocument/2006/relationships/hyperlink" Target="https://podminky.urs.cz/item/CS_URS_2023_01/783301313" TargetMode="External" /><Relationship Id="rId18" Type="http://schemas.openxmlformats.org/officeDocument/2006/relationships/hyperlink" Target="https://podminky.urs.cz/item/CS_URS_2023_01/783301401" TargetMode="External" /><Relationship Id="rId19" Type="http://schemas.openxmlformats.org/officeDocument/2006/relationships/hyperlink" Target="https://podminky.urs.cz/item/CS_URS_2023_01/783314201" TargetMode="External" /><Relationship Id="rId20" Type="http://schemas.openxmlformats.org/officeDocument/2006/relationships/hyperlink" Target="https://podminky.urs.cz/item/CS_URS_2023_01/HZS2132" TargetMode="External" /><Relationship Id="rId21" Type="http://schemas.openxmlformats.org/officeDocument/2006/relationships/hyperlink" Target="https://podminky.urs.cz/item/CS_URS_2023_01/030001000" TargetMode="External" /><Relationship Id="rId22" Type="http://schemas.openxmlformats.org/officeDocument/2006/relationships/hyperlink" Target="https://podminky.urs.cz/item/CS_URS_2023_01/042503000" TargetMode="External" /><Relationship Id="rId23" Type="http://schemas.openxmlformats.org/officeDocument/2006/relationships/hyperlink" Target="https://podminky.urs.cz/item/CS_URS_2023_01/063303000" TargetMode="External" /><Relationship Id="rId24" Type="http://schemas.openxmlformats.org/officeDocument/2006/relationships/drawing" Target="../drawings/drawing2.xml" /><Relationship Id="rId2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941321112" TargetMode="External" /><Relationship Id="rId2" Type="http://schemas.openxmlformats.org/officeDocument/2006/relationships/hyperlink" Target="https://podminky.urs.cz/item/CS_URS_2023_01/941321211" TargetMode="External" /><Relationship Id="rId3" Type="http://schemas.openxmlformats.org/officeDocument/2006/relationships/hyperlink" Target="https://podminky.urs.cz/item/CS_URS_2023_01/941321812" TargetMode="External" /><Relationship Id="rId4" Type="http://schemas.openxmlformats.org/officeDocument/2006/relationships/hyperlink" Target="https://podminky.urs.cz/item/CS_URS_2023_01/943321312" TargetMode="External" /><Relationship Id="rId5" Type="http://schemas.openxmlformats.org/officeDocument/2006/relationships/hyperlink" Target="https://podminky.urs.cz/item/CS_URS_2023_01/944511111" TargetMode="External" /><Relationship Id="rId6" Type="http://schemas.openxmlformats.org/officeDocument/2006/relationships/hyperlink" Target="https://podminky.urs.cz/item/CS_URS_2023_01/944511211" TargetMode="External" /><Relationship Id="rId7" Type="http://schemas.openxmlformats.org/officeDocument/2006/relationships/hyperlink" Target="https://podminky.urs.cz/item/CS_URS_2023_01/944511811" TargetMode="External" /><Relationship Id="rId8" Type="http://schemas.openxmlformats.org/officeDocument/2006/relationships/hyperlink" Target="https://podminky.urs.cz/item/CS_URS_2023_01/944611111" TargetMode="External" /><Relationship Id="rId9" Type="http://schemas.openxmlformats.org/officeDocument/2006/relationships/hyperlink" Target="https://podminky.urs.cz/item/CS_URS_2023_01/944611211" TargetMode="External" /><Relationship Id="rId10" Type="http://schemas.openxmlformats.org/officeDocument/2006/relationships/hyperlink" Target="https://podminky.urs.cz/item/CS_URS_2023_01/944611811" TargetMode="External" /><Relationship Id="rId11" Type="http://schemas.openxmlformats.org/officeDocument/2006/relationships/hyperlink" Target="https://podminky.urs.cz/item/CS_URS_2023_01/993111111" TargetMode="External" /><Relationship Id="rId12" Type="http://schemas.openxmlformats.org/officeDocument/2006/relationships/hyperlink" Target="https://podminky.urs.cz/item/CS_URS_2023_01/993111119" TargetMode="External" /><Relationship Id="rId13" Type="http://schemas.openxmlformats.org/officeDocument/2006/relationships/hyperlink" Target="https://podminky.urs.cz/item/CS_URS_2023_01/997013214" TargetMode="External" /><Relationship Id="rId14" Type="http://schemas.openxmlformats.org/officeDocument/2006/relationships/hyperlink" Target="https://podminky.urs.cz/item/CS_URS_2023_01/997013219" TargetMode="External" /><Relationship Id="rId15" Type="http://schemas.openxmlformats.org/officeDocument/2006/relationships/hyperlink" Target="https://podminky.urs.cz/item/CS_URS_2023_01/997013501" TargetMode="External" /><Relationship Id="rId16" Type="http://schemas.openxmlformats.org/officeDocument/2006/relationships/hyperlink" Target="https://podminky.urs.cz/item/CS_URS_2023_01/997013509" TargetMode="External" /><Relationship Id="rId17" Type="http://schemas.openxmlformats.org/officeDocument/2006/relationships/hyperlink" Target="https://podminky.urs.cz/item/CS_URS_2023_01/997013841" TargetMode="External" /><Relationship Id="rId18" Type="http://schemas.openxmlformats.org/officeDocument/2006/relationships/hyperlink" Target="https://podminky.urs.cz/item/CS_URS_2023_01/789123240" TargetMode="External" /><Relationship Id="rId19" Type="http://schemas.openxmlformats.org/officeDocument/2006/relationships/hyperlink" Target="https://podminky.urs.cz/item/CS_URS_2023_01/789123260" TargetMode="External" /><Relationship Id="rId20" Type="http://schemas.openxmlformats.org/officeDocument/2006/relationships/hyperlink" Target="https://podminky.urs.cz/item/CS_URS_2023_01/789223522" TargetMode="External" /><Relationship Id="rId21" Type="http://schemas.openxmlformats.org/officeDocument/2006/relationships/hyperlink" Target="https://podminky.urs.cz/item/CS_URS_2023_01/789327211" TargetMode="External" /><Relationship Id="rId22" Type="http://schemas.openxmlformats.org/officeDocument/2006/relationships/hyperlink" Target="https://podminky.urs.cz/item/CS_URS_2023_01/789327216" TargetMode="External" /><Relationship Id="rId23" Type="http://schemas.openxmlformats.org/officeDocument/2006/relationships/hyperlink" Target="https://podminky.urs.cz/item/CS_URS_2023_01/789327221" TargetMode="External" /><Relationship Id="rId24" Type="http://schemas.openxmlformats.org/officeDocument/2006/relationships/hyperlink" Target="https://podminky.urs.cz/item/CS_URS_2023_01/030001000" TargetMode="External" /><Relationship Id="rId25" Type="http://schemas.openxmlformats.org/officeDocument/2006/relationships/hyperlink" Target="https://podminky.urs.cz/item/CS_URS_2023_01/042503000" TargetMode="External" /><Relationship Id="rId26" Type="http://schemas.openxmlformats.org/officeDocument/2006/relationships/hyperlink" Target="https://podminky.urs.cz/item/CS_URS_2023_01/063303000" TargetMode="External" /><Relationship Id="rId27" Type="http://schemas.openxmlformats.org/officeDocument/2006/relationships/drawing" Target="../drawings/drawing3.xml" /><Relationship Id="rId2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8"/>
  <sheetViews>
    <sheetView showGridLines="0" workbookViewId="0" topLeftCell="A4">
      <selection activeCell="AO16" sqref="AO16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ht="36.95" customHeight="1"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S2" s="18" t="s">
        <v>6</v>
      </c>
      <c r="BT2" s="18" t="s">
        <v>7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ht="12" customHeight="1">
      <c r="B5" s="21"/>
      <c r="D5" s="25" t="s">
        <v>13</v>
      </c>
      <c r="K5" s="269" t="s">
        <v>14</v>
      </c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R5" s="21"/>
      <c r="BE5" s="266" t="s">
        <v>15</v>
      </c>
      <c r="BS5" s="18" t="s">
        <v>6</v>
      </c>
    </row>
    <row r="6" spans="2:71" ht="36.95" customHeight="1">
      <c r="B6" s="21"/>
      <c r="D6" s="27" t="s">
        <v>16</v>
      </c>
      <c r="K6" s="271" t="s">
        <v>625</v>
      </c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R6" s="21"/>
      <c r="BE6" s="267"/>
      <c r="BS6" s="18" t="s">
        <v>6</v>
      </c>
    </row>
    <row r="7" spans="2:71" ht="12" customHeight="1">
      <c r="B7" s="21"/>
      <c r="D7" s="28" t="s">
        <v>17</v>
      </c>
      <c r="K7" s="26" t="s">
        <v>18</v>
      </c>
      <c r="AK7" s="28" t="s">
        <v>19</v>
      </c>
      <c r="AN7" s="26" t="s">
        <v>18</v>
      </c>
      <c r="AR7" s="21"/>
      <c r="BE7" s="267"/>
      <c r="BS7" s="18" t="s">
        <v>6</v>
      </c>
    </row>
    <row r="8" spans="2:71" ht="12" customHeight="1">
      <c r="B8" s="21"/>
      <c r="D8" s="28" t="s">
        <v>20</v>
      </c>
      <c r="K8" s="26" t="s">
        <v>628</v>
      </c>
      <c r="AK8" s="28" t="s">
        <v>22</v>
      </c>
      <c r="AN8" s="29" t="s">
        <v>27</v>
      </c>
      <c r="AR8" s="21"/>
      <c r="BE8" s="267"/>
      <c r="BS8" s="18" t="s">
        <v>6</v>
      </c>
    </row>
    <row r="9" spans="2:71" ht="14.45" customHeight="1">
      <c r="B9" s="21"/>
      <c r="AR9" s="21"/>
      <c r="BE9" s="267"/>
      <c r="BS9" s="18" t="s">
        <v>6</v>
      </c>
    </row>
    <row r="10" spans="2:71" ht="12" customHeight="1">
      <c r="B10" s="21"/>
      <c r="D10" s="28" t="s">
        <v>23</v>
      </c>
      <c r="K10" t="s">
        <v>629</v>
      </c>
      <c r="AK10" s="28" t="s">
        <v>24</v>
      </c>
      <c r="AN10" s="26">
        <v>47308095</v>
      </c>
      <c r="AR10" s="21"/>
      <c r="BE10" s="267"/>
      <c r="BS10" s="18" t="s">
        <v>6</v>
      </c>
    </row>
    <row r="11" spans="2:71" ht="18.4" customHeight="1">
      <c r="B11" s="21"/>
      <c r="E11" s="26" t="s">
        <v>21</v>
      </c>
      <c r="K11" t="s">
        <v>630</v>
      </c>
      <c r="AK11" s="28" t="s">
        <v>25</v>
      </c>
      <c r="AN11" s="26" t="s">
        <v>631</v>
      </c>
      <c r="AR11" s="21"/>
      <c r="BE11" s="267"/>
      <c r="BS11" s="18" t="s">
        <v>6</v>
      </c>
    </row>
    <row r="12" spans="2:71" ht="6.95" customHeight="1">
      <c r="B12" s="21"/>
      <c r="AR12" s="21"/>
      <c r="BE12" s="267"/>
      <c r="BS12" s="18" t="s">
        <v>6</v>
      </c>
    </row>
    <row r="13" spans="2:71" ht="12" customHeight="1">
      <c r="B13" s="21"/>
      <c r="D13" s="28" t="s">
        <v>26</v>
      </c>
      <c r="AK13" s="28" t="s">
        <v>24</v>
      </c>
      <c r="AN13" s="30" t="s">
        <v>27</v>
      </c>
      <c r="AR13" s="21"/>
      <c r="BE13" s="267"/>
      <c r="BS13" s="18" t="s">
        <v>6</v>
      </c>
    </row>
    <row r="14" spans="2:71" ht="12.75">
      <c r="B14" s="21"/>
      <c r="E14" s="272" t="s">
        <v>27</v>
      </c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8" t="s">
        <v>25</v>
      </c>
      <c r="AN14" s="30" t="s">
        <v>27</v>
      </c>
      <c r="AR14" s="21"/>
      <c r="BE14" s="267"/>
      <c r="BS14" s="18" t="s">
        <v>6</v>
      </c>
    </row>
    <row r="15" spans="2:71" ht="6.95" customHeight="1">
      <c r="B15" s="21"/>
      <c r="AR15" s="21"/>
      <c r="BE15" s="267"/>
      <c r="BS15" s="18" t="s">
        <v>4</v>
      </c>
    </row>
    <row r="16" spans="2:71" ht="12" customHeight="1">
      <c r="B16" s="21"/>
      <c r="D16" s="28" t="s">
        <v>28</v>
      </c>
      <c r="AK16" s="28" t="s">
        <v>24</v>
      </c>
      <c r="AN16" s="26" t="s">
        <v>18</v>
      </c>
      <c r="AR16" s="21"/>
      <c r="BE16" s="267"/>
      <c r="BS16" s="18" t="s">
        <v>4</v>
      </c>
    </row>
    <row r="17" spans="2:71" ht="18.4" customHeight="1">
      <c r="B17" s="21"/>
      <c r="E17" s="26" t="s">
        <v>21</v>
      </c>
      <c r="AK17" s="28" t="s">
        <v>25</v>
      </c>
      <c r="AN17" s="26" t="s">
        <v>18</v>
      </c>
      <c r="AR17" s="21"/>
      <c r="BE17" s="267"/>
      <c r="BS17" s="18" t="s">
        <v>29</v>
      </c>
    </row>
    <row r="18" spans="2:71" ht="6.95" customHeight="1">
      <c r="B18" s="21"/>
      <c r="AR18" s="21"/>
      <c r="BE18" s="267"/>
      <c r="BS18" s="18" t="s">
        <v>6</v>
      </c>
    </row>
    <row r="19" spans="2:71" ht="12" customHeight="1">
      <c r="B19" s="21"/>
      <c r="D19" s="28" t="s">
        <v>30</v>
      </c>
      <c r="AK19" s="28" t="s">
        <v>24</v>
      </c>
      <c r="AN19" s="26" t="s">
        <v>31</v>
      </c>
      <c r="AR19" s="21"/>
      <c r="BE19" s="267"/>
      <c r="BS19" s="18" t="s">
        <v>6</v>
      </c>
    </row>
    <row r="20" spans="2:71" ht="18.4" customHeight="1">
      <c r="B20" s="21"/>
      <c r="E20" s="26" t="s">
        <v>32</v>
      </c>
      <c r="AK20" s="28" t="s">
        <v>25</v>
      </c>
      <c r="AN20" s="26" t="s">
        <v>33</v>
      </c>
      <c r="AR20" s="21"/>
      <c r="BE20" s="267"/>
      <c r="BS20" s="18" t="s">
        <v>29</v>
      </c>
    </row>
    <row r="21" spans="2:57" ht="6.95" customHeight="1">
      <c r="B21" s="21"/>
      <c r="AR21" s="21"/>
      <c r="BE21" s="267"/>
    </row>
    <row r="22" spans="2:57" ht="12" customHeight="1">
      <c r="B22" s="21"/>
      <c r="D22" s="28" t="s">
        <v>34</v>
      </c>
      <c r="AR22" s="21"/>
      <c r="BE22" s="267"/>
    </row>
    <row r="23" spans="2:57" ht="47.25" customHeight="1">
      <c r="B23" s="21"/>
      <c r="E23" s="274" t="s">
        <v>35</v>
      </c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R23" s="21"/>
      <c r="BE23" s="267"/>
    </row>
    <row r="24" spans="2:57" ht="6.95" customHeight="1">
      <c r="B24" s="21"/>
      <c r="AR24" s="21"/>
      <c r="BE24" s="267"/>
    </row>
    <row r="25" spans="2:57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67"/>
    </row>
    <row r="26" spans="2:57" s="1" customFormat="1" ht="25.9" customHeight="1">
      <c r="B26" s="33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75">
        <f>ROUND(AG54,2)</f>
        <v>0</v>
      </c>
      <c r="AL26" s="276"/>
      <c r="AM26" s="276"/>
      <c r="AN26" s="276"/>
      <c r="AO26" s="276"/>
      <c r="AR26" s="33"/>
      <c r="BE26" s="267"/>
    </row>
    <row r="27" spans="2:57" s="1" customFormat="1" ht="6.95" customHeight="1">
      <c r="B27" s="33"/>
      <c r="AR27" s="33"/>
      <c r="BE27" s="267"/>
    </row>
    <row r="28" spans="2:57" s="1" customFormat="1" ht="12.75">
      <c r="B28" s="33"/>
      <c r="L28" s="277" t="s">
        <v>37</v>
      </c>
      <c r="M28" s="277"/>
      <c r="N28" s="277"/>
      <c r="O28" s="277"/>
      <c r="P28" s="277"/>
      <c r="W28" s="277" t="s">
        <v>38</v>
      </c>
      <c r="X28" s="277"/>
      <c r="Y28" s="277"/>
      <c r="Z28" s="277"/>
      <c r="AA28" s="277"/>
      <c r="AB28" s="277"/>
      <c r="AC28" s="277"/>
      <c r="AD28" s="277"/>
      <c r="AE28" s="277"/>
      <c r="AK28" s="277" t="s">
        <v>39</v>
      </c>
      <c r="AL28" s="277"/>
      <c r="AM28" s="277"/>
      <c r="AN28" s="277"/>
      <c r="AO28" s="277"/>
      <c r="AR28" s="33"/>
      <c r="BE28" s="267"/>
    </row>
    <row r="29" spans="2:57" s="2" customFormat="1" ht="14.45" customHeight="1">
      <c r="B29" s="36"/>
      <c r="D29" s="28" t="s">
        <v>40</v>
      </c>
      <c r="F29" s="28" t="s">
        <v>41</v>
      </c>
      <c r="L29" s="280">
        <v>0.21</v>
      </c>
      <c r="M29" s="279"/>
      <c r="N29" s="279"/>
      <c r="O29" s="279"/>
      <c r="P29" s="279"/>
      <c r="W29" s="278">
        <f>ROUND(AZ54,2)</f>
        <v>0</v>
      </c>
      <c r="X29" s="279"/>
      <c r="Y29" s="279"/>
      <c r="Z29" s="279"/>
      <c r="AA29" s="279"/>
      <c r="AB29" s="279"/>
      <c r="AC29" s="279"/>
      <c r="AD29" s="279"/>
      <c r="AE29" s="279"/>
      <c r="AK29" s="278">
        <f>ROUND(AV54,2)</f>
        <v>0</v>
      </c>
      <c r="AL29" s="279"/>
      <c r="AM29" s="279"/>
      <c r="AN29" s="279"/>
      <c r="AO29" s="279"/>
      <c r="AR29" s="36"/>
      <c r="BE29" s="268"/>
    </row>
    <row r="30" spans="2:57" s="2" customFormat="1" ht="14.45" customHeight="1">
      <c r="B30" s="36"/>
      <c r="F30" s="28" t="s">
        <v>42</v>
      </c>
      <c r="L30" s="280">
        <v>0.15</v>
      </c>
      <c r="M30" s="279"/>
      <c r="N30" s="279"/>
      <c r="O30" s="279"/>
      <c r="P30" s="279"/>
      <c r="W30" s="278">
        <f>ROUND(BA54,2)</f>
        <v>0</v>
      </c>
      <c r="X30" s="279"/>
      <c r="Y30" s="279"/>
      <c r="Z30" s="279"/>
      <c r="AA30" s="279"/>
      <c r="AB30" s="279"/>
      <c r="AC30" s="279"/>
      <c r="AD30" s="279"/>
      <c r="AE30" s="279"/>
      <c r="AK30" s="278">
        <f>ROUND(AW54,2)</f>
        <v>0</v>
      </c>
      <c r="AL30" s="279"/>
      <c r="AM30" s="279"/>
      <c r="AN30" s="279"/>
      <c r="AO30" s="279"/>
      <c r="AR30" s="36"/>
      <c r="BE30" s="268"/>
    </row>
    <row r="31" spans="2:57" s="2" customFormat="1" ht="14.45" customHeight="1" hidden="1">
      <c r="B31" s="36"/>
      <c r="F31" s="28" t="s">
        <v>43</v>
      </c>
      <c r="L31" s="280">
        <v>0.21</v>
      </c>
      <c r="M31" s="279"/>
      <c r="N31" s="279"/>
      <c r="O31" s="279"/>
      <c r="P31" s="279"/>
      <c r="W31" s="278">
        <f>ROUND(BB54,2)</f>
        <v>0</v>
      </c>
      <c r="X31" s="279"/>
      <c r="Y31" s="279"/>
      <c r="Z31" s="279"/>
      <c r="AA31" s="279"/>
      <c r="AB31" s="279"/>
      <c r="AC31" s="279"/>
      <c r="AD31" s="279"/>
      <c r="AE31" s="279"/>
      <c r="AK31" s="278">
        <v>0</v>
      </c>
      <c r="AL31" s="279"/>
      <c r="AM31" s="279"/>
      <c r="AN31" s="279"/>
      <c r="AO31" s="279"/>
      <c r="AR31" s="36"/>
      <c r="BE31" s="268"/>
    </row>
    <row r="32" spans="2:57" s="2" customFormat="1" ht="14.45" customHeight="1" hidden="1">
      <c r="B32" s="36"/>
      <c r="F32" s="28" t="s">
        <v>44</v>
      </c>
      <c r="L32" s="280">
        <v>0.15</v>
      </c>
      <c r="M32" s="279"/>
      <c r="N32" s="279"/>
      <c r="O32" s="279"/>
      <c r="P32" s="279"/>
      <c r="W32" s="278">
        <f>ROUND(BC54,2)</f>
        <v>0</v>
      </c>
      <c r="X32" s="279"/>
      <c r="Y32" s="279"/>
      <c r="Z32" s="279"/>
      <c r="AA32" s="279"/>
      <c r="AB32" s="279"/>
      <c r="AC32" s="279"/>
      <c r="AD32" s="279"/>
      <c r="AE32" s="279"/>
      <c r="AK32" s="278">
        <v>0</v>
      </c>
      <c r="AL32" s="279"/>
      <c r="AM32" s="279"/>
      <c r="AN32" s="279"/>
      <c r="AO32" s="279"/>
      <c r="AR32" s="36"/>
      <c r="BE32" s="268"/>
    </row>
    <row r="33" spans="2:44" s="2" customFormat="1" ht="14.45" customHeight="1" hidden="1">
      <c r="B33" s="36"/>
      <c r="F33" s="28" t="s">
        <v>45</v>
      </c>
      <c r="L33" s="280">
        <v>0</v>
      </c>
      <c r="M33" s="279"/>
      <c r="N33" s="279"/>
      <c r="O33" s="279"/>
      <c r="P33" s="279"/>
      <c r="W33" s="278">
        <f>ROUND(BD54,2)</f>
        <v>0</v>
      </c>
      <c r="X33" s="279"/>
      <c r="Y33" s="279"/>
      <c r="Z33" s="279"/>
      <c r="AA33" s="279"/>
      <c r="AB33" s="279"/>
      <c r="AC33" s="279"/>
      <c r="AD33" s="279"/>
      <c r="AE33" s="279"/>
      <c r="AK33" s="278">
        <v>0</v>
      </c>
      <c r="AL33" s="279"/>
      <c r="AM33" s="279"/>
      <c r="AN33" s="279"/>
      <c r="AO33" s="279"/>
      <c r="AR33" s="36"/>
    </row>
    <row r="34" spans="2:44" s="1" customFormat="1" ht="6.95" customHeight="1">
      <c r="B34" s="33"/>
      <c r="AR34" s="33"/>
    </row>
    <row r="35" spans="2:44" s="1" customFormat="1" ht="25.9" customHeight="1">
      <c r="B35" s="33"/>
      <c r="C35" s="37"/>
      <c r="D35" s="38" t="s">
        <v>46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47</v>
      </c>
      <c r="U35" s="39"/>
      <c r="V35" s="39"/>
      <c r="W35" s="39"/>
      <c r="X35" s="281" t="s">
        <v>48</v>
      </c>
      <c r="Y35" s="282"/>
      <c r="Z35" s="282"/>
      <c r="AA35" s="282"/>
      <c r="AB35" s="282"/>
      <c r="AC35" s="39"/>
      <c r="AD35" s="39"/>
      <c r="AE35" s="39"/>
      <c r="AF35" s="39"/>
      <c r="AG35" s="39"/>
      <c r="AH35" s="39"/>
      <c r="AI35" s="39"/>
      <c r="AJ35" s="39"/>
      <c r="AK35" s="283">
        <f>SUM(AK26:AK33)</f>
        <v>0</v>
      </c>
      <c r="AL35" s="282"/>
      <c r="AM35" s="282"/>
      <c r="AN35" s="282"/>
      <c r="AO35" s="284"/>
      <c r="AP35" s="37"/>
      <c r="AQ35" s="37"/>
      <c r="AR35" s="33"/>
    </row>
    <row r="36" spans="2:44" s="1" customFormat="1" ht="6.95" customHeight="1">
      <c r="B36" s="33"/>
      <c r="AR36" s="33"/>
    </row>
    <row r="37" spans="2:44" s="1" customFormat="1" ht="6.95" customHeight="1"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33"/>
    </row>
    <row r="41" spans="2:44" s="1" customFormat="1" ht="6.95" customHeight="1"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33"/>
    </row>
    <row r="42" spans="2:44" s="1" customFormat="1" ht="24.95" customHeight="1">
      <c r="B42" s="33"/>
      <c r="C42" s="22" t="s">
        <v>49</v>
      </c>
      <c r="AR42" s="33"/>
    </row>
    <row r="43" spans="2:44" s="1" customFormat="1" ht="6.95" customHeight="1">
      <c r="B43" s="33"/>
      <c r="AR43" s="33"/>
    </row>
    <row r="44" spans="2:44" s="3" customFormat="1" ht="12" customHeight="1">
      <c r="B44" s="45"/>
      <c r="C44" s="28" t="s">
        <v>13</v>
      </c>
      <c r="L44" s="3" t="str">
        <f>K5</f>
        <v>2023-010</v>
      </c>
      <c r="AR44" s="45"/>
    </row>
    <row r="45" spans="2:44" s="4" customFormat="1" ht="36.95" customHeight="1">
      <c r="B45" s="46"/>
      <c r="C45" s="47" t="s">
        <v>16</v>
      </c>
      <c r="L45" s="301" t="str">
        <f>K6</f>
        <v>Letní kino Chomutov - modernizace konstrukce promítací plochy</v>
      </c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2"/>
      <c r="AJ45" s="302"/>
      <c r="AK45" s="302"/>
      <c r="AL45" s="302"/>
      <c r="AM45" s="302"/>
      <c r="AN45" s="302"/>
      <c r="AO45" s="302"/>
      <c r="AR45" s="46"/>
    </row>
    <row r="46" spans="2:44" s="1" customFormat="1" ht="6.95" customHeight="1">
      <c r="B46" s="33"/>
      <c r="AR46" s="33"/>
    </row>
    <row r="47" spans="2:44" s="1" customFormat="1" ht="12" customHeight="1">
      <c r="B47" s="33"/>
      <c r="C47" s="28" t="s">
        <v>20</v>
      </c>
      <c r="L47" s="48" t="str">
        <f>IF(K8="","",K8)</f>
        <v>Letní kino, Přemyslova, Chomutov</v>
      </c>
      <c r="AI47" s="28" t="s">
        <v>22</v>
      </c>
      <c r="AM47" s="285" t="str">
        <f>IF(AN8="","",AN8)</f>
        <v>Vyplň údaj</v>
      </c>
      <c r="AN47" s="285"/>
      <c r="AR47" s="33"/>
    </row>
    <row r="48" spans="2:44" s="1" customFormat="1" ht="6.95" customHeight="1">
      <c r="B48" s="33"/>
      <c r="AR48" s="33"/>
    </row>
    <row r="49" spans="2:56" s="1" customFormat="1" ht="15.2" customHeight="1">
      <c r="B49" s="33"/>
      <c r="C49" s="28" t="s">
        <v>23</v>
      </c>
      <c r="L49" s="3" t="str">
        <f>IF(E11="","",E11)</f>
        <v xml:space="preserve"> </v>
      </c>
      <c r="AI49" s="28" t="s">
        <v>28</v>
      </c>
      <c r="AM49" s="286" t="str">
        <f>IF(E17="","",E17)</f>
        <v xml:space="preserve"> </v>
      </c>
      <c r="AN49" s="287"/>
      <c r="AO49" s="287"/>
      <c r="AP49" s="287"/>
      <c r="AR49" s="33"/>
      <c r="AS49" s="288" t="s">
        <v>50</v>
      </c>
      <c r="AT49" s="289"/>
      <c r="AU49" s="50"/>
      <c r="AV49" s="50"/>
      <c r="AW49" s="50"/>
      <c r="AX49" s="50"/>
      <c r="AY49" s="50"/>
      <c r="AZ49" s="50"/>
      <c r="BA49" s="50"/>
      <c r="BB49" s="50"/>
      <c r="BC49" s="50"/>
      <c r="BD49" s="51"/>
    </row>
    <row r="50" spans="2:56" s="1" customFormat="1" ht="15.2" customHeight="1">
      <c r="B50" s="33"/>
      <c r="C50" s="28" t="s">
        <v>26</v>
      </c>
      <c r="L50" s="3" t="str">
        <f>IF(E14="Vyplň údaj","",E14)</f>
        <v/>
      </c>
      <c r="AI50" s="28" t="s">
        <v>30</v>
      </c>
      <c r="AM50" s="286" t="str">
        <f>IF(E20="","",E20)</f>
        <v>Ing. Kateřina Tumpachová</v>
      </c>
      <c r="AN50" s="287"/>
      <c r="AO50" s="287"/>
      <c r="AP50" s="287"/>
      <c r="AR50" s="33"/>
      <c r="AS50" s="290"/>
      <c r="AT50" s="291"/>
      <c r="BD50" s="52"/>
    </row>
    <row r="51" spans="2:56" s="1" customFormat="1" ht="10.9" customHeight="1">
      <c r="B51" s="33"/>
      <c r="AR51" s="33"/>
      <c r="AS51" s="290"/>
      <c r="AT51" s="291"/>
      <c r="BD51" s="52"/>
    </row>
    <row r="52" spans="2:56" s="1" customFormat="1" ht="29.25" customHeight="1">
      <c r="B52" s="33"/>
      <c r="C52" s="297" t="s">
        <v>51</v>
      </c>
      <c r="D52" s="298"/>
      <c r="E52" s="298"/>
      <c r="F52" s="298"/>
      <c r="G52" s="298"/>
      <c r="H52" s="53"/>
      <c r="I52" s="299" t="s">
        <v>52</v>
      </c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8"/>
      <c r="Z52" s="298"/>
      <c r="AA52" s="298"/>
      <c r="AB52" s="298"/>
      <c r="AC52" s="298"/>
      <c r="AD52" s="298"/>
      <c r="AE52" s="298"/>
      <c r="AF52" s="298"/>
      <c r="AG52" s="300" t="s">
        <v>53</v>
      </c>
      <c r="AH52" s="298"/>
      <c r="AI52" s="298"/>
      <c r="AJ52" s="298"/>
      <c r="AK52" s="298"/>
      <c r="AL52" s="298"/>
      <c r="AM52" s="298"/>
      <c r="AN52" s="299" t="s">
        <v>54</v>
      </c>
      <c r="AO52" s="298"/>
      <c r="AP52" s="298"/>
      <c r="AQ52" s="54" t="s">
        <v>55</v>
      </c>
      <c r="AR52" s="33"/>
      <c r="AS52" s="55" t="s">
        <v>56</v>
      </c>
      <c r="AT52" s="56" t="s">
        <v>57</v>
      </c>
      <c r="AU52" s="56" t="s">
        <v>58</v>
      </c>
      <c r="AV52" s="56" t="s">
        <v>59</v>
      </c>
      <c r="AW52" s="56" t="s">
        <v>60</v>
      </c>
      <c r="AX52" s="56" t="s">
        <v>61</v>
      </c>
      <c r="AY52" s="56" t="s">
        <v>62</v>
      </c>
      <c r="AZ52" s="56" t="s">
        <v>63</v>
      </c>
      <c r="BA52" s="56" t="s">
        <v>64</v>
      </c>
      <c r="BB52" s="56" t="s">
        <v>65</v>
      </c>
      <c r="BC52" s="56" t="s">
        <v>66</v>
      </c>
      <c r="BD52" s="57" t="s">
        <v>67</v>
      </c>
    </row>
    <row r="53" spans="2:56" s="1" customFormat="1" ht="10.9" customHeight="1">
      <c r="B53" s="33"/>
      <c r="AR53" s="33"/>
      <c r="AS53" s="58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1"/>
    </row>
    <row r="54" spans="2:90" s="5" customFormat="1" ht="32.45" customHeight="1">
      <c r="B54" s="59"/>
      <c r="C54" s="60" t="s">
        <v>68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295">
        <f>ROUND(SUM(AG55:AG56),2)</f>
        <v>0</v>
      </c>
      <c r="AH54" s="295"/>
      <c r="AI54" s="295"/>
      <c r="AJ54" s="295"/>
      <c r="AK54" s="295"/>
      <c r="AL54" s="295"/>
      <c r="AM54" s="295"/>
      <c r="AN54" s="296">
        <f>SUM(AG54,AT54)</f>
        <v>0</v>
      </c>
      <c r="AO54" s="296"/>
      <c r="AP54" s="296"/>
      <c r="AQ54" s="63" t="s">
        <v>18</v>
      </c>
      <c r="AR54" s="59"/>
      <c r="AS54" s="64">
        <f>ROUND(SUM(AS55:AS56),2)</f>
        <v>0</v>
      </c>
      <c r="AT54" s="65">
        <f>ROUND(SUM(AV54:AW54),2)</f>
        <v>0</v>
      </c>
      <c r="AU54" s="66">
        <f>ROUND(SUM(AU55:AU56),5)</f>
        <v>0</v>
      </c>
      <c r="AV54" s="65">
        <f>ROUND(AZ54*L29,2)</f>
        <v>0</v>
      </c>
      <c r="AW54" s="65">
        <f>ROUND(BA54*L30,2)</f>
        <v>0</v>
      </c>
      <c r="AX54" s="65">
        <f>ROUND(BB54*L29,2)</f>
        <v>0</v>
      </c>
      <c r="AY54" s="65">
        <f>ROUND(BC54*L30,2)</f>
        <v>0</v>
      </c>
      <c r="AZ54" s="65">
        <f>ROUND(SUM(AZ55:AZ56),2)</f>
        <v>0</v>
      </c>
      <c r="BA54" s="65">
        <f>ROUND(SUM(BA55:BA56),2)</f>
        <v>0</v>
      </c>
      <c r="BB54" s="65">
        <f>ROUND(SUM(BB55:BB56),2)</f>
        <v>0</v>
      </c>
      <c r="BC54" s="65">
        <f>ROUND(SUM(BC55:BC56),2)</f>
        <v>0</v>
      </c>
      <c r="BD54" s="67">
        <f>ROUND(SUM(BD55:BD56),2)</f>
        <v>0</v>
      </c>
      <c r="BS54" s="68" t="s">
        <v>69</v>
      </c>
      <c r="BT54" s="68" t="s">
        <v>70</v>
      </c>
      <c r="BU54" s="69" t="s">
        <v>71</v>
      </c>
      <c r="BV54" s="68" t="s">
        <v>72</v>
      </c>
      <c r="BW54" s="68" t="s">
        <v>5</v>
      </c>
      <c r="BX54" s="68" t="s">
        <v>73</v>
      </c>
      <c r="CL54" s="68" t="s">
        <v>18</v>
      </c>
    </row>
    <row r="55" spans="1:91" s="6" customFormat="1" ht="16.5" customHeight="1">
      <c r="A55" s="70" t="s">
        <v>74</v>
      </c>
      <c r="B55" s="71"/>
      <c r="C55" s="72"/>
      <c r="D55" s="294" t="s">
        <v>75</v>
      </c>
      <c r="E55" s="294"/>
      <c r="F55" s="294"/>
      <c r="G55" s="294"/>
      <c r="H55" s="294"/>
      <c r="I55" s="73"/>
      <c r="J55" s="294" t="s">
        <v>626</v>
      </c>
      <c r="K55" s="294"/>
      <c r="L55" s="294"/>
      <c r="M55" s="294"/>
      <c r="N55" s="294"/>
      <c r="O55" s="294"/>
      <c r="P55" s="294"/>
      <c r="Q55" s="294"/>
      <c r="R55" s="294"/>
      <c r="S55" s="294"/>
      <c r="T55" s="294"/>
      <c r="U55" s="294"/>
      <c r="V55" s="294"/>
      <c r="W55" s="294"/>
      <c r="X55" s="294"/>
      <c r="Y55" s="294"/>
      <c r="Z55" s="294"/>
      <c r="AA55" s="294"/>
      <c r="AB55" s="294"/>
      <c r="AC55" s="294"/>
      <c r="AD55" s="294"/>
      <c r="AE55" s="294"/>
      <c r="AF55" s="294"/>
      <c r="AG55" s="292">
        <f>'1 - modernizace konstrukce'!J30</f>
        <v>0</v>
      </c>
      <c r="AH55" s="293"/>
      <c r="AI55" s="293"/>
      <c r="AJ55" s="293"/>
      <c r="AK55" s="293"/>
      <c r="AL55" s="293"/>
      <c r="AM55" s="293"/>
      <c r="AN55" s="292">
        <f>SUM(AG55,AT55)</f>
        <v>0</v>
      </c>
      <c r="AO55" s="293"/>
      <c r="AP55" s="293"/>
      <c r="AQ55" s="74" t="s">
        <v>76</v>
      </c>
      <c r="AR55" s="71"/>
      <c r="AS55" s="75">
        <v>0</v>
      </c>
      <c r="AT55" s="76">
        <f>ROUND(SUM(AV55:AW55),2)</f>
        <v>0</v>
      </c>
      <c r="AU55" s="77">
        <f>'1 - modernizace konstrukce'!P90</f>
        <v>0</v>
      </c>
      <c r="AV55" s="76">
        <f>'1 - modernizace konstrukce'!J33</f>
        <v>0</v>
      </c>
      <c r="AW55" s="76">
        <f>'1 - modernizace konstrukce'!J34</f>
        <v>0</v>
      </c>
      <c r="AX55" s="76">
        <f>'1 - modernizace konstrukce'!J35</f>
        <v>0</v>
      </c>
      <c r="AY55" s="76">
        <f>'1 - modernizace konstrukce'!J36</f>
        <v>0</v>
      </c>
      <c r="AZ55" s="76">
        <f>'1 - modernizace konstrukce'!F33</f>
        <v>0</v>
      </c>
      <c r="BA55" s="76">
        <f>'1 - modernizace konstrukce'!F34</f>
        <v>0</v>
      </c>
      <c r="BB55" s="76">
        <f>'1 - modernizace konstrukce'!F35</f>
        <v>0</v>
      </c>
      <c r="BC55" s="76">
        <f>'1 - modernizace konstrukce'!F36</f>
        <v>0</v>
      </c>
      <c r="BD55" s="78">
        <f>'1 - modernizace konstrukce'!F37</f>
        <v>0</v>
      </c>
      <c r="BT55" s="79" t="s">
        <v>75</v>
      </c>
      <c r="BV55" s="79" t="s">
        <v>72</v>
      </c>
      <c r="BW55" s="79" t="s">
        <v>77</v>
      </c>
      <c r="BX55" s="79" t="s">
        <v>5</v>
      </c>
      <c r="CL55" s="79" t="s">
        <v>18</v>
      </c>
      <c r="CM55" s="79" t="s">
        <v>78</v>
      </c>
    </row>
    <row r="56" spans="1:91" s="6" customFormat="1" ht="16.5" customHeight="1">
      <c r="A56" s="70" t="s">
        <v>74</v>
      </c>
      <c r="B56" s="71"/>
      <c r="C56" s="72"/>
      <c r="D56" s="294" t="s">
        <v>78</v>
      </c>
      <c r="E56" s="294"/>
      <c r="F56" s="294"/>
      <c r="G56" s="294"/>
      <c r="H56" s="294"/>
      <c r="I56" s="73"/>
      <c r="J56" s="294" t="s">
        <v>79</v>
      </c>
      <c r="K56" s="294"/>
      <c r="L56" s="294"/>
      <c r="M56" s="294"/>
      <c r="N56" s="294"/>
      <c r="O56" s="294"/>
      <c r="P56" s="294"/>
      <c r="Q56" s="294"/>
      <c r="R56" s="294"/>
      <c r="S56" s="294"/>
      <c r="T56" s="2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2">
        <f>'2 - nátěry konstrukce'!J30</f>
        <v>0</v>
      </c>
      <c r="AH56" s="293"/>
      <c r="AI56" s="293"/>
      <c r="AJ56" s="293"/>
      <c r="AK56" s="293"/>
      <c r="AL56" s="293"/>
      <c r="AM56" s="293"/>
      <c r="AN56" s="292">
        <f>SUM(AG56,AT56)</f>
        <v>0</v>
      </c>
      <c r="AO56" s="293"/>
      <c r="AP56" s="293"/>
      <c r="AQ56" s="74" t="s">
        <v>76</v>
      </c>
      <c r="AR56" s="71"/>
      <c r="AS56" s="80">
        <v>0</v>
      </c>
      <c r="AT56" s="81">
        <f>ROUND(SUM(AV56:AW56),2)</f>
        <v>0</v>
      </c>
      <c r="AU56" s="82">
        <f>'2 - nátěry konstrukce'!P88</f>
        <v>0</v>
      </c>
      <c r="AV56" s="81">
        <f>'2 - nátěry konstrukce'!J33</f>
        <v>0</v>
      </c>
      <c r="AW56" s="81">
        <f>'2 - nátěry konstrukce'!J34</f>
        <v>0</v>
      </c>
      <c r="AX56" s="81">
        <f>'2 - nátěry konstrukce'!J35</f>
        <v>0</v>
      </c>
      <c r="AY56" s="81">
        <f>'2 - nátěry konstrukce'!J36</f>
        <v>0</v>
      </c>
      <c r="AZ56" s="81">
        <f>'2 - nátěry konstrukce'!F33</f>
        <v>0</v>
      </c>
      <c r="BA56" s="81">
        <f>'2 - nátěry konstrukce'!F34</f>
        <v>0</v>
      </c>
      <c r="BB56" s="81">
        <f>'2 - nátěry konstrukce'!F35</f>
        <v>0</v>
      </c>
      <c r="BC56" s="81">
        <f>'2 - nátěry konstrukce'!F36</f>
        <v>0</v>
      </c>
      <c r="BD56" s="83">
        <f>'2 - nátěry konstrukce'!F37</f>
        <v>0</v>
      </c>
      <c r="BT56" s="79" t="s">
        <v>75</v>
      </c>
      <c r="BV56" s="79" t="s">
        <v>72</v>
      </c>
      <c r="BW56" s="79" t="s">
        <v>80</v>
      </c>
      <c r="BX56" s="79" t="s">
        <v>5</v>
      </c>
      <c r="CL56" s="79" t="s">
        <v>18</v>
      </c>
      <c r="CM56" s="79" t="s">
        <v>78</v>
      </c>
    </row>
    <row r="57" spans="2:44" s="1" customFormat="1" ht="30" customHeight="1">
      <c r="B57" s="33"/>
      <c r="AR57" s="33"/>
    </row>
    <row r="58" spans="2:44" s="1" customFormat="1" ht="6.95" customHeight="1"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33"/>
    </row>
  </sheetData>
  <sheetProtection formatColumns="0" formatRows="0"/>
  <mergeCells count="46"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1 - opravy ocelové konstr...'!C2" display="/"/>
    <hyperlink ref="A56" location="'2 - nátěry konstrukce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68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24"/>
  <sheetViews>
    <sheetView showGridLines="0" workbookViewId="0" topLeftCell="A80">
      <selection activeCell="F87" sqref="F87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AT2" s="18" t="s">
        <v>77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78</v>
      </c>
    </row>
    <row r="4" spans="2:46" ht="24.95" customHeight="1">
      <c r="B4" s="21"/>
      <c r="D4" s="22" t="s">
        <v>81</v>
      </c>
      <c r="L4" s="21"/>
      <c r="M4" s="84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04" t="str">
        <f>'Rekapitulace stavby'!K6</f>
        <v>Letní kino Chomutov - modernizace konstrukce promítací plochy</v>
      </c>
      <c r="F7" s="305"/>
      <c r="G7" s="305"/>
      <c r="H7" s="305"/>
      <c r="L7" s="21"/>
    </row>
    <row r="8" spans="2:12" s="1" customFormat="1" ht="12" customHeight="1">
      <c r="B8" s="33"/>
      <c r="D8" s="28" t="s">
        <v>82</v>
      </c>
      <c r="L8" s="33"/>
    </row>
    <row r="9" spans="2:12" s="1" customFormat="1" ht="16.5" customHeight="1">
      <c r="B9" s="33"/>
      <c r="E9" s="301" t="s">
        <v>627</v>
      </c>
      <c r="F9" s="303"/>
      <c r="G9" s="303"/>
      <c r="H9" s="303"/>
      <c r="L9" s="33"/>
    </row>
    <row r="10" spans="2:12" s="1" customFormat="1" ht="12">
      <c r="B10" s="33"/>
      <c r="L10" s="33"/>
    </row>
    <row r="11" spans="2:12" s="1" customFormat="1" ht="12" customHeight="1">
      <c r="B11" s="33"/>
      <c r="D11" s="28" t="s">
        <v>17</v>
      </c>
      <c r="F11" s="26" t="s">
        <v>18</v>
      </c>
      <c r="I11" s="28" t="s">
        <v>19</v>
      </c>
      <c r="J11" s="26" t="s">
        <v>18</v>
      </c>
      <c r="L11" s="33"/>
    </row>
    <row r="12" spans="2:12" s="1" customFormat="1" ht="12" customHeight="1">
      <c r="B12" s="33"/>
      <c r="D12" s="28" t="s">
        <v>20</v>
      </c>
      <c r="F12" s="26" t="s">
        <v>21</v>
      </c>
      <c r="I12" s="28" t="s">
        <v>22</v>
      </c>
      <c r="J12" s="49" t="str">
        <f>'Rekapitulace stavby'!AN8</f>
        <v>Vyplň údaj</v>
      </c>
      <c r="L12" s="33"/>
    </row>
    <row r="13" spans="2:12" s="1" customFormat="1" ht="10.9" customHeight="1">
      <c r="B13" s="33"/>
      <c r="L13" s="33"/>
    </row>
    <row r="14" spans="2:12" s="1" customFormat="1" ht="12" customHeight="1">
      <c r="B14" s="33"/>
      <c r="D14" s="28" t="s">
        <v>23</v>
      </c>
      <c r="I14" s="28" t="s">
        <v>24</v>
      </c>
      <c r="J14" s="26">
        <f>IF('Rekapitulace stavby'!AN10="","",'Rekapitulace stavby'!AN10)</f>
        <v>47308095</v>
      </c>
      <c r="L14" s="33"/>
    </row>
    <row r="15" spans="2:12" s="1" customFormat="1" ht="18" customHeight="1">
      <c r="B15" s="33"/>
      <c r="E15" s="26" t="str">
        <f>IF('Rekapitulace stavby'!E11="","",'Rekapitulace stavby'!E11)</f>
        <v xml:space="preserve"> </v>
      </c>
      <c r="I15" s="28" t="s">
        <v>25</v>
      </c>
      <c r="J15" s="26" t="str">
        <f>IF('Rekapitulace stavby'!AN11="","",'Rekapitulace stavby'!AN11)</f>
        <v>CZ47308095</v>
      </c>
      <c r="L15" s="33"/>
    </row>
    <row r="16" spans="2:12" s="1" customFormat="1" ht="6.95" customHeight="1">
      <c r="B16" s="33"/>
      <c r="L16" s="33"/>
    </row>
    <row r="17" spans="2:12" s="1" customFormat="1" ht="12" customHeight="1">
      <c r="B17" s="33"/>
      <c r="D17" s="28" t="s">
        <v>26</v>
      </c>
      <c r="I17" s="28" t="s">
        <v>24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06" t="str">
        <f>'Rekapitulace stavby'!E14</f>
        <v>Vyplň údaj</v>
      </c>
      <c r="F18" s="269"/>
      <c r="G18" s="269"/>
      <c r="H18" s="269"/>
      <c r="I18" s="28" t="s">
        <v>25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8" t="s">
        <v>28</v>
      </c>
      <c r="I20" s="28" t="s">
        <v>24</v>
      </c>
      <c r="J20" s="26" t="str">
        <f>IF('Rekapitulace stavby'!AN16="","",'Rekapitulace stavby'!AN16)</f>
        <v/>
      </c>
      <c r="L20" s="33"/>
    </row>
    <row r="21" spans="2:12" s="1" customFormat="1" ht="18" customHeight="1">
      <c r="B21" s="33"/>
      <c r="E21" s="26" t="str">
        <f>IF('Rekapitulace stavby'!E17="","",'Rekapitulace stavby'!E17)</f>
        <v xml:space="preserve"> </v>
      </c>
      <c r="I21" s="28" t="s">
        <v>25</v>
      </c>
      <c r="J21" s="26" t="str">
        <f>IF('Rekapitulace stavby'!AN17="","",'Rekapitulace stavby'!AN17)</f>
        <v/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8" t="s">
        <v>30</v>
      </c>
      <c r="I23" s="28" t="s">
        <v>24</v>
      </c>
      <c r="J23" s="26" t="s">
        <v>31</v>
      </c>
      <c r="L23" s="33"/>
    </row>
    <row r="24" spans="2:12" s="1" customFormat="1" ht="18" customHeight="1">
      <c r="B24" s="33"/>
      <c r="E24" s="26" t="s">
        <v>32</v>
      </c>
      <c r="I24" s="28" t="s">
        <v>25</v>
      </c>
      <c r="J24" s="26" t="s">
        <v>33</v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8" t="s">
        <v>34</v>
      </c>
      <c r="L26" s="33"/>
    </row>
    <row r="27" spans="2:12" s="7" customFormat="1" ht="16.5" customHeight="1">
      <c r="B27" s="85"/>
      <c r="E27" s="274" t="s">
        <v>18</v>
      </c>
      <c r="F27" s="274"/>
      <c r="G27" s="274"/>
      <c r="H27" s="274"/>
      <c r="L27" s="85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0"/>
      <c r="E29" s="50"/>
      <c r="F29" s="50"/>
      <c r="G29" s="50"/>
      <c r="H29" s="50"/>
      <c r="I29" s="50"/>
      <c r="J29" s="50"/>
      <c r="K29" s="50"/>
      <c r="L29" s="33"/>
    </row>
    <row r="30" spans="2:12" s="1" customFormat="1" ht="25.35" customHeight="1">
      <c r="B30" s="33"/>
      <c r="D30" s="86" t="s">
        <v>36</v>
      </c>
      <c r="J30" s="62">
        <f>ROUND(J90,2)</f>
        <v>0</v>
      </c>
      <c r="L30" s="33"/>
    </row>
    <row r="31" spans="2:12" s="1" customFormat="1" ht="6.95" customHeight="1">
      <c r="B31" s="33"/>
      <c r="D31" s="50"/>
      <c r="E31" s="50"/>
      <c r="F31" s="50"/>
      <c r="G31" s="50"/>
      <c r="H31" s="50"/>
      <c r="I31" s="50"/>
      <c r="J31" s="50"/>
      <c r="K31" s="50"/>
      <c r="L31" s="33"/>
    </row>
    <row r="32" spans="2:12" s="1" customFormat="1" ht="14.45" customHeight="1">
      <c r="B32" s="33"/>
      <c r="F32" s="87" t="s">
        <v>38</v>
      </c>
      <c r="I32" s="87" t="s">
        <v>37</v>
      </c>
      <c r="J32" s="87" t="s">
        <v>39</v>
      </c>
      <c r="L32" s="33"/>
    </row>
    <row r="33" spans="2:12" s="1" customFormat="1" ht="14.45" customHeight="1">
      <c r="B33" s="33"/>
      <c r="D33" s="88" t="s">
        <v>40</v>
      </c>
      <c r="E33" s="28" t="s">
        <v>41</v>
      </c>
      <c r="F33" s="89">
        <f>ROUND((SUM(BE90:BE223)),2)</f>
        <v>0</v>
      </c>
      <c r="I33" s="90">
        <v>0.21</v>
      </c>
      <c r="J33" s="89">
        <f>ROUND(((SUM(BE90:BE223))*I33),2)</f>
        <v>0</v>
      </c>
      <c r="L33" s="33"/>
    </row>
    <row r="34" spans="2:12" s="1" customFormat="1" ht="14.45" customHeight="1">
      <c r="B34" s="33"/>
      <c r="E34" s="28" t="s">
        <v>42</v>
      </c>
      <c r="F34" s="89">
        <f>ROUND((SUM(BF90:BF223)),2)</f>
        <v>0</v>
      </c>
      <c r="I34" s="90">
        <v>0.15</v>
      </c>
      <c r="J34" s="89">
        <f>ROUND(((SUM(BF90:BF223))*I34),2)</f>
        <v>0</v>
      </c>
      <c r="L34" s="33"/>
    </row>
    <row r="35" spans="2:12" s="1" customFormat="1" ht="14.45" customHeight="1" hidden="1">
      <c r="B35" s="33"/>
      <c r="E35" s="28" t="s">
        <v>43</v>
      </c>
      <c r="F35" s="89">
        <f>ROUND((SUM(BG90:BG223)),2)</f>
        <v>0</v>
      </c>
      <c r="I35" s="90">
        <v>0.21</v>
      </c>
      <c r="J35" s="89">
        <f>0</f>
        <v>0</v>
      </c>
      <c r="L35" s="33"/>
    </row>
    <row r="36" spans="2:12" s="1" customFormat="1" ht="14.45" customHeight="1" hidden="1">
      <c r="B36" s="33"/>
      <c r="E36" s="28" t="s">
        <v>44</v>
      </c>
      <c r="F36" s="89">
        <f>ROUND((SUM(BH90:BH223)),2)</f>
        <v>0</v>
      </c>
      <c r="I36" s="90">
        <v>0.15</v>
      </c>
      <c r="J36" s="89">
        <f>0</f>
        <v>0</v>
      </c>
      <c r="L36" s="33"/>
    </row>
    <row r="37" spans="2:12" s="1" customFormat="1" ht="14.45" customHeight="1" hidden="1">
      <c r="B37" s="33"/>
      <c r="E37" s="28" t="s">
        <v>45</v>
      </c>
      <c r="F37" s="89">
        <f>ROUND((SUM(BI90:BI223)),2)</f>
        <v>0</v>
      </c>
      <c r="I37" s="90">
        <v>0</v>
      </c>
      <c r="J37" s="89">
        <f>0</f>
        <v>0</v>
      </c>
      <c r="L37" s="33"/>
    </row>
    <row r="38" spans="2:12" s="1" customFormat="1" ht="6.95" customHeight="1">
      <c r="B38" s="33"/>
      <c r="L38" s="33"/>
    </row>
    <row r="39" spans="2:12" s="1" customFormat="1" ht="25.35" customHeight="1">
      <c r="B39" s="33"/>
      <c r="C39" s="91"/>
      <c r="D39" s="92" t="s">
        <v>46</v>
      </c>
      <c r="E39" s="53"/>
      <c r="F39" s="53"/>
      <c r="G39" s="93" t="s">
        <v>47</v>
      </c>
      <c r="H39" s="94" t="s">
        <v>48</v>
      </c>
      <c r="I39" s="53"/>
      <c r="J39" s="95">
        <f>SUM(J30:J37)</f>
        <v>0</v>
      </c>
      <c r="K39" s="96"/>
      <c r="L39" s="33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3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3"/>
    </row>
    <row r="45" spans="2:12" s="1" customFormat="1" ht="24.95" customHeight="1">
      <c r="B45" s="33"/>
      <c r="C45" s="22" t="s">
        <v>83</v>
      </c>
      <c r="L45" s="33"/>
    </row>
    <row r="46" spans="2:12" s="1" customFormat="1" ht="6.95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16.5" customHeight="1">
      <c r="B48" s="33"/>
      <c r="E48" s="304" t="str">
        <f>E7</f>
        <v>Letní kino Chomutov - modernizace konstrukce promítací plochy</v>
      </c>
      <c r="F48" s="305"/>
      <c r="G48" s="305"/>
      <c r="H48" s="305"/>
      <c r="L48" s="33"/>
    </row>
    <row r="49" spans="2:12" s="1" customFormat="1" ht="12" customHeight="1">
      <c r="B49" s="33"/>
      <c r="C49" s="28" t="s">
        <v>82</v>
      </c>
      <c r="L49" s="33"/>
    </row>
    <row r="50" spans="2:12" s="1" customFormat="1" ht="16.5" customHeight="1">
      <c r="B50" s="33"/>
      <c r="E50" s="301" t="str">
        <f>E9</f>
        <v xml:space="preserve">1 - modernizace konstrukce </v>
      </c>
      <c r="F50" s="303"/>
      <c r="G50" s="303"/>
      <c r="H50" s="303"/>
      <c r="L50" s="33"/>
    </row>
    <row r="51" spans="2:12" s="1" customFormat="1" ht="6.95" customHeight="1">
      <c r="B51" s="33"/>
      <c r="L51" s="33"/>
    </row>
    <row r="52" spans="2:12" s="1" customFormat="1" ht="12" customHeight="1">
      <c r="B52" s="33"/>
      <c r="C52" s="28" t="s">
        <v>20</v>
      </c>
      <c r="F52" s="26" t="str">
        <f>F12</f>
        <v xml:space="preserve"> </v>
      </c>
      <c r="I52" s="28" t="s">
        <v>22</v>
      </c>
      <c r="J52" s="49" t="str">
        <f>IF(J12="","",J12)</f>
        <v>Vyplň údaj</v>
      </c>
      <c r="L52" s="33"/>
    </row>
    <row r="53" spans="2:12" s="1" customFormat="1" ht="6.95" customHeight="1">
      <c r="B53" s="33"/>
      <c r="L53" s="33"/>
    </row>
    <row r="54" spans="2:12" s="1" customFormat="1" ht="15.2" customHeight="1">
      <c r="B54" s="33"/>
      <c r="C54" s="28" t="s">
        <v>23</v>
      </c>
      <c r="F54" s="26" t="str">
        <f>E15</f>
        <v xml:space="preserve"> </v>
      </c>
      <c r="I54" s="28" t="s">
        <v>28</v>
      </c>
      <c r="J54" s="31" t="str">
        <f>E21</f>
        <v xml:space="preserve"> </v>
      </c>
      <c r="L54" s="33"/>
    </row>
    <row r="55" spans="2:12" s="1" customFormat="1" ht="25.7" customHeight="1">
      <c r="B55" s="33"/>
      <c r="C55" s="28" t="s">
        <v>26</v>
      </c>
      <c r="F55" s="26" t="str">
        <f>IF(E18="","",E18)</f>
        <v>Vyplň údaj</v>
      </c>
      <c r="I55" s="28" t="s">
        <v>30</v>
      </c>
      <c r="J55" s="31" t="str">
        <f>E24</f>
        <v>Ing. Kateřina Tumpachová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7" t="s">
        <v>84</v>
      </c>
      <c r="D57" s="91"/>
      <c r="E57" s="91"/>
      <c r="F57" s="91"/>
      <c r="G57" s="91"/>
      <c r="H57" s="91"/>
      <c r="I57" s="91"/>
      <c r="J57" s="98" t="s">
        <v>85</v>
      </c>
      <c r="K57" s="91"/>
      <c r="L57" s="33"/>
    </row>
    <row r="58" spans="2:12" s="1" customFormat="1" ht="10.35" customHeight="1">
      <c r="B58" s="33"/>
      <c r="L58" s="33"/>
    </row>
    <row r="59" spans="2:47" s="1" customFormat="1" ht="22.9" customHeight="1">
      <c r="B59" s="33"/>
      <c r="C59" s="99" t="s">
        <v>68</v>
      </c>
      <c r="J59" s="62">
        <f>J90</f>
        <v>0</v>
      </c>
      <c r="L59" s="33"/>
      <c r="AU59" s="18" t="s">
        <v>86</v>
      </c>
    </row>
    <row r="60" spans="2:12" s="8" customFormat="1" ht="24.95" customHeight="1">
      <c r="B60" s="100"/>
      <c r="D60" s="101" t="s">
        <v>87</v>
      </c>
      <c r="E60" s="102"/>
      <c r="F60" s="102"/>
      <c r="G60" s="102"/>
      <c r="H60" s="102"/>
      <c r="I60" s="102"/>
      <c r="J60" s="103">
        <f>J91</f>
        <v>0</v>
      </c>
      <c r="L60" s="100"/>
    </row>
    <row r="61" spans="2:12" s="9" customFormat="1" ht="19.9" customHeight="1">
      <c r="B61" s="104"/>
      <c r="D61" s="105" t="s">
        <v>88</v>
      </c>
      <c r="E61" s="106"/>
      <c r="F61" s="106"/>
      <c r="G61" s="106"/>
      <c r="H61" s="106"/>
      <c r="I61" s="106"/>
      <c r="J61" s="107">
        <f>J92</f>
        <v>0</v>
      </c>
      <c r="L61" s="104"/>
    </row>
    <row r="62" spans="2:12" s="9" customFormat="1" ht="19.9" customHeight="1">
      <c r="B62" s="104"/>
      <c r="D62" s="105" t="s">
        <v>89</v>
      </c>
      <c r="E62" s="106"/>
      <c r="F62" s="106"/>
      <c r="G62" s="106"/>
      <c r="H62" s="106"/>
      <c r="I62" s="106"/>
      <c r="J62" s="107">
        <f>J114</f>
        <v>0</v>
      </c>
      <c r="L62" s="104"/>
    </row>
    <row r="63" spans="2:12" s="8" customFormat="1" ht="24.95" customHeight="1">
      <c r="B63" s="100"/>
      <c r="D63" s="101" t="s">
        <v>90</v>
      </c>
      <c r="E63" s="102"/>
      <c r="F63" s="102"/>
      <c r="G63" s="102"/>
      <c r="H63" s="102"/>
      <c r="I63" s="102"/>
      <c r="J63" s="103">
        <f>J128</f>
        <v>0</v>
      </c>
      <c r="L63" s="100"/>
    </row>
    <row r="64" spans="2:12" s="9" customFormat="1" ht="19.9" customHeight="1">
      <c r="B64" s="104"/>
      <c r="D64" s="105" t="s">
        <v>91</v>
      </c>
      <c r="E64" s="106"/>
      <c r="F64" s="106"/>
      <c r="G64" s="106"/>
      <c r="H64" s="106"/>
      <c r="I64" s="106"/>
      <c r="J64" s="107">
        <f>J129</f>
        <v>0</v>
      </c>
      <c r="L64" s="104"/>
    </row>
    <row r="65" spans="2:12" s="9" customFormat="1" ht="19.9" customHeight="1">
      <c r="B65" s="104"/>
      <c r="D65" s="105" t="s">
        <v>92</v>
      </c>
      <c r="E65" s="106"/>
      <c r="F65" s="106"/>
      <c r="G65" s="106"/>
      <c r="H65" s="106"/>
      <c r="I65" s="106"/>
      <c r="J65" s="107">
        <f>J174</f>
        <v>0</v>
      </c>
      <c r="L65" s="104"/>
    </row>
    <row r="66" spans="2:12" s="8" customFormat="1" ht="24.95" customHeight="1">
      <c r="B66" s="100"/>
      <c r="D66" s="101" t="s">
        <v>93</v>
      </c>
      <c r="E66" s="102"/>
      <c r="F66" s="102"/>
      <c r="G66" s="102"/>
      <c r="H66" s="102"/>
      <c r="I66" s="102"/>
      <c r="J66" s="103">
        <f>J202</f>
        <v>0</v>
      </c>
      <c r="L66" s="100"/>
    </row>
    <row r="67" spans="2:12" s="8" customFormat="1" ht="24.95" customHeight="1">
      <c r="B67" s="100"/>
      <c r="D67" s="101" t="s">
        <v>94</v>
      </c>
      <c r="E67" s="102"/>
      <c r="F67" s="102"/>
      <c r="G67" s="102"/>
      <c r="H67" s="102"/>
      <c r="I67" s="102"/>
      <c r="J67" s="103">
        <f>J211</f>
        <v>0</v>
      </c>
      <c r="L67" s="100"/>
    </row>
    <row r="68" spans="2:12" s="9" customFormat="1" ht="19.9" customHeight="1">
      <c r="B68" s="104"/>
      <c r="D68" s="105" t="s">
        <v>95</v>
      </c>
      <c r="E68" s="106"/>
      <c r="F68" s="106"/>
      <c r="G68" s="106"/>
      <c r="H68" s="106"/>
      <c r="I68" s="106"/>
      <c r="J68" s="107">
        <f>J212</f>
        <v>0</v>
      </c>
      <c r="L68" s="104"/>
    </row>
    <row r="69" spans="2:12" s="9" customFormat="1" ht="19.9" customHeight="1">
      <c r="B69" s="104"/>
      <c r="D69" s="105" t="s">
        <v>96</v>
      </c>
      <c r="E69" s="106"/>
      <c r="F69" s="106"/>
      <c r="G69" s="106"/>
      <c r="H69" s="106"/>
      <c r="I69" s="106"/>
      <c r="J69" s="107">
        <f>J216</f>
        <v>0</v>
      </c>
      <c r="L69" s="104"/>
    </row>
    <row r="70" spans="2:12" s="9" customFormat="1" ht="19.9" customHeight="1">
      <c r="B70" s="104"/>
      <c r="D70" s="105" t="s">
        <v>97</v>
      </c>
      <c r="E70" s="106"/>
      <c r="F70" s="106"/>
      <c r="G70" s="106"/>
      <c r="H70" s="106"/>
      <c r="I70" s="106"/>
      <c r="J70" s="107">
        <f>J220</f>
        <v>0</v>
      </c>
      <c r="L70" s="104"/>
    </row>
    <row r="71" spans="2:12" s="1" customFormat="1" ht="21.75" customHeight="1">
      <c r="B71" s="33"/>
      <c r="L71" s="33"/>
    </row>
    <row r="72" spans="2:12" s="1" customFormat="1" ht="6.95" customHeight="1"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33"/>
    </row>
    <row r="76" spans="2:12" s="1" customFormat="1" ht="6.95" customHeight="1">
      <c r="B76" s="43"/>
      <c r="C76" s="44"/>
      <c r="D76" s="44"/>
      <c r="E76" s="44"/>
      <c r="F76" s="44"/>
      <c r="G76" s="44"/>
      <c r="H76" s="44"/>
      <c r="I76" s="44"/>
      <c r="J76" s="44"/>
      <c r="K76" s="44"/>
      <c r="L76" s="33"/>
    </row>
    <row r="77" spans="2:12" s="1" customFormat="1" ht="24.95" customHeight="1">
      <c r="B77" s="33"/>
      <c r="C77" s="22" t="s">
        <v>98</v>
      </c>
      <c r="L77" s="33"/>
    </row>
    <row r="78" spans="2:12" s="1" customFormat="1" ht="6.95" customHeight="1">
      <c r="B78" s="33"/>
      <c r="L78" s="33"/>
    </row>
    <row r="79" spans="2:12" s="1" customFormat="1" ht="12" customHeight="1">
      <c r="B79" s="33"/>
      <c r="C79" s="28" t="s">
        <v>16</v>
      </c>
      <c r="L79" s="33"/>
    </row>
    <row r="80" spans="2:12" s="1" customFormat="1" ht="16.5" customHeight="1">
      <c r="B80" s="33"/>
      <c r="E80" s="304" t="str">
        <f>E7</f>
        <v>Letní kino Chomutov - modernizace konstrukce promítací plochy</v>
      </c>
      <c r="F80" s="305"/>
      <c r="G80" s="305"/>
      <c r="H80" s="305"/>
      <c r="L80" s="33"/>
    </row>
    <row r="81" spans="2:12" s="1" customFormat="1" ht="12" customHeight="1">
      <c r="B81" s="33"/>
      <c r="C81" s="28" t="s">
        <v>82</v>
      </c>
      <c r="L81" s="33"/>
    </row>
    <row r="82" spans="2:12" s="1" customFormat="1" ht="16.5" customHeight="1">
      <c r="B82" s="33"/>
      <c r="E82" s="301" t="str">
        <f>E9</f>
        <v xml:space="preserve">1 - modernizace konstrukce </v>
      </c>
      <c r="F82" s="303"/>
      <c r="G82" s="303"/>
      <c r="H82" s="303"/>
      <c r="L82" s="33"/>
    </row>
    <row r="83" spans="2:12" s="1" customFormat="1" ht="6.95" customHeight="1">
      <c r="B83" s="33"/>
      <c r="L83" s="33"/>
    </row>
    <row r="84" spans="2:12" s="1" customFormat="1" ht="12" customHeight="1">
      <c r="B84" s="33"/>
      <c r="C84" s="28" t="s">
        <v>20</v>
      </c>
      <c r="F84" s="26" t="str">
        <f>'Rekapitulace stavby'!K8</f>
        <v>Letní kino, Přemyslova, Chomutov</v>
      </c>
      <c r="I84" s="28" t="s">
        <v>22</v>
      </c>
      <c r="J84" s="49" t="str">
        <f>IF(J12="","",J12)</f>
        <v>Vyplň údaj</v>
      </c>
      <c r="L84" s="33"/>
    </row>
    <row r="85" spans="2:12" s="1" customFormat="1" ht="6.95" customHeight="1">
      <c r="B85" s="33"/>
      <c r="L85" s="33"/>
    </row>
    <row r="86" spans="2:12" s="1" customFormat="1" ht="15.2" customHeight="1">
      <c r="B86" s="33"/>
      <c r="C86" s="28" t="s">
        <v>23</v>
      </c>
      <c r="F86" s="26" t="str">
        <f>'Rekapitulace stavby'!K10</f>
        <v>KULTURA A SPORT CHOMUTOV s.r.o.</v>
      </c>
      <c r="I86" s="28" t="s">
        <v>28</v>
      </c>
      <c r="J86" s="31" t="str">
        <f>E21</f>
        <v xml:space="preserve"> </v>
      </c>
      <c r="L86" s="33"/>
    </row>
    <row r="87" spans="2:12" s="1" customFormat="1" ht="25.7" customHeight="1">
      <c r="B87" s="33"/>
      <c r="C87" s="28" t="s">
        <v>26</v>
      </c>
      <c r="F87" s="26" t="str">
        <f>IF(E18="","",E18)</f>
        <v>Vyplň údaj</v>
      </c>
      <c r="I87" s="28" t="s">
        <v>30</v>
      </c>
      <c r="J87" s="31" t="str">
        <f>E24</f>
        <v>Ing. Kateřina Tumpachová</v>
      </c>
      <c r="L87" s="33"/>
    </row>
    <row r="88" spans="2:12" s="1" customFormat="1" ht="10.35" customHeight="1">
      <c r="B88" s="33"/>
      <c r="L88" s="33"/>
    </row>
    <row r="89" spans="2:20" s="10" customFormat="1" ht="29.25" customHeight="1">
      <c r="B89" s="108"/>
      <c r="C89" s="109" t="s">
        <v>99</v>
      </c>
      <c r="D89" s="110" t="s">
        <v>55</v>
      </c>
      <c r="E89" s="110" t="s">
        <v>51</v>
      </c>
      <c r="F89" s="110" t="s">
        <v>52</v>
      </c>
      <c r="G89" s="110" t="s">
        <v>100</v>
      </c>
      <c r="H89" s="110" t="s">
        <v>101</v>
      </c>
      <c r="I89" s="110" t="s">
        <v>102</v>
      </c>
      <c r="J89" s="110" t="s">
        <v>85</v>
      </c>
      <c r="K89" s="111" t="s">
        <v>103</v>
      </c>
      <c r="L89" s="108"/>
      <c r="M89" s="55" t="s">
        <v>18</v>
      </c>
      <c r="N89" s="56" t="s">
        <v>40</v>
      </c>
      <c r="O89" s="56" t="s">
        <v>104</v>
      </c>
      <c r="P89" s="56" t="s">
        <v>105</v>
      </c>
      <c r="Q89" s="56" t="s">
        <v>106</v>
      </c>
      <c r="R89" s="56" t="s">
        <v>107</v>
      </c>
      <c r="S89" s="56" t="s">
        <v>108</v>
      </c>
      <c r="T89" s="57" t="s">
        <v>109</v>
      </c>
    </row>
    <row r="90" spans="2:63" s="1" customFormat="1" ht="22.9" customHeight="1">
      <c r="B90" s="33"/>
      <c r="C90" s="60" t="s">
        <v>110</v>
      </c>
      <c r="J90" s="112">
        <f>BK90</f>
        <v>0</v>
      </c>
      <c r="L90" s="33"/>
      <c r="M90" s="58"/>
      <c r="N90" s="50"/>
      <c r="O90" s="50"/>
      <c r="P90" s="113">
        <f>P91+P128+P202+P211</f>
        <v>0</v>
      </c>
      <c r="Q90" s="50"/>
      <c r="R90" s="113">
        <f>R91+R128+R202+R211</f>
        <v>1.03054932</v>
      </c>
      <c r="S90" s="50"/>
      <c r="T90" s="114">
        <f>T91+T128+T202+T211</f>
        <v>3.95424</v>
      </c>
      <c r="AT90" s="18" t="s">
        <v>69</v>
      </c>
      <c r="AU90" s="18" t="s">
        <v>86</v>
      </c>
      <c r="BK90" s="115">
        <f>BK91+BK128+BK202+BK211</f>
        <v>0</v>
      </c>
    </row>
    <row r="91" spans="2:63" s="11" customFormat="1" ht="25.9" customHeight="1">
      <c r="B91" s="116"/>
      <c r="D91" s="117" t="s">
        <v>69</v>
      </c>
      <c r="E91" s="118" t="s">
        <v>111</v>
      </c>
      <c r="F91" s="118" t="s">
        <v>112</v>
      </c>
      <c r="I91" s="119"/>
      <c r="J91" s="120">
        <f>BK91</f>
        <v>0</v>
      </c>
      <c r="L91" s="116"/>
      <c r="M91" s="121"/>
      <c r="P91" s="122">
        <f>P92+P114</f>
        <v>0</v>
      </c>
      <c r="R91" s="122">
        <f>R92+R114</f>
        <v>0</v>
      </c>
      <c r="T91" s="123">
        <f>T92+T114</f>
        <v>0</v>
      </c>
      <c r="AR91" s="117" t="s">
        <v>75</v>
      </c>
      <c r="AT91" s="124" t="s">
        <v>69</v>
      </c>
      <c r="AU91" s="124" t="s">
        <v>70</v>
      </c>
      <c r="AY91" s="117" t="s">
        <v>113</v>
      </c>
      <c r="BK91" s="125">
        <f>BK92+BK114</f>
        <v>0</v>
      </c>
    </row>
    <row r="92" spans="2:63" s="11" customFormat="1" ht="22.9" customHeight="1">
      <c r="B92" s="116"/>
      <c r="D92" s="117" t="s">
        <v>69</v>
      </c>
      <c r="E92" s="126" t="s">
        <v>114</v>
      </c>
      <c r="F92" s="126" t="s">
        <v>115</v>
      </c>
      <c r="I92" s="119"/>
      <c r="J92" s="127">
        <f>BK92</f>
        <v>0</v>
      </c>
      <c r="L92" s="116"/>
      <c r="M92" s="121"/>
      <c r="P92" s="122">
        <f>SUM(P93:P113)</f>
        <v>0</v>
      </c>
      <c r="R92" s="122">
        <f>SUM(R93:R113)</f>
        <v>0</v>
      </c>
      <c r="T92" s="123">
        <f>SUM(T93:T113)</f>
        <v>0</v>
      </c>
      <c r="AR92" s="117" t="s">
        <v>75</v>
      </c>
      <c r="AT92" s="124" t="s">
        <v>69</v>
      </c>
      <c r="AU92" s="124" t="s">
        <v>75</v>
      </c>
      <c r="AY92" s="117" t="s">
        <v>113</v>
      </c>
      <c r="BK92" s="125">
        <f>SUM(BK93:BK113)</f>
        <v>0</v>
      </c>
    </row>
    <row r="93" spans="2:65" s="1" customFormat="1" ht="16.5" customHeight="1">
      <c r="B93" s="33"/>
      <c r="C93" s="128" t="s">
        <v>75</v>
      </c>
      <c r="D93" s="128" t="s">
        <v>116</v>
      </c>
      <c r="E93" s="129" t="s">
        <v>117</v>
      </c>
      <c r="F93" s="130" t="s">
        <v>118</v>
      </c>
      <c r="G93" s="131" t="s">
        <v>119</v>
      </c>
      <c r="H93" s="132">
        <v>1</v>
      </c>
      <c r="I93" s="133"/>
      <c r="J93" s="134">
        <f>ROUND(I93*H93,2)</f>
        <v>0</v>
      </c>
      <c r="K93" s="130" t="s">
        <v>120</v>
      </c>
      <c r="L93" s="33"/>
      <c r="M93" s="135" t="s">
        <v>18</v>
      </c>
      <c r="N93" s="136" t="s">
        <v>41</v>
      </c>
      <c r="P93" s="137">
        <f>O93*H93</f>
        <v>0</v>
      </c>
      <c r="Q93" s="137">
        <v>0</v>
      </c>
      <c r="R93" s="137">
        <f>Q93*H93</f>
        <v>0</v>
      </c>
      <c r="S93" s="137">
        <v>0</v>
      </c>
      <c r="T93" s="138">
        <f>S93*H93</f>
        <v>0</v>
      </c>
      <c r="AR93" s="139" t="s">
        <v>121</v>
      </c>
      <c r="AT93" s="139" t="s">
        <v>116</v>
      </c>
      <c r="AU93" s="139" t="s">
        <v>78</v>
      </c>
      <c r="AY93" s="18" t="s">
        <v>113</v>
      </c>
      <c r="BE93" s="140">
        <f>IF(N93="základní",J93,0)</f>
        <v>0</v>
      </c>
      <c r="BF93" s="140">
        <f>IF(N93="snížená",J93,0)</f>
        <v>0</v>
      </c>
      <c r="BG93" s="140">
        <f>IF(N93="zákl. přenesená",J93,0)</f>
        <v>0</v>
      </c>
      <c r="BH93" s="140">
        <f>IF(N93="sníž. přenesená",J93,0)</f>
        <v>0</v>
      </c>
      <c r="BI93" s="140">
        <f>IF(N93="nulová",J93,0)</f>
        <v>0</v>
      </c>
      <c r="BJ93" s="18" t="s">
        <v>75</v>
      </c>
      <c r="BK93" s="140">
        <f>ROUND(I93*H93,2)</f>
        <v>0</v>
      </c>
      <c r="BL93" s="18" t="s">
        <v>121</v>
      </c>
      <c r="BM93" s="139" t="s">
        <v>122</v>
      </c>
    </row>
    <row r="94" spans="2:47" s="1" customFormat="1" ht="19.5">
      <c r="B94" s="33"/>
      <c r="D94" s="141" t="s">
        <v>123</v>
      </c>
      <c r="F94" s="142" t="s">
        <v>124</v>
      </c>
      <c r="I94" s="143"/>
      <c r="L94" s="33"/>
      <c r="M94" s="144"/>
      <c r="T94" s="52"/>
      <c r="AT94" s="18" t="s">
        <v>123</v>
      </c>
      <c r="AU94" s="18" t="s">
        <v>78</v>
      </c>
    </row>
    <row r="95" spans="2:47" s="1" customFormat="1" ht="12">
      <c r="B95" s="33"/>
      <c r="D95" s="145" t="s">
        <v>125</v>
      </c>
      <c r="F95" s="146" t="s">
        <v>126</v>
      </c>
      <c r="I95" s="143"/>
      <c r="L95" s="33"/>
      <c r="M95" s="144"/>
      <c r="T95" s="52"/>
      <c r="AT95" s="18" t="s">
        <v>125</v>
      </c>
      <c r="AU95" s="18" t="s">
        <v>78</v>
      </c>
    </row>
    <row r="96" spans="2:65" s="1" customFormat="1" ht="16.5" customHeight="1">
      <c r="B96" s="33"/>
      <c r="C96" s="128" t="s">
        <v>78</v>
      </c>
      <c r="D96" s="128" t="s">
        <v>116</v>
      </c>
      <c r="E96" s="129" t="s">
        <v>127</v>
      </c>
      <c r="F96" s="130" t="s">
        <v>128</v>
      </c>
      <c r="G96" s="131" t="s">
        <v>119</v>
      </c>
      <c r="H96" s="132">
        <v>1</v>
      </c>
      <c r="I96" s="133"/>
      <c r="J96" s="134">
        <f>ROUND(I96*H96,2)</f>
        <v>0</v>
      </c>
      <c r="K96" s="130" t="s">
        <v>120</v>
      </c>
      <c r="L96" s="33"/>
      <c r="M96" s="135" t="s">
        <v>18</v>
      </c>
      <c r="N96" s="136" t="s">
        <v>41</v>
      </c>
      <c r="P96" s="137">
        <f>O96*H96</f>
        <v>0</v>
      </c>
      <c r="Q96" s="137">
        <v>0</v>
      </c>
      <c r="R96" s="137">
        <f>Q96*H96</f>
        <v>0</v>
      </c>
      <c r="S96" s="137">
        <v>0</v>
      </c>
      <c r="T96" s="138">
        <f>S96*H96</f>
        <v>0</v>
      </c>
      <c r="AR96" s="139" t="s">
        <v>121</v>
      </c>
      <c r="AT96" s="139" t="s">
        <v>116</v>
      </c>
      <c r="AU96" s="139" t="s">
        <v>78</v>
      </c>
      <c r="AY96" s="18" t="s">
        <v>113</v>
      </c>
      <c r="BE96" s="140">
        <f>IF(N96="základní",J96,0)</f>
        <v>0</v>
      </c>
      <c r="BF96" s="140">
        <f>IF(N96="snížená",J96,0)</f>
        <v>0</v>
      </c>
      <c r="BG96" s="140">
        <f>IF(N96="zákl. přenesená",J96,0)</f>
        <v>0</v>
      </c>
      <c r="BH96" s="140">
        <f>IF(N96="sníž. přenesená",J96,0)</f>
        <v>0</v>
      </c>
      <c r="BI96" s="140">
        <f>IF(N96="nulová",J96,0)</f>
        <v>0</v>
      </c>
      <c r="BJ96" s="18" t="s">
        <v>75</v>
      </c>
      <c r="BK96" s="140">
        <f>ROUND(I96*H96,2)</f>
        <v>0</v>
      </c>
      <c r="BL96" s="18" t="s">
        <v>121</v>
      </c>
      <c r="BM96" s="139" t="s">
        <v>129</v>
      </c>
    </row>
    <row r="97" spans="2:47" s="1" customFormat="1" ht="19.5">
      <c r="B97" s="33"/>
      <c r="D97" s="141" t="s">
        <v>123</v>
      </c>
      <c r="F97" s="142" t="s">
        <v>130</v>
      </c>
      <c r="I97" s="143"/>
      <c r="L97" s="33"/>
      <c r="M97" s="144"/>
      <c r="T97" s="52"/>
      <c r="AT97" s="18" t="s">
        <v>123</v>
      </c>
      <c r="AU97" s="18" t="s">
        <v>78</v>
      </c>
    </row>
    <row r="98" spans="2:47" s="1" customFormat="1" ht="12">
      <c r="B98" s="33"/>
      <c r="D98" s="145" t="s">
        <v>125</v>
      </c>
      <c r="F98" s="146" t="s">
        <v>131</v>
      </c>
      <c r="I98" s="143"/>
      <c r="L98" s="33"/>
      <c r="M98" s="144"/>
      <c r="T98" s="52"/>
      <c r="AT98" s="18" t="s">
        <v>125</v>
      </c>
      <c r="AU98" s="18" t="s">
        <v>78</v>
      </c>
    </row>
    <row r="99" spans="2:65" s="1" customFormat="1" ht="16.5" customHeight="1">
      <c r="B99" s="33"/>
      <c r="C99" s="128" t="s">
        <v>132</v>
      </c>
      <c r="D99" s="128" t="s">
        <v>116</v>
      </c>
      <c r="E99" s="129" t="s">
        <v>133</v>
      </c>
      <c r="F99" s="130" t="s">
        <v>134</v>
      </c>
      <c r="G99" s="131" t="s">
        <v>119</v>
      </c>
      <c r="H99" s="132">
        <v>60</v>
      </c>
      <c r="I99" s="133"/>
      <c r="J99" s="134">
        <f>ROUND(I99*H99,2)</f>
        <v>0</v>
      </c>
      <c r="K99" s="130" t="s">
        <v>120</v>
      </c>
      <c r="L99" s="33"/>
      <c r="M99" s="135" t="s">
        <v>18</v>
      </c>
      <c r="N99" s="136" t="s">
        <v>41</v>
      </c>
      <c r="P99" s="137">
        <f>O99*H99</f>
        <v>0</v>
      </c>
      <c r="Q99" s="137">
        <v>0</v>
      </c>
      <c r="R99" s="137">
        <f>Q99*H99</f>
        <v>0</v>
      </c>
      <c r="S99" s="137">
        <v>0</v>
      </c>
      <c r="T99" s="138">
        <f>S99*H99</f>
        <v>0</v>
      </c>
      <c r="AR99" s="139" t="s">
        <v>121</v>
      </c>
      <c r="AT99" s="139" t="s">
        <v>116</v>
      </c>
      <c r="AU99" s="139" t="s">
        <v>78</v>
      </c>
      <c r="AY99" s="18" t="s">
        <v>113</v>
      </c>
      <c r="BE99" s="140">
        <f>IF(N99="základní",J99,0)</f>
        <v>0</v>
      </c>
      <c r="BF99" s="140">
        <f>IF(N99="snížená",J99,0)</f>
        <v>0</v>
      </c>
      <c r="BG99" s="140">
        <f>IF(N99="zákl. přenesená",J99,0)</f>
        <v>0</v>
      </c>
      <c r="BH99" s="140">
        <f>IF(N99="sníž. přenesená",J99,0)</f>
        <v>0</v>
      </c>
      <c r="BI99" s="140">
        <f>IF(N99="nulová",J99,0)</f>
        <v>0</v>
      </c>
      <c r="BJ99" s="18" t="s">
        <v>75</v>
      </c>
      <c r="BK99" s="140">
        <f>ROUND(I99*H99,2)</f>
        <v>0</v>
      </c>
      <c r="BL99" s="18" t="s">
        <v>121</v>
      </c>
      <c r="BM99" s="139" t="s">
        <v>135</v>
      </c>
    </row>
    <row r="100" spans="2:47" s="1" customFormat="1" ht="19.5">
      <c r="B100" s="33"/>
      <c r="D100" s="141" t="s">
        <v>123</v>
      </c>
      <c r="F100" s="142" t="s">
        <v>136</v>
      </c>
      <c r="I100" s="143"/>
      <c r="L100" s="33"/>
      <c r="M100" s="144"/>
      <c r="T100" s="52"/>
      <c r="AT100" s="18" t="s">
        <v>123</v>
      </c>
      <c r="AU100" s="18" t="s">
        <v>78</v>
      </c>
    </row>
    <row r="101" spans="2:47" s="1" customFormat="1" ht="12">
      <c r="B101" s="33"/>
      <c r="D101" s="145" t="s">
        <v>125</v>
      </c>
      <c r="F101" s="146" t="s">
        <v>137</v>
      </c>
      <c r="I101" s="143"/>
      <c r="L101" s="33"/>
      <c r="M101" s="144"/>
      <c r="T101" s="52"/>
      <c r="AT101" s="18" t="s">
        <v>125</v>
      </c>
      <c r="AU101" s="18" t="s">
        <v>78</v>
      </c>
    </row>
    <row r="102" spans="2:51" s="12" customFormat="1" ht="12">
      <c r="B102" s="147"/>
      <c r="D102" s="141" t="s">
        <v>138</v>
      </c>
      <c r="F102" s="148" t="s">
        <v>139</v>
      </c>
      <c r="H102" s="149">
        <v>60</v>
      </c>
      <c r="I102" s="150"/>
      <c r="L102" s="147"/>
      <c r="M102" s="151"/>
      <c r="T102" s="152"/>
      <c r="AT102" s="153" t="s">
        <v>138</v>
      </c>
      <c r="AU102" s="153" t="s">
        <v>78</v>
      </c>
      <c r="AV102" s="12" t="s">
        <v>78</v>
      </c>
      <c r="AW102" s="12" t="s">
        <v>4</v>
      </c>
      <c r="AX102" s="12" t="s">
        <v>75</v>
      </c>
      <c r="AY102" s="153" t="s">
        <v>113</v>
      </c>
    </row>
    <row r="103" spans="2:65" s="1" customFormat="1" ht="16.5" customHeight="1">
      <c r="B103" s="33"/>
      <c r="C103" s="128" t="s">
        <v>121</v>
      </c>
      <c r="D103" s="128" t="s">
        <v>116</v>
      </c>
      <c r="E103" s="129" t="s">
        <v>140</v>
      </c>
      <c r="F103" s="130" t="s">
        <v>141</v>
      </c>
      <c r="G103" s="131" t="s">
        <v>119</v>
      </c>
      <c r="H103" s="132">
        <v>1</v>
      </c>
      <c r="I103" s="133"/>
      <c r="J103" s="134">
        <f>ROUND(I103*H103,2)</f>
        <v>0</v>
      </c>
      <c r="K103" s="130" t="s">
        <v>120</v>
      </c>
      <c r="L103" s="33"/>
      <c r="M103" s="135" t="s">
        <v>18</v>
      </c>
      <c r="N103" s="136" t="s">
        <v>41</v>
      </c>
      <c r="P103" s="137">
        <f>O103*H103</f>
        <v>0</v>
      </c>
      <c r="Q103" s="137">
        <v>0</v>
      </c>
      <c r="R103" s="137">
        <f>Q103*H103</f>
        <v>0</v>
      </c>
      <c r="S103" s="137">
        <v>0</v>
      </c>
      <c r="T103" s="138">
        <f>S103*H103</f>
        <v>0</v>
      </c>
      <c r="AR103" s="139" t="s">
        <v>121</v>
      </c>
      <c r="AT103" s="139" t="s">
        <v>116</v>
      </c>
      <c r="AU103" s="139" t="s">
        <v>78</v>
      </c>
      <c r="AY103" s="18" t="s">
        <v>113</v>
      </c>
      <c r="BE103" s="140">
        <f>IF(N103="základní",J103,0)</f>
        <v>0</v>
      </c>
      <c r="BF103" s="140">
        <f>IF(N103="snížená",J103,0)</f>
        <v>0</v>
      </c>
      <c r="BG103" s="140">
        <f>IF(N103="zákl. přenesená",J103,0)</f>
        <v>0</v>
      </c>
      <c r="BH103" s="140">
        <f>IF(N103="sníž. přenesená",J103,0)</f>
        <v>0</v>
      </c>
      <c r="BI103" s="140">
        <f>IF(N103="nulová",J103,0)</f>
        <v>0</v>
      </c>
      <c r="BJ103" s="18" t="s">
        <v>75</v>
      </c>
      <c r="BK103" s="140">
        <f>ROUND(I103*H103,2)</f>
        <v>0</v>
      </c>
      <c r="BL103" s="18" t="s">
        <v>121</v>
      </c>
      <c r="BM103" s="139" t="s">
        <v>142</v>
      </c>
    </row>
    <row r="104" spans="2:47" s="1" customFormat="1" ht="19.5">
      <c r="B104" s="33"/>
      <c r="D104" s="141" t="s">
        <v>123</v>
      </c>
      <c r="F104" s="142" t="s">
        <v>143</v>
      </c>
      <c r="I104" s="143"/>
      <c r="L104" s="33"/>
      <c r="M104" s="144"/>
      <c r="T104" s="52"/>
      <c r="AT104" s="18" t="s">
        <v>123</v>
      </c>
      <c r="AU104" s="18" t="s">
        <v>78</v>
      </c>
    </row>
    <row r="105" spans="2:47" s="1" customFormat="1" ht="12">
      <c r="B105" s="33"/>
      <c r="D105" s="145" t="s">
        <v>125</v>
      </c>
      <c r="F105" s="146" t="s">
        <v>144</v>
      </c>
      <c r="I105" s="143"/>
      <c r="L105" s="33"/>
      <c r="M105" s="144"/>
      <c r="T105" s="52"/>
      <c r="AT105" s="18" t="s">
        <v>125</v>
      </c>
      <c r="AU105" s="18" t="s">
        <v>78</v>
      </c>
    </row>
    <row r="106" spans="2:65" s="1" customFormat="1" ht="16.5" customHeight="1">
      <c r="B106" s="33"/>
      <c r="C106" s="128" t="s">
        <v>145</v>
      </c>
      <c r="D106" s="128" t="s">
        <v>116</v>
      </c>
      <c r="E106" s="129" t="s">
        <v>146</v>
      </c>
      <c r="F106" s="130" t="s">
        <v>147</v>
      </c>
      <c r="G106" s="131" t="s">
        <v>148</v>
      </c>
      <c r="H106" s="132">
        <v>63</v>
      </c>
      <c r="I106" s="133"/>
      <c r="J106" s="134">
        <f>ROUND(I106*H106,2)</f>
        <v>0</v>
      </c>
      <c r="K106" s="130" t="s">
        <v>120</v>
      </c>
      <c r="L106" s="33"/>
      <c r="M106" s="135" t="s">
        <v>18</v>
      </c>
      <c r="N106" s="136" t="s">
        <v>41</v>
      </c>
      <c r="P106" s="137">
        <f>O106*H106</f>
        <v>0</v>
      </c>
      <c r="Q106" s="137">
        <v>0</v>
      </c>
      <c r="R106" s="137">
        <f>Q106*H106</f>
        <v>0</v>
      </c>
      <c r="S106" s="137">
        <v>0</v>
      </c>
      <c r="T106" s="138">
        <f>S106*H106</f>
        <v>0</v>
      </c>
      <c r="AR106" s="139" t="s">
        <v>121</v>
      </c>
      <c r="AT106" s="139" t="s">
        <v>116</v>
      </c>
      <c r="AU106" s="139" t="s">
        <v>78</v>
      </c>
      <c r="AY106" s="18" t="s">
        <v>113</v>
      </c>
      <c r="BE106" s="140">
        <f>IF(N106="základní",J106,0)</f>
        <v>0</v>
      </c>
      <c r="BF106" s="140">
        <f>IF(N106="snížená",J106,0)</f>
        <v>0</v>
      </c>
      <c r="BG106" s="140">
        <f>IF(N106="zákl. přenesená",J106,0)</f>
        <v>0</v>
      </c>
      <c r="BH106" s="140">
        <f>IF(N106="sníž. přenesená",J106,0)</f>
        <v>0</v>
      </c>
      <c r="BI106" s="140">
        <f>IF(N106="nulová",J106,0)</f>
        <v>0</v>
      </c>
      <c r="BJ106" s="18" t="s">
        <v>75</v>
      </c>
      <c r="BK106" s="140">
        <f>ROUND(I106*H106,2)</f>
        <v>0</v>
      </c>
      <c r="BL106" s="18" t="s">
        <v>121</v>
      </c>
      <c r="BM106" s="139" t="s">
        <v>149</v>
      </c>
    </row>
    <row r="107" spans="2:47" s="1" customFormat="1" ht="12">
      <c r="B107" s="33"/>
      <c r="D107" s="141" t="s">
        <v>123</v>
      </c>
      <c r="F107" s="142" t="s">
        <v>150</v>
      </c>
      <c r="I107" s="143"/>
      <c r="L107" s="33"/>
      <c r="M107" s="144"/>
      <c r="T107" s="52"/>
      <c r="AT107" s="18" t="s">
        <v>123</v>
      </c>
      <c r="AU107" s="18" t="s">
        <v>78</v>
      </c>
    </row>
    <row r="108" spans="2:47" s="1" customFormat="1" ht="12">
      <c r="B108" s="33"/>
      <c r="D108" s="145" t="s">
        <v>125</v>
      </c>
      <c r="F108" s="146" t="s">
        <v>151</v>
      </c>
      <c r="I108" s="143"/>
      <c r="L108" s="33"/>
      <c r="M108" s="144"/>
      <c r="T108" s="52"/>
      <c r="AT108" s="18" t="s">
        <v>125</v>
      </c>
      <c r="AU108" s="18" t="s">
        <v>78</v>
      </c>
    </row>
    <row r="109" spans="2:51" s="12" customFormat="1" ht="12">
      <c r="B109" s="147"/>
      <c r="D109" s="141" t="s">
        <v>138</v>
      </c>
      <c r="E109" s="153" t="s">
        <v>18</v>
      </c>
      <c r="F109" s="148" t="s">
        <v>152</v>
      </c>
      <c r="H109" s="149">
        <v>63</v>
      </c>
      <c r="I109" s="150"/>
      <c r="L109" s="147"/>
      <c r="M109" s="151"/>
      <c r="T109" s="152"/>
      <c r="AT109" s="153" t="s">
        <v>138</v>
      </c>
      <c r="AU109" s="153" t="s">
        <v>78</v>
      </c>
      <c r="AV109" s="12" t="s">
        <v>78</v>
      </c>
      <c r="AW109" s="12" t="s">
        <v>29</v>
      </c>
      <c r="AX109" s="12" t="s">
        <v>75</v>
      </c>
      <c r="AY109" s="153" t="s">
        <v>113</v>
      </c>
    </row>
    <row r="110" spans="2:65" s="1" customFormat="1" ht="16.5" customHeight="1">
      <c r="B110" s="33"/>
      <c r="C110" s="128" t="s">
        <v>153</v>
      </c>
      <c r="D110" s="128" t="s">
        <v>116</v>
      </c>
      <c r="E110" s="129" t="s">
        <v>154</v>
      </c>
      <c r="F110" s="130" t="s">
        <v>155</v>
      </c>
      <c r="G110" s="131" t="s">
        <v>148</v>
      </c>
      <c r="H110" s="132">
        <v>567</v>
      </c>
      <c r="I110" s="133"/>
      <c r="J110" s="134">
        <f>ROUND(I110*H110,2)</f>
        <v>0</v>
      </c>
      <c r="K110" s="130" t="s">
        <v>120</v>
      </c>
      <c r="L110" s="33"/>
      <c r="M110" s="135" t="s">
        <v>18</v>
      </c>
      <c r="N110" s="136" t="s">
        <v>41</v>
      </c>
      <c r="P110" s="137">
        <f>O110*H110</f>
        <v>0</v>
      </c>
      <c r="Q110" s="137">
        <v>0</v>
      </c>
      <c r="R110" s="137">
        <f>Q110*H110</f>
        <v>0</v>
      </c>
      <c r="S110" s="137">
        <v>0</v>
      </c>
      <c r="T110" s="138">
        <f>S110*H110</f>
        <v>0</v>
      </c>
      <c r="AR110" s="139" t="s">
        <v>121</v>
      </c>
      <c r="AT110" s="139" t="s">
        <v>116</v>
      </c>
      <c r="AU110" s="139" t="s">
        <v>78</v>
      </c>
      <c r="AY110" s="18" t="s">
        <v>113</v>
      </c>
      <c r="BE110" s="140">
        <f>IF(N110="základní",J110,0)</f>
        <v>0</v>
      </c>
      <c r="BF110" s="140">
        <f>IF(N110="snížená",J110,0)</f>
        <v>0</v>
      </c>
      <c r="BG110" s="140">
        <f>IF(N110="zákl. přenesená",J110,0)</f>
        <v>0</v>
      </c>
      <c r="BH110" s="140">
        <f>IF(N110="sníž. přenesená",J110,0)</f>
        <v>0</v>
      </c>
      <c r="BI110" s="140">
        <f>IF(N110="nulová",J110,0)</f>
        <v>0</v>
      </c>
      <c r="BJ110" s="18" t="s">
        <v>75</v>
      </c>
      <c r="BK110" s="140">
        <f>ROUND(I110*H110,2)</f>
        <v>0</v>
      </c>
      <c r="BL110" s="18" t="s">
        <v>121</v>
      </c>
      <c r="BM110" s="139" t="s">
        <v>156</v>
      </c>
    </row>
    <row r="111" spans="2:47" s="1" customFormat="1" ht="19.5">
      <c r="B111" s="33"/>
      <c r="D111" s="141" t="s">
        <v>123</v>
      </c>
      <c r="F111" s="142" t="s">
        <v>157</v>
      </c>
      <c r="I111" s="143"/>
      <c r="L111" s="33"/>
      <c r="M111" s="144"/>
      <c r="T111" s="52"/>
      <c r="AT111" s="18" t="s">
        <v>123</v>
      </c>
      <c r="AU111" s="18" t="s">
        <v>78</v>
      </c>
    </row>
    <row r="112" spans="2:47" s="1" customFormat="1" ht="12">
      <c r="B112" s="33"/>
      <c r="D112" s="145" t="s">
        <v>125</v>
      </c>
      <c r="F112" s="146" t="s">
        <v>158</v>
      </c>
      <c r="I112" s="143"/>
      <c r="L112" s="33"/>
      <c r="M112" s="144"/>
      <c r="T112" s="52"/>
      <c r="AT112" s="18" t="s">
        <v>125</v>
      </c>
      <c r="AU112" s="18" t="s">
        <v>78</v>
      </c>
    </row>
    <row r="113" spans="2:51" s="12" customFormat="1" ht="12">
      <c r="B113" s="147"/>
      <c r="D113" s="141" t="s">
        <v>138</v>
      </c>
      <c r="F113" s="148" t="s">
        <v>159</v>
      </c>
      <c r="H113" s="149">
        <v>567</v>
      </c>
      <c r="I113" s="150"/>
      <c r="L113" s="147"/>
      <c r="M113" s="151"/>
      <c r="T113" s="152"/>
      <c r="AT113" s="153" t="s">
        <v>138</v>
      </c>
      <c r="AU113" s="153" t="s">
        <v>78</v>
      </c>
      <c r="AV113" s="12" t="s">
        <v>78</v>
      </c>
      <c r="AW113" s="12" t="s">
        <v>4</v>
      </c>
      <c r="AX113" s="12" t="s">
        <v>75</v>
      </c>
      <c r="AY113" s="153" t="s">
        <v>113</v>
      </c>
    </row>
    <row r="114" spans="2:63" s="11" customFormat="1" ht="22.9" customHeight="1">
      <c r="B114" s="116"/>
      <c r="D114" s="117" t="s">
        <v>69</v>
      </c>
      <c r="E114" s="126" t="s">
        <v>160</v>
      </c>
      <c r="F114" s="126" t="s">
        <v>161</v>
      </c>
      <c r="I114" s="119"/>
      <c r="J114" s="127">
        <f>BK114</f>
        <v>0</v>
      </c>
      <c r="L114" s="116"/>
      <c r="M114" s="121"/>
      <c r="P114" s="122">
        <f>SUM(P115:P127)</f>
        <v>0</v>
      </c>
      <c r="R114" s="122">
        <f>SUM(R115:R127)</f>
        <v>0</v>
      </c>
      <c r="T114" s="123">
        <f>SUM(T115:T127)</f>
        <v>0</v>
      </c>
      <c r="AR114" s="117" t="s">
        <v>75</v>
      </c>
      <c r="AT114" s="124" t="s">
        <v>69</v>
      </c>
      <c r="AU114" s="124" t="s">
        <v>75</v>
      </c>
      <c r="AY114" s="117" t="s">
        <v>113</v>
      </c>
      <c r="BK114" s="125">
        <f>SUM(BK115:BK127)</f>
        <v>0</v>
      </c>
    </row>
    <row r="115" spans="2:65" s="1" customFormat="1" ht="16.5" customHeight="1">
      <c r="B115" s="33"/>
      <c r="C115" s="128" t="s">
        <v>162</v>
      </c>
      <c r="D115" s="128" t="s">
        <v>116</v>
      </c>
      <c r="E115" s="129" t="s">
        <v>163</v>
      </c>
      <c r="F115" s="130" t="s">
        <v>164</v>
      </c>
      <c r="G115" s="131" t="s">
        <v>165</v>
      </c>
      <c r="H115" s="132">
        <v>3.954</v>
      </c>
      <c r="I115" s="133"/>
      <c r="J115" s="134">
        <f>ROUND(I115*H115,2)</f>
        <v>0</v>
      </c>
      <c r="K115" s="130" t="s">
        <v>120</v>
      </c>
      <c r="L115" s="33"/>
      <c r="M115" s="135" t="s">
        <v>18</v>
      </c>
      <c r="N115" s="136" t="s">
        <v>41</v>
      </c>
      <c r="P115" s="137">
        <f>O115*H115</f>
        <v>0</v>
      </c>
      <c r="Q115" s="137">
        <v>0</v>
      </c>
      <c r="R115" s="137">
        <f>Q115*H115</f>
        <v>0</v>
      </c>
      <c r="S115" s="137">
        <v>0</v>
      </c>
      <c r="T115" s="138">
        <f>S115*H115</f>
        <v>0</v>
      </c>
      <c r="AR115" s="139" t="s">
        <v>121</v>
      </c>
      <c r="AT115" s="139" t="s">
        <v>116</v>
      </c>
      <c r="AU115" s="139" t="s">
        <v>78</v>
      </c>
      <c r="AY115" s="18" t="s">
        <v>113</v>
      </c>
      <c r="BE115" s="140">
        <f>IF(N115="základní",J115,0)</f>
        <v>0</v>
      </c>
      <c r="BF115" s="140">
        <f>IF(N115="snížená",J115,0)</f>
        <v>0</v>
      </c>
      <c r="BG115" s="140">
        <f>IF(N115="zákl. přenesená",J115,0)</f>
        <v>0</v>
      </c>
      <c r="BH115" s="140">
        <f>IF(N115="sníž. přenesená",J115,0)</f>
        <v>0</v>
      </c>
      <c r="BI115" s="140">
        <f>IF(N115="nulová",J115,0)</f>
        <v>0</v>
      </c>
      <c r="BJ115" s="18" t="s">
        <v>75</v>
      </c>
      <c r="BK115" s="140">
        <f>ROUND(I115*H115,2)</f>
        <v>0</v>
      </c>
      <c r="BL115" s="18" t="s">
        <v>121</v>
      </c>
      <c r="BM115" s="139" t="s">
        <v>166</v>
      </c>
    </row>
    <row r="116" spans="2:47" s="1" customFormat="1" ht="12">
      <c r="B116" s="33"/>
      <c r="D116" s="141" t="s">
        <v>123</v>
      </c>
      <c r="F116" s="142" t="s">
        <v>167</v>
      </c>
      <c r="I116" s="143"/>
      <c r="L116" s="33"/>
      <c r="M116" s="144"/>
      <c r="T116" s="52"/>
      <c r="AT116" s="18" t="s">
        <v>123</v>
      </c>
      <c r="AU116" s="18" t="s">
        <v>78</v>
      </c>
    </row>
    <row r="117" spans="2:47" s="1" customFormat="1" ht="12">
      <c r="B117" s="33"/>
      <c r="D117" s="145" t="s">
        <v>125</v>
      </c>
      <c r="F117" s="146" t="s">
        <v>168</v>
      </c>
      <c r="I117" s="143"/>
      <c r="L117" s="33"/>
      <c r="M117" s="144"/>
      <c r="T117" s="52"/>
      <c r="AT117" s="18" t="s">
        <v>125</v>
      </c>
      <c r="AU117" s="18" t="s">
        <v>78</v>
      </c>
    </row>
    <row r="118" spans="2:65" s="1" customFormat="1" ht="21.75" customHeight="1">
      <c r="B118" s="33"/>
      <c r="C118" s="128" t="s">
        <v>169</v>
      </c>
      <c r="D118" s="128" t="s">
        <v>116</v>
      </c>
      <c r="E118" s="129" t="s">
        <v>170</v>
      </c>
      <c r="F118" s="130" t="s">
        <v>171</v>
      </c>
      <c r="G118" s="131" t="s">
        <v>165</v>
      </c>
      <c r="H118" s="132">
        <v>3.954</v>
      </c>
      <c r="I118" s="133"/>
      <c r="J118" s="134">
        <f>ROUND(I118*H118,2)</f>
        <v>0</v>
      </c>
      <c r="K118" s="130" t="s">
        <v>120</v>
      </c>
      <c r="L118" s="33"/>
      <c r="M118" s="135" t="s">
        <v>18</v>
      </c>
      <c r="N118" s="136" t="s">
        <v>41</v>
      </c>
      <c r="P118" s="137">
        <f>O118*H118</f>
        <v>0</v>
      </c>
      <c r="Q118" s="137">
        <v>0</v>
      </c>
      <c r="R118" s="137">
        <f>Q118*H118</f>
        <v>0</v>
      </c>
      <c r="S118" s="137">
        <v>0</v>
      </c>
      <c r="T118" s="138">
        <f>S118*H118</f>
        <v>0</v>
      </c>
      <c r="AR118" s="139" t="s">
        <v>121</v>
      </c>
      <c r="AT118" s="139" t="s">
        <v>116</v>
      </c>
      <c r="AU118" s="139" t="s">
        <v>78</v>
      </c>
      <c r="AY118" s="18" t="s">
        <v>113</v>
      </c>
      <c r="BE118" s="140">
        <f>IF(N118="základní",J118,0)</f>
        <v>0</v>
      </c>
      <c r="BF118" s="140">
        <f>IF(N118="snížená",J118,0)</f>
        <v>0</v>
      </c>
      <c r="BG118" s="140">
        <f>IF(N118="zákl. přenesená",J118,0)</f>
        <v>0</v>
      </c>
      <c r="BH118" s="140">
        <f>IF(N118="sníž. přenesená",J118,0)</f>
        <v>0</v>
      </c>
      <c r="BI118" s="140">
        <f>IF(N118="nulová",J118,0)</f>
        <v>0</v>
      </c>
      <c r="BJ118" s="18" t="s">
        <v>75</v>
      </c>
      <c r="BK118" s="140">
        <f>ROUND(I118*H118,2)</f>
        <v>0</v>
      </c>
      <c r="BL118" s="18" t="s">
        <v>121</v>
      </c>
      <c r="BM118" s="139" t="s">
        <v>172</v>
      </c>
    </row>
    <row r="119" spans="2:47" s="1" customFormat="1" ht="19.5">
      <c r="B119" s="33"/>
      <c r="D119" s="141" t="s">
        <v>123</v>
      </c>
      <c r="F119" s="142" t="s">
        <v>173</v>
      </c>
      <c r="I119" s="143"/>
      <c r="L119" s="33"/>
      <c r="M119" s="144"/>
      <c r="T119" s="52"/>
      <c r="AT119" s="18" t="s">
        <v>123</v>
      </c>
      <c r="AU119" s="18" t="s">
        <v>78</v>
      </c>
    </row>
    <row r="120" spans="2:47" s="1" customFormat="1" ht="12">
      <c r="B120" s="33"/>
      <c r="D120" s="145" t="s">
        <v>125</v>
      </c>
      <c r="F120" s="146" t="s">
        <v>174</v>
      </c>
      <c r="I120" s="143"/>
      <c r="L120" s="33"/>
      <c r="M120" s="144"/>
      <c r="T120" s="52"/>
      <c r="AT120" s="18" t="s">
        <v>125</v>
      </c>
      <c r="AU120" s="18" t="s">
        <v>78</v>
      </c>
    </row>
    <row r="121" spans="2:65" s="1" customFormat="1" ht="16.5" customHeight="1">
      <c r="B121" s="33"/>
      <c r="C121" s="128" t="s">
        <v>114</v>
      </c>
      <c r="D121" s="128" t="s">
        <v>116</v>
      </c>
      <c r="E121" s="129" t="s">
        <v>175</v>
      </c>
      <c r="F121" s="130" t="s">
        <v>176</v>
      </c>
      <c r="G121" s="131" t="s">
        <v>165</v>
      </c>
      <c r="H121" s="132">
        <v>3.954</v>
      </c>
      <c r="I121" s="133"/>
      <c r="J121" s="134">
        <f>ROUND(I121*H121,2)</f>
        <v>0</v>
      </c>
      <c r="K121" s="130" t="s">
        <v>120</v>
      </c>
      <c r="L121" s="33"/>
      <c r="M121" s="135" t="s">
        <v>18</v>
      </c>
      <c r="N121" s="136" t="s">
        <v>41</v>
      </c>
      <c r="P121" s="137">
        <f>O121*H121</f>
        <v>0</v>
      </c>
      <c r="Q121" s="137">
        <v>0</v>
      </c>
      <c r="R121" s="137">
        <f>Q121*H121</f>
        <v>0</v>
      </c>
      <c r="S121" s="137">
        <v>0</v>
      </c>
      <c r="T121" s="138">
        <f>S121*H121</f>
        <v>0</v>
      </c>
      <c r="AR121" s="139" t="s">
        <v>121</v>
      </c>
      <c r="AT121" s="139" t="s">
        <v>116</v>
      </c>
      <c r="AU121" s="139" t="s">
        <v>78</v>
      </c>
      <c r="AY121" s="18" t="s">
        <v>113</v>
      </c>
      <c r="BE121" s="140">
        <f>IF(N121="základní",J121,0)</f>
        <v>0</v>
      </c>
      <c r="BF121" s="140">
        <f>IF(N121="snížená",J121,0)</f>
        <v>0</v>
      </c>
      <c r="BG121" s="140">
        <f>IF(N121="zákl. přenesená",J121,0)</f>
        <v>0</v>
      </c>
      <c r="BH121" s="140">
        <f>IF(N121="sníž. přenesená",J121,0)</f>
        <v>0</v>
      </c>
      <c r="BI121" s="140">
        <f>IF(N121="nulová",J121,0)</f>
        <v>0</v>
      </c>
      <c r="BJ121" s="18" t="s">
        <v>75</v>
      </c>
      <c r="BK121" s="140">
        <f>ROUND(I121*H121,2)</f>
        <v>0</v>
      </c>
      <c r="BL121" s="18" t="s">
        <v>121</v>
      </c>
      <c r="BM121" s="139" t="s">
        <v>177</v>
      </c>
    </row>
    <row r="122" spans="2:47" s="1" customFormat="1" ht="12">
      <c r="B122" s="33"/>
      <c r="D122" s="141" t="s">
        <v>123</v>
      </c>
      <c r="F122" s="142" t="s">
        <v>178</v>
      </c>
      <c r="I122" s="143"/>
      <c r="L122" s="33"/>
      <c r="M122" s="144"/>
      <c r="T122" s="52"/>
      <c r="AT122" s="18" t="s">
        <v>123</v>
      </c>
      <c r="AU122" s="18" t="s">
        <v>78</v>
      </c>
    </row>
    <row r="123" spans="2:47" s="1" customFormat="1" ht="12">
      <c r="B123" s="33"/>
      <c r="D123" s="145" t="s">
        <v>125</v>
      </c>
      <c r="F123" s="146" t="s">
        <v>179</v>
      </c>
      <c r="I123" s="143"/>
      <c r="L123" s="33"/>
      <c r="M123" s="144"/>
      <c r="T123" s="52"/>
      <c r="AT123" s="18" t="s">
        <v>125</v>
      </c>
      <c r="AU123" s="18" t="s">
        <v>78</v>
      </c>
    </row>
    <row r="124" spans="2:65" s="1" customFormat="1" ht="16.5" customHeight="1">
      <c r="B124" s="33"/>
      <c r="C124" s="128" t="s">
        <v>180</v>
      </c>
      <c r="D124" s="128" t="s">
        <v>116</v>
      </c>
      <c r="E124" s="129" t="s">
        <v>181</v>
      </c>
      <c r="F124" s="130" t="s">
        <v>182</v>
      </c>
      <c r="G124" s="131" t="s">
        <v>165</v>
      </c>
      <c r="H124" s="132">
        <v>55.356</v>
      </c>
      <c r="I124" s="133"/>
      <c r="J124" s="134">
        <f>ROUND(I124*H124,2)</f>
        <v>0</v>
      </c>
      <c r="K124" s="130" t="s">
        <v>120</v>
      </c>
      <c r="L124" s="33"/>
      <c r="M124" s="135" t="s">
        <v>18</v>
      </c>
      <c r="N124" s="136" t="s">
        <v>41</v>
      </c>
      <c r="P124" s="137">
        <f>O124*H124</f>
        <v>0</v>
      </c>
      <c r="Q124" s="137">
        <v>0</v>
      </c>
      <c r="R124" s="137">
        <f>Q124*H124</f>
        <v>0</v>
      </c>
      <c r="S124" s="137">
        <v>0</v>
      </c>
      <c r="T124" s="138">
        <f>S124*H124</f>
        <v>0</v>
      </c>
      <c r="AR124" s="139" t="s">
        <v>121</v>
      </c>
      <c r="AT124" s="139" t="s">
        <v>116</v>
      </c>
      <c r="AU124" s="139" t="s">
        <v>78</v>
      </c>
      <c r="AY124" s="18" t="s">
        <v>113</v>
      </c>
      <c r="BE124" s="140">
        <f>IF(N124="základní",J124,0)</f>
        <v>0</v>
      </c>
      <c r="BF124" s="140">
        <f>IF(N124="snížená",J124,0)</f>
        <v>0</v>
      </c>
      <c r="BG124" s="140">
        <f>IF(N124="zákl. přenesená",J124,0)</f>
        <v>0</v>
      </c>
      <c r="BH124" s="140">
        <f>IF(N124="sníž. přenesená",J124,0)</f>
        <v>0</v>
      </c>
      <c r="BI124" s="140">
        <f>IF(N124="nulová",J124,0)</f>
        <v>0</v>
      </c>
      <c r="BJ124" s="18" t="s">
        <v>75</v>
      </c>
      <c r="BK124" s="140">
        <f>ROUND(I124*H124,2)</f>
        <v>0</v>
      </c>
      <c r="BL124" s="18" t="s">
        <v>121</v>
      </c>
      <c r="BM124" s="139" t="s">
        <v>183</v>
      </c>
    </row>
    <row r="125" spans="2:47" s="1" customFormat="1" ht="19.5">
      <c r="B125" s="33"/>
      <c r="D125" s="141" t="s">
        <v>123</v>
      </c>
      <c r="F125" s="142" t="s">
        <v>184</v>
      </c>
      <c r="I125" s="143"/>
      <c r="L125" s="33"/>
      <c r="M125" s="144"/>
      <c r="T125" s="52"/>
      <c r="AT125" s="18" t="s">
        <v>123</v>
      </c>
      <c r="AU125" s="18" t="s">
        <v>78</v>
      </c>
    </row>
    <row r="126" spans="2:47" s="1" customFormat="1" ht="12">
      <c r="B126" s="33"/>
      <c r="D126" s="145" t="s">
        <v>125</v>
      </c>
      <c r="F126" s="146" t="s">
        <v>185</v>
      </c>
      <c r="I126" s="143"/>
      <c r="L126" s="33"/>
      <c r="M126" s="144"/>
      <c r="T126" s="52"/>
      <c r="AT126" s="18" t="s">
        <v>125</v>
      </c>
      <c r="AU126" s="18" t="s">
        <v>78</v>
      </c>
    </row>
    <row r="127" spans="2:51" s="12" customFormat="1" ht="12">
      <c r="B127" s="147"/>
      <c r="D127" s="141" t="s">
        <v>138</v>
      </c>
      <c r="F127" s="148" t="s">
        <v>186</v>
      </c>
      <c r="H127" s="149">
        <v>55.356</v>
      </c>
      <c r="I127" s="150"/>
      <c r="L127" s="147"/>
      <c r="M127" s="151"/>
      <c r="T127" s="152"/>
      <c r="AT127" s="153" t="s">
        <v>138</v>
      </c>
      <c r="AU127" s="153" t="s">
        <v>78</v>
      </c>
      <c r="AV127" s="12" t="s">
        <v>78</v>
      </c>
      <c r="AW127" s="12" t="s">
        <v>4</v>
      </c>
      <c r="AX127" s="12" t="s">
        <v>75</v>
      </c>
      <c r="AY127" s="153" t="s">
        <v>113</v>
      </c>
    </row>
    <row r="128" spans="2:63" s="11" customFormat="1" ht="25.9" customHeight="1">
      <c r="B128" s="116"/>
      <c r="D128" s="117" t="s">
        <v>69</v>
      </c>
      <c r="E128" s="118" t="s">
        <v>187</v>
      </c>
      <c r="F128" s="118" t="s">
        <v>188</v>
      </c>
      <c r="I128" s="119"/>
      <c r="J128" s="120">
        <f>BK128</f>
        <v>0</v>
      </c>
      <c r="L128" s="116"/>
      <c r="M128" s="121"/>
      <c r="P128" s="122">
        <f>P129+P174</f>
        <v>0</v>
      </c>
      <c r="R128" s="122">
        <f>R129+R174</f>
        <v>1.03054932</v>
      </c>
      <c r="T128" s="123">
        <f>T129+T174</f>
        <v>3.95424</v>
      </c>
      <c r="AR128" s="117" t="s">
        <v>78</v>
      </c>
      <c r="AT128" s="124" t="s">
        <v>69</v>
      </c>
      <c r="AU128" s="124" t="s">
        <v>70</v>
      </c>
      <c r="AY128" s="117" t="s">
        <v>113</v>
      </c>
      <c r="BK128" s="125">
        <f>BK129+BK174</f>
        <v>0</v>
      </c>
    </row>
    <row r="129" spans="2:63" s="11" customFormat="1" ht="22.9" customHeight="1">
      <c r="B129" s="116"/>
      <c r="D129" s="117" t="s">
        <v>69</v>
      </c>
      <c r="E129" s="126" t="s">
        <v>189</v>
      </c>
      <c r="F129" s="126" t="s">
        <v>190</v>
      </c>
      <c r="I129" s="119"/>
      <c r="J129" s="127">
        <f>BK129</f>
        <v>0</v>
      </c>
      <c r="L129" s="116"/>
      <c r="M129" s="121"/>
      <c r="P129" s="122">
        <f>SUM(P130:P173)</f>
        <v>0</v>
      </c>
      <c r="R129" s="122">
        <f>SUM(R130:R173)</f>
        <v>1.023441</v>
      </c>
      <c r="T129" s="123">
        <f>SUM(T130:T173)</f>
        <v>3.95424</v>
      </c>
      <c r="AR129" s="117" t="s">
        <v>78</v>
      </c>
      <c r="AT129" s="124" t="s">
        <v>69</v>
      </c>
      <c r="AU129" s="124" t="s">
        <v>75</v>
      </c>
      <c r="AY129" s="117" t="s">
        <v>113</v>
      </c>
      <c r="BK129" s="125">
        <f>SUM(BK130:BK173)</f>
        <v>0</v>
      </c>
    </row>
    <row r="130" spans="2:65" s="1" customFormat="1" ht="16.5" customHeight="1">
      <c r="B130" s="33"/>
      <c r="C130" s="128" t="s">
        <v>191</v>
      </c>
      <c r="D130" s="128" t="s">
        <v>116</v>
      </c>
      <c r="E130" s="129" t="s">
        <v>192</v>
      </c>
      <c r="F130" s="130" t="s">
        <v>193</v>
      </c>
      <c r="G130" s="131" t="s">
        <v>194</v>
      </c>
      <c r="H130" s="132">
        <v>600.7</v>
      </c>
      <c r="I130" s="133"/>
      <c r="J130" s="134">
        <f>ROUND(I130*H130,2)</f>
        <v>0</v>
      </c>
      <c r="K130" s="130" t="s">
        <v>120</v>
      </c>
      <c r="L130" s="33"/>
      <c r="M130" s="135" t="s">
        <v>18</v>
      </c>
      <c r="N130" s="136" t="s">
        <v>41</v>
      </c>
      <c r="P130" s="137">
        <f>O130*H130</f>
        <v>0</v>
      </c>
      <c r="Q130" s="137">
        <v>6E-05</v>
      </c>
      <c r="R130" s="137">
        <f>Q130*H130</f>
        <v>0.036042000000000005</v>
      </c>
      <c r="S130" s="137">
        <v>0</v>
      </c>
      <c r="T130" s="138">
        <f>S130*H130</f>
        <v>0</v>
      </c>
      <c r="AR130" s="139" t="s">
        <v>195</v>
      </c>
      <c r="AT130" s="139" t="s">
        <v>116</v>
      </c>
      <c r="AU130" s="139" t="s">
        <v>78</v>
      </c>
      <c r="AY130" s="18" t="s">
        <v>113</v>
      </c>
      <c r="BE130" s="140">
        <f>IF(N130="základní",J130,0)</f>
        <v>0</v>
      </c>
      <c r="BF130" s="140">
        <f>IF(N130="snížená",J130,0)</f>
        <v>0</v>
      </c>
      <c r="BG130" s="140">
        <f>IF(N130="zákl. přenesená",J130,0)</f>
        <v>0</v>
      </c>
      <c r="BH130" s="140">
        <f>IF(N130="sníž. přenesená",J130,0)</f>
        <v>0</v>
      </c>
      <c r="BI130" s="140">
        <f>IF(N130="nulová",J130,0)</f>
        <v>0</v>
      </c>
      <c r="BJ130" s="18" t="s">
        <v>75</v>
      </c>
      <c r="BK130" s="140">
        <f>ROUND(I130*H130,2)</f>
        <v>0</v>
      </c>
      <c r="BL130" s="18" t="s">
        <v>195</v>
      </c>
      <c r="BM130" s="139" t="s">
        <v>196</v>
      </c>
    </row>
    <row r="131" spans="2:47" s="1" customFormat="1" ht="12">
      <c r="B131" s="33"/>
      <c r="D131" s="141" t="s">
        <v>123</v>
      </c>
      <c r="F131" s="142" t="s">
        <v>197</v>
      </c>
      <c r="I131" s="143"/>
      <c r="L131" s="33"/>
      <c r="M131" s="144"/>
      <c r="T131" s="52"/>
      <c r="AT131" s="18" t="s">
        <v>123</v>
      </c>
      <c r="AU131" s="18" t="s">
        <v>78</v>
      </c>
    </row>
    <row r="132" spans="2:47" s="1" customFormat="1" ht="12">
      <c r="B132" s="33"/>
      <c r="D132" s="145" t="s">
        <v>125</v>
      </c>
      <c r="F132" s="146" t="s">
        <v>198</v>
      </c>
      <c r="I132" s="143"/>
      <c r="L132" s="33"/>
      <c r="M132" s="144"/>
      <c r="T132" s="52"/>
      <c r="AT132" s="18" t="s">
        <v>125</v>
      </c>
      <c r="AU132" s="18" t="s">
        <v>78</v>
      </c>
    </row>
    <row r="133" spans="2:51" s="13" customFormat="1" ht="12">
      <c r="B133" s="154"/>
      <c r="D133" s="141" t="s">
        <v>138</v>
      </c>
      <c r="E133" s="155" t="s">
        <v>18</v>
      </c>
      <c r="F133" s="156" t="s">
        <v>199</v>
      </c>
      <c r="H133" s="155" t="s">
        <v>18</v>
      </c>
      <c r="I133" s="157"/>
      <c r="L133" s="154"/>
      <c r="M133" s="158"/>
      <c r="T133" s="159"/>
      <c r="AT133" s="155" t="s">
        <v>138</v>
      </c>
      <c r="AU133" s="155" t="s">
        <v>78</v>
      </c>
      <c r="AV133" s="13" t="s">
        <v>75</v>
      </c>
      <c r="AW133" s="13" t="s">
        <v>29</v>
      </c>
      <c r="AX133" s="13" t="s">
        <v>70</v>
      </c>
      <c r="AY133" s="155" t="s">
        <v>113</v>
      </c>
    </row>
    <row r="134" spans="2:51" s="13" customFormat="1" ht="12">
      <c r="B134" s="154"/>
      <c r="D134" s="141" t="s">
        <v>138</v>
      </c>
      <c r="E134" s="155" t="s">
        <v>18</v>
      </c>
      <c r="F134" s="156" t="s">
        <v>200</v>
      </c>
      <c r="H134" s="155" t="s">
        <v>18</v>
      </c>
      <c r="I134" s="157"/>
      <c r="L134" s="154"/>
      <c r="M134" s="158"/>
      <c r="T134" s="159"/>
      <c r="AT134" s="155" t="s">
        <v>138</v>
      </c>
      <c r="AU134" s="155" t="s">
        <v>78</v>
      </c>
      <c r="AV134" s="13" t="s">
        <v>75</v>
      </c>
      <c r="AW134" s="13" t="s">
        <v>29</v>
      </c>
      <c r="AX134" s="13" t="s">
        <v>70</v>
      </c>
      <c r="AY134" s="155" t="s">
        <v>113</v>
      </c>
    </row>
    <row r="135" spans="2:51" s="12" customFormat="1" ht="12">
      <c r="B135" s="147"/>
      <c r="D135" s="141" t="s">
        <v>138</v>
      </c>
      <c r="E135" s="153" t="s">
        <v>18</v>
      </c>
      <c r="F135" s="148" t="s">
        <v>201</v>
      </c>
      <c r="H135" s="149">
        <v>222.48</v>
      </c>
      <c r="I135" s="150"/>
      <c r="L135" s="147"/>
      <c r="M135" s="151"/>
      <c r="T135" s="152"/>
      <c r="AT135" s="153" t="s">
        <v>138</v>
      </c>
      <c r="AU135" s="153" t="s">
        <v>78</v>
      </c>
      <c r="AV135" s="12" t="s">
        <v>78</v>
      </c>
      <c r="AW135" s="12" t="s">
        <v>29</v>
      </c>
      <c r="AX135" s="12" t="s">
        <v>70</v>
      </c>
      <c r="AY135" s="153" t="s">
        <v>113</v>
      </c>
    </row>
    <row r="136" spans="2:51" s="13" customFormat="1" ht="12">
      <c r="B136" s="154"/>
      <c r="D136" s="141" t="s">
        <v>138</v>
      </c>
      <c r="E136" s="155" t="s">
        <v>18</v>
      </c>
      <c r="F136" s="156" t="s">
        <v>202</v>
      </c>
      <c r="H136" s="155" t="s">
        <v>18</v>
      </c>
      <c r="I136" s="157"/>
      <c r="L136" s="154"/>
      <c r="M136" s="158"/>
      <c r="T136" s="159"/>
      <c r="AT136" s="155" t="s">
        <v>138</v>
      </c>
      <c r="AU136" s="155" t="s">
        <v>78</v>
      </c>
      <c r="AV136" s="13" t="s">
        <v>75</v>
      </c>
      <c r="AW136" s="13" t="s">
        <v>29</v>
      </c>
      <c r="AX136" s="13" t="s">
        <v>70</v>
      </c>
      <c r="AY136" s="155" t="s">
        <v>113</v>
      </c>
    </row>
    <row r="137" spans="2:51" s="12" customFormat="1" ht="12">
      <c r="B137" s="147"/>
      <c r="D137" s="141" t="s">
        <v>138</v>
      </c>
      <c r="E137" s="153" t="s">
        <v>18</v>
      </c>
      <c r="F137" s="148" t="s">
        <v>203</v>
      </c>
      <c r="H137" s="149">
        <v>59.5</v>
      </c>
      <c r="I137" s="150"/>
      <c r="L137" s="147"/>
      <c r="M137" s="151"/>
      <c r="T137" s="152"/>
      <c r="AT137" s="153" t="s">
        <v>138</v>
      </c>
      <c r="AU137" s="153" t="s">
        <v>78</v>
      </c>
      <c r="AV137" s="12" t="s">
        <v>78</v>
      </c>
      <c r="AW137" s="12" t="s">
        <v>29</v>
      </c>
      <c r="AX137" s="12" t="s">
        <v>70</v>
      </c>
      <c r="AY137" s="153" t="s">
        <v>113</v>
      </c>
    </row>
    <row r="138" spans="2:51" s="13" customFormat="1" ht="12">
      <c r="B138" s="154"/>
      <c r="D138" s="141" t="s">
        <v>138</v>
      </c>
      <c r="E138" s="155" t="s">
        <v>18</v>
      </c>
      <c r="F138" s="156" t="s">
        <v>204</v>
      </c>
      <c r="H138" s="155" t="s">
        <v>18</v>
      </c>
      <c r="I138" s="157"/>
      <c r="L138" s="154"/>
      <c r="M138" s="158"/>
      <c r="T138" s="159"/>
      <c r="AT138" s="155" t="s">
        <v>138</v>
      </c>
      <c r="AU138" s="155" t="s">
        <v>78</v>
      </c>
      <c r="AV138" s="13" t="s">
        <v>75</v>
      </c>
      <c r="AW138" s="13" t="s">
        <v>29</v>
      </c>
      <c r="AX138" s="13" t="s">
        <v>70</v>
      </c>
      <c r="AY138" s="155" t="s">
        <v>113</v>
      </c>
    </row>
    <row r="139" spans="2:51" s="12" customFormat="1" ht="12">
      <c r="B139" s="147"/>
      <c r="D139" s="141" t="s">
        <v>138</v>
      </c>
      <c r="E139" s="153" t="s">
        <v>18</v>
      </c>
      <c r="F139" s="148" t="s">
        <v>205</v>
      </c>
      <c r="H139" s="149">
        <v>142.82</v>
      </c>
      <c r="I139" s="150"/>
      <c r="L139" s="147"/>
      <c r="M139" s="151"/>
      <c r="T139" s="152"/>
      <c r="AT139" s="153" t="s">
        <v>138</v>
      </c>
      <c r="AU139" s="153" t="s">
        <v>78</v>
      </c>
      <c r="AV139" s="12" t="s">
        <v>78</v>
      </c>
      <c r="AW139" s="12" t="s">
        <v>29</v>
      </c>
      <c r="AX139" s="12" t="s">
        <v>70</v>
      </c>
      <c r="AY139" s="153" t="s">
        <v>113</v>
      </c>
    </row>
    <row r="140" spans="2:51" s="13" customFormat="1" ht="12">
      <c r="B140" s="154"/>
      <c r="D140" s="141" t="s">
        <v>138</v>
      </c>
      <c r="E140" s="155" t="s">
        <v>18</v>
      </c>
      <c r="F140" s="156" t="s">
        <v>206</v>
      </c>
      <c r="H140" s="155" t="s">
        <v>18</v>
      </c>
      <c r="I140" s="157"/>
      <c r="L140" s="154"/>
      <c r="M140" s="158"/>
      <c r="T140" s="159"/>
      <c r="AT140" s="155" t="s">
        <v>138</v>
      </c>
      <c r="AU140" s="155" t="s">
        <v>78</v>
      </c>
      <c r="AV140" s="13" t="s">
        <v>75</v>
      </c>
      <c r="AW140" s="13" t="s">
        <v>29</v>
      </c>
      <c r="AX140" s="13" t="s">
        <v>70</v>
      </c>
      <c r="AY140" s="155" t="s">
        <v>113</v>
      </c>
    </row>
    <row r="141" spans="2:51" s="12" customFormat="1" ht="12">
      <c r="B141" s="147"/>
      <c r="D141" s="141" t="s">
        <v>138</v>
      </c>
      <c r="E141" s="153" t="s">
        <v>18</v>
      </c>
      <c r="F141" s="148" t="s">
        <v>207</v>
      </c>
      <c r="H141" s="149">
        <v>64.75</v>
      </c>
      <c r="I141" s="150"/>
      <c r="L141" s="147"/>
      <c r="M141" s="151"/>
      <c r="T141" s="152"/>
      <c r="AT141" s="153" t="s">
        <v>138</v>
      </c>
      <c r="AU141" s="153" t="s">
        <v>78</v>
      </c>
      <c r="AV141" s="12" t="s">
        <v>78</v>
      </c>
      <c r="AW141" s="12" t="s">
        <v>29</v>
      </c>
      <c r="AX141" s="12" t="s">
        <v>70</v>
      </c>
      <c r="AY141" s="153" t="s">
        <v>113</v>
      </c>
    </row>
    <row r="142" spans="2:51" s="13" customFormat="1" ht="12">
      <c r="B142" s="154"/>
      <c r="D142" s="141" t="s">
        <v>138</v>
      </c>
      <c r="E142" s="155" t="s">
        <v>18</v>
      </c>
      <c r="F142" s="156" t="s">
        <v>208</v>
      </c>
      <c r="H142" s="155" t="s">
        <v>18</v>
      </c>
      <c r="I142" s="157"/>
      <c r="L142" s="154"/>
      <c r="M142" s="158"/>
      <c r="T142" s="159"/>
      <c r="AT142" s="155" t="s">
        <v>138</v>
      </c>
      <c r="AU142" s="155" t="s">
        <v>78</v>
      </c>
      <c r="AV142" s="13" t="s">
        <v>75</v>
      </c>
      <c r="AW142" s="13" t="s">
        <v>29</v>
      </c>
      <c r="AX142" s="13" t="s">
        <v>70</v>
      </c>
      <c r="AY142" s="155" t="s">
        <v>113</v>
      </c>
    </row>
    <row r="143" spans="2:51" s="12" customFormat="1" ht="12">
      <c r="B143" s="147"/>
      <c r="D143" s="141" t="s">
        <v>138</v>
      </c>
      <c r="E143" s="153" t="s">
        <v>18</v>
      </c>
      <c r="F143" s="148" t="s">
        <v>209</v>
      </c>
      <c r="H143" s="149">
        <v>15.45</v>
      </c>
      <c r="I143" s="150"/>
      <c r="L143" s="147"/>
      <c r="M143" s="151"/>
      <c r="T143" s="152"/>
      <c r="AT143" s="153" t="s">
        <v>138</v>
      </c>
      <c r="AU143" s="153" t="s">
        <v>78</v>
      </c>
      <c r="AV143" s="12" t="s">
        <v>78</v>
      </c>
      <c r="AW143" s="12" t="s">
        <v>29</v>
      </c>
      <c r="AX143" s="12" t="s">
        <v>70</v>
      </c>
      <c r="AY143" s="153" t="s">
        <v>113</v>
      </c>
    </row>
    <row r="144" spans="2:51" s="13" customFormat="1" ht="12">
      <c r="B144" s="154"/>
      <c r="D144" s="141" t="s">
        <v>138</v>
      </c>
      <c r="E144" s="155" t="s">
        <v>18</v>
      </c>
      <c r="F144" s="156" t="s">
        <v>210</v>
      </c>
      <c r="H144" s="155" t="s">
        <v>18</v>
      </c>
      <c r="I144" s="157"/>
      <c r="L144" s="154"/>
      <c r="M144" s="158"/>
      <c r="T144" s="159"/>
      <c r="AT144" s="155" t="s">
        <v>138</v>
      </c>
      <c r="AU144" s="155" t="s">
        <v>78</v>
      </c>
      <c r="AV144" s="13" t="s">
        <v>75</v>
      </c>
      <c r="AW144" s="13" t="s">
        <v>29</v>
      </c>
      <c r="AX144" s="13" t="s">
        <v>70</v>
      </c>
      <c r="AY144" s="155" t="s">
        <v>113</v>
      </c>
    </row>
    <row r="145" spans="2:51" s="12" customFormat="1" ht="12">
      <c r="B145" s="147"/>
      <c r="D145" s="141" t="s">
        <v>138</v>
      </c>
      <c r="E145" s="153" t="s">
        <v>18</v>
      </c>
      <c r="F145" s="148" t="s">
        <v>211</v>
      </c>
      <c r="H145" s="149">
        <v>95.7</v>
      </c>
      <c r="I145" s="150"/>
      <c r="L145" s="147"/>
      <c r="M145" s="151"/>
      <c r="T145" s="152"/>
      <c r="AT145" s="153" t="s">
        <v>138</v>
      </c>
      <c r="AU145" s="153" t="s">
        <v>78</v>
      </c>
      <c r="AV145" s="12" t="s">
        <v>78</v>
      </c>
      <c r="AW145" s="12" t="s">
        <v>29</v>
      </c>
      <c r="AX145" s="12" t="s">
        <v>70</v>
      </c>
      <c r="AY145" s="153" t="s">
        <v>113</v>
      </c>
    </row>
    <row r="146" spans="2:51" s="14" customFormat="1" ht="12">
      <c r="B146" s="160"/>
      <c r="D146" s="141" t="s">
        <v>138</v>
      </c>
      <c r="E146" s="161" t="s">
        <v>18</v>
      </c>
      <c r="F146" s="162" t="s">
        <v>212</v>
      </c>
      <c r="H146" s="163">
        <v>600.7</v>
      </c>
      <c r="I146" s="164"/>
      <c r="L146" s="160"/>
      <c r="M146" s="165"/>
      <c r="T146" s="166"/>
      <c r="AT146" s="161" t="s">
        <v>138</v>
      </c>
      <c r="AU146" s="161" t="s">
        <v>78</v>
      </c>
      <c r="AV146" s="14" t="s">
        <v>121</v>
      </c>
      <c r="AW146" s="14" t="s">
        <v>29</v>
      </c>
      <c r="AX146" s="14" t="s">
        <v>75</v>
      </c>
      <c r="AY146" s="161" t="s">
        <v>113</v>
      </c>
    </row>
    <row r="147" spans="2:65" s="1" customFormat="1" ht="16.5" customHeight="1">
      <c r="B147" s="33"/>
      <c r="C147" s="167" t="s">
        <v>213</v>
      </c>
      <c r="D147" s="167" t="s">
        <v>214</v>
      </c>
      <c r="E147" s="168" t="s">
        <v>215</v>
      </c>
      <c r="F147" s="169" t="s">
        <v>216</v>
      </c>
      <c r="G147" s="170" t="s">
        <v>194</v>
      </c>
      <c r="H147" s="171">
        <v>630.735</v>
      </c>
      <c r="I147" s="172"/>
      <c r="J147" s="173">
        <f>ROUND(I147*H147,2)</f>
        <v>0</v>
      </c>
      <c r="K147" s="169" t="s">
        <v>18</v>
      </c>
      <c r="L147" s="174"/>
      <c r="M147" s="175" t="s">
        <v>18</v>
      </c>
      <c r="N147" s="176" t="s">
        <v>41</v>
      </c>
      <c r="P147" s="137">
        <f>O147*H147</f>
        <v>0</v>
      </c>
      <c r="Q147" s="137">
        <v>0.001</v>
      </c>
      <c r="R147" s="137">
        <f>Q147*H147</f>
        <v>0.630735</v>
      </c>
      <c r="S147" s="137">
        <v>0</v>
      </c>
      <c r="T147" s="138">
        <f>S147*H147</f>
        <v>0</v>
      </c>
      <c r="AR147" s="139" t="s">
        <v>217</v>
      </c>
      <c r="AT147" s="139" t="s">
        <v>214</v>
      </c>
      <c r="AU147" s="139" t="s">
        <v>78</v>
      </c>
      <c r="AY147" s="18" t="s">
        <v>113</v>
      </c>
      <c r="BE147" s="140">
        <f>IF(N147="základní",J147,0)</f>
        <v>0</v>
      </c>
      <c r="BF147" s="140">
        <f>IF(N147="snížená",J147,0)</f>
        <v>0</v>
      </c>
      <c r="BG147" s="140">
        <f>IF(N147="zákl. přenesená",J147,0)</f>
        <v>0</v>
      </c>
      <c r="BH147" s="140">
        <f>IF(N147="sníž. přenesená",J147,0)</f>
        <v>0</v>
      </c>
      <c r="BI147" s="140">
        <f>IF(N147="nulová",J147,0)</f>
        <v>0</v>
      </c>
      <c r="BJ147" s="18" t="s">
        <v>75</v>
      </c>
      <c r="BK147" s="140">
        <f>ROUND(I147*H147,2)</f>
        <v>0</v>
      </c>
      <c r="BL147" s="18" t="s">
        <v>195</v>
      </c>
      <c r="BM147" s="139" t="s">
        <v>218</v>
      </c>
    </row>
    <row r="148" spans="2:47" s="1" customFormat="1" ht="12">
      <c r="B148" s="33"/>
      <c r="D148" s="141" t="s">
        <v>123</v>
      </c>
      <c r="F148" s="142" t="s">
        <v>216</v>
      </c>
      <c r="I148" s="143"/>
      <c r="L148" s="33"/>
      <c r="M148" s="144"/>
      <c r="T148" s="52"/>
      <c r="AT148" s="18" t="s">
        <v>123</v>
      </c>
      <c r="AU148" s="18" t="s">
        <v>78</v>
      </c>
    </row>
    <row r="149" spans="2:51" s="12" customFormat="1" ht="12">
      <c r="B149" s="147"/>
      <c r="D149" s="141" t="s">
        <v>138</v>
      </c>
      <c r="F149" s="148" t="s">
        <v>219</v>
      </c>
      <c r="H149" s="149">
        <v>630.735</v>
      </c>
      <c r="I149" s="150"/>
      <c r="L149" s="147"/>
      <c r="M149" s="151"/>
      <c r="T149" s="152"/>
      <c r="AT149" s="153" t="s">
        <v>138</v>
      </c>
      <c r="AU149" s="153" t="s">
        <v>78</v>
      </c>
      <c r="AV149" s="12" t="s">
        <v>78</v>
      </c>
      <c r="AW149" s="12" t="s">
        <v>4</v>
      </c>
      <c r="AX149" s="12" t="s">
        <v>75</v>
      </c>
      <c r="AY149" s="153" t="s">
        <v>113</v>
      </c>
    </row>
    <row r="150" spans="2:65" s="1" customFormat="1" ht="16.5" customHeight="1">
      <c r="B150" s="33"/>
      <c r="C150" s="128" t="s">
        <v>220</v>
      </c>
      <c r="D150" s="128" t="s">
        <v>116</v>
      </c>
      <c r="E150" s="129" t="s">
        <v>221</v>
      </c>
      <c r="F150" s="130" t="s">
        <v>222</v>
      </c>
      <c r="G150" s="131" t="s">
        <v>194</v>
      </c>
      <c r="H150" s="132">
        <v>324.24</v>
      </c>
      <c r="I150" s="133"/>
      <c r="J150" s="134">
        <f>ROUND(I150*H150,2)</f>
        <v>0</v>
      </c>
      <c r="K150" s="130" t="s">
        <v>120</v>
      </c>
      <c r="L150" s="33"/>
      <c r="M150" s="135" t="s">
        <v>18</v>
      </c>
      <c r="N150" s="136" t="s">
        <v>41</v>
      </c>
      <c r="P150" s="137">
        <f>O150*H150</f>
        <v>0</v>
      </c>
      <c r="Q150" s="137">
        <v>5E-05</v>
      </c>
      <c r="R150" s="137">
        <f>Q150*H150</f>
        <v>0.016212</v>
      </c>
      <c r="S150" s="137">
        <v>0</v>
      </c>
      <c r="T150" s="138">
        <f>S150*H150</f>
        <v>0</v>
      </c>
      <c r="AR150" s="139" t="s">
        <v>195</v>
      </c>
      <c r="AT150" s="139" t="s">
        <v>116</v>
      </c>
      <c r="AU150" s="139" t="s">
        <v>78</v>
      </c>
      <c r="AY150" s="18" t="s">
        <v>113</v>
      </c>
      <c r="BE150" s="140">
        <f>IF(N150="základní",J150,0)</f>
        <v>0</v>
      </c>
      <c r="BF150" s="140">
        <f>IF(N150="snížená",J150,0)</f>
        <v>0</v>
      </c>
      <c r="BG150" s="140">
        <f>IF(N150="zákl. přenesená",J150,0)</f>
        <v>0</v>
      </c>
      <c r="BH150" s="140">
        <f>IF(N150="sníž. přenesená",J150,0)</f>
        <v>0</v>
      </c>
      <c r="BI150" s="140">
        <f>IF(N150="nulová",J150,0)</f>
        <v>0</v>
      </c>
      <c r="BJ150" s="18" t="s">
        <v>75</v>
      </c>
      <c r="BK150" s="140">
        <f>ROUND(I150*H150,2)</f>
        <v>0</v>
      </c>
      <c r="BL150" s="18" t="s">
        <v>195</v>
      </c>
      <c r="BM150" s="139" t="s">
        <v>223</v>
      </c>
    </row>
    <row r="151" spans="2:47" s="1" customFormat="1" ht="12">
      <c r="B151" s="33"/>
      <c r="D151" s="141" t="s">
        <v>123</v>
      </c>
      <c r="F151" s="142" t="s">
        <v>224</v>
      </c>
      <c r="I151" s="143"/>
      <c r="L151" s="33"/>
      <c r="M151" s="144"/>
      <c r="T151" s="52"/>
      <c r="AT151" s="18" t="s">
        <v>123</v>
      </c>
      <c r="AU151" s="18" t="s">
        <v>78</v>
      </c>
    </row>
    <row r="152" spans="2:47" s="1" customFormat="1" ht="12">
      <c r="B152" s="33"/>
      <c r="D152" s="145" t="s">
        <v>125</v>
      </c>
      <c r="F152" s="146" t="s">
        <v>225</v>
      </c>
      <c r="I152" s="143"/>
      <c r="L152" s="33"/>
      <c r="M152" s="144"/>
      <c r="T152" s="52"/>
      <c r="AT152" s="18" t="s">
        <v>125</v>
      </c>
      <c r="AU152" s="18" t="s">
        <v>78</v>
      </c>
    </row>
    <row r="153" spans="2:51" s="13" customFormat="1" ht="12">
      <c r="B153" s="154"/>
      <c r="D153" s="141" t="s">
        <v>138</v>
      </c>
      <c r="E153" s="155" t="s">
        <v>18</v>
      </c>
      <c r="F153" s="156" t="s">
        <v>226</v>
      </c>
      <c r="H153" s="155" t="s">
        <v>18</v>
      </c>
      <c r="I153" s="157"/>
      <c r="L153" s="154"/>
      <c r="M153" s="158"/>
      <c r="T153" s="159"/>
      <c r="AT153" s="155" t="s">
        <v>138</v>
      </c>
      <c r="AU153" s="155" t="s">
        <v>78</v>
      </c>
      <c r="AV153" s="13" t="s">
        <v>75</v>
      </c>
      <c r="AW153" s="13" t="s">
        <v>29</v>
      </c>
      <c r="AX153" s="13" t="s">
        <v>70</v>
      </c>
      <c r="AY153" s="155" t="s">
        <v>113</v>
      </c>
    </row>
    <row r="154" spans="2:51" s="12" customFormat="1" ht="12">
      <c r="B154" s="147"/>
      <c r="D154" s="141" t="s">
        <v>138</v>
      </c>
      <c r="E154" s="153" t="s">
        <v>18</v>
      </c>
      <c r="F154" s="148" t="s">
        <v>227</v>
      </c>
      <c r="H154" s="149">
        <v>324.24</v>
      </c>
      <c r="I154" s="150"/>
      <c r="L154" s="147"/>
      <c r="M154" s="151"/>
      <c r="T154" s="152"/>
      <c r="AT154" s="153" t="s">
        <v>138</v>
      </c>
      <c r="AU154" s="153" t="s">
        <v>78</v>
      </c>
      <c r="AV154" s="12" t="s">
        <v>78</v>
      </c>
      <c r="AW154" s="12" t="s">
        <v>29</v>
      </c>
      <c r="AX154" s="12" t="s">
        <v>75</v>
      </c>
      <c r="AY154" s="153" t="s">
        <v>113</v>
      </c>
    </row>
    <row r="155" spans="2:65" s="1" customFormat="1" ht="16.5" customHeight="1">
      <c r="B155" s="33"/>
      <c r="C155" s="167" t="s">
        <v>228</v>
      </c>
      <c r="D155" s="167" t="s">
        <v>214</v>
      </c>
      <c r="E155" s="168" t="s">
        <v>229</v>
      </c>
      <c r="F155" s="169" t="s">
        <v>230</v>
      </c>
      <c r="G155" s="170" t="s">
        <v>194</v>
      </c>
      <c r="H155" s="171">
        <v>340.452</v>
      </c>
      <c r="I155" s="172"/>
      <c r="J155" s="173">
        <f>ROUND(I155*H155,2)</f>
        <v>0</v>
      </c>
      <c r="K155" s="169" t="s">
        <v>120</v>
      </c>
      <c r="L155" s="174"/>
      <c r="M155" s="175" t="s">
        <v>18</v>
      </c>
      <c r="N155" s="176" t="s">
        <v>41</v>
      </c>
      <c r="P155" s="137">
        <f>O155*H155</f>
        <v>0</v>
      </c>
      <c r="Q155" s="137">
        <v>0.001</v>
      </c>
      <c r="R155" s="137">
        <f>Q155*H155</f>
        <v>0.34045200000000003</v>
      </c>
      <c r="S155" s="137">
        <v>0</v>
      </c>
      <c r="T155" s="138">
        <f>S155*H155</f>
        <v>0</v>
      </c>
      <c r="AR155" s="139" t="s">
        <v>217</v>
      </c>
      <c r="AT155" s="139" t="s">
        <v>214</v>
      </c>
      <c r="AU155" s="139" t="s">
        <v>78</v>
      </c>
      <c r="AY155" s="18" t="s">
        <v>113</v>
      </c>
      <c r="BE155" s="140">
        <f>IF(N155="základní",J155,0)</f>
        <v>0</v>
      </c>
      <c r="BF155" s="140">
        <f>IF(N155="snížená",J155,0)</f>
        <v>0</v>
      </c>
      <c r="BG155" s="140">
        <f>IF(N155="zákl. přenesená",J155,0)</f>
        <v>0</v>
      </c>
      <c r="BH155" s="140">
        <f>IF(N155="sníž. přenesená",J155,0)</f>
        <v>0</v>
      </c>
      <c r="BI155" s="140">
        <f>IF(N155="nulová",J155,0)</f>
        <v>0</v>
      </c>
      <c r="BJ155" s="18" t="s">
        <v>75</v>
      </c>
      <c r="BK155" s="140">
        <f>ROUND(I155*H155,2)</f>
        <v>0</v>
      </c>
      <c r="BL155" s="18" t="s">
        <v>195</v>
      </c>
      <c r="BM155" s="139" t="s">
        <v>231</v>
      </c>
    </row>
    <row r="156" spans="2:47" s="1" customFormat="1" ht="12">
      <c r="B156" s="33"/>
      <c r="D156" s="141" t="s">
        <v>123</v>
      </c>
      <c r="F156" s="142" t="s">
        <v>230</v>
      </c>
      <c r="I156" s="143"/>
      <c r="L156" s="33"/>
      <c r="M156" s="144"/>
      <c r="T156" s="52"/>
      <c r="AT156" s="18" t="s">
        <v>123</v>
      </c>
      <c r="AU156" s="18" t="s">
        <v>78</v>
      </c>
    </row>
    <row r="157" spans="2:51" s="12" customFormat="1" ht="12">
      <c r="B157" s="147"/>
      <c r="D157" s="141" t="s">
        <v>138</v>
      </c>
      <c r="F157" s="148" t="s">
        <v>232</v>
      </c>
      <c r="H157" s="149">
        <v>340.452</v>
      </c>
      <c r="I157" s="150"/>
      <c r="L157" s="147"/>
      <c r="M157" s="151"/>
      <c r="T157" s="152"/>
      <c r="AT157" s="153" t="s">
        <v>138</v>
      </c>
      <c r="AU157" s="153" t="s">
        <v>78</v>
      </c>
      <c r="AV157" s="12" t="s">
        <v>78</v>
      </c>
      <c r="AW157" s="12" t="s">
        <v>4</v>
      </c>
      <c r="AX157" s="12" t="s">
        <v>75</v>
      </c>
      <c r="AY157" s="153" t="s">
        <v>113</v>
      </c>
    </row>
    <row r="158" spans="2:65" s="1" customFormat="1" ht="16.5" customHeight="1">
      <c r="B158" s="33"/>
      <c r="C158" s="128" t="s">
        <v>8</v>
      </c>
      <c r="D158" s="128" t="s">
        <v>116</v>
      </c>
      <c r="E158" s="129" t="s">
        <v>233</v>
      </c>
      <c r="F158" s="130" t="s">
        <v>234</v>
      </c>
      <c r="G158" s="131" t="s">
        <v>194</v>
      </c>
      <c r="H158" s="132">
        <v>324.24</v>
      </c>
      <c r="I158" s="133"/>
      <c r="J158" s="134">
        <f>ROUND(I158*H158,2)</f>
        <v>0</v>
      </c>
      <c r="K158" s="130" t="s">
        <v>120</v>
      </c>
      <c r="L158" s="33"/>
      <c r="M158" s="135" t="s">
        <v>18</v>
      </c>
      <c r="N158" s="136" t="s">
        <v>41</v>
      </c>
      <c r="P158" s="137">
        <f>O158*H158</f>
        <v>0</v>
      </c>
      <c r="Q158" s="137">
        <v>0</v>
      </c>
      <c r="R158" s="137">
        <f>Q158*H158</f>
        <v>0</v>
      </c>
      <c r="S158" s="137">
        <v>0.001</v>
      </c>
      <c r="T158" s="138">
        <f>S158*H158</f>
        <v>0.32424000000000003</v>
      </c>
      <c r="AR158" s="139" t="s">
        <v>195</v>
      </c>
      <c r="AT158" s="139" t="s">
        <v>116</v>
      </c>
      <c r="AU158" s="139" t="s">
        <v>78</v>
      </c>
      <c r="AY158" s="18" t="s">
        <v>113</v>
      </c>
      <c r="BE158" s="140">
        <f>IF(N158="základní",J158,0)</f>
        <v>0</v>
      </c>
      <c r="BF158" s="140">
        <f>IF(N158="snížená",J158,0)</f>
        <v>0</v>
      </c>
      <c r="BG158" s="140">
        <f>IF(N158="zákl. přenesená",J158,0)</f>
        <v>0</v>
      </c>
      <c r="BH158" s="140">
        <f>IF(N158="sníž. přenesená",J158,0)</f>
        <v>0</v>
      </c>
      <c r="BI158" s="140">
        <f>IF(N158="nulová",J158,0)</f>
        <v>0</v>
      </c>
      <c r="BJ158" s="18" t="s">
        <v>75</v>
      </c>
      <c r="BK158" s="140">
        <f>ROUND(I158*H158,2)</f>
        <v>0</v>
      </c>
      <c r="BL158" s="18" t="s">
        <v>195</v>
      </c>
      <c r="BM158" s="139" t="s">
        <v>235</v>
      </c>
    </row>
    <row r="159" spans="2:47" s="1" customFormat="1" ht="12">
      <c r="B159" s="33"/>
      <c r="D159" s="141" t="s">
        <v>123</v>
      </c>
      <c r="F159" s="142" t="s">
        <v>236</v>
      </c>
      <c r="I159" s="143"/>
      <c r="L159" s="33"/>
      <c r="M159" s="144"/>
      <c r="T159" s="52"/>
      <c r="AT159" s="18" t="s">
        <v>123</v>
      </c>
      <c r="AU159" s="18" t="s">
        <v>78</v>
      </c>
    </row>
    <row r="160" spans="2:47" s="1" customFormat="1" ht="12">
      <c r="B160" s="33"/>
      <c r="D160" s="145" t="s">
        <v>125</v>
      </c>
      <c r="F160" s="146" t="s">
        <v>237</v>
      </c>
      <c r="I160" s="143"/>
      <c r="L160" s="33"/>
      <c r="M160" s="144"/>
      <c r="T160" s="52"/>
      <c r="AT160" s="18" t="s">
        <v>125</v>
      </c>
      <c r="AU160" s="18" t="s">
        <v>78</v>
      </c>
    </row>
    <row r="161" spans="2:51" s="13" customFormat="1" ht="12">
      <c r="B161" s="154"/>
      <c r="D161" s="141" t="s">
        <v>138</v>
      </c>
      <c r="E161" s="155" t="s">
        <v>18</v>
      </c>
      <c r="F161" s="156" t="s">
        <v>226</v>
      </c>
      <c r="H161" s="155" t="s">
        <v>18</v>
      </c>
      <c r="I161" s="157"/>
      <c r="L161" s="154"/>
      <c r="M161" s="158"/>
      <c r="T161" s="159"/>
      <c r="AT161" s="155" t="s">
        <v>138</v>
      </c>
      <c r="AU161" s="155" t="s">
        <v>78</v>
      </c>
      <c r="AV161" s="13" t="s">
        <v>75</v>
      </c>
      <c r="AW161" s="13" t="s">
        <v>29</v>
      </c>
      <c r="AX161" s="13" t="s">
        <v>70</v>
      </c>
      <c r="AY161" s="155" t="s">
        <v>113</v>
      </c>
    </row>
    <row r="162" spans="2:51" s="12" customFormat="1" ht="12">
      <c r="B162" s="147"/>
      <c r="D162" s="141" t="s">
        <v>138</v>
      </c>
      <c r="E162" s="153" t="s">
        <v>18</v>
      </c>
      <c r="F162" s="148" t="s">
        <v>227</v>
      </c>
      <c r="H162" s="149">
        <v>324.24</v>
      </c>
      <c r="I162" s="150"/>
      <c r="L162" s="147"/>
      <c r="M162" s="151"/>
      <c r="T162" s="152"/>
      <c r="AT162" s="153" t="s">
        <v>138</v>
      </c>
      <c r="AU162" s="153" t="s">
        <v>78</v>
      </c>
      <c r="AV162" s="12" t="s">
        <v>78</v>
      </c>
      <c r="AW162" s="12" t="s">
        <v>29</v>
      </c>
      <c r="AX162" s="12" t="s">
        <v>75</v>
      </c>
      <c r="AY162" s="153" t="s">
        <v>113</v>
      </c>
    </row>
    <row r="163" spans="2:65" s="1" customFormat="1" ht="16.5" customHeight="1">
      <c r="B163" s="33"/>
      <c r="C163" s="128" t="s">
        <v>195</v>
      </c>
      <c r="D163" s="128" t="s">
        <v>116</v>
      </c>
      <c r="E163" s="129" t="s">
        <v>238</v>
      </c>
      <c r="F163" s="130" t="s">
        <v>239</v>
      </c>
      <c r="G163" s="131" t="s">
        <v>194</v>
      </c>
      <c r="H163" s="132">
        <v>3630</v>
      </c>
      <c r="I163" s="133"/>
      <c r="J163" s="134">
        <f>ROUND(I163*H163,2)</f>
        <v>0</v>
      </c>
      <c r="K163" s="130" t="s">
        <v>120</v>
      </c>
      <c r="L163" s="33"/>
      <c r="M163" s="135" t="s">
        <v>18</v>
      </c>
      <c r="N163" s="136" t="s">
        <v>41</v>
      </c>
      <c r="P163" s="137">
        <f>O163*H163</f>
        <v>0</v>
      </c>
      <c r="Q163" s="137">
        <v>0</v>
      </c>
      <c r="R163" s="137">
        <f>Q163*H163</f>
        <v>0</v>
      </c>
      <c r="S163" s="137">
        <v>0.001</v>
      </c>
      <c r="T163" s="138">
        <f>S163*H163</f>
        <v>3.63</v>
      </c>
      <c r="AR163" s="139" t="s">
        <v>195</v>
      </c>
      <c r="AT163" s="139" t="s">
        <v>116</v>
      </c>
      <c r="AU163" s="139" t="s">
        <v>78</v>
      </c>
      <c r="AY163" s="18" t="s">
        <v>113</v>
      </c>
      <c r="BE163" s="140">
        <f>IF(N163="základní",J163,0)</f>
        <v>0</v>
      </c>
      <c r="BF163" s="140">
        <f>IF(N163="snížená",J163,0)</f>
        <v>0</v>
      </c>
      <c r="BG163" s="140">
        <f>IF(N163="zákl. přenesená",J163,0)</f>
        <v>0</v>
      </c>
      <c r="BH163" s="140">
        <f>IF(N163="sníž. přenesená",J163,0)</f>
        <v>0</v>
      </c>
      <c r="BI163" s="140">
        <f>IF(N163="nulová",J163,0)</f>
        <v>0</v>
      </c>
      <c r="BJ163" s="18" t="s">
        <v>75</v>
      </c>
      <c r="BK163" s="140">
        <f>ROUND(I163*H163,2)</f>
        <v>0</v>
      </c>
      <c r="BL163" s="18" t="s">
        <v>195</v>
      </c>
      <c r="BM163" s="139" t="s">
        <v>240</v>
      </c>
    </row>
    <row r="164" spans="2:47" s="1" customFormat="1" ht="12">
      <c r="B164" s="33"/>
      <c r="D164" s="141" t="s">
        <v>123</v>
      </c>
      <c r="F164" s="142" t="s">
        <v>241</v>
      </c>
      <c r="I164" s="143"/>
      <c r="L164" s="33"/>
      <c r="M164" s="144"/>
      <c r="T164" s="52"/>
      <c r="AT164" s="18" t="s">
        <v>123</v>
      </c>
      <c r="AU164" s="18" t="s">
        <v>78</v>
      </c>
    </row>
    <row r="165" spans="2:47" s="1" customFormat="1" ht="12">
      <c r="B165" s="33"/>
      <c r="D165" s="145" t="s">
        <v>125</v>
      </c>
      <c r="F165" s="146" t="s">
        <v>242</v>
      </c>
      <c r="I165" s="143"/>
      <c r="L165" s="33"/>
      <c r="M165" s="144"/>
      <c r="T165" s="52"/>
      <c r="AT165" s="18" t="s">
        <v>125</v>
      </c>
      <c r="AU165" s="18" t="s">
        <v>78</v>
      </c>
    </row>
    <row r="166" spans="2:51" s="13" customFormat="1" ht="12">
      <c r="B166" s="154"/>
      <c r="D166" s="141" t="s">
        <v>138</v>
      </c>
      <c r="E166" s="155" t="s">
        <v>18</v>
      </c>
      <c r="F166" s="156" t="s">
        <v>243</v>
      </c>
      <c r="H166" s="155" t="s">
        <v>18</v>
      </c>
      <c r="I166" s="157"/>
      <c r="L166" s="154"/>
      <c r="M166" s="158"/>
      <c r="T166" s="159"/>
      <c r="AT166" s="155" t="s">
        <v>138</v>
      </c>
      <c r="AU166" s="155" t="s">
        <v>78</v>
      </c>
      <c r="AV166" s="13" t="s">
        <v>75</v>
      </c>
      <c r="AW166" s="13" t="s">
        <v>29</v>
      </c>
      <c r="AX166" s="13" t="s">
        <v>70</v>
      </c>
      <c r="AY166" s="155" t="s">
        <v>113</v>
      </c>
    </row>
    <row r="167" spans="2:51" s="12" customFormat="1" ht="12">
      <c r="B167" s="147"/>
      <c r="D167" s="141" t="s">
        <v>138</v>
      </c>
      <c r="E167" s="153" t="s">
        <v>18</v>
      </c>
      <c r="F167" s="148" t="s">
        <v>244</v>
      </c>
      <c r="H167" s="149">
        <v>3630</v>
      </c>
      <c r="I167" s="150"/>
      <c r="L167" s="147"/>
      <c r="M167" s="151"/>
      <c r="T167" s="152"/>
      <c r="AT167" s="153" t="s">
        <v>138</v>
      </c>
      <c r="AU167" s="153" t="s">
        <v>78</v>
      </c>
      <c r="AV167" s="12" t="s">
        <v>78</v>
      </c>
      <c r="AW167" s="12" t="s">
        <v>29</v>
      </c>
      <c r="AX167" s="12" t="s">
        <v>75</v>
      </c>
      <c r="AY167" s="153" t="s">
        <v>113</v>
      </c>
    </row>
    <row r="168" spans="2:65" s="1" customFormat="1" ht="16.5" customHeight="1">
      <c r="B168" s="33"/>
      <c r="C168" s="128" t="s">
        <v>245</v>
      </c>
      <c r="D168" s="128" t="s">
        <v>116</v>
      </c>
      <c r="E168" s="129" t="s">
        <v>246</v>
      </c>
      <c r="F168" s="130" t="s">
        <v>247</v>
      </c>
      <c r="G168" s="131" t="s">
        <v>165</v>
      </c>
      <c r="H168" s="132">
        <v>1.023</v>
      </c>
      <c r="I168" s="133"/>
      <c r="J168" s="134">
        <f>ROUND(I168*H168,2)</f>
        <v>0</v>
      </c>
      <c r="K168" s="130" t="s">
        <v>120</v>
      </c>
      <c r="L168" s="33"/>
      <c r="M168" s="135" t="s">
        <v>18</v>
      </c>
      <c r="N168" s="136" t="s">
        <v>41</v>
      </c>
      <c r="P168" s="137">
        <f>O168*H168</f>
        <v>0</v>
      </c>
      <c r="Q168" s="137">
        <v>0</v>
      </c>
      <c r="R168" s="137">
        <f>Q168*H168</f>
        <v>0</v>
      </c>
      <c r="S168" s="137">
        <v>0</v>
      </c>
      <c r="T168" s="138">
        <f>S168*H168</f>
        <v>0</v>
      </c>
      <c r="AR168" s="139" t="s">
        <v>195</v>
      </c>
      <c r="AT168" s="139" t="s">
        <v>116</v>
      </c>
      <c r="AU168" s="139" t="s">
        <v>78</v>
      </c>
      <c r="AY168" s="18" t="s">
        <v>113</v>
      </c>
      <c r="BE168" s="140">
        <f>IF(N168="základní",J168,0)</f>
        <v>0</v>
      </c>
      <c r="BF168" s="140">
        <f>IF(N168="snížená",J168,0)</f>
        <v>0</v>
      </c>
      <c r="BG168" s="140">
        <f>IF(N168="zákl. přenesená",J168,0)</f>
        <v>0</v>
      </c>
      <c r="BH168" s="140">
        <f>IF(N168="sníž. přenesená",J168,0)</f>
        <v>0</v>
      </c>
      <c r="BI168" s="140">
        <f>IF(N168="nulová",J168,0)</f>
        <v>0</v>
      </c>
      <c r="BJ168" s="18" t="s">
        <v>75</v>
      </c>
      <c r="BK168" s="140">
        <f>ROUND(I168*H168,2)</f>
        <v>0</v>
      </c>
      <c r="BL168" s="18" t="s">
        <v>195</v>
      </c>
      <c r="BM168" s="139" t="s">
        <v>248</v>
      </c>
    </row>
    <row r="169" spans="2:47" s="1" customFormat="1" ht="19.5">
      <c r="B169" s="33"/>
      <c r="D169" s="141" t="s">
        <v>123</v>
      </c>
      <c r="F169" s="142" t="s">
        <v>249</v>
      </c>
      <c r="I169" s="143"/>
      <c r="L169" s="33"/>
      <c r="M169" s="144"/>
      <c r="T169" s="52"/>
      <c r="AT169" s="18" t="s">
        <v>123</v>
      </c>
      <c r="AU169" s="18" t="s">
        <v>78</v>
      </c>
    </row>
    <row r="170" spans="2:47" s="1" customFormat="1" ht="12">
      <c r="B170" s="33"/>
      <c r="D170" s="145" t="s">
        <v>125</v>
      </c>
      <c r="F170" s="146" t="s">
        <v>250</v>
      </c>
      <c r="I170" s="143"/>
      <c r="L170" s="33"/>
      <c r="M170" s="144"/>
      <c r="T170" s="52"/>
      <c r="AT170" s="18" t="s">
        <v>125</v>
      </c>
      <c r="AU170" s="18" t="s">
        <v>78</v>
      </c>
    </row>
    <row r="171" spans="2:65" s="1" customFormat="1" ht="16.5" customHeight="1">
      <c r="B171" s="33"/>
      <c r="C171" s="128" t="s">
        <v>251</v>
      </c>
      <c r="D171" s="128" t="s">
        <v>116</v>
      </c>
      <c r="E171" s="129" t="s">
        <v>252</v>
      </c>
      <c r="F171" s="130" t="s">
        <v>253</v>
      </c>
      <c r="G171" s="131" t="s">
        <v>165</v>
      </c>
      <c r="H171" s="132">
        <v>1.023</v>
      </c>
      <c r="I171" s="133"/>
      <c r="J171" s="134">
        <f>ROUND(I171*H171,2)</f>
        <v>0</v>
      </c>
      <c r="K171" s="130" t="s">
        <v>120</v>
      </c>
      <c r="L171" s="33"/>
      <c r="M171" s="135" t="s">
        <v>18</v>
      </c>
      <c r="N171" s="136" t="s">
        <v>41</v>
      </c>
      <c r="P171" s="137">
        <f>O171*H171</f>
        <v>0</v>
      </c>
      <c r="Q171" s="137">
        <v>0</v>
      </c>
      <c r="R171" s="137">
        <f>Q171*H171</f>
        <v>0</v>
      </c>
      <c r="S171" s="137">
        <v>0</v>
      </c>
      <c r="T171" s="138">
        <f>S171*H171</f>
        <v>0</v>
      </c>
      <c r="AR171" s="139" t="s">
        <v>195</v>
      </c>
      <c r="AT171" s="139" t="s">
        <v>116</v>
      </c>
      <c r="AU171" s="139" t="s">
        <v>78</v>
      </c>
      <c r="AY171" s="18" t="s">
        <v>113</v>
      </c>
      <c r="BE171" s="140">
        <f>IF(N171="základní",J171,0)</f>
        <v>0</v>
      </c>
      <c r="BF171" s="140">
        <f>IF(N171="snížená",J171,0)</f>
        <v>0</v>
      </c>
      <c r="BG171" s="140">
        <f>IF(N171="zákl. přenesená",J171,0)</f>
        <v>0</v>
      </c>
      <c r="BH171" s="140">
        <f>IF(N171="sníž. přenesená",J171,0)</f>
        <v>0</v>
      </c>
      <c r="BI171" s="140">
        <f>IF(N171="nulová",J171,0)</f>
        <v>0</v>
      </c>
      <c r="BJ171" s="18" t="s">
        <v>75</v>
      </c>
      <c r="BK171" s="140">
        <f>ROUND(I171*H171,2)</f>
        <v>0</v>
      </c>
      <c r="BL171" s="18" t="s">
        <v>195</v>
      </c>
      <c r="BM171" s="139" t="s">
        <v>254</v>
      </c>
    </row>
    <row r="172" spans="2:47" s="1" customFormat="1" ht="19.5">
      <c r="B172" s="33"/>
      <c r="D172" s="141" t="s">
        <v>123</v>
      </c>
      <c r="F172" s="142" t="s">
        <v>255</v>
      </c>
      <c r="I172" s="143"/>
      <c r="L172" s="33"/>
      <c r="M172" s="144"/>
      <c r="T172" s="52"/>
      <c r="AT172" s="18" t="s">
        <v>123</v>
      </c>
      <c r="AU172" s="18" t="s">
        <v>78</v>
      </c>
    </row>
    <row r="173" spans="2:47" s="1" customFormat="1" ht="12">
      <c r="B173" s="33"/>
      <c r="D173" s="145" t="s">
        <v>125</v>
      </c>
      <c r="F173" s="146" t="s">
        <v>256</v>
      </c>
      <c r="I173" s="143"/>
      <c r="L173" s="33"/>
      <c r="M173" s="144"/>
      <c r="T173" s="52"/>
      <c r="AT173" s="18" t="s">
        <v>125</v>
      </c>
      <c r="AU173" s="18" t="s">
        <v>78</v>
      </c>
    </row>
    <row r="174" spans="2:63" s="11" customFormat="1" ht="22.9" customHeight="1">
      <c r="B174" s="116"/>
      <c r="D174" s="117" t="s">
        <v>69</v>
      </c>
      <c r="E174" s="126" t="s">
        <v>257</v>
      </c>
      <c r="F174" s="126" t="s">
        <v>258</v>
      </c>
      <c r="I174" s="119"/>
      <c r="J174" s="127">
        <f>BK174</f>
        <v>0</v>
      </c>
      <c r="L174" s="116"/>
      <c r="M174" s="121"/>
      <c r="P174" s="122">
        <f>SUM(P175:P201)</f>
        <v>0</v>
      </c>
      <c r="R174" s="122">
        <f>SUM(R175:R201)</f>
        <v>0.00710832</v>
      </c>
      <c r="T174" s="123">
        <f>SUM(T175:T201)</f>
        <v>0</v>
      </c>
      <c r="AR174" s="117" t="s">
        <v>78</v>
      </c>
      <c r="AT174" s="124" t="s">
        <v>69</v>
      </c>
      <c r="AU174" s="124" t="s">
        <v>75</v>
      </c>
      <c r="AY174" s="117" t="s">
        <v>113</v>
      </c>
      <c r="BK174" s="125">
        <f>SUM(BK175:BK201)</f>
        <v>0</v>
      </c>
    </row>
    <row r="175" spans="2:65" s="1" customFormat="1" ht="16.5" customHeight="1">
      <c r="B175" s="33"/>
      <c r="C175" s="128" t="s">
        <v>259</v>
      </c>
      <c r="D175" s="128" t="s">
        <v>116</v>
      </c>
      <c r="E175" s="129" t="s">
        <v>260</v>
      </c>
      <c r="F175" s="130" t="s">
        <v>261</v>
      </c>
      <c r="G175" s="131" t="s">
        <v>262</v>
      </c>
      <c r="H175" s="132">
        <v>29.618</v>
      </c>
      <c r="I175" s="133"/>
      <c r="J175" s="134">
        <f>ROUND(I175*H175,2)</f>
        <v>0</v>
      </c>
      <c r="K175" s="130" t="s">
        <v>120</v>
      </c>
      <c r="L175" s="33"/>
      <c r="M175" s="135" t="s">
        <v>18</v>
      </c>
      <c r="N175" s="136" t="s">
        <v>41</v>
      </c>
      <c r="P175" s="137">
        <f>O175*H175</f>
        <v>0</v>
      </c>
      <c r="Q175" s="137">
        <v>7E-05</v>
      </c>
      <c r="R175" s="137">
        <f>Q175*H175</f>
        <v>0.0020732599999999995</v>
      </c>
      <c r="S175" s="137">
        <v>0</v>
      </c>
      <c r="T175" s="138">
        <f>S175*H175</f>
        <v>0</v>
      </c>
      <c r="AR175" s="139" t="s">
        <v>195</v>
      </c>
      <c r="AT175" s="139" t="s">
        <v>116</v>
      </c>
      <c r="AU175" s="139" t="s">
        <v>78</v>
      </c>
      <c r="AY175" s="18" t="s">
        <v>113</v>
      </c>
      <c r="BE175" s="140">
        <f>IF(N175="základní",J175,0)</f>
        <v>0</v>
      </c>
      <c r="BF175" s="140">
        <f>IF(N175="snížená",J175,0)</f>
        <v>0</v>
      </c>
      <c r="BG175" s="140">
        <f>IF(N175="zákl. přenesená",J175,0)</f>
        <v>0</v>
      </c>
      <c r="BH175" s="140">
        <f>IF(N175="sníž. přenesená",J175,0)</f>
        <v>0</v>
      </c>
      <c r="BI175" s="140">
        <f>IF(N175="nulová",J175,0)</f>
        <v>0</v>
      </c>
      <c r="BJ175" s="18" t="s">
        <v>75</v>
      </c>
      <c r="BK175" s="140">
        <f>ROUND(I175*H175,2)</f>
        <v>0</v>
      </c>
      <c r="BL175" s="18" t="s">
        <v>195</v>
      </c>
      <c r="BM175" s="139" t="s">
        <v>263</v>
      </c>
    </row>
    <row r="176" spans="2:47" s="1" customFormat="1" ht="12">
      <c r="B176" s="33"/>
      <c r="D176" s="141" t="s">
        <v>123</v>
      </c>
      <c r="F176" s="142" t="s">
        <v>264</v>
      </c>
      <c r="I176" s="143"/>
      <c r="L176" s="33"/>
      <c r="M176" s="144"/>
      <c r="T176" s="52"/>
      <c r="AT176" s="18" t="s">
        <v>123</v>
      </c>
      <c r="AU176" s="18" t="s">
        <v>78</v>
      </c>
    </row>
    <row r="177" spans="2:47" s="1" customFormat="1" ht="12">
      <c r="B177" s="33"/>
      <c r="D177" s="145" t="s">
        <v>125</v>
      </c>
      <c r="F177" s="146" t="s">
        <v>265</v>
      </c>
      <c r="I177" s="143"/>
      <c r="L177" s="33"/>
      <c r="M177" s="144"/>
      <c r="T177" s="52"/>
      <c r="AT177" s="18" t="s">
        <v>125</v>
      </c>
      <c r="AU177" s="18" t="s">
        <v>78</v>
      </c>
    </row>
    <row r="178" spans="2:65" s="1" customFormat="1" ht="16.5" customHeight="1">
      <c r="B178" s="33"/>
      <c r="C178" s="128" t="s">
        <v>266</v>
      </c>
      <c r="D178" s="128" t="s">
        <v>116</v>
      </c>
      <c r="E178" s="129" t="s">
        <v>267</v>
      </c>
      <c r="F178" s="130" t="s">
        <v>268</v>
      </c>
      <c r="G178" s="131" t="s">
        <v>262</v>
      </c>
      <c r="H178" s="132">
        <v>29.618</v>
      </c>
      <c r="I178" s="133"/>
      <c r="J178" s="134">
        <f>ROUND(I178*H178,2)</f>
        <v>0</v>
      </c>
      <c r="K178" s="130" t="s">
        <v>120</v>
      </c>
      <c r="L178" s="33"/>
      <c r="M178" s="135" t="s">
        <v>18</v>
      </c>
      <c r="N178" s="136" t="s">
        <v>41</v>
      </c>
      <c r="P178" s="137">
        <f>O178*H178</f>
        <v>0</v>
      </c>
      <c r="Q178" s="137">
        <v>0</v>
      </c>
      <c r="R178" s="137">
        <f>Q178*H178</f>
        <v>0</v>
      </c>
      <c r="S178" s="137">
        <v>0</v>
      </c>
      <c r="T178" s="138">
        <f>S178*H178</f>
        <v>0</v>
      </c>
      <c r="AR178" s="139" t="s">
        <v>195</v>
      </c>
      <c r="AT178" s="139" t="s">
        <v>116</v>
      </c>
      <c r="AU178" s="139" t="s">
        <v>78</v>
      </c>
      <c r="AY178" s="18" t="s">
        <v>113</v>
      </c>
      <c r="BE178" s="140">
        <f>IF(N178="základní",J178,0)</f>
        <v>0</v>
      </c>
      <c r="BF178" s="140">
        <f>IF(N178="snížená",J178,0)</f>
        <v>0</v>
      </c>
      <c r="BG178" s="140">
        <f>IF(N178="zákl. přenesená",J178,0)</f>
        <v>0</v>
      </c>
      <c r="BH178" s="140">
        <f>IF(N178="sníž. přenesená",J178,0)</f>
        <v>0</v>
      </c>
      <c r="BI178" s="140">
        <f>IF(N178="nulová",J178,0)</f>
        <v>0</v>
      </c>
      <c r="BJ178" s="18" t="s">
        <v>75</v>
      </c>
      <c r="BK178" s="140">
        <f>ROUND(I178*H178,2)</f>
        <v>0</v>
      </c>
      <c r="BL178" s="18" t="s">
        <v>195</v>
      </c>
      <c r="BM178" s="139" t="s">
        <v>269</v>
      </c>
    </row>
    <row r="179" spans="2:47" s="1" customFormat="1" ht="12">
      <c r="B179" s="33"/>
      <c r="D179" s="141" t="s">
        <v>123</v>
      </c>
      <c r="F179" s="142" t="s">
        <v>270</v>
      </c>
      <c r="I179" s="143"/>
      <c r="L179" s="33"/>
      <c r="M179" s="144"/>
      <c r="T179" s="52"/>
      <c r="AT179" s="18" t="s">
        <v>123</v>
      </c>
      <c r="AU179" s="18" t="s">
        <v>78</v>
      </c>
    </row>
    <row r="180" spans="2:47" s="1" customFormat="1" ht="12">
      <c r="B180" s="33"/>
      <c r="D180" s="145" t="s">
        <v>125</v>
      </c>
      <c r="F180" s="146" t="s">
        <v>271</v>
      </c>
      <c r="I180" s="143"/>
      <c r="L180" s="33"/>
      <c r="M180" s="144"/>
      <c r="T180" s="52"/>
      <c r="AT180" s="18" t="s">
        <v>125</v>
      </c>
      <c r="AU180" s="18" t="s">
        <v>78</v>
      </c>
    </row>
    <row r="181" spans="2:65" s="1" customFormat="1" ht="16.5" customHeight="1">
      <c r="B181" s="33"/>
      <c r="C181" s="128" t="s">
        <v>7</v>
      </c>
      <c r="D181" s="128" t="s">
        <v>116</v>
      </c>
      <c r="E181" s="129" t="s">
        <v>272</v>
      </c>
      <c r="F181" s="130" t="s">
        <v>273</v>
      </c>
      <c r="G181" s="131" t="s">
        <v>262</v>
      </c>
      <c r="H181" s="132">
        <v>29.618</v>
      </c>
      <c r="I181" s="133"/>
      <c r="J181" s="134">
        <f>ROUND(I181*H181,2)</f>
        <v>0</v>
      </c>
      <c r="K181" s="130" t="s">
        <v>120</v>
      </c>
      <c r="L181" s="33"/>
      <c r="M181" s="135" t="s">
        <v>18</v>
      </c>
      <c r="N181" s="136" t="s">
        <v>41</v>
      </c>
      <c r="P181" s="137">
        <f>O181*H181</f>
        <v>0</v>
      </c>
      <c r="Q181" s="137">
        <v>0.00017</v>
      </c>
      <c r="R181" s="137">
        <f>Q181*H181</f>
        <v>0.00503506</v>
      </c>
      <c r="S181" s="137">
        <v>0</v>
      </c>
      <c r="T181" s="138">
        <f>S181*H181</f>
        <v>0</v>
      </c>
      <c r="AR181" s="139" t="s">
        <v>195</v>
      </c>
      <c r="AT181" s="139" t="s">
        <v>116</v>
      </c>
      <c r="AU181" s="139" t="s">
        <v>78</v>
      </c>
      <c r="AY181" s="18" t="s">
        <v>113</v>
      </c>
      <c r="BE181" s="140">
        <f>IF(N181="základní",J181,0)</f>
        <v>0</v>
      </c>
      <c r="BF181" s="140">
        <f>IF(N181="snížená",J181,0)</f>
        <v>0</v>
      </c>
      <c r="BG181" s="140">
        <f>IF(N181="zákl. přenesená",J181,0)</f>
        <v>0</v>
      </c>
      <c r="BH181" s="140">
        <f>IF(N181="sníž. přenesená",J181,0)</f>
        <v>0</v>
      </c>
      <c r="BI181" s="140">
        <f>IF(N181="nulová",J181,0)</f>
        <v>0</v>
      </c>
      <c r="BJ181" s="18" t="s">
        <v>75</v>
      </c>
      <c r="BK181" s="140">
        <f>ROUND(I181*H181,2)</f>
        <v>0</v>
      </c>
      <c r="BL181" s="18" t="s">
        <v>195</v>
      </c>
      <c r="BM181" s="139" t="s">
        <v>274</v>
      </c>
    </row>
    <row r="182" spans="2:47" s="1" customFormat="1" ht="12">
      <c r="B182" s="33"/>
      <c r="D182" s="141" t="s">
        <v>123</v>
      </c>
      <c r="F182" s="142" t="s">
        <v>275</v>
      </c>
      <c r="I182" s="143"/>
      <c r="L182" s="33"/>
      <c r="M182" s="144"/>
      <c r="T182" s="52"/>
      <c r="AT182" s="18" t="s">
        <v>123</v>
      </c>
      <c r="AU182" s="18" t="s">
        <v>78</v>
      </c>
    </row>
    <row r="183" spans="2:47" s="1" customFormat="1" ht="12">
      <c r="B183" s="33"/>
      <c r="D183" s="145" t="s">
        <v>125</v>
      </c>
      <c r="F183" s="146" t="s">
        <v>276</v>
      </c>
      <c r="I183" s="143"/>
      <c r="L183" s="33"/>
      <c r="M183" s="144"/>
      <c r="T183" s="52"/>
      <c r="AT183" s="18" t="s">
        <v>125</v>
      </c>
      <c r="AU183" s="18" t="s">
        <v>78</v>
      </c>
    </row>
    <row r="184" spans="2:51" s="13" customFormat="1" ht="12">
      <c r="B184" s="154"/>
      <c r="D184" s="141" t="s">
        <v>138</v>
      </c>
      <c r="E184" s="155" t="s">
        <v>18</v>
      </c>
      <c r="F184" s="156" t="s">
        <v>226</v>
      </c>
      <c r="H184" s="155" t="s">
        <v>18</v>
      </c>
      <c r="I184" s="157"/>
      <c r="L184" s="154"/>
      <c r="M184" s="158"/>
      <c r="T184" s="159"/>
      <c r="AT184" s="155" t="s">
        <v>138</v>
      </c>
      <c r="AU184" s="155" t="s">
        <v>78</v>
      </c>
      <c r="AV184" s="13" t="s">
        <v>75</v>
      </c>
      <c r="AW184" s="13" t="s">
        <v>29</v>
      </c>
      <c r="AX184" s="13" t="s">
        <v>70</v>
      </c>
      <c r="AY184" s="155" t="s">
        <v>113</v>
      </c>
    </row>
    <row r="185" spans="2:51" s="12" customFormat="1" ht="12">
      <c r="B185" s="147"/>
      <c r="D185" s="141" t="s">
        <v>138</v>
      </c>
      <c r="E185" s="153" t="s">
        <v>18</v>
      </c>
      <c r="F185" s="148" t="s">
        <v>277</v>
      </c>
      <c r="H185" s="149">
        <v>10.55</v>
      </c>
      <c r="I185" s="150"/>
      <c r="L185" s="147"/>
      <c r="M185" s="151"/>
      <c r="T185" s="152"/>
      <c r="AT185" s="153" t="s">
        <v>138</v>
      </c>
      <c r="AU185" s="153" t="s">
        <v>78</v>
      </c>
      <c r="AV185" s="12" t="s">
        <v>78</v>
      </c>
      <c r="AW185" s="12" t="s">
        <v>29</v>
      </c>
      <c r="AX185" s="12" t="s">
        <v>70</v>
      </c>
      <c r="AY185" s="153" t="s">
        <v>113</v>
      </c>
    </row>
    <row r="186" spans="2:51" s="15" customFormat="1" ht="12">
      <c r="B186" s="177"/>
      <c r="D186" s="141" t="s">
        <v>138</v>
      </c>
      <c r="E186" s="178" t="s">
        <v>18</v>
      </c>
      <c r="F186" s="179" t="s">
        <v>278</v>
      </c>
      <c r="H186" s="180">
        <v>10.55</v>
      </c>
      <c r="I186" s="181"/>
      <c r="L186" s="177"/>
      <c r="M186" s="182"/>
      <c r="T186" s="183"/>
      <c r="AT186" s="178" t="s">
        <v>138</v>
      </c>
      <c r="AU186" s="178" t="s">
        <v>78</v>
      </c>
      <c r="AV186" s="15" t="s">
        <v>132</v>
      </c>
      <c r="AW186" s="15" t="s">
        <v>29</v>
      </c>
      <c r="AX186" s="15" t="s">
        <v>70</v>
      </c>
      <c r="AY186" s="178" t="s">
        <v>113</v>
      </c>
    </row>
    <row r="187" spans="2:51" s="13" customFormat="1" ht="12">
      <c r="B187" s="154"/>
      <c r="D187" s="141" t="s">
        <v>138</v>
      </c>
      <c r="E187" s="155" t="s">
        <v>18</v>
      </c>
      <c r="F187" s="156" t="s">
        <v>199</v>
      </c>
      <c r="H187" s="155" t="s">
        <v>18</v>
      </c>
      <c r="I187" s="157"/>
      <c r="L187" s="154"/>
      <c r="M187" s="158"/>
      <c r="T187" s="159"/>
      <c r="AT187" s="155" t="s">
        <v>138</v>
      </c>
      <c r="AU187" s="155" t="s">
        <v>78</v>
      </c>
      <c r="AV187" s="13" t="s">
        <v>75</v>
      </c>
      <c r="AW187" s="13" t="s">
        <v>29</v>
      </c>
      <c r="AX187" s="13" t="s">
        <v>70</v>
      </c>
      <c r="AY187" s="155" t="s">
        <v>113</v>
      </c>
    </row>
    <row r="188" spans="2:51" s="13" customFormat="1" ht="12">
      <c r="B188" s="154"/>
      <c r="D188" s="141" t="s">
        <v>138</v>
      </c>
      <c r="E188" s="155" t="s">
        <v>18</v>
      </c>
      <c r="F188" s="156" t="s">
        <v>200</v>
      </c>
      <c r="H188" s="155" t="s">
        <v>18</v>
      </c>
      <c r="I188" s="157"/>
      <c r="L188" s="154"/>
      <c r="M188" s="158"/>
      <c r="T188" s="159"/>
      <c r="AT188" s="155" t="s">
        <v>138</v>
      </c>
      <c r="AU188" s="155" t="s">
        <v>78</v>
      </c>
      <c r="AV188" s="13" t="s">
        <v>75</v>
      </c>
      <c r="AW188" s="13" t="s">
        <v>29</v>
      </c>
      <c r="AX188" s="13" t="s">
        <v>70</v>
      </c>
      <c r="AY188" s="155" t="s">
        <v>113</v>
      </c>
    </row>
    <row r="189" spans="2:51" s="12" customFormat="1" ht="12">
      <c r="B189" s="147"/>
      <c r="D189" s="141" t="s">
        <v>138</v>
      </c>
      <c r="E189" s="153" t="s">
        <v>18</v>
      </c>
      <c r="F189" s="148" t="s">
        <v>279</v>
      </c>
      <c r="H189" s="149">
        <v>7.63</v>
      </c>
      <c r="I189" s="150"/>
      <c r="L189" s="147"/>
      <c r="M189" s="151"/>
      <c r="T189" s="152"/>
      <c r="AT189" s="153" t="s">
        <v>138</v>
      </c>
      <c r="AU189" s="153" t="s">
        <v>78</v>
      </c>
      <c r="AV189" s="12" t="s">
        <v>78</v>
      </c>
      <c r="AW189" s="12" t="s">
        <v>29</v>
      </c>
      <c r="AX189" s="12" t="s">
        <v>70</v>
      </c>
      <c r="AY189" s="153" t="s">
        <v>113</v>
      </c>
    </row>
    <row r="190" spans="2:51" s="13" customFormat="1" ht="12">
      <c r="B190" s="154"/>
      <c r="D190" s="141" t="s">
        <v>138</v>
      </c>
      <c r="E190" s="155" t="s">
        <v>18</v>
      </c>
      <c r="F190" s="156" t="s">
        <v>202</v>
      </c>
      <c r="H190" s="155" t="s">
        <v>18</v>
      </c>
      <c r="I190" s="157"/>
      <c r="L190" s="154"/>
      <c r="M190" s="158"/>
      <c r="T190" s="159"/>
      <c r="AT190" s="155" t="s">
        <v>138</v>
      </c>
      <c r="AU190" s="155" t="s">
        <v>78</v>
      </c>
      <c r="AV190" s="13" t="s">
        <v>75</v>
      </c>
      <c r="AW190" s="13" t="s">
        <v>29</v>
      </c>
      <c r="AX190" s="13" t="s">
        <v>70</v>
      </c>
      <c r="AY190" s="155" t="s">
        <v>113</v>
      </c>
    </row>
    <row r="191" spans="2:51" s="12" customFormat="1" ht="12">
      <c r="B191" s="147"/>
      <c r="D191" s="141" t="s">
        <v>138</v>
      </c>
      <c r="E191" s="153" t="s">
        <v>18</v>
      </c>
      <c r="F191" s="148" t="s">
        <v>280</v>
      </c>
      <c r="H191" s="149">
        <v>1.884</v>
      </c>
      <c r="I191" s="150"/>
      <c r="L191" s="147"/>
      <c r="M191" s="151"/>
      <c r="T191" s="152"/>
      <c r="AT191" s="153" t="s">
        <v>138</v>
      </c>
      <c r="AU191" s="153" t="s">
        <v>78</v>
      </c>
      <c r="AV191" s="12" t="s">
        <v>78</v>
      </c>
      <c r="AW191" s="12" t="s">
        <v>29</v>
      </c>
      <c r="AX191" s="12" t="s">
        <v>70</v>
      </c>
      <c r="AY191" s="153" t="s">
        <v>113</v>
      </c>
    </row>
    <row r="192" spans="2:51" s="13" customFormat="1" ht="12">
      <c r="B192" s="154"/>
      <c r="D192" s="141" t="s">
        <v>138</v>
      </c>
      <c r="E192" s="155" t="s">
        <v>18</v>
      </c>
      <c r="F192" s="156" t="s">
        <v>204</v>
      </c>
      <c r="H192" s="155" t="s">
        <v>18</v>
      </c>
      <c r="I192" s="157"/>
      <c r="L192" s="154"/>
      <c r="M192" s="158"/>
      <c r="T192" s="159"/>
      <c r="AT192" s="155" t="s">
        <v>138</v>
      </c>
      <c r="AU192" s="155" t="s">
        <v>78</v>
      </c>
      <c r="AV192" s="13" t="s">
        <v>75</v>
      </c>
      <c r="AW192" s="13" t="s">
        <v>29</v>
      </c>
      <c r="AX192" s="13" t="s">
        <v>70</v>
      </c>
      <c r="AY192" s="155" t="s">
        <v>113</v>
      </c>
    </row>
    <row r="193" spans="2:51" s="12" customFormat="1" ht="12">
      <c r="B193" s="147"/>
      <c r="D193" s="141" t="s">
        <v>138</v>
      </c>
      <c r="E193" s="153" t="s">
        <v>18</v>
      </c>
      <c r="F193" s="148" t="s">
        <v>281</v>
      </c>
      <c r="H193" s="149">
        <v>4.647</v>
      </c>
      <c r="I193" s="150"/>
      <c r="L193" s="147"/>
      <c r="M193" s="151"/>
      <c r="T193" s="152"/>
      <c r="AT193" s="153" t="s">
        <v>138</v>
      </c>
      <c r="AU193" s="153" t="s">
        <v>78</v>
      </c>
      <c r="AV193" s="12" t="s">
        <v>78</v>
      </c>
      <c r="AW193" s="12" t="s">
        <v>29</v>
      </c>
      <c r="AX193" s="12" t="s">
        <v>70</v>
      </c>
      <c r="AY193" s="153" t="s">
        <v>113</v>
      </c>
    </row>
    <row r="194" spans="2:51" s="13" customFormat="1" ht="12">
      <c r="B194" s="154"/>
      <c r="D194" s="141" t="s">
        <v>138</v>
      </c>
      <c r="E194" s="155" t="s">
        <v>18</v>
      </c>
      <c r="F194" s="156" t="s">
        <v>206</v>
      </c>
      <c r="H194" s="155" t="s">
        <v>18</v>
      </c>
      <c r="I194" s="157"/>
      <c r="L194" s="154"/>
      <c r="M194" s="158"/>
      <c r="T194" s="159"/>
      <c r="AT194" s="155" t="s">
        <v>138</v>
      </c>
      <c r="AU194" s="155" t="s">
        <v>78</v>
      </c>
      <c r="AV194" s="13" t="s">
        <v>75</v>
      </c>
      <c r="AW194" s="13" t="s">
        <v>29</v>
      </c>
      <c r="AX194" s="13" t="s">
        <v>70</v>
      </c>
      <c r="AY194" s="155" t="s">
        <v>113</v>
      </c>
    </row>
    <row r="195" spans="2:51" s="13" customFormat="1" ht="12">
      <c r="B195" s="154"/>
      <c r="D195" s="141" t="s">
        <v>138</v>
      </c>
      <c r="E195" s="155" t="s">
        <v>18</v>
      </c>
      <c r="F195" s="156" t="s">
        <v>282</v>
      </c>
      <c r="H195" s="155" t="s">
        <v>18</v>
      </c>
      <c r="I195" s="157"/>
      <c r="L195" s="154"/>
      <c r="M195" s="158"/>
      <c r="T195" s="159"/>
      <c r="AT195" s="155" t="s">
        <v>138</v>
      </c>
      <c r="AU195" s="155" t="s">
        <v>78</v>
      </c>
      <c r="AV195" s="13" t="s">
        <v>75</v>
      </c>
      <c r="AW195" s="13" t="s">
        <v>29</v>
      </c>
      <c r="AX195" s="13" t="s">
        <v>70</v>
      </c>
      <c r="AY195" s="155" t="s">
        <v>113</v>
      </c>
    </row>
    <row r="196" spans="2:51" s="13" customFormat="1" ht="12">
      <c r="B196" s="154"/>
      <c r="D196" s="141" t="s">
        <v>138</v>
      </c>
      <c r="E196" s="155" t="s">
        <v>18</v>
      </c>
      <c r="F196" s="156" t="s">
        <v>208</v>
      </c>
      <c r="H196" s="155" t="s">
        <v>18</v>
      </c>
      <c r="I196" s="157"/>
      <c r="L196" s="154"/>
      <c r="M196" s="158"/>
      <c r="T196" s="159"/>
      <c r="AT196" s="155" t="s">
        <v>138</v>
      </c>
      <c r="AU196" s="155" t="s">
        <v>78</v>
      </c>
      <c r="AV196" s="13" t="s">
        <v>75</v>
      </c>
      <c r="AW196" s="13" t="s">
        <v>29</v>
      </c>
      <c r="AX196" s="13" t="s">
        <v>70</v>
      </c>
      <c r="AY196" s="155" t="s">
        <v>113</v>
      </c>
    </row>
    <row r="197" spans="2:51" s="12" customFormat="1" ht="12">
      <c r="B197" s="147"/>
      <c r="D197" s="141" t="s">
        <v>138</v>
      </c>
      <c r="E197" s="153" t="s">
        <v>18</v>
      </c>
      <c r="F197" s="148" t="s">
        <v>283</v>
      </c>
      <c r="H197" s="149">
        <v>0.707</v>
      </c>
      <c r="I197" s="150"/>
      <c r="L197" s="147"/>
      <c r="M197" s="151"/>
      <c r="T197" s="152"/>
      <c r="AT197" s="153" t="s">
        <v>138</v>
      </c>
      <c r="AU197" s="153" t="s">
        <v>78</v>
      </c>
      <c r="AV197" s="12" t="s">
        <v>78</v>
      </c>
      <c r="AW197" s="12" t="s">
        <v>29</v>
      </c>
      <c r="AX197" s="12" t="s">
        <v>70</v>
      </c>
      <c r="AY197" s="153" t="s">
        <v>113</v>
      </c>
    </row>
    <row r="198" spans="2:51" s="13" customFormat="1" ht="12">
      <c r="B198" s="154"/>
      <c r="D198" s="141" t="s">
        <v>138</v>
      </c>
      <c r="E198" s="155" t="s">
        <v>18</v>
      </c>
      <c r="F198" s="156" t="s">
        <v>210</v>
      </c>
      <c r="H198" s="155" t="s">
        <v>18</v>
      </c>
      <c r="I198" s="157"/>
      <c r="L198" s="154"/>
      <c r="M198" s="158"/>
      <c r="T198" s="159"/>
      <c r="AT198" s="155" t="s">
        <v>138</v>
      </c>
      <c r="AU198" s="155" t="s">
        <v>78</v>
      </c>
      <c r="AV198" s="13" t="s">
        <v>75</v>
      </c>
      <c r="AW198" s="13" t="s">
        <v>29</v>
      </c>
      <c r="AX198" s="13" t="s">
        <v>70</v>
      </c>
      <c r="AY198" s="155" t="s">
        <v>113</v>
      </c>
    </row>
    <row r="199" spans="2:51" s="12" customFormat="1" ht="12">
      <c r="B199" s="147"/>
      <c r="D199" s="141" t="s">
        <v>138</v>
      </c>
      <c r="E199" s="153" t="s">
        <v>18</v>
      </c>
      <c r="F199" s="148" t="s">
        <v>284</v>
      </c>
      <c r="H199" s="149">
        <v>4.2</v>
      </c>
      <c r="I199" s="150"/>
      <c r="L199" s="147"/>
      <c r="M199" s="151"/>
      <c r="T199" s="152"/>
      <c r="AT199" s="153" t="s">
        <v>138</v>
      </c>
      <c r="AU199" s="153" t="s">
        <v>78</v>
      </c>
      <c r="AV199" s="12" t="s">
        <v>78</v>
      </c>
      <c r="AW199" s="12" t="s">
        <v>29</v>
      </c>
      <c r="AX199" s="12" t="s">
        <v>70</v>
      </c>
      <c r="AY199" s="153" t="s">
        <v>113</v>
      </c>
    </row>
    <row r="200" spans="2:51" s="15" customFormat="1" ht="12">
      <c r="B200" s="177"/>
      <c r="D200" s="141" t="s">
        <v>138</v>
      </c>
      <c r="E200" s="178" t="s">
        <v>18</v>
      </c>
      <c r="F200" s="179" t="s">
        <v>278</v>
      </c>
      <c r="H200" s="180">
        <v>19.068</v>
      </c>
      <c r="I200" s="181"/>
      <c r="L200" s="177"/>
      <c r="M200" s="182"/>
      <c r="T200" s="183"/>
      <c r="AT200" s="178" t="s">
        <v>138</v>
      </c>
      <c r="AU200" s="178" t="s">
        <v>78</v>
      </c>
      <c r="AV200" s="15" t="s">
        <v>132</v>
      </c>
      <c r="AW200" s="15" t="s">
        <v>29</v>
      </c>
      <c r="AX200" s="15" t="s">
        <v>70</v>
      </c>
      <c r="AY200" s="178" t="s">
        <v>113</v>
      </c>
    </row>
    <row r="201" spans="2:51" s="14" customFormat="1" ht="12">
      <c r="B201" s="160"/>
      <c r="D201" s="141" t="s">
        <v>138</v>
      </c>
      <c r="E201" s="161" t="s">
        <v>18</v>
      </c>
      <c r="F201" s="162" t="s">
        <v>212</v>
      </c>
      <c r="H201" s="163">
        <v>29.618</v>
      </c>
      <c r="I201" s="164"/>
      <c r="L201" s="160"/>
      <c r="M201" s="165"/>
      <c r="T201" s="166"/>
      <c r="AT201" s="161" t="s">
        <v>138</v>
      </c>
      <c r="AU201" s="161" t="s">
        <v>78</v>
      </c>
      <c r="AV201" s="14" t="s">
        <v>121</v>
      </c>
      <c r="AW201" s="14" t="s">
        <v>29</v>
      </c>
      <c r="AX201" s="14" t="s">
        <v>75</v>
      </c>
      <c r="AY201" s="161" t="s">
        <v>113</v>
      </c>
    </row>
    <row r="202" spans="2:63" s="11" customFormat="1" ht="25.9" customHeight="1">
      <c r="B202" s="116"/>
      <c r="D202" s="117" t="s">
        <v>69</v>
      </c>
      <c r="E202" s="118" t="s">
        <v>285</v>
      </c>
      <c r="F202" s="118" t="s">
        <v>286</v>
      </c>
      <c r="I202" s="119"/>
      <c r="J202" s="120">
        <f>BK202</f>
        <v>0</v>
      </c>
      <c r="L202" s="116"/>
      <c r="M202" s="121"/>
      <c r="P202" s="122">
        <f>SUM(P203:P210)</f>
        <v>0</v>
      </c>
      <c r="R202" s="122">
        <f>SUM(R203:R210)</f>
        <v>0</v>
      </c>
      <c r="T202" s="123">
        <f>SUM(T203:T210)</f>
        <v>0</v>
      </c>
      <c r="AR202" s="117" t="s">
        <v>121</v>
      </c>
      <c r="AT202" s="124" t="s">
        <v>69</v>
      </c>
      <c r="AU202" s="124" t="s">
        <v>70</v>
      </c>
      <c r="AY202" s="117" t="s">
        <v>113</v>
      </c>
      <c r="BK202" s="125">
        <f>SUM(BK203:BK210)</f>
        <v>0</v>
      </c>
    </row>
    <row r="203" spans="2:65" s="1" customFormat="1" ht="16.5" customHeight="1">
      <c r="B203" s="33"/>
      <c r="C203" s="128" t="s">
        <v>287</v>
      </c>
      <c r="D203" s="128" t="s">
        <v>116</v>
      </c>
      <c r="E203" s="129" t="s">
        <v>288</v>
      </c>
      <c r="F203" s="130" t="s">
        <v>289</v>
      </c>
      <c r="G203" s="131" t="s">
        <v>290</v>
      </c>
      <c r="H203" s="132">
        <v>350</v>
      </c>
      <c r="I203" s="133"/>
      <c r="J203" s="134">
        <f>ROUND(I203*H203,2)</f>
        <v>0</v>
      </c>
      <c r="K203" s="130" t="s">
        <v>120</v>
      </c>
      <c r="L203" s="33"/>
      <c r="M203" s="135" t="s">
        <v>18</v>
      </c>
      <c r="N203" s="136" t="s">
        <v>41</v>
      </c>
      <c r="P203" s="137">
        <f>O203*H203</f>
        <v>0</v>
      </c>
      <c r="Q203" s="137">
        <v>0</v>
      </c>
      <c r="R203" s="137">
        <f>Q203*H203</f>
        <v>0</v>
      </c>
      <c r="S203" s="137">
        <v>0</v>
      </c>
      <c r="T203" s="138">
        <f>S203*H203</f>
        <v>0</v>
      </c>
      <c r="AR203" s="139" t="s">
        <v>291</v>
      </c>
      <c r="AT203" s="139" t="s">
        <v>116</v>
      </c>
      <c r="AU203" s="139" t="s">
        <v>75</v>
      </c>
      <c r="AY203" s="18" t="s">
        <v>113</v>
      </c>
      <c r="BE203" s="140">
        <f>IF(N203="základní",J203,0)</f>
        <v>0</v>
      </c>
      <c r="BF203" s="140">
        <f>IF(N203="snížená",J203,0)</f>
        <v>0</v>
      </c>
      <c r="BG203" s="140">
        <f>IF(N203="zákl. přenesená",J203,0)</f>
        <v>0</v>
      </c>
      <c r="BH203" s="140">
        <f>IF(N203="sníž. přenesená",J203,0)</f>
        <v>0</v>
      </c>
      <c r="BI203" s="140">
        <f>IF(N203="nulová",J203,0)</f>
        <v>0</v>
      </c>
      <c r="BJ203" s="18" t="s">
        <v>75</v>
      </c>
      <c r="BK203" s="140">
        <f>ROUND(I203*H203,2)</f>
        <v>0</v>
      </c>
      <c r="BL203" s="18" t="s">
        <v>291</v>
      </c>
      <c r="BM203" s="139" t="s">
        <v>292</v>
      </c>
    </row>
    <row r="204" spans="2:47" s="1" customFormat="1" ht="12">
      <c r="B204" s="33"/>
      <c r="D204" s="141" t="s">
        <v>123</v>
      </c>
      <c r="F204" s="142" t="s">
        <v>293</v>
      </c>
      <c r="I204" s="143"/>
      <c r="L204" s="33"/>
      <c r="M204" s="144"/>
      <c r="T204" s="52"/>
      <c r="AT204" s="18" t="s">
        <v>123</v>
      </c>
      <c r="AU204" s="18" t="s">
        <v>75</v>
      </c>
    </row>
    <row r="205" spans="2:47" s="1" customFormat="1" ht="12">
      <c r="B205" s="33"/>
      <c r="D205" s="145" t="s">
        <v>125</v>
      </c>
      <c r="F205" s="146" t="s">
        <v>294</v>
      </c>
      <c r="I205" s="143"/>
      <c r="L205" s="33"/>
      <c r="M205" s="144"/>
      <c r="T205" s="52"/>
      <c r="AT205" s="18" t="s">
        <v>125</v>
      </c>
      <c r="AU205" s="18" t="s">
        <v>75</v>
      </c>
    </row>
    <row r="206" spans="2:51" s="13" customFormat="1" ht="12">
      <c r="B206" s="154"/>
      <c r="D206" s="141" t="s">
        <v>138</v>
      </c>
      <c r="E206" s="155" t="s">
        <v>18</v>
      </c>
      <c r="F206" s="156" t="s">
        <v>295</v>
      </c>
      <c r="H206" s="155" t="s">
        <v>18</v>
      </c>
      <c r="I206" s="157"/>
      <c r="L206" s="154"/>
      <c r="M206" s="158"/>
      <c r="T206" s="159"/>
      <c r="AT206" s="155" t="s">
        <v>138</v>
      </c>
      <c r="AU206" s="155" t="s">
        <v>75</v>
      </c>
      <c r="AV206" s="13" t="s">
        <v>75</v>
      </c>
      <c r="AW206" s="13" t="s">
        <v>29</v>
      </c>
      <c r="AX206" s="13" t="s">
        <v>70</v>
      </c>
      <c r="AY206" s="155" t="s">
        <v>113</v>
      </c>
    </row>
    <row r="207" spans="2:51" s="12" customFormat="1" ht="12">
      <c r="B207" s="147"/>
      <c r="D207" s="141" t="s">
        <v>138</v>
      </c>
      <c r="E207" s="153" t="s">
        <v>18</v>
      </c>
      <c r="F207" s="148" t="s">
        <v>296</v>
      </c>
      <c r="H207" s="149">
        <v>200</v>
      </c>
      <c r="I207" s="150"/>
      <c r="L207" s="147"/>
      <c r="M207" s="151"/>
      <c r="T207" s="152"/>
      <c r="AT207" s="153" t="s">
        <v>138</v>
      </c>
      <c r="AU207" s="153" t="s">
        <v>75</v>
      </c>
      <c r="AV207" s="12" t="s">
        <v>78</v>
      </c>
      <c r="AW207" s="12" t="s">
        <v>29</v>
      </c>
      <c r="AX207" s="12" t="s">
        <v>70</v>
      </c>
      <c r="AY207" s="153" t="s">
        <v>113</v>
      </c>
    </row>
    <row r="208" spans="2:51" s="13" customFormat="1" ht="12">
      <c r="B208" s="154"/>
      <c r="D208" s="141" t="s">
        <v>138</v>
      </c>
      <c r="E208" s="155" t="s">
        <v>18</v>
      </c>
      <c r="F208" s="156" t="s">
        <v>297</v>
      </c>
      <c r="H208" s="155" t="s">
        <v>18</v>
      </c>
      <c r="I208" s="157"/>
      <c r="L208" s="154"/>
      <c r="M208" s="158"/>
      <c r="T208" s="159"/>
      <c r="AT208" s="155" t="s">
        <v>138</v>
      </c>
      <c r="AU208" s="155" t="s">
        <v>75</v>
      </c>
      <c r="AV208" s="13" t="s">
        <v>75</v>
      </c>
      <c r="AW208" s="13" t="s">
        <v>29</v>
      </c>
      <c r="AX208" s="13" t="s">
        <v>70</v>
      </c>
      <c r="AY208" s="155" t="s">
        <v>113</v>
      </c>
    </row>
    <row r="209" spans="2:51" s="12" customFormat="1" ht="12">
      <c r="B209" s="147"/>
      <c r="D209" s="141" t="s">
        <v>138</v>
      </c>
      <c r="E209" s="153" t="s">
        <v>18</v>
      </c>
      <c r="F209" s="148" t="s">
        <v>298</v>
      </c>
      <c r="H209" s="149">
        <v>150</v>
      </c>
      <c r="I209" s="150"/>
      <c r="L209" s="147"/>
      <c r="M209" s="151"/>
      <c r="T209" s="152"/>
      <c r="AT209" s="153" t="s">
        <v>138</v>
      </c>
      <c r="AU209" s="153" t="s">
        <v>75</v>
      </c>
      <c r="AV209" s="12" t="s">
        <v>78</v>
      </c>
      <c r="AW209" s="12" t="s">
        <v>29</v>
      </c>
      <c r="AX209" s="12" t="s">
        <v>70</v>
      </c>
      <c r="AY209" s="153" t="s">
        <v>113</v>
      </c>
    </row>
    <row r="210" spans="2:51" s="14" customFormat="1" ht="12">
      <c r="B210" s="160"/>
      <c r="D210" s="141" t="s">
        <v>138</v>
      </c>
      <c r="E210" s="161" t="s">
        <v>18</v>
      </c>
      <c r="F210" s="162" t="s">
        <v>212</v>
      </c>
      <c r="H210" s="163">
        <v>350</v>
      </c>
      <c r="I210" s="164"/>
      <c r="L210" s="160"/>
      <c r="M210" s="165"/>
      <c r="T210" s="166"/>
      <c r="AT210" s="161" t="s">
        <v>138</v>
      </c>
      <c r="AU210" s="161" t="s">
        <v>75</v>
      </c>
      <c r="AV210" s="14" t="s">
        <v>121</v>
      </c>
      <c r="AW210" s="14" t="s">
        <v>29</v>
      </c>
      <c r="AX210" s="14" t="s">
        <v>75</v>
      </c>
      <c r="AY210" s="161" t="s">
        <v>113</v>
      </c>
    </row>
    <row r="211" spans="2:63" s="11" customFormat="1" ht="25.9" customHeight="1">
      <c r="B211" s="116"/>
      <c r="D211" s="117" t="s">
        <v>69</v>
      </c>
      <c r="E211" s="118" t="s">
        <v>299</v>
      </c>
      <c r="F211" s="118" t="s">
        <v>300</v>
      </c>
      <c r="I211" s="119"/>
      <c r="J211" s="120">
        <f>BK211</f>
        <v>0</v>
      </c>
      <c r="L211" s="116"/>
      <c r="M211" s="121"/>
      <c r="P211" s="122">
        <f>P212+P216+P220</f>
        <v>0</v>
      </c>
      <c r="R211" s="122">
        <f>R212+R216+R220</f>
        <v>0</v>
      </c>
      <c r="T211" s="123">
        <f>T212+T216+T220</f>
        <v>0</v>
      </c>
      <c r="AR211" s="117" t="s">
        <v>145</v>
      </c>
      <c r="AT211" s="124" t="s">
        <v>69</v>
      </c>
      <c r="AU211" s="124" t="s">
        <v>70</v>
      </c>
      <c r="AY211" s="117" t="s">
        <v>113</v>
      </c>
      <c r="BK211" s="125">
        <f>BK212+BK216+BK220</f>
        <v>0</v>
      </c>
    </row>
    <row r="212" spans="2:63" s="11" customFormat="1" ht="22.9" customHeight="1">
      <c r="B212" s="116"/>
      <c r="D212" s="117" t="s">
        <v>69</v>
      </c>
      <c r="E212" s="126" t="s">
        <v>301</v>
      </c>
      <c r="F212" s="126" t="s">
        <v>302</v>
      </c>
      <c r="I212" s="119"/>
      <c r="J212" s="127">
        <f>BK212</f>
        <v>0</v>
      </c>
      <c r="L212" s="116"/>
      <c r="M212" s="121"/>
      <c r="P212" s="122">
        <f>SUM(P213:P215)</f>
        <v>0</v>
      </c>
      <c r="R212" s="122">
        <f>SUM(R213:R215)</f>
        <v>0</v>
      </c>
      <c r="T212" s="123">
        <f>SUM(T213:T215)</f>
        <v>0</v>
      </c>
      <c r="AR212" s="117" t="s">
        <v>145</v>
      </c>
      <c r="AT212" s="124" t="s">
        <v>69</v>
      </c>
      <c r="AU212" s="124" t="s">
        <v>75</v>
      </c>
      <c r="AY212" s="117" t="s">
        <v>113</v>
      </c>
      <c r="BK212" s="125">
        <f>SUM(BK213:BK215)</f>
        <v>0</v>
      </c>
    </row>
    <row r="213" spans="2:65" s="1" customFormat="1" ht="16.5" customHeight="1">
      <c r="B213" s="33"/>
      <c r="C213" s="128" t="s">
        <v>303</v>
      </c>
      <c r="D213" s="128" t="s">
        <v>116</v>
      </c>
      <c r="E213" s="129" t="s">
        <v>304</v>
      </c>
      <c r="F213" s="130" t="s">
        <v>302</v>
      </c>
      <c r="G213" s="131" t="s">
        <v>305</v>
      </c>
      <c r="H213" s="132">
        <v>1</v>
      </c>
      <c r="I213" s="133"/>
      <c r="J213" s="134">
        <f>ROUND(I213*H213,2)</f>
        <v>0</v>
      </c>
      <c r="K213" s="130" t="s">
        <v>120</v>
      </c>
      <c r="L213" s="33"/>
      <c r="M213" s="135" t="s">
        <v>18</v>
      </c>
      <c r="N213" s="136" t="s">
        <v>41</v>
      </c>
      <c r="P213" s="137">
        <f>O213*H213</f>
        <v>0</v>
      </c>
      <c r="Q213" s="137">
        <v>0</v>
      </c>
      <c r="R213" s="137">
        <f>Q213*H213</f>
        <v>0</v>
      </c>
      <c r="S213" s="137">
        <v>0</v>
      </c>
      <c r="T213" s="138">
        <f>S213*H213</f>
        <v>0</v>
      </c>
      <c r="AR213" s="139" t="s">
        <v>306</v>
      </c>
      <c r="AT213" s="139" t="s">
        <v>116</v>
      </c>
      <c r="AU213" s="139" t="s">
        <v>78</v>
      </c>
      <c r="AY213" s="18" t="s">
        <v>113</v>
      </c>
      <c r="BE213" s="140">
        <f>IF(N213="základní",J213,0)</f>
        <v>0</v>
      </c>
      <c r="BF213" s="140">
        <f>IF(N213="snížená",J213,0)</f>
        <v>0</v>
      </c>
      <c r="BG213" s="140">
        <f>IF(N213="zákl. přenesená",J213,0)</f>
        <v>0</v>
      </c>
      <c r="BH213" s="140">
        <f>IF(N213="sníž. přenesená",J213,0)</f>
        <v>0</v>
      </c>
      <c r="BI213" s="140">
        <f>IF(N213="nulová",J213,0)</f>
        <v>0</v>
      </c>
      <c r="BJ213" s="18" t="s">
        <v>75</v>
      </c>
      <c r="BK213" s="140">
        <f>ROUND(I213*H213,2)</f>
        <v>0</v>
      </c>
      <c r="BL213" s="18" t="s">
        <v>306</v>
      </c>
      <c r="BM213" s="139" t="s">
        <v>307</v>
      </c>
    </row>
    <row r="214" spans="2:47" s="1" customFormat="1" ht="12">
      <c r="B214" s="33"/>
      <c r="D214" s="141" t="s">
        <v>123</v>
      </c>
      <c r="F214" s="142" t="s">
        <v>302</v>
      </c>
      <c r="I214" s="143"/>
      <c r="L214" s="33"/>
      <c r="M214" s="144"/>
      <c r="T214" s="52"/>
      <c r="AT214" s="18" t="s">
        <v>123</v>
      </c>
      <c r="AU214" s="18" t="s">
        <v>78</v>
      </c>
    </row>
    <row r="215" spans="2:47" s="1" customFormat="1" ht="12">
      <c r="B215" s="33"/>
      <c r="D215" s="145" t="s">
        <v>125</v>
      </c>
      <c r="F215" s="146" t="s">
        <v>308</v>
      </c>
      <c r="I215" s="143"/>
      <c r="L215" s="33"/>
      <c r="M215" s="144"/>
      <c r="T215" s="52"/>
      <c r="AT215" s="18" t="s">
        <v>125</v>
      </c>
      <c r="AU215" s="18" t="s">
        <v>78</v>
      </c>
    </row>
    <row r="216" spans="2:63" s="11" customFormat="1" ht="22.9" customHeight="1">
      <c r="B216" s="116"/>
      <c r="D216" s="117" t="s">
        <v>69</v>
      </c>
      <c r="E216" s="126" t="s">
        <v>309</v>
      </c>
      <c r="F216" s="126" t="s">
        <v>310</v>
      </c>
      <c r="I216" s="119"/>
      <c r="J216" s="127">
        <f>BK216</f>
        <v>0</v>
      </c>
      <c r="L216" s="116"/>
      <c r="M216" s="121"/>
      <c r="P216" s="122">
        <f>SUM(P217:P219)</f>
        <v>0</v>
      </c>
      <c r="R216" s="122">
        <f>SUM(R217:R219)</f>
        <v>0</v>
      </c>
      <c r="T216" s="123">
        <f>SUM(T217:T219)</f>
        <v>0</v>
      </c>
      <c r="AR216" s="117" t="s">
        <v>145</v>
      </c>
      <c r="AT216" s="124" t="s">
        <v>69</v>
      </c>
      <c r="AU216" s="124" t="s">
        <v>75</v>
      </c>
      <c r="AY216" s="117" t="s">
        <v>113</v>
      </c>
      <c r="BK216" s="125">
        <f>SUM(BK217:BK219)</f>
        <v>0</v>
      </c>
    </row>
    <row r="217" spans="2:65" s="1" customFormat="1" ht="16.5" customHeight="1">
      <c r="B217" s="33"/>
      <c r="C217" s="128" t="s">
        <v>311</v>
      </c>
      <c r="D217" s="128" t="s">
        <v>116</v>
      </c>
      <c r="E217" s="129" t="s">
        <v>312</v>
      </c>
      <c r="F217" s="130" t="s">
        <v>313</v>
      </c>
      <c r="G217" s="131" t="s">
        <v>305</v>
      </c>
      <c r="H217" s="132">
        <v>1</v>
      </c>
      <c r="I217" s="133"/>
      <c r="J217" s="134">
        <f>ROUND(I217*H217,2)</f>
        <v>0</v>
      </c>
      <c r="K217" s="130" t="s">
        <v>120</v>
      </c>
      <c r="L217" s="33"/>
      <c r="M217" s="135" t="s">
        <v>18</v>
      </c>
      <c r="N217" s="136" t="s">
        <v>41</v>
      </c>
      <c r="P217" s="137">
        <f>O217*H217</f>
        <v>0</v>
      </c>
      <c r="Q217" s="137">
        <v>0</v>
      </c>
      <c r="R217" s="137">
        <f>Q217*H217</f>
        <v>0</v>
      </c>
      <c r="S217" s="137">
        <v>0</v>
      </c>
      <c r="T217" s="138">
        <f>S217*H217</f>
        <v>0</v>
      </c>
      <c r="AR217" s="139" t="s">
        <v>306</v>
      </c>
      <c r="AT217" s="139" t="s">
        <v>116</v>
      </c>
      <c r="AU217" s="139" t="s">
        <v>78</v>
      </c>
      <c r="AY217" s="18" t="s">
        <v>113</v>
      </c>
      <c r="BE217" s="140">
        <f>IF(N217="základní",J217,0)</f>
        <v>0</v>
      </c>
      <c r="BF217" s="140">
        <f>IF(N217="snížená",J217,0)</f>
        <v>0</v>
      </c>
      <c r="BG217" s="140">
        <f>IF(N217="zákl. přenesená",J217,0)</f>
        <v>0</v>
      </c>
      <c r="BH217" s="140">
        <f>IF(N217="sníž. přenesená",J217,0)</f>
        <v>0</v>
      </c>
      <c r="BI217" s="140">
        <f>IF(N217="nulová",J217,0)</f>
        <v>0</v>
      </c>
      <c r="BJ217" s="18" t="s">
        <v>75</v>
      </c>
      <c r="BK217" s="140">
        <f>ROUND(I217*H217,2)</f>
        <v>0</v>
      </c>
      <c r="BL217" s="18" t="s">
        <v>306</v>
      </c>
      <c r="BM217" s="139" t="s">
        <v>314</v>
      </c>
    </row>
    <row r="218" spans="2:47" s="1" customFormat="1" ht="12">
      <c r="B218" s="33"/>
      <c r="D218" s="141" t="s">
        <v>123</v>
      </c>
      <c r="F218" s="142" t="s">
        <v>313</v>
      </c>
      <c r="I218" s="143"/>
      <c r="L218" s="33"/>
      <c r="M218" s="144"/>
      <c r="T218" s="52"/>
      <c r="AT218" s="18" t="s">
        <v>123</v>
      </c>
      <c r="AU218" s="18" t="s">
        <v>78</v>
      </c>
    </row>
    <row r="219" spans="2:47" s="1" customFormat="1" ht="12">
      <c r="B219" s="33"/>
      <c r="D219" s="145" t="s">
        <v>125</v>
      </c>
      <c r="F219" s="146" t="s">
        <v>315</v>
      </c>
      <c r="I219" s="143"/>
      <c r="L219" s="33"/>
      <c r="M219" s="144"/>
      <c r="T219" s="52"/>
      <c r="AT219" s="18" t="s">
        <v>125</v>
      </c>
      <c r="AU219" s="18" t="s">
        <v>78</v>
      </c>
    </row>
    <row r="220" spans="2:63" s="11" customFormat="1" ht="22.9" customHeight="1">
      <c r="B220" s="116"/>
      <c r="D220" s="117" t="s">
        <v>69</v>
      </c>
      <c r="E220" s="126" t="s">
        <v>316</v>
      </c>
      <c r="F220" s="126" t="s">
        <v>317</v>
      </c>
      <c r="I220" s="119"/>
      <c r="J220" s="127">
        <f>BK220</f>
        <v>0</v>
      </c>
      <c r="L220" s="116"/>
      <c r="M220" s="121"/>
      <c r="P220" s="122">
        <f>SUM(P221:P223)</f>
        <v>0</v>
      </c>
      <c r="R220" s="122">
        <f>SUM(R221:R223)</f>
        <v>0</v>
      </c>
      <c r="T220" s="123">
        <f>SUM(T221:T223)</f>
        <v>0</v>
      </c>
      <c r="AR220" s="117" t="s">
        <v>145</v>
      </c>
      <c r="AT220" s="124" t="s">
        <v>69</v>
      </c>
      <c r="AU220" s="124" t="s">
        <v>75</v>
      </c>
      <c r="AY220" s="117" t="s">
        <v>113</v>
      </c>
      <c r="BK220" s="125">
        <f>SUM(BK221:BK223)</f>
        <v>0</v>
      </c>
    </row>
    <row r="221" spans="2:65" s="1" customFormat="1" ht="16.5" customHeight="1">
      <c r="B221" s="33"/>
      <c r="C221" s="128" t="s">
        <v>318</v>
      </c>
      <c r="D221" s="128" t="s">
        <v>116</v>
      </c>
      <c r="E221" s="129" t="s">
        <v>319</v>
      </c>
      <c r="F221" s="130" t="s">
        <v>320</v>
      </c>
      <c r="G221" s="131" t="s">
        <v>305</v>
      </c>
      <c r="H221" s="132">
        <v>1</v>
      </c>
      <c r="I221" s="133"/>
      <c r="J221" s="134">
        <f>ROUND(I221*H221,2)</f>
        <v>0</v>
      </c>
      <c r="K221" s="130" t="s">
        <v>120</v>
      </c>
      <c r="L221" s="33"/>
      <c r="M221" s="135" t="s">
        <v>18</v>
      </c>
      <c r="N221" s="136" t="s">
        <v>41</v>
      </c>
      <c r="P221" s="137">
        <f>O221*H221</f>
        <v>0</v>
      </c>
      <c r="Q221" s="137">
        <v>0</v>
      </c>
      <c r="R221" s="137">
        <f>Q221*H221</f>
        <v>0</v>
      </c>
      <c r="S221" s="137">
        <v>0</v>
      </c>
      <c r="T221" s="138">
        <f>S221*H221</f>
        <v>0</v>
      </c>
      <c r="AR221" s="139" t="s">
        <v>306</v>
      </c>
      <c r="AT221" s="139" t="s">
        <v>116</v>
      </c>
      <c r="AU221" s="139" t="s">
        <v>78</v>
      </c>
      <c r="AY221" s="18" t="s">
        <v>113</v>
      </c>
      <c r="BE221" s="140">
        <f>IF(N221="základní",J221,0)</f>
        <v>0</v>
      </c>
      <c r="BF221" s="140">
        <f>IF(N221="snížená",J221,0)</f>
        <v>0</v>
      </c>
      <c r="BG221" s="140">
        <f>IF(N221="zákl. přenesená",J221,0)</f>
        <v>0</v>
      </c>
      <c r="BH221" s="140">
        <f>IF(N221="sníž. přenesená",J221,0)</f>
        <v>0</v>
      </c>
      <c r="BI221" s="140">
        <f>IF(N221="nulová",J221,0)</f>
        <v>0</v>
      </c>
      <c r="BJ221" s="18" t="s">
        <v>75</v>
      </c>
      <c r="BK221" s="140">
        <f>ROUND(I221*H221,2)</f>
        <v>0</v>
      </c>
      <c r="BL221" s="18" t="s">
        <v>306</v>
      </c>
      <c r="BM221" s="139" t="s">
        <v>321</v>
      </c>
    </row>
    <row r="222" spans="2:47" s="1" customFormat="1" ht="12">
      <c r="B222" s="33"/>
      <c r="D222" s="141" t="s">
        <v>123</v>
      </c>
      <c r="F222" s="142" t="s">
        <v>320</v>
      </c>
      <c r="I222" s="143"/>
      <c r="L222" s="33"/>
      <c r="M222" s="144"/>
      <c r="T222" s="52"/>
      <c r="AT222" s="18" t="s">
        <v>123</v>
      </c>
      <c r="AU222" s="18" t="s">
        <v>78</v>
      </c>
    </row>
    <row r="223" spans="2:47" s="1" customFormat="1" ht="12">
      <c r="B223" s="33"/>
      <c r="D223" s="145" t="s">
        <v>125</v>
      </c>
      <c r="F223" s="146" t="s">
        <v>322</v>
      </c>
      <c r="I223" s="143"/>
      <c r="L223" s="33"/>
      <c r="M223" s="184"/>
      <c r="N223" s="185"/>
      <c r="O223" s="185"/>
      <c r="P223" s="185"/>
      <c r="Q223" s="185"/>
      <c r="R223" s="185"/>
      <c r="S223" s="185"/>
      <c r="T223" s="186"/>
      <c r="AT223" s="18" t="s">
        <v>125</v>
      </c>
      <c r="AU223" s="18" t="s">
        <v>78</v>
      </c>
    </row>
    <row r="224" spans="2:12" s="1" customFormat="1" ht="6.95" customHeight="1">
      <c r="B224" s="41"/>
      <c r="C224" s="42"/>
      <c r="D224" s="42"/>
      <c r="E224" s="42"/>
      <c r="F224" s="42"/>
      <c r="G224" s="42"/>
      <c r="H224" s="42"/>
      <c r="I224" s="42"/>
      <c r="J224" s="42"/>
      <c r="K224" s="42"/>
      <c r="L224" s="33"/>
    </row>
  </sheetData>
  <sheetProtection formatColumns="0" formatRows="0" autoFilter="0"/>
  <autoFilter ref="C89:K223"/>
  <mergeCells count="9">
    <mergeCell ref="E50:H50"/>
    <mergeCell ref="E80:H80"/>
    <mergeCell ref="E82:H82"/>
    <mergeCell ref="L2:V2"/>
    <mergeCell ref="E7:H7"/>
    <mergeCell ref="E9:H9"/>
    <mergeCell ref="E18:H18"/>
    <mergeCell ref="E27:H27"/>
    <mergeCell ref="E48:H48"/>
  </mergeCells>
  <hyperlinks>
    <hyperlink ref="F95" r:id="rId1" display="https://podminky.urs.cz/item/CS_URS_2023_01/946111314"/>
    <hyperlink ref="F98" r:id="rId2" display="https://podminky.urs.cz/item/CS_URS_2023_01/946113123"/>
    <hyperlink ref="F101" r:id="rId3" display="https://podminky.urs.cz/item/CS_URS_2023_01/946113223"/>
    <hyperlink ref="F105" r:id="rId4" display="https://podminky.urs.cz/item/CS_URS_2023_01/946113823"/>
    <hyperlink ref="F108" r:id="rId5" display="https://podminky.urs.cz/item/CS_URS_2023_01/993121211"/>
    <hyperlink ref="F112" r:id="rId6" display="https://podminky.urs.cz/item/CS_URS_2023_01/993121219"/>
    <hyperlink ref="F117" r:id="rId7" display="https://podminky.urs.cz/item/CS_URS_2023_01/997013214"/>
    <hyperlink ref="F120" r:id="rId8" display="https://podminky.urs.cz/item/CS_URS_2023_01/997013219"/>
    <hyperlink ref="F123" r:id="rId9" display="https://podminky.urs.cz/item/CS_URS_2023_01/997013501"/>
    <hyperlink ref="F126" r:id="rId10" display="https://podminky.urs.cz/item/CS_URS_2023_01/997013509"/>
    <hyperlink ref="F132" r:id="rId11" display="https://podminky.urs.cz/item/CS_URS_2023_01/767995113"/>
    <hyperlink ref="F152" r:id="rId12" display="https://podminky.urs.cz/item/CS_URS_2023_01/767995114"/>
    <hyperlink ref="F160" r:id="rId13" display="https://podminky.urs.cz/item/CS_URS_2023_01/767996701"/>
    <hyperlink ref="F165" r:id="rId14" display="https://podminky.urs.cz/item/CS_URS_2023_01/767996801"/>
    <hyperlink ref="F170" r:id="rId15" display="https://podminky.urs.cz/item/CS_URS_2023_01/998767103"/>
    <hyperlink ref="F173" r:id="rId16" display="https://podminky.urs.cz/item/CS_URS_2023_01/998767181"/>
    <hyperlink ref="F177" r:id="rId17" display="https://podminky.urs.cz/item/CS_URS_2023_01/783301313"/>
    <hyperlink ref="F180" r:id="rId18" display="https://podminky.urs.cz/item/CS_URS_2023_01/783301401"/>
    <hyperlink ref="F183" r:id="rId19" display="https://podminky.urs.cz/item/CS_URS_2023_01/783314201"/>
    <hyperlink ref="F205" r:id="rId20" display="https://podminky.urs.cz/item/CS_URS_2023_01/HZS2132"/>
    <hyperlink ref="F215" r:id="rId21" display="https://podminky.urs.cz/item/CS_URS_2023_01/030001000"/>
    <hyperlink ref="F219" r:id="rId22" display="https://podminky.urs.cz/item/CS_URS_2023_01/042503000"/>
    <hyperlink ref="F223" r:id="rId23" display="https://podminky.urs.cz/item/CS_URS_2023_01/0633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58" r:id="rId25"/>
  <headerFooter>
    <oddFooter>&amp;CStrana &amp;P z &amp;N</oddFooter>
  </headerFooter>
  <drawing r:id="rId2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88"/>
  <sheetViews>
    <sheetView showGridLines="0" tabSelected="1" workbookViewId="0" topLeftCell="A1">
      <selection activeCell="V8" sqref="V8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AT2" s="18" t="s">
        <v>80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78</v>
      </c>
    </row>
    <row r="4" spans="2:46" ht="24.95" customHeight="1">
      <c r="B4" s="21"/>
      <c r="D4" s="22" t="s">
        <v>81</v>
      </c>
      <c r="L4" s="21"/>
      <c r="M4" s="84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04" t="str">
        <f>'Rekapitulace stavby'!K6</f>
        <v>Letní kino Chomutov - modernizace konstrukce promítací plochy</v>
      </c>
      <c r="F7" s="305"/>
      <c r="G7" s="305"/>
      <c r="H7" s="305"/>
      <c r="L7" s="21"/>
    </row>
    <row r="8" spans="2:12" s="1" customFormat="1" ht="12" customHeight="1">
      <c r="B8" s="33"/>
      <c r="D8" s="28" t="s">
        <v>82</v>
      </c>
      <c r="L8" s="33"/>
    </row>
    <row r="9" spans="2:12" s="1" customFormat="1" ht="16.5" customHeight="1">
      <c r="B9" s="33"/>
      <c r="E9" s="301" t="s">
        <v>323</v>
      </c>
      <c r="F9" s="303"/>
      <c r="G9" s="303"/>
      <c r="H9" s="303"/>
      <c r="L9" s="33"/>
    </row>
    <row r="10" spans="2:12" s="1" customFormat="1" ht="12">
      <c r="B10" s="33"/>
      <c r="L10" s="33"/>
    </row>
    <row r="11" spans="2:12" s="1" customFormat="1" ht="12" customHeight="1">
      <c r="B11" s="33"/>
      <c r="D11" s="28" t="s">
        <v>17</v>
      </c>
      <c r="F11" s="26" t="s">
        <v>18</v>
      </c>
      <c r="I11" s="28" t="s">
        <v>19</v>
      </c>
      <c r="J11" s="26" t="s">
        <v>18</v>
      </c>
      <c r="L11" s="33"/>
    </row>
    <row r="12" spans="2:12" s="1" customFormat="1" ht="12" customHeight="1">
      <c r="B12" s="33"/>
      <c r="D12" s="28" t="s">
        <v>20</v>
      </c>
      <c r="F12" s="26" t="s">
        <v>21</v>
      </c>
      <c r="I12" s="28" t="s">
        <v>22</v>
      </c>
      <c r="J12" s="49" t="str">
        <f>'Rekapitulace stavby'!AN8</f>
        <v>Vyplň údaj</v>
      </c>
      <c r="L12" s="33"/>
    </row>
    <row r="13" spans="2:12" s="1" customFormat="1" ht="10.9" customHeight="1">
      <c r="B13" s="33"/>
      <c r="L13" s="33"/>
    </row>
    <row r="14" spans="2:12" s="1" customFormat="1" ht="12" customHeight="1">
      <c r="B14" s="33"/>
      <c r="D14" s="28" t="s">
        <v>23</v>
      </c>
      <c r="I14" s="28" t="s">
        <v>24</v>
      </c>
      <c r="J14" s="26">
        <f>IF('Rekapitulace stavby'!AN10="","",'Rekapitulace stavby'!AN10)</f>
        <v>47308095</v>
      </c>
      <c r="L14" s="33"/>
    </row>
    <row r="15" spans="2:12" s="1" customFormat="1" ht="18" customHeight="1">
      <c r="B15" s="33"/>
      <c r="E15" s="26" t="str">
        <f>IF('Rekapitulace stavby'!E11="","",'Rekapitulace stavby'!E11)</f>
        <v xml:space="preserve"> </v>
      </c>
      <c r="I15" s="28" t="s">
        <v>25</v>
      </c>
      <c r="J15" s="26" t="str">
        <f>IF('Rekapitulace stavby'!AN11="","",'Rekapitulace stavby'!AN11)</f>
        <v>CZ47308095</v>
      </c>
      <c r="L15" s="33"/>
    </row>
    <row r="16" spans="2:12" s="1" customFormat="1" ht="6.95" customHeight="1">
      <c r="B16" s="33"/>
      <c r="L16" s="33"/>
    </row>
    <row r="17" spans="2:12" s="1" customFormat="1" ht="12" customHeight="1">
      <c r="B17" s="33"/>
      <c r="D17" s="28" t="s">
        <v>26</v>
      </c>
      <c r="I17" s="28" t="s">
        <v>24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06" t="str">
        <f>'Rekapitulace stavby'!E14</f>
        <v>Vyplň údaj</v>
      </c>
      <c r="F18" s="269"/>
      <c r="G18" s="269"/>
      <c r="H18" s="269"/>
      <c r="I18" s="28" t="s">
        <v>25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8" t="s">
        <v>28</v>
      </c>
      <c r="I20" s="28" t="s">
        <v>24</v>
      </c>
      <c r="J20" s="26" t="str">
        <f>IF('Rekapitulace stavby'!AN16="","",'Rekapitulace stavby'!AN16)</f>
        <v/>
      </c>
      <c r="L20" s="33"/>
    </row>
    <row r="21" spans="2:12" s="1" customFormat="1" ht="18" customHeight="1">
      <c r="B21" s="33"/>
      <c r="E21" s="26" t="str">
        <f>IF('Rekapitulace stavby'!E17="","",'Rekapitulace stavby'!E17)</f>
        <v xml:space="preserve"> </v>
      </c>
      <c r="I21" s="28" t="s">
        <v>25</v>
      </c>
      <c r="J21" s="26" t="str">
        <f>IF('Rekapitulace stavby'!AN17="","",'Rekapitulace stavby'!AN17)</f>
        <v/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8" t="s">
        <v>30</v>
      </c>
      <c r="I23" s="28" t="s">
        <v>24</v>
      </c>
      <c r="J23" s="26" t="s">
        <v>31</v>
      </c>
      <c r="L23" s="33"/>
    </row>
    <row r="24" spans="2:12" s="1" customFormat="1" ht="18" customHeight="1">
      <c r="B24" s="33"/>
      <c r="E24" s="26" t="s">
        <v>32</v>
      </c>
      <c r="I24" s="28" t="s">
        <v>25</v>
      </c>
      <c r="J24" s="26" t="s">
        <v>33</v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8" t="s">
        <v>34</v>
      </c>
      <c r="L26" s="33"/>
    </row>
    <row r="27" spans="2:12" s="7" customFormat="1" ht="16.5" customHeight="1">
      <c r="B27" s="85"/>
      <c r="E27" s="274" t="s">
        <v>18</v>
      </c>
      <c r="F27" s="274"/>
      <c r="G27" s="274"/>
      <c r="H27" s="274"/>
      <c r="L27" s="85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0"/>
      <c r="E29" s="50"/>
      <c r="F29" s="50"/>
      <c r="G29" s="50"/>
      <c r="H29" s="50"/>
      <c r="I29" s="50"/>
      <c r="J29" s="50"/>
      <c r="K29" s="50"/>
      <c r="L29" s="33"/>
    </row>
    <row r="30" spans="2:12" s="1" customFormat="1" ht="25.35" customHeight="1">
      <c r="B30" s="33"/>
      <c r="D30" s="86" t="s">
        <v>36</v>
      </c>
      <c r="J30" s="62">
        <f>ROUND(J88,2)</f>
        <v>0</v>
      </c>
      <c r="L30" s="33"/>
    </row>
    <row r="31" spans="2:12" s="1" customFormat="1" ht="6.95" customHeight="1">
      <c r="B31" s="33"/>
      <c r="D31" s="50"/>
      <c r="E31" s="50"/>
      <c r="F31" s="50"/>
      <c r="G31" s="50"/>
      <c r="H31" s="50"/>
      <c r="I31" s="50"/>
      <c r="J31" s="50"/>
      <c r="K31" s="50"/>
      <c r="L31" s="33"/>
    </row>
    <row r="32" spans="2:12" s="1" customFormat="1" ht="14.45" customHeight="1">
      <c r="B32" s="33"/>
      <c r="F32" s="87" t="s">
        <v>38</v>
      </c>
      <c r="I32" s="87" t="s">
        <v>37</v>
      </c>
      <c r="J32" s="87" t="s">
        <v>39</v>
      </c>
      <c r="L32" s="33"/>
    </row>
    <row r="33" spans="2:12" s="1" customFormat="1" ht="14.45" customHeight="1">
      <c r="B33" s="33"/>
      <c r="D33" s="88" t="s">
        <v>40</v>
      </c>
      <c r="E33" s="28" t="s">
        <v>41</v>
      </c>
      <c r="F33" s="89">
        <f>ROUND((SUM(BE88:BE187)),2)</f>
        <v>0</v>
      </c>
      <c r="I33" s="90">
        <v>0.21</v>
      </c>
      <c r="J33" s="89">
        <f>ROUND(((SUM(BE88:BE187))*I33),2)</f>
        <v>0</v>
      </c>
      <c r="L33" s="33"/>
    </row>
    <row r="34" spans="2:12" s="1" customFormat="1" ht="14.45" customHeight="1">
      <c r="B34" s="33"/>
      <c r="E34" s="28" t="s">
        <v>42</v>
      </c>
      <c r="F34" s="89">
        <f>ROUND((SUM(BF88:BF187)),2)</f>
        <v>0</v>
      </c>
      <c r="I34" s="90">
        <v>0.15</v>
      </c>
      <c r="J34" s="89">
        <f>ROUND(((SUM(BF88:BF187))*I34),2)</f>
        <v>0</v>
      </c>
      <c r="L34" s="33"/>
    </row>
    <row r="35" spans="2:12" s="1" customFormat="1" ht="14.45" customHeight="1" hidden="1">
      <c r="B35" s="33"/>
      <c r="E35" s="28" t="s">
        <v>43</v>
      </c>
      <c r="F35" s="89">
        <f>ROUND((SUM(BG88:BG187)),2)</f>
        <v>0</v>
      </c>
      <c r="I35" s="90">
        <v>0.21</v>
      </c>
      <c r="J35" s="89">
        <f>0</f>
        <v>0</v>
      </c>
      <c r="L35" s="33"/>
    </row>
    <row r="36" spans="2:12" s="1" customFormat="1" ht="14.45" customHeight="1" hidden="1">
      <c r="B36" s="33"/>
      <c r="E36" s="28" t="s">
        <v>44</v>
      </c>
      <c r="F36" s="89">
        <f>ROUND((SUM(BH88:BH187)),2)</f>
        <v>0</v>
      </c>
      <c r="I36" s="90">
        <v>0.15</v>
      </c>
      <c r="J36" s="89">
        <f>0</f>
        <v>0</v>
      </c>
      <c r="L36" s="33"/>
    </row>
    <row r="37" spans="2:12" s="1" customFormat="1" ht="14.45" customHeight="1" hidden="1">
      <c r="B37" s="33"/>
      <c r="E37" s="28" t="s">
        <v>45</v>
      </c>
      <c r="F37" s="89">
        <f>ROUND((SUM(BI88:BI187)),2)</f>
        <v>0</v>
      </c>
      <c r="I37" s="90">
        <v>0</v>
      </c>
      <c r="J37" s="89">
        <f>0</f>
        <v>0</v>
      </c>
      <c r="L37" s="33"/>
    </row>
    <row r="38" spans="2:12" s="1" customFormat="1" ht="6.95" customHeight="1">
      <c r="B38" s="33"/>
      <c r="L38" s="33"/>
    </row>
    <row r="39" spans="2:12" s="1" customFormat="1" ht="25.35" customHeight="1">
      <c r="B39" s="33"/>
      <c r="C39" s="91"/>
      <c r="D39" s="92" t="s">
        <v>46</v>
      </c>
      <c r="E39" s="53"/>
      <c r="F39" s="53"/>
      <c r="G39" s="93" t="s">
        <v>47</v>
      </c>
      <c r="H39" s="94" t="s">
        <v>48</v>
      </c>
      <c r="I39" s="53"/>
      <c r="J39" s="95">
        <f>SUM(J30:J37)</f>
        <v>0</v>
      </c>
      <c r="K39" s="96"/>
      <c r="L39" s="33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3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3"/>
    </row>
    <row r="45" spans="2:12" s="1" customFormat="1" ht="24.95" customHeight="1">
      <c r="B45" s="33"/>
      <c r="C45" s="22" t="s">
        <v>83</v>
      </c>
      <c r="L45" s="33"/>
    </row>
    <row r="46" spans="2:12" s="1" customFormat="1" ht="6.95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16.5" customHeight="1">
      <c r="B48" s="33"/>
      <c r="E48" s="304" t="str">
        <f>E7</f>
        <v>Letní kino Chomutov - modernizace konstrukce promítací plochy</v>
      </c>
      <c r="F48" s="305"/>
      <c r="G48" s="305"/>
      <c r="H48" s="305"/>
      <c r="L48" s="33"/>
    </row>
    <row r="49" spans="2:12" s="1" customFormat="1" ht="12" customHeight="1">
      <c r="B49" s="33"/>
      <c r="C49" s="28" t="s">
        <v>82</v>
      </c>
      <c r="L49" s="33"/>
    </row>
    <row r="50" spans="2:12" s="1" customFormat="1" ht="16.5" customHeight="1">
      <c r="B50" s="33"/>
      <c r="E50" s="301" t="str">
        <f>E9</f>
        <v>2 - nátěry konstrukce</v>
      </c>
      <c r="F50" s="303"/>
      <c r="G50" s="303"/>
      <c r="H50" s="303"/>
      <c r="L50" s="33"/>
    </row>
    <row r="51" spans="2:12" s="1" customFormat="1" ht="6.95" customHeight="1">
      <c r="B51" s="33"/>
      <c r="L51" s="33"/>
    </row>
    <row r="52" spans="2:12" s="1" customFormat="1" ht="12" customHeight="1">
      <c r="B52" s="33"/>
      <c r="C52" s="28" t="s">
        <v>20</v>
      </c>
      <c r="F52" s="26" t="str">
        <f>F12</f>
        <v xml:space="preserve"> </v>
      </c>
      <c r="I52" s="28" t="s">
        <v>22</v>
      </c>
      <c r="J52" s="49" t="str">
        <f>IF(J12="","",J12)</f>
        <v>Vyplň údaj</v>
      </c>
      <c r="L52" s="33"/>
    </row>
    <row r="53" spans="2:12" s="1" customFormat="1" ht="6.95" customHeight="1">
      <c r="B53" s="33"/>
      <c r="L53" s="33"/>
    </row>
    <row r="54" spans="2:12" s="1" customFormat="1" ht="15.2" customHeight="1">
      <c r="B54" s="33"/>
      <c r="C54" s="28" t="s">
        <v>23</v>
      </c>
      <c r="F54" s="26" t="str">
        <f>E15</f>
        <v xml:space="preserve"> </v>
      </c>
      <c r="I54" s="28" t="s">
        <v>28</v>
      </c>
      <c r="J54" s="31" t="str">
        <f>E21</f>
        <v xml:space="preserve"> </v>
      </c>
      <c r="L54" s="33"/>
    </row>
    <row r="55" spans="2:12" s="1" customFormat="1" ht="25.7" customHeight="1">
      <c r="B55" s="33"/>
      <c r="C55" s="28" t="s">
        <v>26</v>
      </c>
      <c r="F55" s="26" t="str">
        <f>IF(E18="","",E18)</f>
        <v>Vyplň údaj</v>
      </c>
      <c r="I55" s="28" t="s">
        <v>30</v>
      </c>
      <c r="J55" s="31" t="str">
        <f>E24</f>
        <v>Ing. Kateřina Tumpachová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7" t="s">
        <v>84</v>
      </c>
      <c r="D57" s="91"/>
      <c r="E57" s="91"/>
      <c r="F57" s="91"/>
      <c r="G57" s="91"/>
      <c r="H57" s="91"/>
      <c r="I57" s="91"/>
      <c r="J57" s="98" t="s">
        <v>85</v>
      </c>
      <c r="K57" s="91"/>
      <c r="L57" s="33"/>
    </row>
    <row r="58" spans="2:12" s="1" customFormat="1" ht="10.35" customHeight="1">
      <c r="B58" s="33"/>
      <c r="L58" s="33"/>
    </row>
    <row r="59" spans="2:47" s="1" customFormat="1" ht="22.9" customHeight="1">
      <c r="B59" s="33"/>
      <c r="C59" s="99" t="s">
        <v>68</v>
      </c>
      <c r="J59" s="62">
        <f>J88</f>
        <v>0</v>
      </c>
      <c r="L59" s="33"/>
      <c r="AU59" s="18" t="s">
        <v>86</v>
      </c>
    </row>
    <row r="60" spans="2:12" s="8" customFormat="1" ht="24.95" customHeight="1">
      <c r="B60" s="100"/>
      <c r="D60" s="101" t="s">
        <v>87</v>
      </c>
      <c r="E60" s="102"/>
      <c r="F60" s="102"/>
      <c r="G60" s="102"/>
      <c r="H60" s="102"/>
      <c r="I60" s="102"/>
      <c r="J60" s="103">
        <f>J89</f>
        <v>0</v>
      </c>
      <c r="L60" s="100"/>
    </row>
    <row r="61" spans="2:12" s="9" customFormat="1" ht="19.9" customHeight="1">
      <c r="B61" s="104"/>
      <c r="D61" s="105" t="s">
        <v>88</v>
      </c>
      <c r="E61" s="106"/>
      <c r="F61" s="106"/>
      <c r="G61" s="106"/>
      <c r="H61" s="106"/>
      <c r="I61" s="106"/>
      <c r="J61" s="107">
        <f>J90</f>
        <v>0</v>
      </c>
      <c r="L61" s="104"/>
    </row>
    <row r="62" spans="2:12" s="9" customFormat="1" ht="19.9" customHeight="1">
      <c r="B62" s="104"/>
      <c r="D62" s="105" t="s">
        <v>89</v>
      </c>
      <c r="E62" s="106"/>
      <c r="F62" s="106"/>
      <c r="G62" s="106"/>
      <c r="H62" s="106"/>
      <c r="I62" s="106"/>
      <c r="J62" s="107">
        <f>J132</f>
        <v>0</v>
      </c>
      <c r="L62" s="104"/>
    </row>
    <row r="63" spans="2:12" s="8" customFormat="1" ht="24.95" customHeight="1">
      <c r="B63" s="100"/>
      <c r="D63" s="101" t="s">
        <v>90</v>
      </c>
      <c r="E63" s="102"/>
      <c r="F63" s="102"/>
      <c r="G63" s="102"/>
      <c r="H63" s="102"/>
      <c r="I63" s="102"/>
      <c r="J63" s="103">
        <f>J149</f>
        <v>0</v>
      </c>
      <c r="L63" s="100"/>
    </row>
    <row r="64" spans="2:12" s="9" customFormat="1" ht="19.9" customHeight="1">
      <c r="B64" s="104"/>
      <c r="D64" s="105" t="s">
        <v>324</v>
      </c>
      <c r="E64" s="106"/>
      <c r="F64" s="106"/>
      <c r="G64" s="106"/>
      <c r="H64" s="106"/>
      <c r="I64" s="106"/>
      <c r="J64" s="107">
        <f>J150</f>
        <v>0</v>
      </c>
      <c r="L64" s="104"/>
    </row>
    <row r="65" spans="2:12" s="8" customFormat="1" ht="24.95" customHeight="1">
      <c r="B65" s="100"/>
      <c r="D65" s="101" t="s">
        <v>94</v>
      </c>
      <c r="E65" s="102"/>
      <c r="F65" s="102"/>
      <c r="G65" s="102"/>
      <c r="H65" s="102"/>
      <c r="I65" s="102"/>
      <c r="J65" s="103">
        <f>J175</f>
        <v>0</v>
      </c>
      <c r="L65" s="100"/>
    </row>
    <row r="66" spans="2:12" s="9" customFormat="1" ht="19.9" customHeight="1">
      <c r="B66" s="104"/>
      <c r="D66" s="105" t="s">
        <v>95</v>
      </c>
      <c r="E66" s="106"/>
      <c r="F66" s="106"/>
      <c r="G66" s="106"/>
      <c r="H66" s="106"/>
      <c r="I66" s="106"/>
      <c r="J66" s="107">
        <f>J176</f>
        <v>0</v>
      </c>
      <c r="L66" s="104"/>
    </row>
    <row r="67" spans="2:12" s="9" customFormat="1" ht="19.9" customHeight="1">
      <c r="B67" s="104"/>
      <c r="D67" s="105" t="s">
        <v>96</v>
      </c>
      <c r="E67" s="106"/>
      <c r="F67" s="106"/>
      <c r="G67" s="106"/>
      <c r="H67" s="106"/>
      <c r="I67" s="106"/>
      <c r="J67" s="107">
        <f>J180</f>
        <v>0</v>
      </c>
      <c r="L67" s="104"/>
    </row>
    <row r="68" spans="2:12" s="9" customFormat="1" ht="19.9" customHeight="1">
      <c r="B68" s="104"/>
      <c r="D68" s="105" t="s">
        <v>97</v>
      </c>
      <c r="E68" s="106"/>
      <c r="F68" s="106"/>
      <c r="G68" s="106"/>
      <c r="H68" s="106"/>
      <c r="I68" s="106"/>
      <c r="J68" s="107">
        <f>J184</f>
        <v>0</v>
      </c>
      <c r="L68" s="104"/>
    </row>
    <row r="69" spans="2:12" s="1" customFormat="1" ht="21.75" customHeight="1">
      <c r="B69" s="33"/>
      <c r="L69" s="33"/>
    </row>
    <row r="70" spans="2:12" s="1" customFormat="1" ht="6.95" customHeight="1"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33"/>
    </row>
    <row r="74" spans="2:12" s="1" customFormat="1" ht="6.95" customHeight="1">
      <c r="B74" s="43"/>
      <c r="C74" s="44"/>
      <c r="D74" s="44"/>
      <c r="E74" s="44"/>
      <c r="F74" s="44"/>
      <c r="G74" s="44"/>
      <c r="H74" s="44"/>
      <c r="I74" s="44"/>
      <c r="J74" s="44"/>
      <c r="K74" s="44"/>
      <c r="L74" s="33"/>
    </row>
    <row r="75" spans="2:12" s="1" customFormat="1" ht="24.95" customHeight="1">
      <c r="B75" s="33"/>
      <c r="C75" s="22" t="s">
        <v>98</v>
      </c>
      <c r="L75" s="33"/>
    </row>
    <row r="76" spans="2:12" s="1" customFormat="1" ht="6.95" customHeight="1">
      <c r="B76" s="33"/>
      <c r="L76" s="33"/>
    </row>
    <row r="77" spans="2:12" s="1" customFormat="1" ht="12" customHeight="1">
      <c r="B77" s="33"/>
      <c r="C77" s="28" t="s">
        <v>16</v>
      </c>
      <c r="L77" s="33"/>
    </row>
    <row r="78" spans="2:12" s="1" customFormat="1" ht="16.5" customHeight="1">
      <c r="B78" s="33"/>
      <c r="E78" s="304" t="str">
        <f>E7</f>
        <v>Letní kino Chomutov - modernizace konstrukce promítací plochy</v>
      </c>
      <c r="F78" s="305"/>
      <c r="G78" s="305"/>
      <c r="H78" s="305"/>
      <c r="L78" s="33"/>
    </row>
    <row r="79" spans="2:12" s="1" customFormat="1" ht="12" customHeight="1">
      <c r="B79" s="33"/>
      <c r="C79" s="28" t="s">
        <v>82</v>
      </c>
      <c r="L79" s="33"/>
    </row>
    <row r="80" spans="2:12" s="1" customFormat="1" ht="16.5" customHeight="1">
      <c r="B80" s="33"/>
      <c r="E80" s="301" t="str">
        <f>E9</f>
        <v>2 - nátěry konstrukce</v>
      </c>
      <c r="F80" s="303"/>
      <c r="G80" s="303"/>
      <c r="H80" s="303"/>
      <c r="L80" s="33"/>
    </row>
    <row r="81" spans="2:12" s="1" customFormat="1" ht="6.95" customHeight="1">
      <c r="B81" s="33"/>
      <c r="L81" s="33"/>
    </row>
    <row r="82" spans="2:12" s="1" customFormat="1" ht="12" customHeight="1">
      <c r="B82" s="33"/>
      <c r="C82" s="28" t="s">
        <v>20</v>
      </c>
      <c r="F82" s="26" t="str">
        <f>F12</f>
        <v xml:space="preserve"> </v>
      </c>
      <c r="I82" s="28" t="s">
        <v>22</v>
      </c>
      <c r="J82" s="49" t="str">
        <f>IF(J12="","",J12)</f>
        <v>Vyplň údaj</v>
      </c>
      <c r="L82" s="33"/>
    </row>
    <row r="83" spans="2:12" s="1" customFormat="1" ht="6.95" customHeight="1">
      <c r="B83" s="33"/>
      <c r="L83" s="33"/>
    </row>
    <row r="84" spans="2:12" s="1" customFormat="1" ht="15.2" customHeight="1">
      <c r="B84" s="33"/>
      <c r="C84" s="28" t="s">
        <v>23</v>
      </c>
      <c r="F84" s="26" t="str">
        <f>E15</f>
        <v xml:space="preserve"> </v>
      </c>
      <c r="I84" s="28" t="s">
        <v>28</v>
      </c>
      <c r="J84" s="31" t="str">
        <f>E21</f>
        <v xml:space="preserve"> </v>
      </c>
      <c r="L84" s="33"/>
    </row>
    <row r="85" spans="2:12" s="1" customFormat="1" ht="25.7" customHeight="1">
      <c r="B85" s="33"/>
      <c r="C85" s="28" t="s">
        <v>26</v>
      </c>
      <c r="F85" s="26" t="str">
        <f>IF(E18="","",E18)</f>
        <v>Vyplň údaj</v>
      </c>
      <c r="I85" s="28" t="s">
        <v>30</v>
      </c>
      <c r="J85" s="31" t="str">
        <f>E24</f>
        <v>Ing. Kateřina Tumpachová</v>
      </c>
      <c r="L85" s="33"/>
    </row>
    <row r="86" spans="2:12" s="1" customFormat="1" ht="10.35" customHeight="1">
      <c r="B86" s="33"/>
      <c r="L86" s="33"/>
    </row>
    <row r="87" spans="2:20" s="10" customFormat="1" ht="29.25" customHeight="1">
      <c r="B87" s="108"/>
      <c r="C87" s="109" t="s">
        <v>99</v>
      </c>
      <c r="D87" s="110" t="s">
        <v>55</v>
      </c>
      <c r="E87" s="110" t="s">
        <v>51</v>
      </c>
      <c r="F87" s="110" t="s">
        <v>52</v>
      </c>
      <c r="G87" s="110" t="s">
        <v>100</v>
      </c>
      <c r="H87" s="110" t="s">
        <v>101</v>
      </c>
      <c r="I87" s="110" t="s">
        <v>102</v>
      </c>
      <c r="J87" s="110" t="s">
        <v>85</v>
      </c>
      <c r="K87" s="111" t="s">
        <v>103</v>
      </c>
      <c r="L87" s="108"/>
      <c r="M87" s="55" t="s">
        <v>18</v>
      </c>
      <c r="N87" s="56" t="s">
        <v>40</v>
      </c>
      <c r="O87" s="56" t="s">
        <v>104</v>
      </c>
      <c r="P87" s="56" t="s">
        <v>105</v>
      </c>
      <c r="Q87" s="56" t="s">
        <v>106</v>
      </c>
      <c r="R87" s="56" t="s">
        <v>107</v>
      </c>
      <c r="S87" s="56" t="s">
        <v>108</v>
      </c>
      <c r="T87" s="57" t="s">
        <v>109</v>
      </c>
    </row>
    <row r="88" spans="2:63" s="1" customFormat="1" ht="22.9" customHeight="1">
      <c r="B88" s="33"/>
      <c r="C88" s="60" t="s">
        <v>110</v>
      </c>
      <c r="J88" s="112">
        <f>BK88</f>
        <v>0</v>
      </c>
      <c r="L88" s="33"/>
      <c r="M88" s="58"/>
      <c r="N88" s="50"/>
      <c r="O88" s="50"/>
      <c r="P88" s="113">
        <f>P89+P149+P175</f>
        <v>0</v>
      </c>
      <c r="Q88" s="50"/>
      <c r="R88" s="113">
        <f>R89+R149+R175</f>
        <v>11.90037988</v>
      </c>
      <c r="S88" s="50"/>
      <c r="T88" s="114">
        <f>T89+T149+T175</f>
        <v>10.745263999999999</v>
      </c>
      <c r="AT88" s="18" t="s">
        <v>69</v>
      </c>
      <c r="AU88" s="18" t="s">
        <v>86</v>
      </c>
      <c r="BK88" s="115">
        <f>BK89+BK149+BK175</f>
        <v>0</v>
      </c>
    </row>
    <row r="89" spans="2:63" s="11" customFormat="1" ht="25.9" customHeight="1">
      <c r="B89" s="116"/>
      <c r="D89" s="117" t="s">
        <v>69</v>
      </c>
      <c r="E89" s="118" t="s">
        <v>111</v>
      </c>
      <c r="F89" s="118" t="s">
        <v>112</v>
      </c>
      <c r="I89" s="119"/>
      <c r="J89" s="120">
        <f>BK89</f>
        <v>0</v>
      </c>
      <c r="L89" s="116"/>
      <c r="M89" s="121"/>
      <c r="P89" s="122">
        <f>P90+P132</f>
        <v>0</v>
      </c>
      <c r="R89" s="122">
        <f>R90+R132</f>
        <v>0</v>
      </c>
      <c r="T89" s="123">
        <f>T90+T132</f>
        <v>0</v>
      </c>
      <c r="AR89" s="117" t="s">
        <v>75</v>
      </c>
      <c r="AT89" s="124" t="s">
        <v>69</v>
      </c>
      <c r="AU89" s="124" t="s">
        <v>70</v>
      </c>
      <c r="AY89" s="117" t="s">
        <v>113</v>
      </c>
      <c r="BK89" s="125">
        <f>BK90+BK132</f>
        <v>0</v>
      </c>
    </row>
    <row r="90" spans="2:63" s="11" customFormat="1" ht="22.9" customHeight="1">
      <c r="B90" s="116"/>
      <c r="D90" s="117" t="s">
        <v>69</v>
      </c>
      <c r="E90" s="126" t="s">
        <v>114</v>
      </c>
      <c r="F90" s="126" t="s">
        <v>115</v>
      </c>
      <c r="I90" s="119"/>
      <c r="J90" s="127">
        <f>BK90</f>
        <v>0</v>
      </c>
      <c r="L90" s="116"/>
      <c r="M90" s="121"/>
      <c r="P90" s="122">
        <f>SUM(P91:P131)</f>
        <v>0</v>
      </c>
      <c r="R90" s="122">
        <f>SUM(R91:R131)</f>
        <v>0</v>
      </c>
      <c r="T90" s="123">
        <f>SUM(T91:T131)</f>
        <v>0</v>
      </c>
      <c r="AR90" s="117" t="s">
        <v>75</v>
      </c>
      <c r="AT90" s="124" t="s">
        <v>69</v>
      </c>
      <c r="AU90" s="124" t="s">
        <v>75</v>
      </c>
      <c r="AY90" s="117" t="s">
        <v>113</v>
      </c>
      <c r="BK90" s="125">
        <f>SUM(BK91:BK131)</f>
        <v>0</v>
      </c>
    </row>
    <row r="91" spans="2:65" s="1" customFormat="1" ht="21.75" customHeight="1">
      <c r="B91" s="33"/>
      <c r="C91" s="128" t="s">
        <v>75</v>
      </c>
      <c r="D91" s="128" t="s">
        <v>116</v>
      </c>
      <c r="E91" s="129" t="s">
        <v>325</v>
      </c>
      <c r="F91" s="130" t="s">
        <v>326</v>
      </c>
      <c r="G91" s="131" t="s">
        <v>262</v>
      </c>
      <c r="H91" s="132">
        <v>420</v>
      </c>
      <c r="I91" s="133"/>
      <c r="J91" s="134">
        <f>ROUND(I91*H91,2)</f>
        <v>0</v>
      </c>
      <c r="K91" s="130" t="s">
        <v>120</v>
      </c>
      <c r="L91" s="33"/>
      <c r="M91" s="135" t="s">
        <v>18</v>
      </c>
      <c r="N91" s="136" t="s">
        <v>41</v>
      </c>
      <c r="P91" s="137">
        <f>O91*H91</f>
        <v>0</v>
      </c>
      <c r="Q91" s="137">
        <v>0</v>
      </c>
      <c r="R91" s="137">
        <f>Q91*H91</f>
        <v>0</v>
      </c>
      <c r="S91" s="137">
        <v>0</v>
      </c>
      <c r="T91" s="138">
        <f>S91*H91</f>
        <v>0</v>
      </c>
      <c r="AR91" s="139" t="s">
        <v>121</v>
      </c>
      <c r="AT91" s="139" t="s">
        <v>116</v>
      </c>
      <c r="AU91" s="139" t="s">
        <v>78</v>
      </c>
      <c r="AY91" s="18" t="s">
        <v>113</v>
      </c>
      <c r="BE91" s="140">
        <f>IF(N91="základní",J91,0)</f>
        <v>0</v>
      </c>
      <c r="BF91" s="140">
        <f>IF(N91="snížená",J91,0)</f>
        <v>0</v>
      </c>
      <c r="BG91" s="140">
        <f>IF(N91="zákl. přenesená",J91,0)</f>
        <v>0</v>
      </c>
      <c r="BH91" s="140">
        <f>IF(N91="sníž. přenesená",J91,0)</f>
        <v>0</v>
      </c>
      <c r="BI91" s="140">
        <f>IF(N91="nulová",J91,0)</f>
        <v>0</v>
      </c>
      <c r="BJ91" s="18" t="s">
        <v>75</v>
      </c>
      <c r="BK91" s="140">
        <f>ROUND(I91*H91,2)</f>
        <v>0</v>
      </c>
      <c r="BL91" s="18" t="s">
        <v>121</v>
      </c>
      <c r="BM91" s="139" t="s">
        <v>327</v>
      </c>
    </row>
    <row r="92" spans="2:47" s="1" customFormat="1" ht="19.5">
      <c r="B92" s="33"/>
      <c r="D92" s="141" t="s">
        <v>123</v>
      </c>
      <c r="F92" s="142" t="s">
        <v>328</v>
      </c>
      <c r="I92" s="143"/>
      <c r="L92" s="33"/>
      <c r="M92" s="144"/>
      <c r="T92" s="52"/>
      <c r="AT92" s="18" t="s">
        <v>123</v>
      </c>
      <c r="AU92" s="18" t="s">
        <v>78</v>
      </c>
    </row>
    <row r="93" spans="2:47" s="1" customFormat="1" ht="12">
      <c r="B93" s="33"/>
      <c r="D93" s="145" t="s">
        <v>125</v>
      </c>
      <c r="F93" s="146" t="s">
        <v>329</v>
      </c>
      <c r="I93" s="143"/>
      <c r="L93" s="33"/>
      <c r="M93" s="144"/>
      <c r="T93" s="52"/>
      <c r="AT93" s="18" t="s">
        <v>125</v>
      </c>
      <c r="AU93" s="18" t="s">
        <v>78</v>
      </c>
    </row>
    <row r="94" spans="2:51" s="12" customFormat="1" ht="12">
      <c r="B94" s="147"/>
      <c r="D94" s="141" t="s">
        <v>138</v>
      </c>
      <c r="E94" s="153" t="s">
        <v>18</v>
      </c>
      <c r="F94" s="148" t="s">
        <v>330</v>
      </c>
      <c r="H94" s="149">
        <v>420</v>
      </c>
      <c r="I94" s="150"/>
      <c r="L94" s="147"/>
      <c r="M94" s="151"/>
      <c r="T94" s="152"/>
      <c r="AT94" s="153" t="s">
        <v>138</v>
      </c>
      <c r="AU94" s="153" t="s">
        <v>78</v>
      </c>
      <c r="AV94" s="12" t="s">
        <v>78</v>
      </c>
      <c r="AW94" s="12" t="s">
        <v>29</v>
      </c>
      <c r="AX94" s="12" t="s">
        <v>75</v>
      </c>
      <c r="AY94" s="153" t="s">
        <v>113</v>
      </c>
    </row>
    <row r="95" spans="2:65" s="1" customFormat="1" ht="21.75" customHeight="1">
      <c r="B95" s="33"/>
      <c r="C95" s="128" t="s">
        <v>78</v>
      </c>
      <c r="D95" s="128" t="s">
        <v>116</v>
      </c>
      <c r="E95" s="129" t="s">
        <v>331</v>
      </c>
      <c r="F95" s="130" t="s">
        <v>332</v>
      </c>
      <c r="G95" s="131" t="s">
        <v>262</v>
      </c>
      <c r="H95" s="132">
        <v>37800</v>
      </c>
      <c r="I95" s="133"/>
      <c r="J95" s="134">
        <f>ROUND(I95*H95,2)</f>
        <v>0</v>
      </c>
      <c r="K95" s="130" t="s">
        <v>120</v>
      </c>
      <c r="L95" s="33"/>
      <c r="M95" s="135" t="s">
        <v>18</v>
      </c>
      <c r="N95" s="136" t="s">
        <v>41</v>
      </c>
      <c r="P95" s="137">
        <f>O95*H95</f>
        <v>0</v>
      </c>
      <c r="Q95" s="137">
        <v>0</v>
      </c>
      <c r="R95" s="137">
        <f>Q95*H95</f>
        <v>0</v>
      </c>
      <c r="S95" s="137">
        <v>0</v>
      </c>
      <c r="T95" s="138">
        <f>S95*H95</f>
        <v>0</v>
      </c>
      <c r="AR95" s="139" t="s">
        <v>121</v>
      </c>
      <c r="AT95" s="139" t="s">
        <v>116</v>
      </c>
      <c r="AU95" s="139" t="s">
        <v>78</v>
      </c>
      <c r="AY95" s="18" t="s">
        <v>113</v>
      </c>
      <c r="BE95" s="140">
        <f>IF(N95="základní",J95,0)</f>
        <v>0</v>
      </c>
      <c r="BF95" s="140">
        <f>IF(N95="snížená",J95,0)</f>
        <v>0</v>
      </c>
      <c r="BG95" s="140">
        <f>IF(N95="zákl. přenesená",J95,0)</f>
        <v>0</v>
      </c>
      <c r="BH95" s="140">
        <f>IF(N95="sníž. přenesená",J95,0)</f>
        <v>0</v>
      </c>
      <c r="BI95" s="140">
        <f>IF(N95="nulová",J95,0)</f>
        <v>0</v>
      </c>
      <c r="BJ95" s="18" t="s">
        <v>75</v>
      </c>
      <c r="BK95" s="140">
        <f>ROUND(I95*H95,2)</f>
        <v>0</v>
      </c>
      <c r="BL95" s="18" t="s">
        <v>121</v>
      </c>
      <c r="BM95" s="139" t="s">
        <v>333</v>
      </c>
    </row>
    <row r="96" spans="2:47" s="1" customFormat="1" ht="19.5">
      <c r="B96" s="33"/>
      <c r="D96" s="141" t="s">
        <v>123</v>
      </c>
      <c r="F96" s="142" t="s">
        <v>334</v>
      </c>
      <c r="I96" s="143"/>
      <c r="L96" s="33"/>
      <c r="M96" s="144"/>
      <c r="T96" s="52"/>
      <c r="AT96" s="18" t="s">
        <v>123</v>
      </c>
      <c r="AU96" s="18" t="s">
        <v>78</v>
      </c>
    </row>
    <row r="97" spans="2:47" s="1" customFormat="1" ht="12">
      <c r="B97" s="33"/>
      <c r="D97" s="145" t="s">
        <v>125</v>
      </c>
      <c r="F97" s="146" t="s">
        <v>335</v>
      </c>
      <c r="I97" s="143"/>
      <c r="L97" s="33"/>
      <c r="M97" s="144"/>
      <c r="T97" s="52"/>
      <c r="AT97" s="18" t="s">
        <v>125</v>
      </c>
      <c r="AU97" s="18" t="s">
        <v>78</v>
      </c>
    </row>
    <row r="98" spans="2:51" s="12" customFormat="1" ht="12">
      <c r="B98" s="147"/>
      <c r="D98" s="141" t="s">
        <v>138</v>
      </c>
      <c r="F98" s="148" t="s">
        <v>336</v>
      </c>
      <c r="H98" s="149">
        <v>37800</v>
      </c>
      <c r="I98" s="150"/>
      <c r="L98" s="147"/>
      <c r="M98" s="151"/>
      <c r="T98" s="152"/>
      <c r="AT98" s="153" t="s">
        <v>138</v>
      </c>
      <c r="AU98" s="153" t="s">
        <v>78</v>
      </c>
      <c r="AV98" s="12" t="s">
        <v>78</v>
      </c>
      <c r="AW98" s="12" t="s">
        <v>4</v>
      </c>
      <c r="AX98" s="12" t="s">
        <v>75</v>
      </c>
      <c r="AY98" s="153" t="s">
        <v>113</v>
      </c>
    </row>
    <row r="99" spans="2:65" s="1" customFormat="1" ht="21.75" customHeight="1">
      <c r="B99" s="33"/>
      <c r="C99" s="128" t="s">
        <v>132</v>
      </c>
      <c r="D99" s="128" t="s">
        <v>116</v>
      </c>
      <c r="E99" s="129" t="s">
        <v>337</v>
      </c>
      <c r="F99" s="130" t="s">
        <v>338</v>
      </c>
      <c r="G99" s="131" t="s">
        <v>262</v>
      </c>
      <c r="H99" s="132">
        <v>420</v>
      </c>
      <c r="I99" s="133"/>
      <c r="J99" s="134">
        <f>ROUND(I99*H99,2)</f>
        <v>0</v>
      </c>
      <c r="K99" s="130" t="s">
        <v>120</v>
      </c>
      <c r="L99" s="33"/>
      <c r="M99" s="135" t="s">
        <v>18</v>
      </c>
      <c r="N99" s="136" t="s">
        <v>41</v>
      </c>
      <c r="P99" s="137">
        <f>O99*H99</f>
        <v>0</v>
      </c>
      <c r="Q99" s="137">
        <v>0</v>
      </c>
      <c r="R99" s="137">
        <f>Q99*H99</f>
        <v>0</v>
      </c>
      <c r="S99" s="137">
        <v>0</v>
      </c>
      <c r="T99" s="138">
        <f>S99*H99</f>
        <v>0</v>
      </c>
      <c r="AR99" s="139" t="s">
        <v>121</v>
      </c>
      <c r="AT99" s="139" t="s">
        <v>116</v>
      </c>
      <c r="AU99" s="139" t="s">
        <v>78</v>
      </c>
      <c r="AY99" s="18" t="s">
        <v>113</v>
      </c>
      <c r="BE99" s="140">
        <f>IF(N99="základní",J99,0)</f>
        <v>0</v>
      </c>
      <c r="BF99" s="140">
        <f>IF(N99="snížená",J99,0)</f>
        <v>0</v>
      </c>
      <c r="BG99" s="140">
        <f>IF(N99="zákl. přenesená",J99,0)</f>
        <v>0</v>
      </c>
      <c r="BH99" s="140">
        <f>IF(N99="sníž. přenesená",J99,0)</f>
        <v>0</v>
      </c>
      <c r="BI99" s="140">
        <f>IF(N99="nulová",J99,0)</f>
        <v>0</v>
      </c>
      <c r="BJ99" s="18" t="s">
        <v>75</v>
      </c>
      <c r="BK99" s="140">
        <f>ROUND(I99*H99,2)</f>
        <v>0</v>
      </c>
      <c r="BL99" s="18" t="s">
        <v>121</v>
      </c>
      <c r="BM99" s="139" t="s">
        <v>339</v>
      </c>
    </row>
    <row r="100" spans="2:47" s="1" customFormat="1" ht="19.5">
      <c r="B100" s="33"/>
      <c r="D100" s="141" t="s">
        <v>123</v>
      </c>
      <c r="F100" s="142" t="s">
        <v>340</v>
      </c>
      <c r="I100" s="143"/>
      <c r="L100" s="33"/>
      <c r="M100" s="144"/>
      <c r="T100" s="52"/>
      <c r="AT100" s="18" t="s">
        <v>123</v>
      </c>
      <c r="AU100" s="18" t="s">
        <v>78</v>
      </c>
    </row>
    <row r="101" spans="2:47" s="1" customFormat="1" ht="12">
      <c r="B101" s="33"/>
      <c r="D101" s="145" t="s">
        <v>125</v>
      </c>
      <c r="F101" s="146" t="s">
        <v>341</v>
      </c>
      <c r="I101" s="143"/>
      <c r="L101" s="33"/>
      <c r="M101" s="144"/>
      <c r="T101" s="52"/>
      <c r="AT101" s="18" t="s">
        <v>125</v>
      </c>
      <c r="AU101" s="18" t="s">
        <v>78</v>
      </c>
    </row>
    <row r="102" spans="2:65" s="1" customFormat="1" ht="24.2" customHeight="1">
      <c r="B102" s="33"/>
      <c r="C102" s="128" t="s">
        <v>121</v>
      </c>
      <c r="D102" s="128" t="s">
        <v>116</v>
      </c>
      <c r="E102" s="129" t="s">
        <v>342</v>
      </c>
      <c r="F102" s="130" t="s">
        <v>343</v>
      </c>
      <c r="G102" s="131" t="s">
        <v>119</v>
      </c>
      <c r="H102" s="132">
        <v>1</v>
      </c>
      <c r="I102" s="133"/>
      <c r="J102" s="134">
        <f>ROUND(I102*H102,2)</f>
        <v>0</v>
      </c>
      <c r="K102" s="130" t="s">
        <v>120</v>
      </c>
      <c r="L102" s="33"/>
      <c r="M102" s="135" t="s">
        <v>18</v>
      </c>
      <c r="N102" s="136" t="s">
        <v>41</v>
      </c>
      <c r="P102" s="137">
        <f>O102*H102</f>
        <v>0</v>
      </c>
      <c r="Q102" s="137">
        <v>0</v>
      </c>
      <c r="R102" s="137">
        <f>Q102*H102</f>
        <v>0</v>
      </c>
      <c r="S102" s="137">
        <v>0</v>
      </c>
      <c r="T102" s="138">
        <f>S102*H102</f>
        <v>0</v>
      </c>
      <c r="AR102" s="139" t="s">
        <v>121</v>
      </c>
      <c r="AT102" s="139" t="s">
        <v>116</v>
      </c>
      <c r="AU102" s="139" t="s">
        <v>78</v>
      </c>
      <c r="AY102" s="18" t="s">
        <v>113</v>
      </c>
      <c r="BE102" s="140">
        <f>IF(N102="základní",J102,0)</f>
        <v>0</v>
      </c>
      <c r="BF102" s="140">
        <f>IF(N102="snížená",J102,0)</f>
        <v>0</v>
      </c>
      <c r="BG102" s="140">
        <f>IF(N102="zákl. přenesená",J102,0)</f>
        <v>0</v>
      </c>
      <c r="BH102" s="140">
        <f>IF(N102="sníž. přenesená",J102,0)</f>
        <v>0</v>
      </c>
      <c r="BI102" s="140">
        <f>IF(N102="nulová",J102,0)</f>
        <v>0</v>
      </c>
      <c r="BJ102" s="18" t="s">
        <v>75</v>
      </c>
      <c r="BK102" s="140">
        <f>ROUND(I102*H102,2)</f>
        <v>0</v>
      </c>
      <c r="BL102" s="18" t="s">
        <v>121</v>
      </c>
      <c r="BM102" s="139" t="s">
        <v>344</v>
      </c>
    </row>
    <row r="103" spans="2:47" s="1" customFormat="1" ht="19.5">
      <c r="B103" s="33"/>
      <c r="D103" s="141" t="s">
        <v>123</v>
      </c>
      <c r="F103" s="142" t="s">
        <v>345</v>
      </c>
      <c r="I103" s="143"/>
      <c r="L103" s="33"/>
      <c r="M103" s="144"/>
      <c r="T103" s="52"/>
      <c r="AT103" s="18" t="s">
        <v>123</v>
      </c>
      <c r="AU103" s="18" t="s">
        <v>78</v>
      </c>
    </row>
    <row r="104" spans="2:47" s="1" customFormat="1" ht="12">
      <c r="B104" s="33"/>
      <c r="D104" s="145" t="s">
        <v>125</v>
      </c>
      <c r="F104" s="146" t="s">
        <v>346</v>
      </c>
      <c r="I104" s="143"/>
      <c r="L104" s="33"/>
      <c r="M104" s="144"/>
      <c r="T104" s="52"/>
      <c r="AT104" s="18" t="s">
        <v>125</v>
      </c>
      <c r="AU104" s="18" t="s">
        <v>78</v>
      </c>
    </row>
    <row r="105" spans="2:65" s="1" customFormat="1" ht="16.5" customHeight="1">
      <c r="B105" s="33"/>
      <c r="C105" s="128" t="s">
        <v>145</v>
      </c>
      <c r="D105" s="128" t="s">
        <v>116</v>
      </c>
      <c r="E105" s="129" t="s">
        <v>347</v>
      </c>
      <c r="F105" s="130" t="s">
        <v>348</v>
      </c>
      <c r="G105" s="131" t="s">
        <v>262</v>
      </c>
      <c r="H105" s="132">
        <v>420</v>
      </c>
      <c r="I105" s="133"/>
      <c r="J105" s="134">
        <f>ROUND(I105*H105,2)</f>
        <v>0</v>
      </c>
      <c r="K105" s="130" t="s">
        <v>120</v>
      </c>
      <c r="L105" s="33"/>
      <c r="M105" s="135" t="s">
        <v>18</v>
      </c>
      <c r="N105" s="136" t="s">
        <v>41</v>
      </c>
      <c r="P105" s="137">
        <f>O105*H105</f>
        <v>0</v>
      </c>
      <c r="Q105" s="137">
        <v>0</v>
      </c>
      <c r="R105" s="137">
        <f>Q105*H105</f>
        <v>0</v>
      </c>
      <c r="S105" s="137">
        <v>0</v>
      </c>
      <c r="T105" s="138">
        <f>S105*H105</f>
        <v>0</v>
      </c>
      <c r="AR105" s="139" t="s">
        <v>121</v>
      </c>
      <c r="AT105" s="139" t="s">
        <v>116</v>
      </c>
      <c r="AU105" s="139" t="s">
        <v>78</v>
      </c>
      <c r="AY105" s="18" t="s">
        <v>113</v>
      </c>
      <c r="BE105" s="140">
        <f>IF(N105="základní",J105,0)</f>
        <v>0</v>
      </c>
      <c r="BF105" s="140">
        <f>IF(N105="snížená",J105,0)</f>
        <v>0</v>
      </c>
      <c r="BG105" s="140">
        <f>IF(N105="zákl. přenesená",J105,0)</f>
        <v>0</v>
      </c>
      <c r="BH105" s="140">
        <f>IF(N105="sníž. přenesená",J105,0)</f>
        <v>0</v>
      </c>
      <c r="BI105" s="140">
        <f>IF(N105="nulová",J105,0)</f>
        <v>0</v>
      </c>
      <c r="BJ105" s="18" t="s">
        <v>75</v>
      </c>
      <c r="BK105" s="140">
        <f>ROUND(I105*H105,2)</f>
        <v>0</v>
      </c>
      <c r="BL105" s="18" t="s">
        <v>121</v>
      </c>
      <c r="BM105" s="139" t="s">
        <v>349</v>
      </c>
    </row>
    <row r="106" spans="2:47" s="1" customFormat="1" ht="12">
      <c r="B106" s="33"/>
      <c r="D106" s="141" t="s">
        <v>123</v>
      </c>
      <c r="F106" s="142" t="s">
        <v>350</v>
      </c>
      <c r="I106" s="143"/>
      <c r="L106" s="33"/>
      <c r="M106" s="144"/>
      <c r="T106" s="52"/>
      <c r="AT106" s="18" t="s">
        <v>123</v>
      </c>
      <c r="AU106" s="18" t="s">
        <v>78</v>
      </c>
    </row>
    <row r="107" spans="2:47" s="1" customFormat="1" ht="12">
      <c r="B107" s="33"/>
      <c r="D107" s="145" t="s">
        <v>125</v>
      </c>
      <c r="F107" s="146" t="s">
        <v>351</v>
      </c>
      <c r="I107" s="143"/>
      <c r="L107" s="33"/>
      <c r="M107" s="144"/>
      <c r="T107" s="52"/>
      <c r="AT107" s="18" t="s">
        <v>125</v>
      </c>
      <c r="AU107" s="18" t="s">
        <v>78</v>
      </c>
    </row>
    <row r="108" spans="2:65" s="1" customFormat="1" ht="16.5" customHeight="1">
      <c r="B108" s="33"/>
      <c r="C108" s="128" t="s">
        <v>153</v>
      </c>
      <c r="D108" s="128" t="s">
        <v>116</v>
      </c>
      <c r="E108" s="129" t="s">
        <v>352</v>
      </c>
      <c r="F108" s="130" t="s">
        <v>353</v>
      </c>
      <c r="G108" s="131" t="s">
        <v>262</v>
      </c>
      <c r="H108" s="132">
        <v>37800</v>
      </c>
      <c r="I108" s="133"/>
      <c r="J108" s="134">
        <f>ROUND(I108*H108,2)</f>
        <v>0</v>
      </c>
      <c r="K108" s="130" t="s">
        <v>120</v>
      </c>
      <c r="L108" s="33"/>
      <c r="M108" s="135" t="s">
        <v>18</v>
      </c>
      <c r="N108" s="136" t="s">
        <v>41</v>
      </c>
      <c r="P108" s="137">
        <f>O108*H108</f>
        <v>0</v>
      </c>
      <c r="Q108" s="137">
        <v>0</v>
      </c>
      <c r="R108" s="137">
        <f>Q108*H108</f>
        <v>0</v>
      </c>
      <c r="S108" s="137">
        <v>0</v>
      </c>
      <c r="T108" s="138">
        <f>S108*H108</f>
        <v>0</v>
      </c>
      <c r="AR108" s="139" t="s">
        <v>121</v>
      </c>
      <c r="AT108" s="139" t="s">
        <v>116</v>
      </c>
      <c r="AU108" s="139" t="s">
        <v>78</v>
      </c>
      <c r="AY108" s="18" t="s">
        <v>113</v>
      </c>
      <c r="BE108" s="140">
        <f>IF(N108="základní",J108,0)</f>
        <v>0</v>
      </c>
      <c r="BF108" s="140">
        <f>IF(N108="snížená",J108,0)</f>
        <v>0</v>
      </c>
      <c r="BG108" s="140">
        <f>IF(N108="zákl. přenesená",J108,0)</f>
        <v>0</v>
      </c>
      <c r="BH108" s="140">
        <f>IF(N108="sníž. přenesená",J108,0)</f>
        <v>0</v>
      </c>
      <c r="BI108" s="140">
        <f>IF(N108="nulová",J108,0)</f>
        <v>0</v>
      </c>
      <c r="BJ108" s="18" t="s">
        <v>75</v>
      </c>
      <c r="BK108" s="140">
        <f>ROUND(I108*H108,2)</f>
        <v>0</v>
      </c>
      <c r="BL108" s="18" t="s">
        <v>121</v>
      </c>
      <c r="BM108" s="139" t="s">
        <v>354</v>
      </c>
    </row>
    <row r="109" spans="2:47" s="1" customFormat="1" ht="12">
      <c r="B109" s="33"/>
      <c r="D109" s="141" t="s">
        <v>123</v>
      </c>
      <c r="F109" s="142" t="s">
        <v>355</v>
      </c>
      <c r="I109" s="143"/>
      <c r="L109" s="33"/>
      <c r="M109" s="144"/>
      <c r="T109" s="52"/>
      <c r="AT109" s="18" t="s">
        <v>123</v>
      </c>
      <c r="AU109" s="18" t="s">
        <v>78</v>
      </c>
    </row>
    <row r="110" spans="2:47" s="1" customFormat="1" ht="12">
      <c r="B110" s="33"/>
      <c r="D110" s="145" t="s">
        <v>125</v>
      </c>
      <c r="F110" s="146" t="s">
        <v>356</v>
      </c>
      <c r="I110" s="143"/>
      <c r="L110" s="33"/>
      <c r="M110" s="144"/>
      <c r="T110" s="52"/>
      <c r="AT110" s="18" t="s">
        <v>125</v>
      </c>
      <c r="AU110" s="18" t="s">
        <v>78</v>
      </c>
    </row>
    <row r="111" spans="2:51" s="12" customFormat="1" ht="12">
      <c r="B111" s="147"/>
      <c r="D111" s="141" t="s">
        <v>138</v>
      </c>
      <c r="F111" s="148" t="s">
        <v>336</v>
      </c>
      <c r="H111" s="149">
        <v>37800</v>
      </c>
      <c r="I111" s="150"/>
      <c r="L111" s="147"/>
      <c r="M111" s="151"/>
      <c r="T111" s="152"/>
      <c r="AT111" s="153" t="s">
        <v>138</v>
      </c>
      <c r="AU111" s="153" t="s">
        <v>78</v>
      </c>
      <c r="AV111" s="12" t="s">
        <v>78</v>
      </c>
      <c r="AW111" s="12" t="s">
        <v>4</v>
      </c>
      <c r="AX111" s="12" t="s">
        <v>75</v>
      </c>
      <c r="AY111" s="153" t="s">
        <v>113</v>
      </c>
    </row>
    <row r="112" spans="2:65" s="1" customFormat="1" ht="16.5" customHeight="1">
      <c r="B112" s="33"/>
      <c r="C112" s="128" t="s">
        <v>162</v>
      </c>
      <c r="D112" s="128" t="s">
        <v>116</v>
      </c>
      <c r="E112" s="129" t="s">
        <v>357</v>
      </c>
      <c r="F112" s="130" t="s">
        <v>358</v>
      </c>
      <c r="G112" s="131" t="s">
        <v>262</v>
      </c>
      <c r="H112" s="132">
        <v>420</v>
      </c>
      <c r="I112" s="133"/>
      <c r="J112" s="134">
        <f>ROUND(I112*H112,2)</f>
        <v>0</v>
      </c>
      <c r="K112" s="130" t="s">
        <v>120</v>
      </c>
      <c r="L112" s="33"/>
      <c r="M112" s="135" t="s">
        <v>18</v>
      </c>
      <c r="N112" s="136" t="s">
        <v>41</v>
      </c>
      <c r="P112" s="137">
        <f>O112*H112</f>
        <v>0</v>
      </c>
      <c r="Q112" s="137">
        <v>0</v>
      </c>
      <c r="R112" s="137">
        <f>Q112*H112</f>
        <v>0</v>
      </c>
      <c r="S112" s="137">
        <v>0</v>
      </c>
      <c r="T112" s="138">
        <f>S112*H112</f>
        <v>0</v>
      </c>
      <c r="AR112" s="139" t="s">
        <v>121</v>
      </c>
      <c r="AT112" s="139" t="s">
        <v>116</v>
      </c>
      <c r="AU112" s="139" t="s">
        <v>78</v>
      </c>
      <c r="AY112" s="18" t="s">
        <v>113</v>
      </c>
      <c r="BE112" s="140">
        <f>IF(N112="základní",J112,0)</f>
        <v>0</v>
      </c>
      <c r="BF112" s="140">
        <f>IF(N112="snížená",J112,0)</f>
        <v>0</v>
      </c>
      <c r="BG112" s="140">
        <f>IF(N112="zákl. přenesená",J112,0)</f>
        <v>0</v>
      </c>
      <c r="BH112" s="140">
        <f>IF(N112="sníž. přenesená",J112,0)</f>
        <v>0</v>
      </c>
      <c r="BI112" s="140">
        <f>IF(N112="nulová",J112,0)</f>
        <v>0</v>
      </c>
      <c r="BJ112" s="18" t="s">
        <v>75</v>
      </c>
      <c r="BK112" s="140">
        <f>ROUND(I112*H112,2)</f>
        <v>0</v>
      </c>
      <c r="BL112" s="18" t="s">
        <v>121</v>
      </c>
      <c r="BM112" s="139" t="s">
        <v>359</v>
      </c>
    </row>
    <row r="113" spans="2:47" s="1" customFormat="1" ht="12">
      <c r="B113" s="33"/>
      <c r="D113" s="141" t="s">
        <v>123</v>
      </c>
      <c r="F113" s="142" t="s">
        <v>360</v>
      </c>
      <c r="I113" s="143"/>
      <c r="L113" s="33"/>
      <c r="M113" s="144"/>
      <c r="T113" s="52"/>
      <c r="AT113" s="18" t="s">
        <v>123</v>
      </c>
      <c r="AU113" s="18" t="s">
        <v>78</v>
      </c>
    </row>
    <row r="114" spans="2:47" s="1" customFormat="1" ht="12">
      <c r="B114" s="33"/>
      <c r="D114" s="145" t="s">
        <v>125</v>
      </c>
      <c r="F114" s="146" t="s">
        <v>361</v>
      </c>
      <c r="I114" s="143"/>
      <c r="L114" s="33"/>
      <c r="M114" s="144"/>
      <c r="T114" s="52"/>
      <c r="AT114" s="18" t="s">
        <v>125</v>
      </c>
      <c r="AU114" s="18" t="s">
        <v>78</v>
      </c>
    </row>
    <row r="115" spans="2:65" s="1" customFormat="1" ht="16.5" customHeight="1">
      <c r="B115" s="33"/>
      <c r="C115" s="128" t="s">
        <v>169</v>
      </c>
      <c r="D115" s="128" t="s">
        <v>116</v>
      </c>
      <c r="E115" s="129" t="s">
        <v>362</v>
      </c>
      <c r="F115" s="130" t="s">
        <v>363</v>
      </c>
      <c r="G115" s="131" t="s">
        <v>262</v>
      </c>
      <c r="H115" s="132">
        <v>420</v>
      </c>
      <c r="I115" s="133"/>
      <c r="J115" s="134">
        <f>ROUND(I115*H115,2)</f>
        <v>0</v>
      </c>
      <c r="K115" s="130" t="s">
        <v>120</v>
      </c>
      <c r="L115" s="33"/>
      <c r="M115" s="135" t="s">
        <v>18</v>
      </c>
      <c r="N115" s="136" t="s">
        <v>41</v>
      </c>
      <c r="P115" s="137">
        <f>O115*H115</f>
        <v>0</v>
      </c>
      <c r="Q115" s="137">
        <v>0</v>
      </c>
      <c r="R115" s="137">
        <f>Q115*H115</f>
        <v>0</v>
      </c>
      <c r="S115" s="137">
        <v>0</v>
      </c>
      <c r="T115" s="138">
        <f>S115*H115</f>
        <v>0</v>
      </c>
      <c r="AR115" s="139" t="s">
        <v>121</v>
      </c>
      <c r="AT115" s="139" t="s">
        <v>116</v>
      </c>
      <c r="AU115" s="139" t="s">
        <v>78</v>
      </c>
      <c r="AY115" s="18" t="s">
        <v>113</v>
      </c>
      <c r="BE115" s="140">
        <f>IF(N115="základní",J115,0)</f>
        <v>0</v>
      </c>
      <c r="BF115" s="140">
        <f>IF(N115="snížená",J115,0)</f>
        <v>0</v>
      </c>
      <c r="BG115" s="140">
        <f>IF(N115="zákl. přenesená",J115,0)</f>
        <v>0</v>
      </c>
      <c r="BH115" s="140">
        <f>IF(N115="sníž. přenesená",J115,0)</f>
        <v>0</v>
      </c>
      <c r="BI115" s="140">
        <f>IF(N115="nulová",J115,0)</f>
        <v>0</v>
      </c>
      <c r="BJ115" s="18" t="s">
        <v>75</v>
      </c>
      <c r="BK115" s="140">
        <f>ROUND(I115*H115,2)</f>
        <v>0</v>
      </c>
      <c r="BL115" s="18" t="s">
        <v>121</v>
      </c>
      <c r="BM115" s="139" t="s">
        <v>364</v>
      </c>
    </row>
    <row r="116" spans="2:47" s="1" customFormat="1" ht="12">
      <c r="B116" s="33"/>
      <c r="D116" s="141" t="s">
        <v>123</v>
      </c>
      <c r="F116" s="142" t="s">
        <v>365</v>
      </c>
      <c r="I116" s="143"/>
      <c r="L116" s="33"/>
      <c r="M116" s="144"/>
      <c r="T116" s="52"/>
      <c r="AT116" s="18" t="s">
        <v>123</v>
      </c>
      <c r="AU116" s="18" t="s">
        <v>78</v>
      </c>
    </row>
    <row r="117" spans="2:47" s="1" customFormat="1" ht="12">
      <c r="B117" s="33"/>
      <c r="D117" s="145" t="s">
        <v>125</v>
      </c>
      <c r="F117" s="146" t="s">
        <v>366</v>
      </c>
      <c r="I117" s="143"/>
      <c r="L117" s="33"/>
      <c r="M117" s="144"/>
      <c r="T117" s="52"/>
      <c r="AT117" s="18" t="s">
        <v>125</v>
      </c>
      <c r="AU117" s="18" t="s">
        <v>78</v>
      </c>
    </row>
    <row r="118" spans="2:65" s="1" customFormat="1" ht="16.5" customHeight="1">
      <c r="B118" s="33"/>
      <c r="C118" s="128" t="s">
        <v>114</v>
      </c>
      <c r="D118" s="128" t="s">
        <v>116</v>
      </c>
      <c r="E118" s="129" t="s">
        <v>367</v>
      </c>
      <c r="F118" s="130" t="s">
        <v>368</v>
      </c>
      <c r="G118" s="131" t="s">
        <v>262</v>
      </c>
      <c r="H118" s="132">
        <v>37800</v>
      </c>
      <c r="I118" s="133"/>
      <c r="J118" s="134">
        <f>ROUND(I118*H118,2)</f>
        <v>0</v>
      </c>
      <c r="K118" s="130" t="s">
        <v>120</v>
      </c>
      <c r="L118" s="33"/>
      <c r="M118" s="135" t="s">
        <v>18</v>
      </c>
      <c r="N118" s="136" t="s">
        <v>41</v>
      </c>
      <c r="P118" s="137">
        <f>O118*H118</f>
        <v>0</v>
      </c>
      <c r="Q118" s="137">
        <v>0</v>
      </c>
      <c r="R118" s="137">
        <f>Q118*H118</f>
        <v>0</v>
      </c>
      <c r="S118" s="137">
        <v>0</v>
      </c>
      <c r="T118" s="138">
        <f>S118*H118</f>
        <v>0</v>
      </c>
      <c r="AR118" s="139" t="s">
        <v>121</v>
      </c>
      <c r="AT118" s="139" t="s">
        <v>116</v>
      </c>
      <c r="AU118" s="139" t="s">
        <v>78</v>
      </c>
      <c r="AY118" s="18" t="s">
        <v>113</v>
      </c>
      <c r="BE118" s="140">
        <f>IF(N118="základní",J118,0)</f>
        <v>0</v>
      </c>
      <c r="BF118" s="140">
        <f>IF(N118="snížená",J118,0)</f>
        <v>0</v>
      </c>
      <c r="BG118" s="140">
        <f>IF(N118="zákl. přenesená",J118,0)</f>
        <v>0</v>
      </c>
      <c r="BH118" s="140">
        <f>IF(N118="sníž. přenesená",J118,0)</f>
        <v>0</v>
      </c>
      <c r="BI118" s="140">
        <f>IF(N118="nulová",J118,0)</f>
        <v>0</v>
      </c>
      <c r="BJ118" s="18" t="s">
        <v>75</v>
      </c>
      <c r="BK118" s="140">
        <f>ROUND(I118*H118,2)</f>
        <v>0</v>
      </c>
      <c r="BL118" s="18" t="s">
        <v>121</v>
      </c>
      <c r="BM118" s="139" t="s">
        <v>369</v>
      </c>
    </row>
    <row r="119" spans="2:47" s="1" customFormat="1" ht="12">
      <c r="B119" s="33"/>
      <c r="D119" s="141" t="s">
        <v>123</v>
      </c>
      <c r="F119" s="142" t="s">
        <v>370</v>
      </c>
      <c r="I119" s="143"/>
      <c r="L119" s="33"/>
      <c r="M119" s="144"/>
      <c r="T119" s="52"/>
      <c r="AT119" s="18" t="s">
        <v>123</v>
      </c>
      <c r="AU119" s="18" t="s">
        <v>78</v>
      </c>
    </row>
    <row r="120" spans="2:47" s="1" customFormat="1" ht="12">
      <c r="B120" s="33"/>
      <c r="D120" s="145" t="s">
        <v>125</v>
      </c>
      <c r="F120" s="146" t="s">
        <v>371</v>
      </c>
      <c r="I120" s="143"/>
      <c r="L120" s="33"/>
      <c r="M120" s="144"/>
      <c r="T120" s="52"/>
      <c r="AT120" s="18" t="s">
        <v>125</v>
      </c>
      <c r="AU120" s="18" t="s">
        <v>78</v>
      </c>
    </row>
    <row r="121" spans="2:51" s="12" customFormat="1" ht="12">
      <c r="B121" s="147"/>
      <c r="D121" s="141" t="s">
        <v>138</v>
      </c>
      <c r="F121" s="148" t="s">
        <v>336</v>
      </c>
      <c r="H121" s="149">
        <v>37800</v>
      </c>
      <c r="I121" s="150"/>
      <c r="L121" s="147"/>
      <c r="M121" s="151"/>
      <c r="T121" s="152"/>
      <c r="AT121" s="153" t="s">
        <v>138</v>
      </c>
      <c r="AU121" s="153" t="s">
        <v>78</v>
      </c>
      <c r="AV121" s="12" t="s">
        <v>78</v>
      </c>
      <c r="AW121" s="12" t="s">
        <v>4</v>
      </c>
      <c r="AX121" s="12" t="s">
        <v>75</v>
      </c>
      <c r="AY121" s="153" t="s">
        <v>113</v>
      </c>
    </row>
    <row r="122" spans="2:65" s="1" customFormat="1" ht="16.5" customHeight="1">
      <c r="B122" s="33"/>
      <c r="C122" s="128" t="s">
        <v>180</v>
      </c>
      <c r="D122" s="128" t="s">
        <v>116</v>
      </c>
      <c r="E122" s="129" t="s">
        <v>372</v>
      </c>
      <c r="F122" s="130" t="s">
        <v>373</v>
      </c>
      <c r="G122" s="131" t="s">
        <v>262</v>
      </c>
      <c r="H122" s="132">
        <v>420</v>
      </c>
      <c r="I122" s="133"/>
      <c r="J122" s="134">
        <f>ROUND(I122*H122,2)</f>
        <v>0</v>
      </c>
      <c r="K122" s="130" t="s">
        <v>120</v>
      </c>
      <c r="L122" s="33"/>
      <c r="M122" s="135" t="s">
        <v>18</v>
      </c>
      <c r="N122" s="136" t="s">
        <v>41</v>
      </c>
      <c r="P122" s="137">
        <f>O122*H122</f>
        <v>0</v>
      </c>
      <c r="Q122" s="137">
        <v>0</v>
      </c>
      <c r="R122" s="137">
        <f>Q122*H122</f>
        <v>0</v>
      </c>
      <c r="S122" s="137">
        <v>0</v>
      </c>
      <c r="T122" s="138">
        <f>S122*H122</f>
        <v>0</v>
      </c>
      <c r="AR122" s="139" t="s">
        <v>121</v>
      </c>
      <c r="AT122" s="139" t="s">
        <v>116</v>
      </c>
      <c r="AU122" s="139" t="s">
        <v>78</v>
      </c>
      <c r="AY122" s="18" t="s">
        <v>113</v>
      </c>
      <c r="BE122" s="140">
        <f>IF(N122="základní",J122,0)</f>
        <v>0</v>
      </c>
      <c r="BF122" s="140">
        <f>IF(N122="snížená",J122,0)</f>
        <v>0</v>
      </c>
      <c r="BG122" s="140">
        <f>IF(N122="zákl. přenesená",J122,0)</f>
        <v>0</v>
      </c>
      <c r="BH122" s="140">
        <f>IF(N122="sníž. přenesená",J122,0)</f>
        <v>0</v>
      </c>
      <c r="BI122" s="140">
        <f>IF(N122="nulová",J122,0)</f>
        <v>0</v>
      </c>
      <c r="BJ122" s="18" t="s">
        <v>75</v>
      </c>
      <c r="BK122" s="140">
        <f>ROUND(I122*H122,2)</f>
        <v>0</v>
      </c>
      <c r="BL122" s="18" t="s">
        <v>121</v>
      </c>
      <c r="BM122" s="139" t="s">
        <v>374</v>
      </c>
    </row>
    <row r="123" spans="2:47" s="1" customFormat="1" ht="12">
      <c r="B123" s="33"/>
      <c r="D123" s="141" t="s">
        <v>123</v>
      </c>
      <c r="F123" s="142" t="s">
        <v>375</v>
      </c>
      <c r="I123" s="143"/>
      <c r="L123" s="33"/>
      <c r="M123" s="144"/>
      <c r="T123" s="52"/>
      <c r="AT123" s="18" t="s">
        <v>123</v>
      </c>
      <c r="AU123" s="18" t="s">
        <v>78</v>
      </c>
    </row>
    <row r="124" spans="2:47" s="1" customFormat="1" ht="12">
      <c r="B124" s="33"/>
      <c r="D124" s="145" t="s">
        <v>125</v>
      </c>
      <c r="F124" s="146" t="s">
        <v>376</v>
      </c>
      <c r="I124" s="143"/>
      <c r="L124" s="33"/>
      <c r="M124" s="144"/>
      <c r="T124" s="52"/>
      <c r="AT124" s="18" t="s">
        <v>125</v>
      </c>
      <c r="AU124" s="18" t="s">
        <v>78</v>
      </c>
    </row>
    <row r="125" spans="2:65" s="1" customFormat="1" ht="16.5" customHeight="1">
      <c r="B125" s="33"/>
      <c r="C125" s="128" t="s">
        <v>191</v>
      </c>
      <c r="D125" s="128" t="s">
        <v>116</v>
      </c>
      <c r="E125" s="129" t="s">
        <v>377</v>
      </c>
      <c r="F125" s="130" t="s">
        <v>378</v>
      </c>
      <c r="G125" s="131" t="s">
        <v>262</v>
      </c>
      <c r="H125" s="132">
        <v>420</v>
      </c>
      <c r="I125" s="133"/>
      <c r="J125" s="134">
        <f>ROUND(I125*H125,2)</f>
        <v>0</v>
      </c>
      <c r="K125" s="130" t="s">
        <v>120</v>
      </c>
      <c r="L125" s="33"/>
      <c r="M125" s="135" t="s">
        <v>18</v>
      </c>
      <c r="N125" s="136" t="s">
        <v>41</v>
      </c>
      <c r="P125" s="137">
        <f>O125*H125</f>
        <v>0</v>
      </c>
      <c r="Q125" s="137">
        <v>0</v>
      </c>
      <c r="R125" s="137">
        <f>Q125*H125</f>
        <v>0</v>
      </c>
      <c r="S125" s="137">
        <v>0</v>
      </c>
      <c r="T125" s="138">
        <f>S125*H125</f>
        <v>0</v>
      </c>
      <c r="AR125" s="139" t="s">
        <v>121</v>
      </c>
      <c r="AT125" s="139" t="s">
        <v>116</v>
      </c>
      <c r="AU125" s="139" t="s">
        <v>78</v>
      </c>
      <c r="AY125" s="18" t="s">
        <v>113</v>
      </c>
      <c r="BE125" s="140">
        <f>IF(N125="základní",J125,0)</f>
        <v>0</v>
      </c>
      <c r="BF125" s="140">
        <f>IF(N125="snížená",J125,0)</f>
        <v>0</v>
      </c>
      <c r="BG125" s="140">
        <f>IF(N125="zákl. přenesená",J125,0)</f>
        <v>0</v>
      </c>
      <c r="BH125" s="140">
        <f>IF(N125="sníž. přenesená",J125,0)</f>
        <v>0</v>
      </c>
      <c r="BI125" s="140">
        <f>IF(N125="nulová",J125,0)</f>
        <v>0</v>
      </c>
      <c r="BJ125" s="18" t="s">
        <v>75</v>
      </c>
      <c r="BK125" s="140">
        <f>ROUND(I125*H125,2)</f>
        <v>0</v>
      </c>
      <c r="BL125" s="18" t="s">
        <v>121</v>
      </c>
      <c r="BM125" s="139" t="s">
        <v>379</v>
      </c>
    </row>
    <row r="126" spans="2:47" s="1" customFormat="1" ht="12">
      <c r="B126" s="33"/>
      <c r="D126" s="141" t="s">
        <v>123</v>
      </c>
      <c r="F126" s="142" t="s">
        <v>380</v>
      </c>
      <c r="I126" s="143"/>
      <c r="L126" s="33"/>
      <c r="M126" s="144"/>
      <c r="T126" s="52"/>
      <c r="AT126" s="18" t="s">
        <v>123</v>
      </c>
      <c r="AU126" s="18" t="s">
        <v>78</v>
      </c>
    </row>
    <row r="127" spans="2:47" s="1" customFormat="1" ht="12">
      <c r="B127" s="33"/>
      <c r="D127" s="145" t="s">
        <v>125</v>
      </c>
      <c r="F127" s="146" t="s">
        <v>381</v>
      </c>
      <c r="I127" s="143"/>
      <c r="L127" s="33"/>
      <c r="M127" s="144"/>
      <c r="T127" s="52"/>
      <c r="AT127" s="18" t="s">
        <v>125</v>
      </c>
      <c r="AU127" s="18" t="s">
        <v>78</v>
      </c>
    </row>
    <row r="128" spans="2:65" s="1" customFormat="1" ht="16.5" customHeight="1">
      <c r="B128" s="33"/>
      <c r="C128" s="128" t="s">
        <v>213</v>
      </c>
      <c r="D128" s="128" t="s">
        <v>116</v>
      </c>
      <c r="E128" s="129" t="s">
        <v>382</v>
      </c>
      <c r="F128" s="130" t="s">
        <v>383</v>
      </c>
      <c r="G128" s="131" t="s">
        <v>262</v>
      </c>
      <c r="H128" s="132">
        <v>6300</v>
      </c>
      <c r="I128" s="133"/>
      <c r="J128" s="134">
        <f>ROUND(I128*H128,2)</f>
        <v>0</v>
      </c>
      <c r="K128" s="130" t="s">
        <v>120</v>
      </c>
      <c r="L128" s="33"/>
      <c r="M128" s="135" t="s">
        <v>18</v>
      </c>
      <c r="N128" s="136" t="s">
        <v>41</v>
      </c>
      <c r="P128" s="137">
        <f>O128*H128</f>
        <v>0</v>
      </c>
      <c r="Q128" s="137">
        <v>0</v>
      </c>
      <c r="R128" s="137">
        <f>Q128*H128</f>
        <v>0</v>
      </c>
      <c r="S128" s="137">
        <v>0</v>
      </c>
      <c r="T128" s="138">
        <f>S128*H128</f>
        <v>0</v>
      </c>
      <c r="AR128" s="139" t="s">
        <v>121</v>
      </c>
      <c r="AT128" s="139" t="s">
        <v>116</v>
      </c>
      <c r="AU128" s="139" t="s">
        <v>78</v>
      </c>
      <c r="AY128" s="18" t="s">
        <v>113</v>
      </c>
      <c r="BE128" s="140">
        <f>IF(N128="základní",J128,0)</f>
        <v>0</v>
      </c>
      <c r="BF128" s="140">
        <f>IF(N128="snížená",J128,0)</f>
        <v>0</v>
      </c>
      <c r="BG128" s="140">
        <f>IF(N128="zákl. přenesená",J128,0)</f>
        <v>0</v>
      </c>
      <c r="BH128" s="140">
        <f>IF(N128="sníž. přenesená",J128,0)</f>
        <v>0</v>
      </c>
      <c r="BI128" s="140">
        <f>IF(N128="nulová",J128,0)</f>
        <v>0</v>
      </c>
      <c r="BJ128" s="18" t="s">
        <v>75</v>
      </c>
      <c r="BK128" s="140">
        <f>ROUND(I128*H128,2)</f>
        <v>0</v>
      </c>
      <c r="BL128" s="18" t="s">
        <v>121</v>
      </c>
      <c r="BM128" s="139" t="s">
        <v>384</v>
      </c>
    </row>
    <row r="129" spans="2:47" s="1" customFormat="1" ht="19.5">
      <c r="B129" s="33"/>
      <c r="D129" s="141" t="s">
        <v>123</v>
      </c>
      <c r="F129" s="142" t="s">
        <v>385</v>
      </c>
      <c r="I129" s="143"/>
      <c r="L129" s="33"/>
      <c r="M129" s="144"/>
      <c r="T129" s="52"/>
      <c r="AT129" s="18" t="s">
        <v>123</v>
      </c>
      <c r="AU129" s="18" t="s">
        <v>78</v>
      </c>
    </row>
    <row r="130" spans="2:47" s="1" customFormat="1" ht="12">
      <c r="B130" s="33"/>
      <c r="D130" s="145" t="s">
        <v>125</v>
      </c>
      <c r="F130" s="146" t="s">
        <v>386</v>
      </c>
      <c r="I130" s="143"/>
      <c r="L130" s="33"/>
      <c r="M130" s="144"/>
      <c r="T130" s="52"/>
      <c r="AT130" s="18" t="s">
        <v>125</v>
      </c>
      <c r="AU130" s="18" t="s">
        <v>78</v>
      </c>
    </row>
    <row r="131" spans="2:51" s="12" customFormat="1" ht="12">
      <c r="B131" s="147"/>
      <c r="D131" s="141" t="s">
        <v>138</v>
      </c>
      <c r="F131" s="148" t="s">
        <v>387</v>
      </c>
      <c r="H131" s="149">
        <v>6300</v>
      </c>
      <c r="I131" s="150"/>
      <c r="L131" s="147"/>
      <c r="M131" s="151"/>
      <c r="T131" s="152"/>
      <c r="AT131" s="153" t="s">
        <v>138</v>
      </c>
      <c r="AU131" s="153" t="s">
        <v>78</v>
      </c>
      <c r="AV131" s="12" t="s">
        <v>78</v>
      </c>
      <c r="AW131" s="12" t="s">
        <v>4</v>
      </c>
      <c r="AX131" s="12" t="s">
        <v>75</v>
      </c>
      <c r="AY131" s="153" t="s">
        <v>113</v>
      </c>
    </row>
    <row r="132" spans="2:63" s="11" customFormat="1" ht="22.9" customHeight="1">
      <c r="B132" s="116"/>
      <c r="D132" s="117" t="s">
        <v>69</v>
      </c>
      <c r="E132" s="126" t="s">
        <v>160</v>
      </c>
      <c r="F132" s="126" t="s">
        <v>161</v>
      </c>
      <c r="I132" s="119"/>
      <c r="J132" s="127">
        <f>BK132</f>
        <v>0</v>
      </c>
      <c r="L132" s="116"/>
      <c r="M132" s="121"/>
      <c r="P132" s="122">
        <f>SUM(P133:P148)</f>
        <v>0</v>
      </c>
      <c r="R132" s="122">
        <f>SUM(R133:R148)</f>
        <v>0</v>
      </c>
      <c r="T132" s="123">
        <f>SUM(T133:T148)</f>
        <v>0</v>
      </c>
      <c r="AR132" s="117" t="s">
        <v>75</v>
      </c>
      <c r="AT132" s="124" t="s">
        <v>69</v>
      </c>
      <c r="AU132" s="124" t="s">
        <v>75</v>
      </c>
      <c r="AY132" s="117" t="s">
        <v>113</v>
      </c>
      <c r="BK132" s="125">
        <f>SUM(BK133:BK148)</f>
        <v>0</v>
      </c>
    </row>
    <row r="133" spans="2:65" s="1" customFormat="1" ht="16.5" customHeight="1">
      <c r="B133" s="33"/>
      <c r="C133" s="128" t="s">
        <v>220</v>
      </c>
      <c r="D133" s="128" t="s">
        <v>116</v>
      </c>
      <c r="E133" s="129" t="s">
        <v>163</v>
      </c>
      <c r="F133" s="130" t="s">
        <v>164</v>
      </c>
      <c r="G133" s="131" t="s">
        <v>165</v>
      </c>
      <c r="H133" s="132">
        <v>10.745</v>
      </c>
      <c r="I133" s="133"/>
      <c r="J133" s="134">
        <f>ROUND(I133*H133,2)</f>
        <v>0</v>
      </c>
      <c r="K133" s="130" t="s">
        <v>120</v>
      </c>
      <c r="L133" s="33"/>
      <c r="M133" s="135" t="s">
        <v>18</v>
      </c>
      <c r="N133" s="136" t="s">
        <v>41</v>
      </c>
      <c r="P133" s="137">
        <f>O133*H133</f>
        <v>0</v>
      </c>
      <c r="Q133" s="137">
        <v>0</v>
      </c>
      <c r="R133" s="137">
        <f>Q133*H133</f>
        <v>0</v>
      </c>
      <c r="S133" s="137">
        <v>0</v>
      </c>
      <c r="T133" s="138">
        <f>S133*H133</f>
        <v>0</v>
      </c>
      <c r="AR133" s="139" t="s">
        <v>121</v>
      </c>
      <c r="AT133" s="139" t="s">
        <v>116</v>
      </c>
      <c r="AU133" s="139" t="s">
        <v>78</v>
      </c>
      <c r="AY133" s="18" t="s">
        <v>113</v>
      </c>
      <c r="BE133" s="140">
        <f>IF(N133="základní",J133,0)</f>
        <v>0</v>
      </c>
      <c r="BF133" s="140">
        <f>IF(N133="snížená",J133,0)</f>
        <v>0</v>
      </c>
      <c r="BG133" s="140">
        <f>IF(N133="zákl. přenesená",J133,0)</f>
        <v>0</v>
      </c>
      <c r="BH133" s="140">
        <f>IF(N133="sníž. přenesená",J133,0)</f>
        <v>0</v>
      </c>
      <c r="BI133" s="140">
        <f>IF(N133="nulová",J133,0)</f>
        <v>0</v>
      </c>
      <c r="BJ133" s="18" t="s">
        <v>75</v>
      </c>
      <c r="BK133" s="140">
        <f>ROUND(I133*H133,2)</f>
        <v>0</v>
      </c>
      <c r="BL133" s="18" t="s">
        <v>121</v>
      </c>
      <c r="BM133" s="139" t="s">
        <v>388</v>
      </c>
    </row>
    <row r="134" spans="2:47" s="1" customFormat="1" ht="12">
      <c r="B134" s="33"/>
      <c r="D134" s="141" t="s">
        <v>123</v>
      </c>
      <c r="F134" s="142" t="s">
        <v>167</v>
      </c>
      <c r="I134" s="143"/>
      <c r="L134" s="33"/>
      <c r="M134" s="144"/>
      <c r="T134" s="52"/>
      <c r="AT134" s="18" t="s">
        <v>123</v>
      </c>
      <c r="AU134" s="18" t="s">
        <v>78</v>
      </c>
    </row>
    <row r="135" spans="2:47" s="1" customFormat="1" ht="12">
      <c r="B135" s="33"/>
      <c r="D135" s="145" t="s">
        <v>125</v>
      </c>
      <c r="F135" s="146" t="s">
        <v>168</v>
      </c>
      <c r="I135" s="143"/>
      <c r="L135" s="33"/>
      <c r="M135" s="144"/>
      <c r="T135" s="52"/>
      <c r="AT135" s="18" t="s">
        <v>125</v>
      </c>
      <c r="AU135" s="18" t="s">
        <v>78</v>
      </c>
    </row>
    <row r="136" spans="2:65" s="1" customFormat="1" ht="21.75" customHeight="1">
      <c r="B136" s="33"/>
      <c r="C136" s="128" t="s">
        <v>228</v>
      </c>
      <c r="D136" s="128" t="s">
        <v>116</v>
      </c>
      <c r="E136" s="129" t="s">
        <v>170</v>
      </c>
      <c r="F136" s="130" t="s">
        <v>171</v>
      </c>
      <c r="G136" s="131" t="s">
        <v>165</v>
      </c>
      <c r="H136" s="132">
        <v>10.745</v>
      </c>
      <c r="I136" s="133"/>
      <c r="J136" s="134">
        <f>ROUND(I136*H136,2)</f>
        <v>0</v>
      </c>
      <c r="K136" s="130" t="s">
        <v>120</v>
      </c>
      <c r="L136" s="33"/>
      <c r="M136" s="135" t="s">
        <v>18</v>
      </c>
      <c r="N136" s="136" t="s">
        <v>41</v>
      </c>
      <c r="P136" s="137">
        <f>O136*H136</f>
        <v>0</v>
      </c>
      <c r="Q136" s="137">
        <v>0</v>
      </c>
      <c r="R136" s="137">
        <f>Q136*H136</f>
        <v>0</v>
      </c>
      <c r="S136" s="137">
        <v>0</v>
      </c>
      <c r="T136" s="138">
        <f>S136*H136</f>
        <v>0</v>
      </c>
      <c r="AR136" s="139" t="s">
        <v>121</v>
      </c>
      <c r="AT136" s="139" t="s">
        <v>116</v>
      </c>
      <c r="AU136" s="139" t="s">
        <v>78</v>
      </c>
      <c r="AY136" s="18" t="s">
        <v>113</v>
      </c>
      <c r="BE136" s="140">
        <f>IF(N136="základní",J136,0)</f>
        <v>0</v>
      </c>
      <c r="BF136" s="140">
        <f>IF(N136="snížená",J136,0)</f>
        <v>0</v>
      </c>
      <c r="BG136" s="140">
        <f>IF(N136="zákl. přenesená",J136,0)</f>
        <v>0</v>
      </c>
      <c r="BH136" s="140">
        <f>IF(N136="sníž. přenesená",J136,0)</f>
        <v>0</v>
      </c>
      <c r="BI136" s="140">
        <f>IF(N136="nulová",J136,0)</f>
        <v>0</v>
      </c>
      <c r="BJ136" s="18" t="s">
        <v>75</v>
      </c>
      <c r="BK136" s="140">
        <f>ROUND(I136*H136,2)</f>
        <v>0</v>
      </c>
      <c r="BL136" s="18" t="s">
        <v>121</v>
      </c>
      <c r="BM136" s="139" t="s">
        <v>389</v>
      </c>
    </row>
    <row r="137" spans="2:47" s="1" customFormat="1" ht="19.5">
      <c r="B137" s="33"/>
      <c r="D137" s="141" t="s">
        <v>123</v>
      </c>
      <c r="F137" s="142" t="s">
        <v>173</v>
      </c>
      <c r="I137" s="143"/>
      <c r="L137" s="33"/>
      <c r="M137" s="144"/>
      <c r="T137" s="52"/>
      <c r="AT137" s="18" t="s">
        <v>123</v>
      </c>
      <c r="AU137" s="18" t="s">
        <v>78</v>
      </c>
    </row>
    <row r="138" spans="2:47" s="1" customFormat="1" ht="12">
      <c r="B138" s="33"/>
      <c r="D138" s="145" t="s">
        <v>125</v>
      </c>
      <c r="F138" s="146" t="s">
        <v>174</v>
      </c>
      <c r="I138" s="143"/>
      <c r="L138" s="33"/>
      <c r="M138" s="144"/>
      <c r="T138" s="52"/>
      <c r="AT138" s="18" t="s">
        <v>125</v>
      </c>
      <c r="AU138" s="18" t="s">
        <v>78</v>
      </c>
    </row>
    <row r="139" spans="2:65" s="1" customFormat="1" ht="16.5" customHeight="1">
      <c r="B139" s="33"/>
      <c r="C139" s="128" t="s">
        <v>8</v>
      </c>
      <c r="D139" s="128" t="s">
        <v>116</v>
      </c>
      <c r="E139" s="129" t="s">
        <v>175</v>
      </c>
      <c r="F139" s="130" t="s">
        <v>176</v>
      </c>
      <c r="G139" s="131" t="s">
        <v>165</v>
      </c>
      <c r="H139" s="132">
        <v>10.745</v>
      </c>
      <c r="I139" s="133"/>
      <c r="J139" s="134">
        <f>ROUND(I139*H139,2)</f>
        <v>0</v>
      </c>
      <c r="K139" s="130" t="s">
        <v>120</v>
      </c>
      <c r="L139" s="33"/>
      <c r="M139" s="135" t="s">
        <v>18</v>
      </c>
      <c r="N139" s="136" t="s">
        <v>41</v>
      </c>
      <c r="P139" s="137">
        <f>O139*H139</f>
        <v>0</v>
      </c>
      <c r="Q139" s="137">
        <v>0</v>
      </c>
      <c r="R139" s="137">
        <f>Q139*H139</f>
        <v>0</v>
      </c>
      <c r="S139" s="137">
        <v>0</v>
      </c>
      <c r="T139" s="138">
        <f>S139*H139</f>
        <v>0</v>
      </c>
      <c r="AR139" s="139" t="s">
        <v>121</v>
      </c>
      <c r="AT139" s="139" t="s">
        <v>116</v>
      </c>
      <c r="AU139" s="139" t="s">
        <v>78</v>
      </c>
      <c r="AY139" s="18" t="s">
        <v>113</v>
      </c>
      <c r="BE139" s="140">
        <f>IF(N139="základní",J139,0)</f>
        <v>0</v>
      </c>
      <c r="BF139" s="140">
        <f>IF(N139="snížená",J139,0)</f>
        <v>0</v>
      </c>
      <c r="BG139" s="140">
        <f>IF(N139="zákl. přenesená",J139,0)</f>
        <v>0</v>
      </c>
      <c r="BH139" s="140">
        <f>IF(N139="sníž. přenesená",J139,0)</f>
        <v>0</v>
      </c>
      <c r="BI139" s="140">
        <f>IF(N139="nulová",J139,0)</f>
        <v>0</v>
      </c>
      <c r="BJ139" s="18" t="s">
        <v>75</v>
      </c>
      <c r="BK139" s="140">
        <f>ROUND(I139*H139,2)</f>
        <v>0</v>
      </c>
      <c r="BL139" s="18" t="s">
        <v>121</v>
      </c>
      <c r="BM139" s="139" t="s">
        <v>390</v>
      </c>
    </row>
    <row r="140" spans="2:47" s="1" customFormat="1" ht="12">
      <c r="B140" s="33"/>
      <c r="D140" s="141" t="s">
        <v>123</v>
      </c>
      <c r="F140" s="142" t="s">
        <v>178</v>
      </c>
      <c r="I140" s="143"/>
      <c r="L140" s="33"/>
      <c r="M140" s="144"/>
      <c r="T140" s="52"/>
      <c r="AT140" s="18" t="s">
        <v>123</v>
      </c>
      <c r="AU140" s="18" t="s">
        <v>78</v>
      </c>
    </row>
    <row r="141" spans="2:47" s="1" customFormat="1" ht="12">
      <c r="B141" s="33"/>
      <c r="D141" s="145" t="s">
        <v>125</v>
      </c>
      <c r="F141" s="146" t="s">
        <v>179</v>
      </c>
      <c r="I141" s="143"/>
      <c r="L141" s="33"/>
      <c r="M141" s="144"/>
      <c r="T141" s="52"/>
      <c r="AT141" s="18" t="s">
        <v>125</v>
      </c>
      <c r="AU141" s="18" t="s">
        <v>78</v>
      </c>
    </row>
    <row r="142" spans="2:65" s="1" customFormat="1" ht="16.5" customHeight="1">
      <c r="B142" s="33"/>
      <c r="C142" s="128" t="s">
        <v>195</v>
      </c>
      <c r="D142" s="128" t="s">
        <v>116</v>
      </c>
      <c r="E142" s="129" t="s">
        <v>181</v>
      </c>
      <c r="F142" s="130" t="s">
        <v>182</v>
      </c>
      <c r="G142" s="131" t="s">
        <v>165</v>
      </c>
      <c r="H142" s="132">
        <v>150.43</v>
      </c>
      <c r="I142" s="133"/>
      <c r="J142" s="134">
        <f>ROUND(I142*H142,2)</f>
        <v>0</v>
      </c>
      <c r="K142" s="130" t="s">
        <v>120</v>
      </c>
      <c r="L142" s="33"/>
      <c r="M142" s="135" t="s">
        <v>18</v>
      </c>
      <c r="N142" s="136" t="s">
        <v>41</v>
      </c>
      <c r="P142" s="137">
        <f>O142*H142</f>
        <v>0</v>
      </c>
      <c r="Q142" s="137">
        <v>0</v>
      </c>
      <c r="R142" s="137">
        <f>Q142*H142</f>
        <v>0</v>
      </c>
      <c r="S142" s="137">
        <v>0</v>
      </c>
      <c r="T142" s="138">
        <f>S142*H142</f>
        <v>0</v>
      </c>
      <c r="AR142" s="139" t="s">
        <v>121</v>
      </c>
      <c r="AT142" s="139" t="s">
        <v>116</v>
      </c>
      <c r="AU142" s="139" t="s">
        <v>78</v>
      </c>
      <c r="AY142" s="18" t="s">
        <v>113</v>
      </c>
      <c r="BE142" s="140">
        <f>IF(N142="základní",J142,0)</f>
        <v>0</v>
      </c>
      <c r="BF142" s="140">
        <f>IF(N142="snížená",J142,0)</f>
        <v>0</v>
      </c>
      <c r="BG142" s="140">
        <f>IF(N142="zákl. přenesená",J142,0)</f>
        <v>0</v>
      </c>
      <c r="BH142" s="140">
        <f>IF(N142="sníž. přenesená",J142,0)</f>
        <v>0</v>
      </c>
      <c r="BI142" s="140">
        <f>IF(N142="nulová",J142,0)</f>
        <v>0</v>
      </c>
      <c r="BJ142" s="18" t="s">
        <v>75</v>
      </c>
      <c r="BK142" s="140">
        <f>ROUND(I142*H142,2)</f>
        <v>0</v>
      </c>
      <c r="BL142" s="18" t="s">
        <v>121</v>
      </c>
      <c r="BM142" s="139" t="s">
        <v>391</v>
      </c>
    </row>
    <row r="143" spans="2:47" s="1" customFormat="1" ht="19.5">
      <c r="B143" s="33"/>
      <c r="D143" s="141" t="s">
        <v>123</v>
      </c>
      <c r="F143" s="142" t="s">
        <v>184</v>
      </c>
      <c r="I143" s="143"/>
      <c r="L143" s="33"/>
      <c r="M143" s="144"/>
      <c r="T143" s="52"/>
      <c r="AT143" s="18" t="s">
        <v>123</v>
      </c>
      <c r="AU143" s="18" t="s">
        <v>78</v>
      </c>
    </row>
    <row r="144" spans="2:47" s="1" customFormat="1" ht="12">
      <c r="B144" s="33"/>
      <c r="D144" s="145" t="s">
        <v>125</v>
      </c>
      <c r="F144" s="146" t="s">
        <v>185</v>
      </c>
      <c r="I144" s="143"/>
      <c r="L144" s="33"/>
      <c r="M144" s="144"/>
      <c r="T144" s="52"/>
      <c r="AT144" s="18" t="s">
        <v>125</v>
      </c>
      <c r="AU144" s="18" t="s">
        <v>78</v>
      </c>
    </row>
    <row r="145" spans="2:51" s="12" customFormat="1" ht="12">
      <c r="B145" s="147"/>
      <c r="D145" s="141" t="s">
        <v>138</v>
      </c>
      <c r="F145" s="148" t="s">
        <v>392</v>
      </c>
      <c r="H145" s="149">
        <v>150.43</v>
      </c>
      <c r="I145" s="150"/>
      <c r="L145" s="147"/>
      <c r="M145" s="151"/>
      <c r="T145" s="152"/>
      <c r="AT145" s="153" t="s">
        <v>138</v>
      </c>
      <c r="AU145" s="153" t="s">
        <v>78</v>
      </c>
      <c r="AV145" s="12" t="s">
        <v>78</v>
      </c>
      <c r="AW145" s="12" t="s">
        <v>4</v>
      </c>
      <c r="AX145" s="12" t="s">
        <v>75</v>
      </c>
      <c r="AY145" s="153" t="s">
        <v>113</v>
      </c>
    </row>
    <row r="146" spans="2:65" s="1" customFormat="1" ht="24.2" customHeight="1">
      <c r="B146" s="33"/>
      <c r="C146" s="128" t="s">
        <v>245</v>
      </c>
      <c r="D146" s="128" t="s">
        <v>116</v>
      </c>
      <c r="E146" s="129" t="s">
        <v>393</v>
      </c>
      <c r="F146" s="130" t="s">
        <v>394</v>
      </c>
      <c r="G146" s="131" t="s">
        <v>165</v>
      </c>
      <c r="H146" s="132">
        <v>10.745</v>
      </c>
      <c r="I146" s="133"/>
      <c r="J146" s="134">
        <f>ROUND(I146*H146,2)</f>
        <v>0</v>
      </c>
      <c r="K146" s="130" t="s">
        <v>120</v>
      </c>
      <c r="L146" s="33"/>
      <c r="M146" s="135" t="s">
        <v>18</v>
      </c>
      <c r="N146" s="136" t="s">
        <v>41</v>
      </c>
      <c r="P146" s="137">
        <f>O146*H146</f>
        <v>0</v>
      </c>
      <c r="Q146" s="137">
        <v>0</v>
      </c>
      <c r="R146" s="137">
        <f>Q146*H146</f>
        <v>0</v>
      </c>
      <c r="S146" s="137">
        <v>0</v>
      </c>
      <c r="T146" s="138">
        <f>S146*H146</f>
        <v>0</v>
      </c>
      <c r="AR146" s="139" t="s">
        <v>121</v>
      </c>
      <c r="AT146" s="139" t="s">
        <v>116</v>
      </c>
      <c r="AU146" s="139" t="s">
        <v>78</v>
      </c>
      <c r="AY146" s="18" t="s">
        <v>113</v>
      </c>
      <c r="BE146" s="140">
        <f>IF(N146="základní",J146,0)</f>
        <v>0</v>
      </c>
      <c r="BF146" s="140">
        <f>IF(N146="snížená",J146,0)</f>
        <v>0</v>
      </c>
      <c r="BG146" s="140">
        <f>IF(N146="zákl. přenesená",J146,0)</f>
        <v>0</v>
      </c>
      <c r="BH146" s="140">
        <f>IF(N146="sníž. přenesená",J146,0)</f>
        <v>0</v>
      </c>
      <c r="BI146" s="140">
        <f>IF(N146="nulová",J146,0)</f>
        <v>0</v>
      </c>
      <c r="BJ146" s="18" t="s">
        <v>75</v>
      </c>
      <c r="BK146" s="140">
        <f>ROUND(I146*H146,2)</f>
        <v>0</v>
      </c>
      <c r="BL146" s="18" t="s">
        <v>121</v>
      </c>
      <c r="BM146" s="139" t="s">
        <v>395</v>
      </c>
    </row>
    <row r="147" spans="2:47" s="1" customFormat="1" ht="19.5">
      <c r="B147" s="33"/>
      <c r="D147" s="141" t="s">
        <v>123</v>
      </c>
      <c r="F147" s="142" t="s">
        <v>396</v>
      </c>
      <c r="I147" s="143"/>
      <c r="L147" s="33"/>
      <c r="M147" s="144"/>
      <c r="T147" s="52"/>
      <c r="AT147" s="18" t="s">
        <v>123</v>
      </c>
      <c r="AU147" s="18" t="s">
        <v>78</v>
      </c>
    </row>
    <row r="148" spans="2:47" s="1" customFormat="1" ht="12">
      <c r="B148" s="33"/>
      <c r="D148" s="145" t="s">
        <v>125</v>
      </c>
      <c r="F148" s="146" t="s">
        <v>397</v>
      </c>
      <c r="I148" s="143"/>
      <c r="L148" s="33"/>
      <c r="M148" s="144"/>
      <c r="T148" s="52"/>
      <c r="AT148" s="18" t="s">
        <v>125</v>
      </c>
      <c r="AU148" s="18" t="s">
        <v>78</v>
      </c>
    </row>
    <row r="149" spans="2:63" s="11" customFormat="1" ht="25.9" customHeight="1">
      <c r="B149" s="116"/>
      <c r="D149" s="117" t="s">
        <v>69</v>
      </c>
      <c r="E149" s="118" t="s">
        <v>187</v>
      </c>
      <c r="F149" s="118" t="s">
        <v>188</v>
      </c>
      <c r="I149" s="119"/>
      <c r="J149" s="120">
        <f>BK149</f>
        <v>0</v>
      </c>
      <c r="L149" s="116"/>
      <c r="M149" s="121"/>
      <c r="P149" s="122">
        <f>P150</f>
        <v>0</v>
      </c>
      <c r="R149" s="122">
        <f>R150</f>
        <v>11.90037988</v>
      </c>
      <c r="T149" s="123">
        <f>T150</f>
        <v>10.745263999999999</v>
      </c>
      <c r="AR149" s="117" t="s">
        <v>78</v>
      </c>
      <c r="AT149" s="124" t="s">
        <v>69</v>
      </c>
      <c r="AU149" s="124" t="s">
        <v>70</v>
      </c>
      <c r="AY149" s="117" t="s">
        <v>113</v>
      </c>
      <c r="BK149" s="125">
        <f>BK150</f>
        <v>0</v>
      </c>
    </row>
    <row r="150" spans="2:63" s="11" customFormat="1" ht="22.9" customHeight="1">
      <c r="B150" s="116"/>
      <c r="D150" s="117" t="s">
        <v>69</v>
      </c>
      <c r="E150" s="126" t="s">
        <v>398</v>
      </c>
      <c r="F150" s="126" t="s">
        <v>399</v>
      </c>
      <c r="I150" s="119"/>
      <c r="J150" s="127">
        <f>BK150</f>
        <v>0</v>
      </c>
      <c r="L150" s="116"/>
      <c r="M150" s="121"/>
      <c r="P150" s="122">
        <f>SUM(P151:P174)</f>
        <v>0</v>
      </c>
      <c r="R150" s="122">
        <f>SUM(R151:R174)</f>
        <v>11.90037988</v>
      </c>
      <c r="T150" s="123">
        <f>SUM(T151:T174)</f>
        <v>10.745263999999999</v>
      </c>
      <c r="AR150" s="117" t="s">
        <v>78</v>
      </c>
      <c r="AT150" s="124" t="s">
        <v>69</v>
      </c>
      <c r="AU150" s="124" t="s">
        <v>75</v>
      </c>
      <c r="AY150" s="117" t="s">
        <v>113</v>
      </c>
      <c r="BK150" s="125">
        <f>SUM(BK151:BK174)</f>
        <v>0</v>
      </c>
    </row>
    <row r="151" spans="2:65" s="1" customFormat="1" ht="16.5" customHeight="1">
      <c r="B151" s="33"/>
      <c r="C151" s="128" t="s">
        <v>251</v>
      </c>
      <c r="D151" s="128" t="s">
        <v>116</v>
      </c>
      <c r="E151" s="129" t="s">
        <v>400</v>
      </c>
      <c r="F151" s="130" t="s">
        <v>401</v>
      </c>
      <c r="G151" s="131" t="s">
        <v>262</v>
      </c>
      <c r="H151" s="132">
        <v>671.579</v>
      </c>
      <c r="I151" s="133"/>
      <c r="J151" s="134">
        <f>ROUND(I151*H151,2)</f>
        <v>0</v>
      </c>
      <c r="K151" s="130" t="s">
        <v>120</v>
      </c>
      <c r="L151" s="33"/>
      <c r="M151" s="135" t="s">
        <v>18</v>
      </c>
      <c r="N151" s="136" t="s">
        <v>41</v>
      </c>
      <c r="P151" s="137">
        <f>O151*H151</f>
        <v>0</v>
      </c>
      <c r="Q151" s="137">
        <v>0.00011</v>
      </c>
      <c r="R151" s="137">
        <f>Q151*H151</f>
        <v>0.07387368999999999</v>
      </c>
      <c r="S151" s="137">
        <v>0</v>
      </c>
      <c r="T151" s="138">
        <f>S151*H151</f>
        <v>0</v>
      </c>
      <c r="AR151" s="139" t="s">
        <v>195</v>
      </c>
      <c r="AT151" s="139" t="s">
        <v>116</v>
      </c>
      <c r="AU151" s="139" t="s">
        <v>78</v>
      </c>
      <c r="AY151" s="18" t="s">
        <v>113</v>
      </c>
      <c r="BE151" s="140">
        <f>IF(N151="základní",J151,0)</f>
        <v>0</v>
      </c>
      <c r="BF151" s="140">
        <f>IF(N151="snížená",J151,0)</f>
        <v>0</v>
      </c>
      <c r="BG151" s="140">
        <f>IF(N151="zákl. přenesená",J151,0)</f>
        <v>0</v>
      </c>
      <c r="BH151" s="140">
        <f>IF(N151="sníž. přenesená",J151,0)</f>
        <v>0</v>
      </c>
      <c r="BI151" s="140">
        <f>IF(N151="nulová",J151,0)</f>
        <v>0</v>
      </c>
      <c r="BJ151" s="18" t="s">
        <v>75</v>
      </c>
      <c r="BK151" s="140">
        <f>ROUND(I151*H151,2)</f>
        <v>0</v>
      </c>
      <c r="BL151" s="18" t="s">
        <v>195</v>
      </c>
      <c r="BM151" s="139" t="s">
        <v>402</v>
      </c>
    </row>
    <row r="152" spans="2:47" s="1" customFormat="1" ht="12">
      <c r="B152" s="33"/>
      <c r="D152" s="141" t="s">
        <v>123</v>
      </c>
      <c r="F152" s="142" t="s">
        <v>403</v>
      </c>
      <c r="I152" s="143"/>
      <c r="L152" s="33"/>
      <c r="M152" s="144"/>
      <c r="T152" s="52"/>
      <c r="AT152" s="18" t="s">
        <v>123</v>
      </c>
      <c r="AU152" s="18" t="s">
        <v>78</v>
      </c>
    </row>
    <row r="153" spans="2:47" s="1" customFormat="1" ht="12">
      <c r="B153" s="33"/>
      <c r="D153" s="145" t="s">
        <v>125</v>
      </c>
      <c r="F153" s="146" t="s">
        <v>404</v>
      </c>
      <c r="I153" s="143"/>
      <c r="L153" s="33"/>
      <c r="M153" s="144"/>
      <c r="T153" s="52"/>
      <c r="AT153" s="18" t="s">
        <v>125</v>
      </c>
      <c r="AU153" s="18" t="s">
        <v>78</v>
      </c>
    </row>
    <row r="154" spans="2:65" s="1" customFormat="1" ht="16.5" customHeight="1">
      <c r="B154" s="33"/>
      <c r="C154" s="128" t="s">
        <v>259</v>
      </c>
      <c r="D154" s="128" t="s">
        <v>116</v>
      </c>
      <c r="E154" s="129" t="s">
        <v>405</v>
      </c>
      <c r="F154" s="130" t="s">
        <v>406</v>
      </c>
      <c r="G154" s="131" t="s">
        <v>262</v>
      </c>
      <c r="H154" s="132">
        <v>671.579</v>
      </c>
      <c r="I154" s="133"/>
      <c r="J154" s="134">
        <f>ROUND(I154*H154,2)</f>
        <v>0</v>
      </c>
      <c r="K154" s="130" t="s">
        <v>120</v>
      </c>
      <c r="L154" s="33"/>
      <c r="M154" s="135" t="s">
        <v>18</v>
      </c>
      <c r="N154" s="136" t="s">
        <v>41</v>
      </c>
      <c r="P154" s="137">
        <f>O154*H154</f>
        <v>0</v>
      </c>
      <c r="Q154" s="137">
        <v>0</v>
      </c>
      <c r="R154" s="137">
        <f>Q154*H154</f>
        <v>0</v>
      </c>
      <c r="S154" s="137">
        <v>0</v>
      </c>
      <c r="T154" s="138">
        <f>S154*H154</f>
        <v>0</v>
      </c>
      <c r="AR154" s="139" t="s">
        <v>195</v>
      </c>
      <c r="AT154" s="139" t="s">
        <v>116</v>
      </c>
      <c r="AU154" s="139" t="s">
        <v>78</v>
      </c>
      <c r="AY154" s="18" t="s">
        <v>113</v>
      </c>
      <c r="BE154" s="140">
        <f>IF(N154="základní",J154,0)</f>
        <v>0</v>
      </c>
      <c r="BF154" s="140">
        <f>IF(N154="snížená",J154,0)</f>
        <v>0</v>
      </c>
      <c r="BG154" s="140">
        <f>IF(N154="zákl. přenesená",J154,0)</f>
        <v>0</v>
      </c>
      <c r="BH154" s="140">
        <f>IF(N154="sníž. přenesená",J154,0)</f>
        <v>0</v>
      </c>
      <c r="BI154" s="140">
        <f>IF(N154="nulová",J154,0)</f>
        <v>0</v>
      </c>
      <c r="BJ154" s="18" t="s">
        <v>75</v>
      </c>
      <c r="BK154" s="140">
        <f>ROUND(I154*H154,2)</f>
        <v>0</v>
      </c>
      <c r="BL154" s="18" t="s">
        <v>195</v>
      </c>
      <c r="BM154" s="139" t="s">
        <v>407</v>
      </c>
    </row>
    <row r="155" spans="2:47" s="1" customFormat="1" ht="12">
      <c r="B155" s="33"/>
      <c r="D155" s="141" t="s">
        <v>123</v>
      </c>
      <c r="F155" s="142" t="s">
        <v>408</v>
      </c>
      <c r="I155" s="143"/>
      <c r="L155" s="33"/>
      <c r="M155" s="144"/>
      <c r="T155" s="52"/>
      <c r="AT155" s="18" t="s">
        <v>123</v>
      </c>
      <c r="AU155" s="18" t="s">
        <v>78</v>
      </c>
    </row>
    <row r="156" spans="2:47" s="1" customFormat="1" ht="12">
      <c r="B156" s="33"/>
      <c r="D156" s="145" t="s">
        <v>125</v>
      </c>
      <c r="F156" s="146" t="s">
        <v>409</v>
      </c>
      <c r="I156" s="143"/>
      <c r="L156" s="33"/>
      <c r="M156" s="144"/>
      <c r="T156" s="52"/>
      <c r="AT156" s="18" t="s">
        <v>125</v>
      </c>
      <c r="AU156" s="18" t="s">
        <v>78</v>
      </c>
    </row>
    <row r="157" spans="2:65" s="1" customFormat="1" ht="21.75" customHeight="1">
      <c r="B157" s="33"/>
      <c r="C157" s="128" t="s">
        <v>266</v>
      </c>
      <c r="D157" s="128" t="s">
        <v>116</v>
      </c>
      <c r="E157" s="129" t="s">
        <v>410</v>
      </c>
      <c r="F157" s="130" t="s">
        <v>411</v>
      </c>
      <c r="G157" s="131" t="s">
        <v>262</v>
      </c>
      <c r="H157" s="132">
        <v>671.579</v>
      </c>
      <c r="I157" s="133"/>
      <c r="J157" s="134">
        <f>ROUND(I157*H157,2)</f>
        <v>0</v>
      </c>
      <c r="K157" s="130" t="s">
        <v>120</v>
      </c>
      <c r="L157" s="33"/>
      <c r="M157" s="135" t="s">
        <v>18</v>
      </c>
      <c r="N157" s="136" t="s">
        <v>41</v>
      </c>
      <c r="P157" s="137">
        <f>O157*H157</f>
        <v>0</v>
      </c>
      <c r="Q157" s="137">
        <v>0.016</v>
      </c>
      <c r="R157" s="137">
        <f>Q157*H157</f>
        <v>10.745263999999999</v>
      </c>
      <c r="S157" s="137">
        <v>0.016</v>
      </c>
      <c r="T157" s="138">
        <f>S157*H157</f>
        <v>10.745263999999999</v>
      </c>
      <c r="AR157" s="139" t="s">
        <v>195</v>
      </c>
      <c r="AT157" s="139" t="s">
        <v>116</v>
      </c>
      <c r="AU157" s="139" t="s">
        <v>78</v>
      </c>
      <c r="AY157" s="18" t="s">
        <v>113</v>
      </c>
      <c r="BE157" s="140">
        <f>IF(N157="základní",J157,0)</f>
        <v>0</v>
      </c>
      <c r="BF157" s="140">
        <f>IF(N157="snížená",J157,0)</f>
        <v>0</v>
      </c>
      <c r="BG157" s="140">
        <f>IF(N157="zákl. přenesená",J157,0)</f>
        <v>0</v>
      </c>
      <c r="BH157" s="140">
        <f>IF(N157="sníž. přenesená",J157,0)</f>
        <v>0</v>
      </c>
      <c r="BI157" s="140">
        <f>IF(N157="nulová",J157,0)</f>
        <v>0</v>
      </c>
      <c r="BJ157" s="18" t="s">
        <v>75</v>
      </c>
      <c r="BK157" s="140">
        <f>ROUND(I157*H157,2)</f>
        <v>0</v>
      </c>
      <c r="BL157" s="18" t="s">
        <v>195</v>
      </c>
      <c r="BM157" s="139" t="s">
        <v>412</v>
      </c>
    </row>
    <row r="158" spans="2:47" s="1" customFormat="1" ht="19.5">
      <c r="B158" s="33"/>
      <c r="D158" s="141" t="s">
        <v>123</v>
      </c>
      <c r="F158" s="142" t="s">
        <v>413</v>
      </c>
      <c r="I158" s="143"/>
      <c r="L158" s="33"/>
      <c r="M158" s="144"/>
      <c r="T158" s="52"/>
      <c r="AT158" s="18" t="s">
        <v>123</v>
      </c>
      <c r="AU158" s="18" t="s">
        <v>78</v>
      </c>
    </row>
    <row r="159" spans="2:47" s="1" customFormat="1" ht="12">
      <c r="B159" s="33"/>
      <c r="D159" s="145" t="s">
        <v>125</v>
      </c>
      <c r="F159" s="146" t="s">
        <v>414</v>
      </c>
      <c r="I159" s="143"/>
      <c r="L159" s="33"/>
      <c r="M159" s="144"/>
      <c r="T159" s="52"/>
      <c r="AT159" s="18" t="s">
        <v>125</v>
      </c>
      <c r="AU159" s="18" t="s">
        <v>78</v>
      </c>
    </row>
    <row r="160" spans="2:65" s="1" customFormat="1" ht="16.5" customHeight="1">
      <c r="B160" s="33"/>
      <c r="C160" s="128" t="s">
        <v>7</v>
      </c>
      <c r="D160" s="128" t="s">
        <v>116</v>
      </c>
      <c r="E160" s="129" t="s">
        <v>415</v>
      </c>
      <c r="F160" s="130" t="s">
        <v>416</v>
      </c>
      <c r="G160" s="131" t="s">
        <v>262</v>
      </c>
      <c r="H160" s="132">
        <v>671.579</v>
      </c>
      <c r="I160" s="133"/>
      <c r="J160" s="134">
        <f>ROUND(I160*H160,2)</f>
        <v>0</v>
      </c>
      <c r="K160" s="130" t="s">
        <v>120</v>
      </c>
      <c r="L160" s="33"/>
      <c r="M160" s="135" t="s">
        <v>18</v>
      </c>
      <c r="N160" s="136" t="s">
        <v>41</v>
      </c>
      <c r="P160" s="137">
        <f>O160*H160</f>
        <v>0</v>
      </c>
      <c r="Q160" s="137">
        <v>0.0008</v>
      </c>
      <c r="R160" s="137">
        <f>Q160*H160</f>
        <v>0.5372631999999999</v>
      </c>
      <c r="S160" s="137">
        <v>0</v>
      </c>
      <c r="T160" s="138">
        <f>S160*H160</f>
        <v>0</v>
      </c>
      <c r="AR160" s="139" t="s">
        <v>195</v>
      </c>
      <c r="AT160" s="139" t="s">
        <v>116</v>
      </c>
      <c r="AU160" s="139" t="s">
        <v>78</v>
      </c>
      <c r="AY160" s="18" t="s">
        <v>113</v>
      </c>
      <c r="BE160" s="140">
        <f>IF(N160="základní",J160,0)</f>
        <v>0</v>
      </c>
      <c r="BF160" s="140">
        <f>IF(N160="snížená",J160,0)</f>
        <v>0</v>
      </c>
      <c r="BG160" s="140">
        <f>IF(N160="zákl. přenesená",J160,0)</f>
        <v>0</v>
      </c>
      <c r="BH160" s="140">
        <f>IF(N160="sníž. přenesená",J160,0)</f>
        <v>0</v>
      </c>
      <c r="BI160" s="140">
        <f>IF(N160="nulová",J160,0)</f>
        <v>0</v>
      </c>
      <c r="BJ160" s="18" t="s">
        <v>75</v>
      </c>
      <c r="BK160" s="140">
        <f>ROUND(I160*H160,2)</f>
        <v>0</v>
      </c>
      <c r="BL160" s="18" t="s">
        <v>195</v>
      </c>
      <c r="BM160" s="139" t="s">
        <v>417</v>
      </c>
    </row>
    <row r="161" spans="2:47" s="1" customFormat="1" ht="12">
      <c r="B161" s="33"/>
      <c r="D161" s="141" t="s">
        <v>123</v>
      </c>
      <c r="F161" s="142" t="s">
        <v>418</v>
      </c>
      <c r="I161" s="143"/>
      <c r="L161" s="33"/>
      <c r="M161" s="144"/>
      <c r="T161" s="52"/>
      <c r="AT161" s="18" t="s">
        <v>123</v>
      </c>
      <c r="AU161" s="18" t="s">
        <v>78</v>
      </c>
    </row>
    <row r="162" spans="2:47" s="1" customFormat="1" ht="12">
      <c r="B162" s="33"/>
      <c r="D162" s="145" t="s">
        <v>125</v>
      </c>
      <c r="F162" s="146" t="s">
        <v>419</v>
      </c>
      <c r="I162" s="143"/>
      <c r="L162" s="33"/>
      <c r="M162" s="144"/>
      <c r="T162" s="52"/>
      <c r="AT162" s="18" t="s">
        <v>125</v>
      </c>
      <c r="AU162" s="18" t="s">
        <v>78</v>
      </c>
    </row>
    <row r="163" spans="2:65" s="1" customFormat="1" ht="16.5" customHeight="1">
      <c r="B163" s="33"/>
      <c r="C163" s="128" t="s">
        <v>287</v>
      </c>
      <c r="D163" s="128" t="s">
        <v>116</v>
      </c>
      <c r="E163" s="129" t="s">
        <v>420</v>
      </c>
      <c r="F163" s="130" t="s">
        <v>421</v>
      </c>
      <c r="G163" s="131" t="s">
        <v>262</v>
      </c>
      <c r="H163" s="132">
        <v>671.579</v>
      </c>
      <c r="I163" s="133"/>
      <c r="J163" s="134">
        <f>ROUND(I163*H163,2)</f>
        <v>0</v>
      </c>
      <c r="K163" s="130" t="s">
        <v>120</v>
      </c>
      <c r="L163" s="33"/>
      <c r="M163" s="135" t="s">
        <v>18</v>
      </c>
      <c r="N163" s="136" t="s">
        <v>41</v>
      </c>
      <c r="P163" s="137">
        <f>O163*H163</f>
        <v>0</v>
      </c>
      <c r="Q163" s="137">
        <v>0.0004</v>
      </c>
      <c r="R163" s="137">
        <f>Q163*H163</f>
        <v>0.26863159999999997</v>
      </c>
      <c r="S163" s="137">
        <v>0</v>
      </c>
      <c r="T163" s="138">
        <f>S163*H163</f>
        <v>0</v>
      </c>
      <c r="AR163" s="139" t="s">
        <v>195</v>
      </c>
      <c r="AT163" s="139" t="s">
        <v>116</v>
      </c>
      <c r="AU163" s="139" t="s">
        <v>78</v>
      </c>
      <c r="AY163" s="18" t="s">
        <v>113</v>
      </c>
      <c r="BE163" s="140">
        <f>IF(N163="základní",J163,0)</f>
        <v>0</v>
      </c>
      <c r="BF163" s="140">
        <f>IF(N163="snížená",J163,0)</f>
        <v>0</v>
      </c>
      <c r="BG163" s="140">
        <f>IF(N163="zákl. přenesená",J163,0)</f>
        <v>0</v>
      </c>
      <c r="BH163" s="140">
        <f>IF(N163="sníž. přenesená",J163,0)</f>
        <v>0</v>
      </c>
      <c r="BI163" s="140">
        <f>IF(N163="nulová",J163,0)</f>
        <v>0</v>
      </c>
      <c r="BJ163" s="18" t="s">
        <v>75</v>
      </c>
      <c r="BK163" s="140">
        <f>ROUND(I163*H163,2)</f>
        <v>0</v>
      </c>
      <c r="BL163" s="18" t="s">
        <v>195</v>
      </c>
      <c r="BM163" s="139" t="s">
        <v>422</v>
      </c>
    </row>
    <row r="164" spans="2:47" s="1" customFormat="1" ht="12">
      <c r="B164" s="33"/>
      <c r="D164" s="141" t="s">
        <v>123</v>
      </c>
      <c r="F164" s="142" t="s">
        <v>423</v>
      </c>
      <c r="I164" s="143"/>
      <c r="L164" s="33"/>
      <c r="M164" s="144"/>
      <c r="T164" s="52"/>
      <c r="AT164" s="18" t="s">
        <v>123</v>
      </c>
      <c r="AU164" s="18" t="s">
        <v>78</v>
      </c>
    </row>
    <row r="165" spans="2:47" s="1" customFormat="1" ht="12">
      <c r="B165" s="33"/>
      <c r="D165" s="145" t="s">
        <v>125</v>
      </c>
      <c r="F165" s="146" t="s">
        <v>424</v>
      </c>
      <c r="I165" s="143"/>
      <c r="L165" s="33"/>
      <c r="M165" s="144"/>
      <c r="T165" s="52"/>
      <c r="AT165" s="18" t="s">
        <v>125</v>
      </c>
      <c r="AU165" s="18" t="s">
        <v>78</v>
      </c>
    </row>
    <row r="166" spans="2:65" s="1" customFormat="1" ht="16.5" customHeight="1">
      <c r="B166" s="33"/>
      <c r="C166" s="128" t="s">
        <v>303</v>
      </c>
      <c r="D166" s="128" t="s">
        <v>116</v>
      </c>
      <c r="E166" s="129" t="s">
        <v>425</v>
      </c>
      <c r="F166" s="130" t="s">
        <v>426</v>
      </c>
      <c r="G166" s="131" t="s">
        <v>262</v>
      </c>
      <c r="H166" s="132">
        <v>671.579</v>
      </c>
      <c r="I166" s="133"/>
      <c r="J166" s="134">
        <f>ROUND(I166*H166,2)</f>
        <v>0</v>
      </c>
      <c r="K166" s="130" t="s">
        <v>120</v>
      </c>
      <c r="L166" s="33"/>
      <c r="M166" s="135" t="s">
        <v>18</v>
      </c>
      <c r="N166" s="136" t="s">
        <v>41</v>
      </c>
      <c r="P166" s="137">
        <f>O166*H166</f>
        <v>0</v>
      </c>
      <c r="Q166" s="137">
        <v>0.00041</v>
      </c>
      <c r="R166" s="137">
        <f>Q166*H166</f>
        <v>0.27534738999999997</v>
      </c>
      <c r="S166" s="137">
        <v>0</v>
      </c>
      <c r="T166" s="138">
        <f>S166*H166</f>
        <v>0</v>
      </c>
      <c r="AR166" s="139" t="s">
        <v>195</v>
      </c>
      <c r="AT166" s="139" t="s">
        <v>116</v>
      </c>
      <c r="AU166" s="139" t="s">
        <v>78</v>
      </c>
      <c r="AY166" s="18" t="s">
        <v>113</v>
      </c>
      <c r="BE166" s="140">
        <f>IF(N166="základní",J166,0)</f>
        <v>0</v>
      </c>
      <c r="BF166" s="140">
        <f>IF(N166="snížená",J166,0)</f>
        <v>0</v>
      </c>
      <c r="BG166" s="140">
        <f>IF(N166="zákl. přenesená",J166,0)</f>
        <v>0</v>
      </c>
      <c r="BH166" s="140">
        <f>IF(N166="sníž. přenesená",J166,0)</f>
        <v>0</v>
      </c>
      <c r="BI166" s="140">
        <f>IF(N166="nulová",J166,0)</f>
        <v>0</v>
      </c>
      <c r="BJ166" s="18" t="s">
        <v>75</v>
      </c>
      <c r="BK166" s="140">
        <f>ROUND(I166*H166,2)</f>
        <v>0</v>
      </c>
      <c r="BL166" s="18" t="s">
        <v>195</v>
      </c>
      <c r="BM166" s="139" t="s">
        <v>427</v>
      </c>
    </row>
    <row r="167" spans="2:47" s="1" customFormat="1" ht="12">
      <c r="B167" s="33"/>
      <c r="D167" s="141" t="s">
        <v>123</v>
      </c>
      <c r="F167" s="142" t="s">
        <v>428</v>
      </c>
      <c r="I167" s="143"/>
      <c r="L167" s="33"/>
      <c r="M167" s="144"/>
      <c r="T167" s="52"/>
      <c r="AT167" s="18" t="s">
        <v>123</v>
      </c>
      <c r="AU167" s="18" t="s">
        <v>78</v>
      </c>
    </row>
    <row r="168" spans="2:47" s="1" customFormat="1" ht="12">
      <c r="B168" s="33"/>
      <c r="D168" s="145" t="s">
        <v>125</v>
      </c>
      <c r="F168" s="146" t="s">
        <v>429</v>
      </c>
      <c r="I168" s="143"/>
      <c r="L168" s="33"/>
      <c r="M168" s="144"/>
      <c r="T168" s="52"/>
      <c r="AT168" s="18" t="s">
        <v>125</v>
      </c>
      <c r="AU168" s="18" t="s">
        <v>78</v>
      </c>
    </row>
    <row r="169" spans="2:51" s="13" customFormat="1" ht="12">
      <c r="B169" s="154"/>
      <c r="D169" s="141" t="s">
        <v>138</v>
      </c>
      <c r="E169" s="155" t="s">
        <v>18</v>
      </c>
      <c r="F169" s="156" t="s">
        <v>430</v>
      </c>
      <c r="H169" s="155" t="s">
        <v>18</v>
      </c>
      <c r="I169" s="157"/>
      <c r="L169" s="154"/>
      <c r="M169" s="158"/>
      <c r="T169" s="159"/>
      <c r="AT169" s="155" t="s">
        <v>138</v>
      </c>
      <c r="AU169" s="155" t="s">
        <v>78</v>
      </c>
      <c r="AV169" s="13" t="s">
        <v>75</v>
      </c>
      <c r="AW169" s="13" t="s">
        <v>29</v>
      </c>
      <c r="AX169" s="13" t="s">
        <v>70</v>
      </c>
      <c r="AY169" s="155" t="s">
        <v>113</v>
      </c>
    </row>
    <row r="170" spans="2:51" s="12" customFormat="1" ht="12">
      <c r="B170" s="147"/>
      <c r="D170" s="141" t="s">
        <v>138</v>
      </c>
      <c r="E170" s="153" t="s">
        <v>18</v>
      </c>
      <c r="F170" s="148" t="s">
        <v>431</v>
      </c>
      <c r="H170" s="149">
        <v>640</v>
      </c>
      <c r="I170" s="150"/>
      <c r="L170" s="147"/>
      <c r="M170" s="151"/>
      <c r="T170" s="152"/>
      <c r="AT170" s="153" t="s">
        <v>138</v>
      </c>
      <c r="AU170" s="153" t="s">
        <v>78</v>
      </c>
      <c r="AV170" s="12" t="s">
        <v>78</v>
      </c>
      <c r="AW170" s="12" t="s">
        <v>29</v>
      </c>
      <c r="AX170" s="12" t="s">
        <v>70</v>
      </c>
      <c r="AY170" s="153" t="s">
        <v>113</v>
      </c>
    </row>
    <row r="171" spans="2:51" s="13" customFormat="1" ht="12">
      <c r="B171" s="154"/>
      <c r="D171" s="141" t="s">
        <v>138</v>
      </c>
      <c r="E171" s="155" t="s">
        <v>18</v>
      </c>
      <c r="F171" s="156" t="s">
        <v>432</v>
      </c>
      <c r="H171" s="155" t="s">
        <v>18</v>
      </c>
      <c r="I171" s="157"/>
      <c r="L171" s="154"/>
      <c r="M171" s="158"/>
      <c r="T171" s="159"/>
      <c r="AT171" s="155" t="s">
        <v>138</v>
      </c>
      <c r="AU171" s="155" t="s">
        <v>78</v>
      </c>
      <c r="AV171" s="13" t="s">
        <v>75</v>
      </c>
      <c r="AW171" s="13" t="s">
        <v>29</v>
      </c>
      <c r="AX171" s="13" t="s">
        <v>70</v>
      </c>
      <c r="AY171" s="155" t="s">
        <v>113</v>
      </c>
    </row>
    <row r="172" spans="2:51" s="12" customFormat="1" ht="12">
      <c r="B172" s="147"/>
      <c r="D172" s="141" t="s">
        <v>138</v>
      </c>
      <c r="E172" s="153" t="s">
        <v>18</v>
      </c>
      <c r="F172" s="148" t="s">
        <v>433</v>
      </c>
      <c r="H172" s="149">
        <v>28.574</v>
      </c>
      <c r="I172" s="150"/>
      <c r="L172" s="147"/>
      <c r="M172" s="151"/>
      <c r="T172" s="152"/>
      <c r="AT172" s="153" t="s">
        <v>138</v>
      </c>
      <c r="AU172" s="153" t="s">
        <v>78</v>
      </c>
      <c r="AV172" s="12" t="s">
        <v>78</v>
      </c>
      <c r="AW172" s="12" t="s">
        <v>29</v>
      </c>
      <c r="AX172" s="12" t="s">
        <v>70</v>
      </c>
      <c r="AY172" s="153" t="s">
        <v>113</v>
      </c>
    </row>
    <row r="173" spans="2:51" s="12" customFormat="1" ht="12">
      <c r="B173" s="147"/>
      <c r="D173" s="141" t="s">
        <v>138</v>
      </c>
      <c r="E173" s="153" t="s">
        <v>18</v>
      </c>
      <c r="F173" s="148" t="s">
        <v>434</v>
      </c>
      <c r="H173" s="149">
        <v>3.005</v>
      </c>
      <c r="I173" s="150"/>
      <c r="L173" s="147"/>
      <c r="M173" s="151"/>
      <c r="T173" s="152"/>
      <c r="AT173" s="153" t="s">
        <v>138</v>
      </c>
      <c r="AU173" s="153" t="s">
        <v>78</v>
      </c>
      <c r="AV173" s="12" t="s">
        <v>78</v>
      </c>
      <c r="AW173" s="12" t="s">
        <v>29</v>
      </c>
      <c r="AX173" s="12" t="s">
        <v>70</v>
      </c>
      <c r="AY173" s="153" t="s">
        <v>113</v>
      </c>
    </row>
    <row r="174" spans="2:51" s="14" customFormat="1" ht="12">
      <c r="B174" s="160"/>
      <c r="D174" s="141" t="s">
        <v>138</v>
      </c>
      <c r="E174" s="161" t="s">
        <v>18</v>
      </c>
      <c r="F174" s="162" t="s">
        <v>212</v>
      </c>
      <c r="H174" s="163">
        <v>671.579</v>
      </c>
      <c r="I174" s="164"/>
      <c r="L174" s="160"/>
      <c r="M174" s="165"/>
      <c r="T174" s="166"/>
      <c r="AT174" s="161" t="s">
        <v>138</v>
      </c>
      <c r="AU174" s="161" t="s">
        <v>78</v>
      </c>
      <c r="AV174" s="14" t="s">
        <v>121</v>
      </c>
      <c r="AW174" s="14" t="s">
        <v>29</v>
      </c>
      <c r="AX174" s="14" t="s">
        <v>75</v>
      </c>
      <c r="AY174" s="161" t="s">
        <v>113</v>
      </c>
    </row>
    <row r="175" spans="2:63" s="11" customFormat="1" ht="25.9" customHeight="1">
      <c r="B175" s="116"/>
      <c r="D175" s="117" t="s">
        <v>69</v>
      </c>
      <c r="E175" s="118" t="s">
        <v>299</v>
      </c>
      <c r="F175" s="118" t="s">
        <v>300</v>
      </c>
      <c r="I175" s="119"/>
      <c r="J175" s="120">
        <f>BK175</f>
        <v>0</v>
      </c>
      <c r="L175" s="116"/>
      <c r="M175" s="121"/>
      <c r="P175" s="122">
        <f>P176+P180+P184</f>
        <v>0</v>
      </c>
      <c r="R175" s="122">
        <f>R176+R180+R184</f>
        <v>0</v>
      </c>
      <c r="T175" s="123">
        <f>T176+T180+T184</f>
        <v>0</v>
      </c>
      <c r="AR175" s="117" t="s">
        <v>145</v>
      </c>
      <c r="AT175" s="124" t="s">
        <v>69</v>
      </c>
      <c r="AU175" s="124" t="s">
        <v>70</v>
      </c>
      <c r="AY175" s="117" t="s">
        <v>113</v>
      </c>
      <c r="BK175" s="125">
        <f>BK176+BK180+BK184</f>
        <v>0</v>
      </c>
    </row>
    <row r="176" spans="2:63" s="11" customFormat="1" ht="22.9" customHeight="1">
      <c r="B176" s="116"/>
      <c r="D176" s="117" t="s">
        <v>69</v>
      </c>
      <c r="E176" s="126" t="s">
        <v>301</v>
      </c>
      <c r="F176" s="126" t="s">
        <v>302</v>
      </c>
      <c r="I176" s="119"/>
      <c r="J176" s="127">
        <f>BK176</f>
        <v>0</v>
      </c>
      <c r="L176" s="116"/>
      <c r="M176" s="121"/>
      <c r="P176" s="122">
        <f>SUM(P177:P179)</f>
        <v>0</v>
      </c>
      <c r="R176" s="122">
        <f>SUM(R177:R179)</f>
        <v>0</v>
      </c>
      <c r="T176" s="123">
        <f>SUM(T177:T179)</f>
        <v>0</v>
      </c>
      <c r="AR176" s="117" t="s">
        <v>145</v>
      </c>
      <c r="AT176" s="124" t="s">
        <v>69</v>
      </c>
      <c r="AU176" s="124" t="s">
        <v>75</v>
      </c>
      <c r="AY176" s="117" t="s">
        <v>113</v>
      </c>
      <c r="BK176" s="125">
        <f>SUM(BK177:BK179)</f>
        <v>0</v>
      </c>
    </row>
    <row r="177" spans="2:65" s="1" customFormat="1" ht="16.5" customHeight="1">
      <c r="B177" s="33"/>
      <c r="C177" s="128" t="s">
        <v>311</v>
      </c>
      <c r="D177" s="128" t="s">
        <v>116</v>
      </c>
      <c r="E177" s="129" t="s">
        <v>304</v>
      </c>
      <c r="F177" s="130" t="s">
        <v>302</v>
      </c>
      <c r="G177" s="131" t="s">
        <v>305</v>
      </c>
      <c r="H177" s="132">
        <v>1</v>
      </c>
      <c r="I177" s="133"/>
      <c r="J177" s="134">
        <f>ROUND(I177*H177,2)</f>
        <v>0</v>
      </c>
      <c r="K177" s="130" t="s">
        <v>120</v>
      </c>
      <c r="L177" s="33"/>
      <c r="M177" s="135" t="s">
        <v>18</v>
      </c>
      <c r="N177" s="136" t="s">
        <v>41</v>
      </c>
      <c r="P177" s="137">
        <f>O177*H177</f>
        <v>0</v>
      </c>
      <c r="Q177" s="137">
        <v>0</v>
      </c>
      <c r="R177" s="137">
        <f>Q177*H177</f>
        <v>0</v>
      </c>
      <c r="S177" s="137">
        <v>0</v>
      </c>
      <c r="T177" s="138">
        <f>S177*H177</f>
        <v>0</v>
      </c>
      <c r="AR177" s="139" t="s">
        <v>306</v>
      </c>
      <c r="AT177" s="139" t="s">
        <v>116</v>
      </c>
      <c r="AU177" s="139" t="s">
        <v>78</v>
      </c>
      <c r="AY177" s="18" t="s">
        <v>113</v>
      </c>
      <c r="BE177" s="140">
        <f>IF(N177="základní",J177,0)</f>
        <v>0</v>
      </c>
      <c r="BF177" s="140">
        <f>IF(N177="snížená",J177,0)</f>
        <v>0</v>
      </c>
      <c r="BG177" s="140">
        <f>IF(N177="zákl. přenesená",J177,0)</f>
        <v>0</v>
      </c>
      <c r="BH177" s="140">
        <f>IF(N177="sníž. přenesená",J177,0)</f>
        <v>0</v>
      </c>
      <c r="BI177" s="140">
        <f>IF(N177="nulová",J177,0)</f>
        <v>0</v>
      </c>
      <c r="BJ177" s="18" t="s">
        <v>75</v>
      </c>
      <c r="BK177" s="140">
        <f>ROUND(I177*H177,2)</f>
        <v>0</v>
      </c>
      <c r="BL177" s="18" t="s">
        <v>306</v>
      </c>
      <c r="BM177" s="139" t="s">
        <v>435</v>
      </c>
    </row>
    <row r="178" spans="2:47" s="1" customFormat="1" ht="12">
      <c r="B178" s="33"/>
      <c r="D178" s="141" t="s">
        <v>123</v>
      </c>
      <c r="F178" s="142" t="s">
        <v>302</v>
      </c>
      <c r="I178" s="143"/>
      <c r="L178" s="33"/>
      <c r="M178" s="144"/>
      <c r="T178" s="52"/>
      <c r="AT178" s="18" t="s">
        <v>123</v>
      </c>
      <c r="AU178" s="18" t="s">
        <v>78</v>
      </c>
    </row>
    <row r="179" spans="2:47" s="1" customFormat="1" ht="12">
      <c r="B179" s="33"/>
      <c r="D179" s="145" t="s">
        <v>125</v>
      </c>
      <c r="F179" s="146" t="s">
        <v>308</v>
      </c>
      <c r="I179" s="143"/>
      <c r="L179" s="33"/>
      <c r="M179" s="144"/>
      <c r="T179" s="52"/>
      <c r="AT179" s="18" t="s">
        <v>125</v>
      </c>
      <c r="AU179" s="18" t="s">
        <v>78</v>
      </c>
    </row>
    <row r="180" spans="2:63" s="11" customFormat="1" ht="22.9" customHeight="1">
      <c r="B180" s="116"/>
      <c r="D180" s="117" t="s">
        <v>69</v>
      </c>
      <c r="E180" s="126" t="s">
        <v>309</v>
      </c>
      <c r="F180" s="126" t="s">
        <v>310</v>
      </c>
      <c r="I180" s="119"/>
      <c r="J180" s="127">
        <f>BK180</f>
        <v>0</v>
      </c>
      <c r="L180" s="116"/>
      <c r="M180" s="121"/>
      <c r="P180" s="122">
        <f>SUM(P181:P183)</f>
        <v>0</v>
      </c>
      <c r="R180" s="122">
        <f>SUM(R181:R183)</f>
        <v>0</v>
      </c>
      <c r="T180" s="123">
        <f>SUM(T181:T183)</f>
        <v>0</v>
      </c>
      <c r="AR180" s="117" t="s">
        <v>145</v>
      </c>
      <c r="AT180" s="124" t="s">
        <v>69</v>
      </c>
      <c r="AU180" s="124" t="s">
        <v>75</v>
      </c>
      <c r="AY180" s="117" t="s">
        <v>113</v>
      </c>
      <c r="BK180" s="125">
        <f>SUM(BK181:BK183)</f>
        <v>0</v>
      </c>
    </row>
    <row r="181" spans="2:65" s="1" customFormat="1" ht="16.5" customHeight="1">
      <c r="B181" s="33"/>
      <c r="C181" s="128" t="s">
        <v>318</v>
      </c>
      <c r="D181" s="128" t="s">
        <v>116</v>
      </c>
      <c r="E181" s="129" t="s">
        <v>312</v>
      </c>
      <c r="F181" s="130" t="s">
        <v>313</v>
      </c>
      <c r="G181" s="131" t="s">
        <v>305</v>
      </c>
      <c r="H181" s="132">
        <v>1</v>
      </c>
      <c r="I181" s="133"/>
      <c r="J181" s="134">
        <f>ROUND(I181*H181,2)</f>
        <v>0</v>
      </c>
      <c r="K181" s="130" t="s">
        <v>120</v>
      </c>
      <c r="L181" s="33"/>
      <c r="M181" s="135" t="s">
        <v>18</v>
      </c>
      <c r="N181" s="136" t="s">
        <v>41</v>
      </c>
      <c r="P181" s="137">
        <f>O181*H181</f>
        <v>0</v>
      </c>
      <c r="Q181" s="137">
        <v>0</v>
      </c>
      <c r="R181" s="137">
        <f>Q181*H181</f>
        <v>0</v>
      </c>
      <c r="S181" s="137">
        <v>0</v>
      </c>
      <c r="T181" s="138">
        <f>S181*H181</f>
        <v>0</v>
      </c>
      <c r="AR181" s="139" t="s">
        <v>306</v>
      </c>
      <c r="AT181" s="139" t="s">
        <v>116</v>
      </c>
      <c r="AU181" s="139" t="s">
        <v>78</v>
      </c>
      <c r="AY181" s="18" t="s">
        <v>113</v>
      </c>
      <c r="BE181" s="140">
        <f>IF(N181="základní",J181,0)</f>
        <v>0</v>
      </c>
      <c r="BF181" s="140">
        <f>IF(N181="snížená",J181,0)</f>
        <v>0</v>
      </c>
      <c r="BG181" s="140">
        <f>IF(N181="zákl. přenesená",J181,0)</f>
        <v>0</v>
      </c>
      <c r="BH181" s="140">
        <f>IF(N181="sníž. přenesená",J181,0)</f>
        <v>0</v>
      </c>
      <c r="BI181" s="140">
        <f>IF(N181="nulová",J181,0)</f>
        <v>0</v>
      </c>
      <c r="BJ181" s="18" t="s">
        <v>75</v>
      </c>
      <c r="BK181" s="140">
        <f>ROUND(I181*H181,2)</f>
        <v>0</v>
      </c>
      <c r="BL181" s="18" t="s">
        <v>306</v>
      </c>
      <c r="BM181" s="139" t="s">
        <v>436</v>
      </c>
    </row>
    <row r="182" spans="2:47" s="1" customFormat="1" ht="12">
      <c r="B182" s="33"/>
      <c r="D182" s="141" t="s">
        <v>123</v>
      </c>
      <c r="F182" s="142" t="s">
        <v>313</v>
      </c>
      <c r="I182" s="143"/>
      <c r="L182" s="33"/>
      <c r="M182" s="144"/>
      <c r="T182" s="52"/>
      <c r="AT182" s="18" t="s">
        <v>123</v>
      </c>
      <c r="AU182" s="18" t="s">
        <v>78</v>
      </c>
    </row>
    <row r="183" spans="2:47" s="1" customFormat="1" ht="12">
      <c r="B183" s="33"/>
      <c r="D183" s="145" t="s">
        <v>125</v>
      </c>
      <c r="F183" s="146" t="s">
        <v>315</v>
      </c>
      <c r="I183" s="143"/>
      <c r="L183" s="33"/>
      <c r="M183" s="144"/>
      <c r="T183" s="52"/>
      <c r="AT183" s="18" t="s">
        <v>125</v>
      </c>
      <c r="AU183" s="18" t="s">
        <v>78</v>
      </c>
    </row>
    <row r="184" spans="2:63" s="11" customFormat="1" ht="22.9" customHeight="1">
      <c r="B184" s="116"/>
      <c r="D184" s="117" t="s">
        <v>69</v>
      </c>
      <c r="E184" s="126" t="s">
        <v>316</v>
      </c>
      <c r="F184" s="126" t="s">
        <v>317</v>
      </c>
      <c r="I184" s="119"/>
      <c r="J184" s="127">
        <f>BK184</f>
        <v>0</v>
      </c>
      <c r="L184" s="116"/>
      <c r="M184" s="121"/>
      <c r="P184" s="122">
        <f>SUM(P185:P187)</f>
        <v>0</v>
      </c>
      <c r="R184" s="122">
        <f>SUM(R185:R187)</f>
        <v>0</v>
      </c>
      <c r="T184" s="123">
        <f>SUM(T185:T187)</f>
        <v>0</v>
      </c>
      <c r="AR184" s="117" t="s">
        <v>145</v>
      </c>
      <c r="AT184" s="124" t="s">
        <v>69</v>
      </c>
      <c r="AU184" s="124" t="s">
        <v>75</v>
      </c>
      <c r="AY184" s="117" t="s">
        <v>113</v>
      </c>
      <c r="BK184" s="125">
        <f>SUM(BK185:BK187)</f>
        <v>0</v>
      </c>
    </row>
    <row r="185" spans="2:65" s="1" customFormat="1" ht="16.5" customHeight="1">
      <c r="B185" s="33"/>
      <c r="C185" s="128" t="s">
        <v>437</v>
      </c>
      <c r="D185" s="128" t="s">
        <v>116</v>
      </c>
      <c r="E185" s="129" t="s">
        <v>319</v>
      </c>
      <c r="F185" s="130" t="s">
        <v>320</v>
      </c>
      <c r="G185" s="131" t="s">
        <v>305</v>
      </c>
      <c r="H185" s="132">
        <v>1</v>
      </c>
      <c r="I185" s="133"/>
      <c r="J185" s="134">
        <f>ROUND(I185*H185,2)</f>
        <v>0</v>
      </c>
      <c r="K185" s="130" t="s">
        <v>120</v>
      </c>
      <c r="L185" s="33"/>
      <c r="M185" s="135" t="s">
        <v>18</v>
      </c>
      <c r="N185" s="136" t="s">
        <v>41</v>
      </c>
      <c r="P185" s="137">
        <f>O185*H185</f>
        <v>0</v>
      </c>
      <c r="Q185" s="137">
        <v>0</v>
      </c>
      <c r="R185" s="137">
        <f>Q185*H185</f>
        <v>0</v>
      </c>
      <c r="S185" s="137">
        <v>0</v>
      </c>
      <c r="T185" s="138">
        <f>S185*H185</f>
        <v>0</v>
      </c>
      <c r="AR185" s="139" t="s">
        <v>306</v>
      </c>
      <c r="AT185" s="139" t="s">
        <v>116</v>
      </c>
      <c r="AU185" s="139" t="s">
        <v>78</v>
      </c>
      <c r="AY185" s="18" t="s">
        <v>113</v>
      </c>
      <c r="BE185" s="140">
        <f>IF(N185="základní",J185,0)</f>
        <v>0</v>
      </c>
      <c r="BF185" s="140">
        <f>IF(N185="snížená",J185,0)</f>
        <v>0</v>
      </c>
      <c r="BG185" s="140">
        <f>IF(N185="zákl. přenesená",J185,0)</f>
        <v>0</v>
      </c>
      <c r="BH185" s="140">
        <f>IF(N185="sníž. přenesená",J185,0)</f>
        <v>0</v>
      </c>
      <c r="BI185" s="140">
        <f>IF(N185="nulová",J185,0)</f>
        <v>0</v>
      </c>
      <c r="BJ185" s="18" t="s">
        <v>75</v>
      </c>
      <c r="BK185" s="140">
        <f>ROUND(I185*H185,2)</f>
        <v>0</v>
      </c>
      <c r="BL185" s="18" t="s">
        <v>306</v>
      </c>
      <c r="BM185" s="139" t="s">
        <v>438</v>
      </c>
    </row>
    <row r="186" spans="2:47" s="1" customFormat="1" ht="12">
      <c r="B186" s="33"/>
      <c r="D186" s="141" t="s">
        <v>123</v>
      </c>
      <c r="F186" s="142" t="s">
        <v>320</v>
      </c>
      <c r="I186" s="143"/>
      <c r="L186" s="33"/>
      <c r="M186" s="144"/>
      <c r="T186" s="52"/>
      <c r="AT186" s="18" t="s">
        <v>123</v>
      </c>
      <c r="AU186" s="18" t="s">
        <v>78</v>
      </c>
    </row>
    <row r="187" spans="2:47" s="1" customFormat="1" ht="12">
      <c r="B187" s="33"/>
      <c r="D187" s="145" t="s">
        <v>125</v>
      </c>
      <c r="F187" s="146" t="s">
        <v>322</v>
      </c>
      <c r="I187" s="143"/>
      <c r="L187" s="33"/>
      <c r="M187" s="184"/>
      <c r="N187" s="185"/>
      <c r="O187" s="185"/>
      <c r="P187" s="185"/>
      <c r="Q187" s="185"/>
      <c r="R187" s="185"/>
      <c r="S187" s="185"/>
      <c r="T187" s="186"/>
      <c r="AT187" s="18" t="s">
        <v>125</v>
      </c>
      <c r="AU187" s="18" t="s">
        <v>78</v>
      </c>
    </row>
    <row r="188" spans="2:12" s="1" customFormat="1" ht="6.95" customHeight="1">
      <c r="B188" s="41"/>
      <c r="C188" s="42"/>
      <c r="D188" s="42"/>
      <c r="E188" s="42"/>
      <c r="F188" s="42"/>
      <c r="G188" s="42"/>
      <c r="H188" s="42"/>
      <c r="I188" s="42"/>
      <c r="J188" s="42"/>
      <c r="K188" s="42"/>
      <c r="L188" s="33"/>
    </row>
  </sheetData>
  <sheetProtection algorithmName="SHA-512" hashValue="/XPshV+a4zoGZQgOoFdKGNYxe1sVAUgLauNNg6FeCOUGkH7sOPK2eg9M6reRvvQ3JMPioBUIKVMRea10aKoVRg==" saltValue="cjjZLvNKu/hGEoSNaDnmWzOhQv0kKu+UVcVYjQJRl6uZSAHhqaaNHYpa+vSlrZvqDN2cw00U5OM1im5gBjSZNA==" spinCount="100000" sheet="1" objects="1" scenarios="1" formatColumns="0" formatRows="0" autoFilter="0"/>
  <autoFilter ref="C87:K187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hyperlinks>
    <hyperlink ref="F93" r:id="rId1" display="https://podminky.urs.cz/item/CS_URS_2023_01/941321112"/>
    <hyperlink ref="F97" r:id="rId2" display="https://podminky.urs.cz/item/CS_URS_2023_01/941321211"/>
    <hyperlink ref="F101" r:id="rId3" display="https://podminky.urs.cz/item/CS_URS_2023_01/941321812"/>
    <hyperlink ref="F104" r:id="rId4" display="https://podminky.urs.cz/item/CS_URS_2023_01/943321312"/>
    <hyperlink ref="F107" r:id="rId5" display="https://podminky.urs.cz/item/CS_URS_2023_01/944511111"/>
    <hyperlink ref="F110" r:id="rId6" display="https://podminky.urs.cz/item/CS_URS_2023_01/944511211"/>
    <hyperlink ref="F114" r:id="rId7" display="https://podminky.urs.cz/item/CS_URS_2023_01/944511811"/>
    <hyperlink ref="F117" r:id="rId8" display="https://podminky.urs.cz/item/CS_URS_2023_01/944611111"/>
    <hyperlink ref="F120" r:id="rId9" display="https://podminky.urs.cz/item/CS_URS_2023_01/944611211"/>
    <hyperlink ref="F124" r:id="rId10" display="https://podminky.urs.cz/item/CS_URS_2023_01/944611811"/>
    <hyperlink ref="F127" r:id="rId11" display="https://podminky.urs.cz/item/CS_URS_2023_01/993111111"/>
    <hyperlink ref="F130" r:id="rId12" display="https://podminky.urs.cz/item/CS_URS_2023_01/993111119"/>
    <hyperlink ref="F135" r:id="rId13" display="https://podminky.urs.cz/item/CS_URS_2023_01/997013214"/>
    <hyperlink ref="F138" r:id="rId14" display="https://podminky.urs.cz/item/CS_URS_2023_01/997013219"/>
    <hyperlink ref="F141" r:id="rId15" display="https://podminky.urs.cz/item/CS_URS_2023_01/997013501"/>
    <hyperlink ref="F144" r:id="rId16" display="https://podminky.urs.cz/item/CS_URS_2023_01/997013509"/>
    <hyperlink ref="F148" r:id="rId17" display="https://podminky.urs.cz/item/CS_URS_2023_01/997013841"/>
    <hyperlink ref="F153" r:id="rId18" display="https://podminky.urs.cz/item/CS_URS_2023_01/789123240"/>
    <hyperlink ref="F156" r:id="rId19" display="https://podminky.urs.cz/item/CS_URS_2023_01/789123260"/>
    <hyperlink ref="F159" r:id="rId20" display="https://podminky.urs.cz/item/CS_URS_2023_01/789223522"/>
    <hyperlink ref="F162" r:id="rId21" display="https://podminky.urs.cz/item/CS_URS_2023_01/789327211"/>
    <hyperlink ref="F165" r:id="rId22" display="https://podminky.urs.cz/item/CS_URS_2023_01/789327216"/>
    <hyperlink ref="F168" r:id="rId23" display="https://podminky.urs.cz/item/CS_URS_2023_01/789327221"/>
    <hyperlink ref="F179" r:id="rId24" display="https://podminky.urs.cz/item/CS_URS_2023_01/030001000"/>
    <hyperlink ref="F183" r:id="rId25" display="https://podminky.urs.cz/item/CS_URS_2023_01/042503000"/>
    <hyperlink ref="F187" r:id="rId26" display="https://podminky.urs.cz/item/CS_URS_2023_01/0633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58" r:id="rId28"/>
  <headerFooter>
    <oddFooter>&amp;CStrana &amp;P z &amp;N</oddFooter>
  </headerFooter>
  <drawing r:id="rId2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87" customWidth="1"/>
    <col min="2" max="2" width="1.7109375" style="187" customWidth="1"/>
    <col min="3" max="4" width="5.00390625" style="187" customWidth="1"/>
    <col min="5" max="5" width="11.7109375" style="187" customWidth="1"/>
    <col min="6" max="6" width="9.140625" style="187" customWidth="1"/>
    <col min="7" max="7" width="5.00390625" style="187" customWidth="1"/>
    <col min="8" max="8" width="77.8515625" style="187" customWidth="1"/>
    <col min="9" max="10" width="20.00390625" style="187" customWidth="1"/>
    <col min="11" max="11" width="1.7109375" style="187" customWidth="1"/>
  </cols>
  <sheetData>
    <row r="1" ht="37.5" customHeight="1"/>
    <row r="2" spans="2:11" ht="7.5" customHeight="1">
      <c r="B2" s="188"/>
      <c r="C2" s="189"/>
      <c r="D2" s="189"/>
      <c r="E2" s="189"/>
      <c r="F2" s="189"/>
      <c r="G2" s="189"/>
      <c r="H2" s="189"/>
      <c r="I2" s="189"/>
      <c r="J2" s="189"/>
      <c r="K2" s="190"/>
    </row>
    <row r="3" spans="2:11" s="16" customFormat="1" ht="45" customHeight="1">
      <c r="B3" s="191"/>
      <c r="C3" s="308" t="s">
        <v>439</v>
      </c>
      <c r="D3" s="308"/>
      <c r="E3" s="308"/>
      <c r="F3" s="308"/>
      <c r="G3" s="308"/>
      <c r="H3" s="308"/>
      <c r="I3" s="308"/>
      <c r="J3" s="308"/>
      <c r="K3" s="192"/>
    </row>
    <row r="4" spans="2:11" ht="25.5" customHeight="1">
      <c r="B4" s="193"/>
      <c r="C4" s="313" t="s">
        <v>440</v>
      </c>
      <c r="D4" s="313"/>
      <c r="E4" s="313"/>
      <c r="F4" s="313"/>
      <c r="G4" s="313"/>
      <c r="H4" s="313"/>
      <c r="I4" s="313"/>
      <c r="J4" s="313"/>
      <c r="K4" s="194"/>
    </row>
    <row r="5" spans="2:11" ht="5.25" customHeight="1">
      <c r="B5" s="193"/>
      <c r="C5" s="195"/>
      <c r="D5" s="195"/>
      <c r="E5" s="195"/>
      <c r="F5" s="195"/>
      <c r="G5" s="195"/>
      <c r="H5" s="195"/>
      <c r="I5" s="195"/>
      <c r="J5" s="195"/>
      <c r="K5" s="194"/>
    </row>
    <row r="6" spans="2:11" ht="15" customHeight="1">
      <c r="B6" s="193"/>
      <c r="C6" s="312" t="s">
        <v>441</v>
      </c>
      <c r="D6" s="312"/>
      <c r="E6" s="312"/>
      <c r="F6" s="312"/>
      <c r="G6" s="312"/>
      <c r="H6" s="312"/>
      <c r="I6" s="312"/>
      <c r="J6" s="312"/>
      <c r="K6" s="194"/>
    </row>
    <row r="7" spans="2:11" ht="15" customHeight="1">
      <c r="B7" s="197"/>
      <c r="C7" s="312" t="s">
        <v>442</v>
      </c>
      <c r="D7" s="312"/>
      <c r="E7" s="312"/>
      <c r="F7" s="312"/>
      <c r="G7" s="312"/>
      <c r="H7" s="312"/>
      <c r="I7" s="312"/>
      <c r="J7" s="312"/>
      <c r="K7" s="194"/>
    </row>
    <row r="8" spans="2:11" ht="12.75" customHeight="1">
      <c r="B8" s="197"/>
      <c r="C8" s="196"/>
      <c r="D8" s="196"/>
      <c r="E8" s="196"/>
      <c r="F8" s="196"/>
      <c r="G8" s="196"/>
      <c r="H8" s="196"/>
      <c r="I8" s="196"/>
      <c r="J8" s="196"/>
      <c r="K8" s="194"/>
    </row>
    <row r="9" spans="2:11" ht="15" customHeight="1">
      <c r="B9" s="197"/>
      <c r="C9" s="312" t="s">
        <v>443</v>
      </c>
      <c r="D9" s="312"/>
      <c r="E9" s="312"/>
      <c r="F9" s="312"/>
      <c r="G9" s="312"/>
      <c r="H9" s="312"/>
      <c r="I9" s="312"/>
      <c r="J9" s="312"/>
      <c r="K9" s="194"/>
    </row>
    <row r="10" spans="2:11" ht="15" customHeight="1">
      <c r="B10" s="197"/>
      <c r="C10" s="196"/>
      <c r="D10" s="312" t="s">
        <v>444</v>
      </c>
      <c r="E10" s="312"/>
      <c r="F10" s="312"/>
      <c r="G10" s="312"/>
      <c r="H10" s="312"/>
      <c r="I10" s="312"/>
      <c r="J10" s="312"/>
      <c r="K10" s="194"/>
    </row>
    <row r="11" spans="2:11" ht="15" customHeight="1">
      <c r="B11" s="197"/>
      <c r="C11" s="198"/>
      <c r="D11" s="312" t="s">
        <v>445</v>
      </c>
      <c r="E11" s="312"/>
      <c r="F11" s="312"/>
      <c r="G11" s="312"/>
      <c r="H11" s="312"/>
      <c r="I11" s="312"/>
      <c r="J11" s="312"/>
      <c r="K11" s="194"/>
    </row>
    <row r="12" spans="2:11" ht="15" customHeight="1">
      <c r="B12" s="197"/>
      <c r="C12" s="198"/>
      <c r="D12" s="196"/>
      <c r="E12" s="196"/>
      <c r="F12" s="196"/>
      <c r="G12" s="196"/>
      <c r="H12" s="196"/>
      <c r="I12" s="196"/>
      <c r="J12" s="196"/>
      <c r="K12" s="194"/>
    </row>
    <row r="13" spans="2:11" ht="15" customHeight="1">
      <c r="B13" s="197"/>
      <c r="C13" s="198"/>
      <c r="D13" s="199" t="s">
        <v>446</v>
      </c>
      <c r="E13" s="196"/>
      <c r="F13" s="196"/>
      <c r="G13" s="196"/>
      <c r="H13" s="196"/>
      <c r="I13" s="196"/>
      <c r="J13" s="196"/>
      <c r="K13" s="194"/>
    </row>
    <row r="14" spans="2:11" ht="12.75" customHeight="1">
      <c r="B14" s="197"/>
      <c r="C14" s="198"/>
      <c r="D14" s="198"/>
      <c r="E14" s="198"/>
      <c r="F14" s="198"/>
      <c r="G14" s="198"/>
      <c r="H14" s="198"/>
      <c r="I14" s="198"/>
      <c r="J14" s="198"/>
      <c r="K14" s="194"/>
    </row>
    <row r="15" spans="2:11" ht="15" customHeight="1">
      <c r="B15" s="197"/>
      <c r="C15" s="198"/>
      <c r="D15" s="312" t="s">
        <v>447</v>
      </c>
      <c r="E15" s="312"/>
      <c r="F15" s="312"/>
      <c r="G15" s="312"/>
      <c r="H15" s="312"/>
      <c r="I15" s="312"/>
      <c r="J15" s="312"/>
      <c r="K15" s="194"/>
    </row>
    <row r="16" spans="2:11" ht="15" customHeight="1">
      <c r="B16" s="197"/>
      <c r="C16" s="198"/>
      <c r="D16" s="312" t="s">
        <v>448</v>
      </c>
      <c r="E16" s="312"/>
      <c r="F16" s="312"/>
      <c r="G16" s="312"/>
      <c r="H16" s="312"/>
      <c r="I16" s="312"/>
      <c r="J16" s="312"/>
      <c r="K16" s="194"/>
    </row>
    <row r="17" spans="2:11" ht="15" customHeight="1">
      <c r="B17" s="197"/>
      <c r="C17" s="198"/>
      <c r="D17" s="312" t="s">
        <v>449</v>
      </c>
      <c r="E17" s="312"/>
      <c r="F17" s="312"/>
      <c r="G17" s="312"/>
      <c r="H17" s="312"/>
      <c r="I17" s="312"/>
      <c r="J17" s="312"/>
      <c r="K17" s="194"/>
    </row>
    <row r="18" spans="2:11" ht="15" customHeight="1">
      <c r="B18" s="197"/>
      <c r="C18" s="198"/>
      <c r="D18" s="198"/>
      <c r="E18" s="200" t="s">
        <v>76</v>
      </c>
      <c r="F18" s="312" t="s">
        <v>450</v>
      </c>
      <c r="G18" s="312"/>
      <c r="H18" s="312"/>
      <c r="I18" s="312"/>
      <c r="J18" s="312"/>
      <c r="K18" s="194"/>
    </row>
    <row r="19" spans="2:11" ht="15" customHeight="1">
      <c r="B19" s="197"/>
      <c r="C19" s="198"/>
      <c r="D19" s="198"/>
      <c r="E19" s="200" t="s">
        <v>451</v>
      </c>
      <c r="F19" s="312" t="s">
        <v>452</v>
      </c>
      <c r="G19" s="312"/>
      <c r="H19" s="312"/>
      <c r="I19" s="312"/>
      <c r="J19" s="312"/>
      <c r="K19" s="194"/>
    </row>
    <row r="20" spans="2:11" ht="15" customHeight="1">
      <c r="B20" s="197"/>
      <c r="C20" s="198"/>
      <c r="D20" s="198"/>
      <c r="E20" s="200" t="s">
        <v>453</v>
      </c>
      <c r="F20" s="312" t="s">
        <v>454</v>
      </c>
      <c r="G20" s="312"/>
      <c r="H20" s="312"/>
      <c r="I20" s="312"/>
      <c r="J20" s="312"/>
      <c r="K20" s="194"/>
    </row>
    <row r="21" spans="2:11" ht="15" customHeight="1">
      <c r="B21" s="197"/>
      <c r="C21" s="198"/>
      <c r="D21" s="198"/>
      <c r="E21" s="200" t="s">
        <v>455</v>
      </c>
      <c r="F21" s="312" t="s">
        <v>456</v>
      </c>
      <c r="G21" s="312"/>
      <c r="H21" s="312"/>
      <c r="I21" s="312"/>
      <c r="J21" s="312"/>
      <c r="K21" s="194"/>
    </row>
    <row r="22" spans="2:11" ht="15" customHeight="1">
      <c r="B22" s="197"/>
      <c r="C22" s="198"/>
      <c r="D22" s="198"/>
      <c r="E22" s="200" t="s">
        <v>457</v>
      </c>
      <c r="F22" s="312" t="s">
        <v>458</v>
      </c>
      <c r="G22" s="312"/>
      <c r="H22" s="312"/>
      <c r="I22" s="312"/>
      <c r="J22" s="312"/>
      <c r="K22" s="194"/>
    </row>
    <row r="23" spans="2:11" ht="15" customHeight="1">
      <c r="B23" s="197"/>
      <c r="C23" s="198"/>
      <c r="D23" s="198"/>
      <c r="E23" s="200" t="s">
        <v>459</v>
      </c>
      <c r="F23" s="312" t="s">
        <v>460</v>
      </c>
      <c r="G23" s="312"/>
      <c r="H23" s="312"/>
      <c r="I23" s="312"/>
      <c r="J23" s="312"/>
      <c r="K23" s="194"/>
    </row>
    <row r="24" spans="2:11" ht="12.75" customHeight="1">
      <c r="B24" s="197"/>
      <c r="C24" s="198"/>
      <c r="D24" s="198"/>
      <c r="E24" s="198"/>
      <c r="F24" s="198"/>
      <c r="G24" s="198"/>
      <c r="H24" s="198"/>
      <c r="I24" s="198"/>
      <c r="J24" s="198"/>
      <c r="K24" s="194"/>
    </row>
    <row r="25" spans="2:11" ht="15" customHeight="1">
      <c r="B25" s="197"/>
      <c r="C25" s="312" t="s">
        <v>461</v>
      </c>
      <c r="D25" s="312"/>
      <c r="E25" s="312"/>
      <c r="F25" s="312"/>
      <c r="G25" s="312"/>
      <c r="H25" s="312"/>
      <c r="I25" s="312"/>
      <c r="J25" s="312"/>
      <c r="K25" s="194"/>
    </row>
    <row r="26" spans="2:11" ht="15" customHeight="1">
      <c r="B26" s="197"/>
      <c r="C26" s="312" t="s">
        <v>462</v>
      </c>
      <c r="D26" s="312"/>
      <c r="E26" s="312"/>
      <c r="F26" s="312"/>
      <c r="G26" s="312"/>
      <c r="H26" s="312"/>
      <c r="I26" s="312"/>
      <c r="J26" s="312"/>
      <c r="K26" s="194"/>
    </row>
    <row r="27" spans="2:11" ht="15" customHeight="1">
      <c r="B27" s="197"/>
      <c r="C27" s="196"/>
      <c r="D27" s="312" t="s">
        <v>463</v>
      </c>
      <c r="E27" s="312"/>
      <c r="F27" s="312"/>
      <c r="G27" s="312"/>
      <c r="H27" s="312"/>
      <c r="I27" s="312"/>
      <c r="J27" s="312"/>
      <c r="K27" s="194"/>
    </row>
    <row r="28" spans="2:11" ht="15" customHeight="1">
      <c r="B28" s="197"/>
      <c r="C28" s="198"/>
      <c r="D28" s="312" t="s">
        <v>464</v>
      </c>
      <c r="E28" s="312"/>
      <c r="F28" s="312"/>
      <c r="G28" s="312"/>
      <c r="H28" s="312"/>
      <c r="I28" s="312"/>
      <c r="J28" s="312"/>
      <c r="K28" s="194"/>
    </row>
    <row r="29" spans="2:11" ht="12.75" customHeight="1">
      <c r="B29" s="197"/>
      <c r="C29" s="198"/>
      <c r="D29" s="198"/>
      <c r="E29" s="198"/>
      <c r="F29" s="198"/>
      <c r="G29" s="198"/>
      <c r="H29" s="198"/>
      <c r="I29" s="198"/>
      <c r="J29" s="198"/>
      <c r="K29" s="194"/>
    </row>
    <row r="30" spans="2:11" ht="15" customHeight="1">
      <c r="B30" s="197"/>
      <c r="C30" s="198"/>
      <c r="D30" s="312" t="s">
        <v>465</v>
      </c>
      <c r="E30" s="312"/>
      <c r="F30" s="312"/>
      <c r="G30" s="312"/>
      <c r="H30" s="312"/>
      <c r="I30" s="312"/>
      <c r="J30" s="312"/>
      <c r="K30" s="194"/>
    </row>
    <row r="31" spans="2:11" ht="15" customHeight="1">
      <c r="B31" s="197"/>
      <c r="C31" s="198"/>
      <c r="D31" s="312" t="s">
        <v>466</v>
      </c>
      <c r="E31" s="312"/>
      <c r="F31" s="312"/>
      <c r="G31" s="312"/>
      <c r="H31" s="312"/>
      <c r="I31" s="312"/>
      <c r="J31" s="312"/>
      <c r="K31" s="194"/>
    </row>
    <row r="32" spans="2:11" ht="12.75" customHeight="1">
      <c r="B32" s="197"/>
      <c r="C32" s="198"/>
      <c r="D32" s="198"/>
      <c r="E32" s="198"/>
      <c r="F32" s="198"/>
      <c r="G32" s="198"/>
      <c r="H32" s="198"/>
      <c r="I32" s="198"/>
      <c r="J32" s="198"/>
      <c r="K32" s="194"/>
    </row>
    <row r="33" spans="2:11" ht="15" customHeight="1">
      <c r="B33" s="197"/>
      <c r="C33" s="198"/>
      <c r="D33" s="312" t="s">
        <v>467</v>
      </c>
      <c r="E33" s="312"/>
      <c r="F33" s="312"/>
      <c r="G33" s="312"/>
      <c r="H33" s="312"/>
      <c r="I33" s="312"/>
      <c r="J33" s="312"/>
      <c r="K33" s="194"/>
    </row>
    <row r="34" spans="2:11" ht="15" customHeight="1">
      <c r="B34" s="197"/>
      <c r="C34" s="198"/>
      <c r="D34" s="312" t="s">
        <v>468</v>
      </c>
      <c r="E34" s="312"/>
      <c r="F34" s="312"/>
      <c r="G34" s="312"/>
      <c r="H34" s="312"/>
      <c r="I34" s="312"/>
      <c r="J34" s="312"/>
      <c r="K34" s="194"/>
    </row>
    <row r="35" spans="2:11" ht="15" customHeight="1">
      <c r="B35" s="197"/>
      <c r="C35" s="198"/>
      <c r="D35" s="312" t="s">
        <v>469</v>
      </c>
      <c r="E35" s="312"/>
      <c r="F35" s="312"/>
      <c r="G35" s="312"/>
      <c r="H35" s="312"/>
      <c r="I35" s="312"/>
      <c r="J35" s="312"/>
      <c r="K35" s="194"/>
    </row>
    <row r="36" spans="2:11" ht="15" customHeight="1">
      <c r="B36" s="197"/>
      <c r="C36" s="198"/>
      <c r="D36" s="196"/>
      <c r="E36" s="199" t="s">
        <v>99</v>
      </c>
      <c r="F36" s="196"/>
      <c r="G36" s="312" t="s">
        <v>470</v>
      </c>
      <c r="H36" s="312"/>
      <c r="I36" s="312"/>
      <c r="J36" s="312"/>
      <c r="K36" s="194"/>
    </row>
    <row r="37" spans="2:11" ht="30.75" customHeight="1">
      <c r="B37" s="197"/>
      <c r="C37" s="198"/>
      <c r="D37" s="196"/>
      <c r="E37" s="199" t="s">
        <v>471</v>
      </c>
      <c r="F37" s="196"/>
      <c r="G37" s="312" t="s">
        <v>472</v>
      </c>
      <c r="H37" s="312"/>
      <c r="I37" s="312"/>
      <c r="J37" s="312"/>
      <c r="K37" s="194"/>
    </row>
    <row r="38" spans="2:11" ht="15" customHeight="1">
      <c r="B38" s="197"/>
      <c r="C38" s="198"/>
      <c r="D38" s="196"/>
      <c r="E38" s="199" t="s">
        <v>51</v>
      </c>
      <c r="F38" s="196"/>
      <c r="G38" s="312" t="s">
        <v>473</v>
      </c>
      <c r="H38" s="312"/>
      <c r="I38" s="312"/>
      <c r="J38" s="312"/>
      <c r="K38" s="194"/>
    </row>
    <row r="39" spans="2:11" ht="15" customHeight="1">
      <c r="B39" s="197"/>
      <c r="C39" s="198"/>
      <c r="D39" s="196"/>
      <c r="E39" s="199" t="s">
        <v>52</v>
      </c>
      <c r="F39" s="196"/>
      <c r="G39" s="312" t="s">
        <v>474</v>
      </c>
      <c r="H39" s="312"/>
      <c r="I39" s="312"/>
      <c r="J39" s="312"/>
      <c r="K39" s="194"/>
    </row>
    <row r="40" spans="2:11" ht="15" customHeight="1">
      <c r="B40" s="197"/>
      <c r="C40" s="198"/>
      <c r="D40" s="196"/>
      <c r="E40" s="199" t="s">
        <v>100</v>
      </c>
      <c r="F40" s="196"/>
      <c r="G40" s="312" t="s">
        <v>475</v>
      </c>
      <c r="H40" s="312"/>
      <c r="I40" s="312"/>
      <c r="J40" s="312"/>
      <c r="K40" s="194"/>
    </row>
    <row r="41" spans="2:11" ht="15" customHeight="1">
      <c r="B41" s="197"/>
      <c r="C41" s="198"/>
      <c r="D41" s="196"/>
      <c r="E41" s="199" t="s">
        <v>101</v>
      </c>
      <c r="F41" s="196"/>
      <c r="G41" s="312" t="s">
        <v>476</v>
      </c>
      <c r="H41" s="312"/>
      <c r="I41" s="312"/>
      <c r="J41" s="312"/>
      <c r="K41" s="194"/>
    </row>
    <row r="42" spans="2:11" ht="15" customHeight="1">
      <c r="B42" s="197"/>
      <c r="C42" s="198"/>
      <c r="D42" s="196"/>
      <c r="E42" s="199" t="s">
        <v>477</v>
      </c>
      <c r="F42" s="196"/>
      <c r="G42" s="312" t="s">
        <v>478</v>
      </c>
      <c r="H42" s="312"/>
      <c r="I42" s="312"/>
      <c r="J42" s="312"/>
      <c r="K42" s="194"/>
    </row>
    <row r="43" spans="2:11" ht="15" customHeight="1">
      <c r="B43" s="197"/>
      <c r="C43" s="198"/>
      <c r="D43" s="196"/>
      <c r="E43" s="199"/>
      <c r="F43" s="196"/>
      <c r="G43" s="312" t="s">
        <v>479</v>
      </c>
      <c r="H43" s="312"/>
      <c r="I43" s="312"/>
      <c r="J43" s="312"/>
      <c r="K43" s="194"/>
    </row>
    <row r="44" spans="2:11" ht="15" customHeight="1">
      <c r="B44" s="197"/>
      <c r="C44" s="198"/>
      <c r="D44" s="196"/>
      <c r="E44" s="199" t="s">
        <v>480</v>
      </c>
      <c r="F44" s="196"/>
      <c r="G44" s="312" t="s">
        <v>481</v>
      </c>
      <c r="H44" s="312"/>
      <c r="I44" s="312"/>
      <c r="J44" s="312"/>
      <c r="K44" s="194"/>
    </row>
    <row r="45" spans="2:11" ht="15" customHeight="1">
      <c r="B45" s="197"/>
      <c r="C45" s="198"/>
      <c r="D45" s="196"/>
      <c r="E45" s="199" t="s">
        <v>103</v>
      </c>
      <c r="F45" s="196"/>
      <c r="G45" s="312" t="s">
        <v>482</v>
      </c>
      <c r="H45" s="312"/>
      <c r="I45" s="312"/>
      <c r="J45" s="312"/>
      <c r="K45" s="194"/>
    </row>
    <row r="46" spans="2:11" ht="12.75" customHeight="1">
      <c r="B46" s="197"/>
      <c r="C46" s="198"/>
      <c r="D46" s="196"/>
      <c r="E46" s="196"/>
      <c r="F46" s="196"/>
      <c r="G46" s="196"/>
      <c r="H46" s="196"/>
      <c r="I46" s="196"/>
      <c r="J46" s="196"/>
      <c r="K46" s="194"/>
    </row>
    <row r="47" spans="2:11" ht="15" customHeight="1">
      <c r="B47" s="197"/>
      <c r="C47" s="198"/>
      <c r="D47" s="312" t="s">
        <v>483</v>
      </c>
      <c r="E47" s="312"/>
      <c r="F47" s="312"/>
      <c r="G47" s="312"/>
      <c r="H47" s="312"/>
      <c r="I47" s="312"/>
      <c r="J47" s="312"/>
      <c r="K47" s="194"/>
    </row>
    <row r="48" spans="2:11" ht="15" customHeight="1">
      <c r="B48" s="197"/>
      <c r="C48" s="198"/>
      <c r="D48" s="198"/>
      <c r="E48" s="312" t="s">
        <v>484</v>
      </c>
      <c r="F48" s="312"/>
      <c r="G48" s="312"/>
      <c r="H48" s="312"/>
      <c r="I48" s="312"/>
      <c r="J48" s="312"/>
      <c r="K48" s="194"/>
    </row>
    <row r="49" spans="2:11" ht="15" customHeight="1">
      <c r="B49" s="197"/>
      <c r="C49" s="198"/>
      <c r="D49" s="198"/>
      <c r="E49" s="312" t="s">
        <v>485</v>
      </c>
      <c r="F49" s="312"/>
      <c r="G49" s="312"/>
      <c r="H49" s="312"/>
      <c r="I49" s="312"/>
      <c r="J49" s="312"/>
      <c r="K49" s="194"/>
    </row>
    <row r="50" spans="2:11" ht="15" customHeight="1">
      <c r="B50" s="197"/>
      <c r="C50" s="198"/>
      <c r="D50" s="198"/>
      <c r="E50" s="312" t="s">
        <v>486</v>
      </c>
      <c r="F50" s="312"/>
      <c r="G50" s="312"/>
      <c r="H50" s="312"/>
      <c r="I50" s="312"/>
      <c r="J50" s="312"/>
      <c r="K50" s="194"/>
    </row>
    <row r="51" spans="2:11" ht="15" customHeight="1">
      <c r="B51" s="197"/>
      <c r="C51" s="198"/>
      <c r="D51" s="312" t="s">
        <v>487</v>
      </c>
      <c r="E51" s="312"/>
      <c r="F51" s="312"/>
      <c r="G51" s="312"/>
      <c r="H51" s="312"/>
      <c r="I51" s="312"/>
      <c r="J51" s="312"/>
      <c r="K51" s="194"/>
    </row>
    <row r="52" spans="2:11" ht="25.5" customHeight="1">
      <c r="B52" s="193"/>
      <c r="C52" s="313" t="s">
        <v>488</v>
      </c>
      <c r="D52" s="313"/>
      <c r="E52" s="313"/>
      <c r="F52" s="313"/>
      <c r="G52" s="313"/>
      <c r="H52" s="313"/>
      <c r="I52" s="313"/>
      <c r="J52" s="313"/>
      <c r="K52" s="194"/>
    </row>
    <row r="53" spans="2:11" ht="5.25" customHeight="1">
      <c r="B53" s="193"/>
      <c r="C53" s="195"/>
      <c r="D53" s="195"/>
      <c r="E53" s="195"/>
      <c r="F53" s="195"/>
      <c r="G53" s="195"/>
      <c r="H53" s="195"/>
      <c r="I53" s="195"/>
      <c r="J53" s="195"/>
      <c r="K53" s="194"/>
    </row>
    <row r="54" spans="2:11" ht="15" customHeight="1">
      <c r="B54" s="193"/>
      <c r="C54" s="312" t="s">
        <v>489</v>
      </c>
      <c r="D54" s="312"/>
      <c r="E54" s="312"/>
      <c r="F54" s="312"/>
      <c r="G54" s="312"/>
      <c r="H54" s="312"/>
      <c r="I54" s="312"/>
      <c r="J54" s="312"/>
      <c r="K54" s="194"/>
    </row>
    <row r="55" spans="2:11" ht="15" customHeight="1">
      <c r="B55" s="193"/>
      <c r="C55" s="312" t="s">
        <v>490</v>
      </c>
      <c r="D55" s="312"/>
      <c r="E55" s="312"/>
      <c r="F55" s="312"/>
      <c r="G55" s="312"/>
      <c r="H55" s="312"/>
      <c r="I55" s="312"/>
      <c r="J55" s="312"/>
      <c r="K55" s="194"/>
    </row>
    <row r="56" spans="2:11" ht="12.75" customHeight="1">
      <c r="B56" s="193"/>
      <c r="C56" s="196"/>
      <c r="D56" s="196"/>
      <c r="E56" s="196"/>
      <c r="F56" s="196"/>
      <c r="G56" s="196"/>
      <c r="H56" s="196"/>
      <c r="I56" s="196"/>
      <c r="J56" s="196"/>
      <c r="K56" s="194"/>
    </row>
    <row r="57" spans="2:11" ht="15" customHeight="1">
      <c r="B57" s="193"/>
      <c r="C57" s="312" t="s">
        <v>491</v>
      </c>
      <c r="D57" s="312"/>
      <c r="E57" s="312"/>
      <c r="F57" s="312"/>
      <c r="G57" s="312"/>
      <c r="H57" s="312"/>
      <c r="I57" s="312"/>
      <c r="J57" s="312"/>
      <c r="K57" s="194"/>
    </row>
    <row r="58" spans="2:11" ht="15" customHeight="1">
      <c r="B58" s="193"/>
      <c r="C58" s="198"/>
      <c r="D58" s="312" t="s">
        <v>492</v>
      </c>
      <c r="E58" s="312"/>
      <c r="F58" s="312"/>
      <c r="G58" s="312"/>
      <c r="H58" s="312"/>
      <c r="I58" s="312"/>
      <c r="J58" s="312"/>
      <c r="K58" s="194"/>
    </row>
    <row r="59" spans="2:11" ht="15" customHeight="1">
      <c r="B59" s="193"/>
      <c r="C59" s="198"/>
      <c r="D59" s="312" t="s">
        <v>493</v>
      </c>
      <c r="E59" s="312"/>
      <c r="F59" s="312"/>
      <c r="G59" s="312"/>
      <c r="H59" s="312"/>
      <c r="I59" s="312"/>
      <c r="J59" s="312"/>
      <c r="K59" s="194"/>
    </row>
    <row r="60" spans="2:11" ht="15" customHeight="1">
      <c r="B60" s="193"/>
      <c r="C60" s="198"/>
      <c r="D60" s="312" t="s">
        <v>494</v>
      </c>
      <c r="E60" s="312"/>
      <c r="F60" s="312"/>
      <c r="G60" s="312"/>
      <c r="H60" s="312"/>
      <c r="I60" s="312"/>
      <c r="J60" s="312"/>
      <c r="K60" s="194"/>
    </row>
    <row r="61" spans="2:11" ht="15" customHeight="1">
      <c r="B61" s="193"/>
      <c r="C61" s="198"/>
      <c r="D61" s="312" t="s">
        <v>495</v>
      </c>
      <c r="E61" s="312"/>
      <c r="F61" s="312"/>
      <c r="G61" s="312"/>
      <c r="H61" s="312"/>
      <c r="I61" s="312"/>
      <c r="J61" s="312"/>
      <c r="K61" s="194"/>
    </row>
    <row r="62" spans="2:11" ht="15" customHeight="1">
      <c r="B62" s="193"/>
      <c r="C62" s="198"/>
      <c r="D62" s="314" t="s">
        <v>496</v>
      </c>
      <c r="E62" s="314"/>
      <c r="F62" s="314"/>
      <c r="G62" s="314"/>
      <c r="H62" s="314"/>
      <c r="I62" s="314"/>
      <c r="J62" s="314"/>
      <c r="K62" s="194"/>
    </row>
    <row r="63" spans="2:11" ht="15" customHeight="1">
      <c r="B63" s="193"/>
      <c r="C63" s="198"/>
      <c r="D63" s="312" t="s">
        <v>497</v>
      </c>
      <c r="E63" s="312"/>
      <c r="F63" s="312"/>
      <c r="G63" s="312"/>
      <c r="H63" s="312"/>
      <c r="I63" s="312"/>
      <c r="J63" s="312"/>
      <c r="K63" s="194"/>
    </row>
    <row r="64" spans="2:11" ht="12.75" customHeight="1">
      <c r="B64" s="193"/>
      <c r="C64" s="198"/>
      <c r="D64" s="198"/>
      <c r="E64" s="201"/>
      <c r="F64" s="198"/>
      <c r="G64" s="198"/>
      <c r="H64" s="198"/>
      <c r="I64" s="198"/>
      <c r="J64" s="198"/>
      <c r="K64" s="194"/>
    </row>
    <row r="65" spans="2:11" ht="15" customHeight="1">
      <c r="B65" s="193"/>
      <c r="C65" s="198"/>
      <c r="D65" s="312" t="s">
        <v>498</v>
      </c>
      <c r="E65" s="312"/>
      <c r="F65" s="312"/>
      <c r="G65" s="312"/>
      <c r="H65" s="312"/>
      <c r="I65" s="312"/>
      <c r="J65" s="312"/>
      <c r="K65" s="194"/>
    </row>
    <row r="66" spans="2:11" ht="15" customHeight="1">
      <c r="B66" s="193"/>
      <c r="C66" s="198"/>
      <c r="D66" s="314" t="s">
        <v>499</v>
      </c>
      <c r="E66" s="314"/>
      <c r="F66" s="314"/>
      <c r="G66" s="314"/>
      <c r="H66" s="314"/>
      <c r="I66" s="314"/>
      <c r="J66" s="314"/>
      <c r="K66" s="194"/>
    </row>
    <row r="67" spans="2:11" ht="15" customHeight="1">
      <c r="B67" s="193"/>
      <c r="C67" s="198"/>
      <c r="D67" s="312" t="s">
        <v>500</v>
      </c>
      <c r="E67" s="312"/>
      <c r="F67" s="312"/>
      <c r="G67" s="312"/>
      <c r="H67" s="312"/>
      <c r="I67" s="312"/>
      <c r="J67" s="312"/>
      <c r="K67" s="194"/>
    </row>
    <row r="68" spans="2:11" ht="15" customHeight="1">
      <c r="B68" s="193"/>
      <c r="C68" s="198"/>
      <c r="D68" s="312" t="s">
        <v>501</v>
      </c>
      <c r="E68" s="312"/>
      <c r="F68" s="312"/>
      <c r="G68" s="312"/>
      <c r="H68" s="312"/>
      <c r="I68" s="312"/>
      <c r="J68" s="312"/>
      <c r="K68" s="194"/>
    </row>
    <row r="69" spans="2:11" ht="15" customHeight="1">
      <c r="B69" s="193"/>
      <c r="C69" s="198"/>
      <c r="D69" s="312" t="s">
        <v>502</v>
      </c>
      <c r="E69" s="312"/>
      <c r="F69" s="312"/>
      <c r="G69" s="312"/>
      <c r="H69" s="312"/>
      <c r="I69" s="312"/>
      <c r="J69" s="312"/>
      <c r="K69" s="194"/>
    </row>
    <row r="70" spans="2:11" ht="15" customHeight="1">
      <c r="B70" s="193"/>
      <c r="C70" s="198"/>
      <c r="D70" s="312" t="s">
        <v>503</v>
      </c>
      <c r="E70" s="312"/>
      <c r="F70" s="312"/>
      <c r="G70" s="312"/>
      <c r="H70" s="312"/>
      <c r="I70" s="312"/>
      <c r="J70" s="312"/>
      <c r="K70" s="194"/>
    </row>
    <row r="71" spans="2:11" ht="12.75" customHeight="1">
      <c r="B71" s="202"/>
      <c r="C71" s="203"/>
      <c r="D71" s="203"/>
      <c r="E71" s="203"/>
      <c r="F71" s="203"/>
      <c r="G71" s="203"/>
      <c r="H71" s="203"/>
      <c r="I71" s="203"/>
      <c r="J71" s="203"/>
      <c r="K71" s="204"/>
    </row>
    <row r="72" spans="2:11" ht="18.75" customHeight="1">
      <c r="B72" s="205"/>
      <c r="C72" s="205"/>
      <c r="D72" s="205"/>
      <c r="E72" s="205"/>
      <c r="F72" s="205"/>
      <c r="G72" s="205"/>
      <c r="H72" s="205"/>
      <c r="I72" s="205"/>
      <c r="J72" s="205"/>
      <c r="K72" s="206"/>
    </row>
    <row r="73" spans="2:11" ht="18.75" customHeight="1">
      <c r="B73" s="206"/>
      <c r="C73" s="206"/>
      <c r="D73" s="206"/>
      <c r="E73" s="206"/>
      <c r="F73" s="206"/>
      <c r="G73" s="206"/>
      <c r="H73" s="206"/>
      <c r="I73" s="206"/>
      <c r="J73" s="206"/>
      <c r="K73" s="206"/>
    </row>
    <row r="74" spans="2:11" ht="7.5" customHeight="1">
      <c r="B74" s="207"/>
      <c r="C74" s="208"/>
      <c r="D74" s="208"/>
      <c r="E74" s="208"/>
      <c r="F74" s="208"/>
      <c r="G74" s="208"/>
      <c r="H74" s="208"/>
      <c r="I74" s="208"/>
      <c r="J74" s="208"/>
      <c r="K74" s="209"/>
    </row>
    <row r="75" spans="2:11" ht="45" customHeight="1">
      <c r="B75" s="210"/>
      <c r="C75" s="307" t="s">
        <v>504</v>
      </c>
      <c r="D75" s="307"/>
      <c r="E75" s="307"/>
      <c r="F75" s="307"/>
      <c r="G75" s="307"/>
      <c r="H75" s="307"/>
      <c r="I75" s="307"/>
      <c r="J75" s="307"/>
      <c r="K75" s="211"/>
    </row>
    <row r="76" spans="2:11" ht="17.25" customHeight="1">
      <c r="B76" s="210"/>
      <c r="C76" s="212" t="s">
        <v>505</v>
      </c>
      <c r="D76" s="212"/>
      <c r="E76" s="212"/>
      <c r="F76" s="212" t="s">
        <v>506</v>
      </c>
      <c r="G76" s="213"/>
      <c r="H76" s="212" t="s">
        <v>52</v>
      </c>
      <c r="I76" s="212" t="s">
        <v>55</v>
      </c>
      <c r="J76" s="212" t="s">
        <v>507</v>
      </c>
      <c r="K76" s="211"/>
    </row>
    <row r="77" spans="2:11" ht="17.25" customHeight="1">
      <c r="B77" s="210"/>
      <c r="C77" s="214" t="s">
        <v>508</v>
      </c>
      <c r="D77" s="214"/>
      <c r="E77" s="214"/>
      <c r="F77" s="215" t="s">
        <v>509</v>
      </c>
      <c r="G77" s="216"/>
      <c r="H77" s="214"/>
      <c r="I77" s="214"/>
      <c r="J77" s="214" t="s">
        <v>510</v>
      </c>
      <c r="K77" s="211"/>
    </row>
    <row r="78" spans="2:11" ht="5.25" customHeight="1">
      <c r="B78" s="210"/>
      <c r="C78" s="217"/>
      <c r="D78" s="217"/>
      <c r="E78" s="217"/>
      <c r="F78" s="217"/>
      <c r="G78" s="218"/>
      <c r="H78" s="217"/>
      <c r="I78" s="217"/>
      <c r="J78" s="217"/>
      <c r="K78" s="211"/>
    </row>
    <row r="79" spans="2:11" ht="15" customHeight="1">
      <c r="B79" s="210"/>
      <c r="C79" s="199" t="s">
        <v>51</v>
      </c>
      <c r="D79" s="219"/>
      <c r="E79" s="219"/>
      <c r="F79" s="220" t="s">
        <v>511</v>
      </c>
      <c r="G79" s="221"/>
      <c r="H79" s="199" t="s">
        <v>512</v>
      </c>
      <c r="I79" s="199" t="s">
        <v>513</v>
      </c>
      <c r="J79" s="199">
        <v>20</v>
      </c>
      <c r="K79" s="211"/>
    </row>
    <row r="80" spans="2:11" ht="15" customHeight="1">
      <c r="B80" s="210"/>
      <c r="C80" s="199" t="s">
        <v>514</v>
      </c>
      <c r="D80" s="199"/>
      <c r="E80" s="199"/>
      <c r="F80" s="220" t="s">
        <v>511</v>
      </c>
      <c r="G80" s="221"/>
      <c r="H80" s="199" t="s">
        <v>515</v>
      </c>
      <c r="I80" s="199" t="s">
        <v>513</v>
      </c>
      <c r="J80" s="199">
        <v>120</v>
      </c>
      <c r="K80" s="211"/>
    </row>
    <row r="81" spans="2:11" ht="15" customHeight="1">
      <c r="B81" s="222"/>
      <c r="C81" s="199" t="s">
        <v>516</v>
      </c>
      <c r="D81" s="199"/>
      <c r="E81" s="199"/>
      <c r="F81" s="220" t="s">
        <v>517</v>
      </c>
      <c r="G81" s="221"/>
      <c r="H81" s="199" t="s">
        <v>518</v>
      </c>
      <c r="I81" s="199" t="s">
        <v>513</v>
      </c>
      <c r="J81" s="199">
        <v>50</v>
      </c>
      <c r="K81" s="211"/>
    </row>
    <row r="82" spans="2:11" ht="15" customHeight="1">
      <c r="B82" s="222"/>
      <c r="C82" s="199" t="s">
        <v>519</v>
      </c>
      <c r="D82" s="199"/>
      <c r="E82" s="199"/>
      <c r="F82" s="220" t="s">
        <v>511</v>
      </c>
      <c r="G82" s="221"/>
      <c r="H82" s="199" t="s">
        <v>520</v>
      </c>
      <c r="I82" s="199" t="s">
        <v>521</v>
      </c>
      <c r="J82" s="199"/>
      <c r="K82" s="211"/>
    </row>
    <row r="83" spans="2:11" ht="15" customHeight="1">
      <c r="B83" s="222"/>
      <c r="C83" s="199" t="s">
        <v>522</v>
      </c>
      <c r="D83" s="199"/>
      <c r="E83" s="199"/>
      <c r="F83" s="220" t="s">
        <v>517</v>
      </c>
      <c r="G83" s="199"/>
      <c r="H83" s="199" t="s">
        <v>523</v>
      </c>
      <c r="I83" s="199" t="s">
        <v>513</v>
      </c>
      <c r="J83" s="199">
        <v>15</v>
      </c>
      <c r="K83" s="211"/>
    </row>
    <row r="84" spans="2:11" ht="15" customHeight="1">
      <c r="B84" s="222"/>
      <c r="C84" s="199" t="s">
        <v>524</v>
      </c>
      <c r="D84" s="199"/>
      <c r="E84" s="199"/>
      <c r="F84" s="220" t="s">
        <v>517</v>
      </c>
      <c r="G84" s="199"/>
      <c r="H84" s="199" t="s">
        <v>525</v>
      </c>
      <c r="I84" s="199" t="s">
        <v>513</v>
      </c>
      <c r="J84" s="199">
        <v>15</v>
      </c>
      <c r="K84" s="211"/>
    </row>
    <row r="85" spans="2:11" ht="15" customHeight="1">
      <c r="B85" s="222"/>
      <c r="C85" s="199" t="s">
        <v>526</v>
      </c>
      <c r="D85" s="199"/>
      <c r="E85" s="199"/>
      <c r="F85" s="220" t="s">
        <v>517</v>
      </c>
      <c r="G85" s="199"/>
      <c r="H85" s="199" t="s">
        <v>527</v>
      </c>
      <c r="I85" s="199" t="s">
        <v>513</v>
      </c>
      <c r="J85" s="199">
        <v>20</v>
      </c>
      <c r="K85" s="211"/>
    </row>
    <row r="86" spans="2:11" ht="15" customHeight="1">
      <c r="B86" s="222"/>
      <c r="C86" s="199" t="s">
        <v>528</v>
      </c>
      <c r="D86" s="199"/>
      <c r="E86" s="199"/>
      <c r="F86" s="220" t="s">
        <v>517</v>
      </c>
      <c r="G86" s="199"/>
      <c r="H86" s="199" t="s">
        <v>529</v>
      </c>
      <c r="I86" s="199" t="s">
        <v>513</v>
      </c>
      <c r="J86" s="199">
        <v>20</v>
      </c>
      <c r="K86" s="211"/>
    </row>
    <row r="87" spans="2:11" ht="15" customHeight="1">
      <c r="B87" s="222"/>
      <c r="C87" s="199" t="s">
        <v>530</v>
      </c>
      <c r="D87" s="199"/>
      <c r="E87" s="199"/>
      <c r="F87" s="220" t="s">
        <v>517</v>
      </c>
      <c r="G87" s="221"/>
      <c r="H87" s="199" t="s">
        <v>531</v>
      </c>
      <c r="I87" s="199" t="s">
        <v>513</v>
      </c>
      <c r="J87" s="199">
        <v>50</v>
      </c>
      <c r="K87" s="211"/>
    </row>
    <row r="88" spans="2:11" ht="15" customHeight="1">
      <c r="B88" s="222"/>
      <c r="C88" s="199" t="s">
        <v>532</v>
      </c>
      <c r="D88" s="199"/>
      <c r="E88" s="199"/>
      <c r="F88" s="220" t="s">
        <v>517</v>
      </c>
      <c r="G88" s="221"/>
      <c r="H88" s="199" t="s">
        <v>533</v>
      </c>
      <c r="I88" s="199" t="s">
        <v>513</v>
      </c>
      <c r="J88" s="199">
        <v>20</v>
      </c>
      <c r="K88" s="211"/>
    </row>
    <row r="89" spans="2:11" ht="15" customHeight="1">
      <c r="B89" s="222"/>
      <c r="C89" s="199" t="s">
        <v>534</v>
      </c>
      <c r="D89" s="199"/>
      <c r="E89" s="199"/>
      <c r="F89" s="220" t="s">
        <v>517</v>
      </c>
      <c r="G89" s="221"/>
      <c r="H89" s="199" t="s">
        <v>535</v>
      </c>
      <c r="I89" s="199" t="s">
        <v>513</v>
      </c>
      <c r="J89" s="199">
        <v>20</v>
      </c>
      <c r="K89" s="211"/>
    </row>
    <row r="90" spans="2:11" ht="15" customHeight="1">
      <c r="B90" s="222"/>
      <c r="C90" s="199" t="s">
        <v>536</v>
      </c>
      <c r="D90" s="199"/>
      <c r="E90" s="199"/>
      <c r="F90" s="220" t="s">
        <v>517</v>
      </c>
      <c r="G90" s="221"/>
      <c r="H90" s="199" t="s">
        <v>537</v>
      </c>
      <c r="I90" s="199" t="s">
        <v>513</v>
      </c>
      <c r="J90" s="199">
        <v>50</v>
      </c>
      <c r="K90" s="211"/>
    </row>
    <row r="91" spans="2:11" ht="15" customHeight="1">
      <c r="B91" s="222"/>
      <c r="C91" s="199" t="s">
        <v>538</v>
      </c>
      <c r="D91" s="199"/>
      <c r="E91" s="199"/>
      <c r="F91" s="220" t="s">
        <v>517</v>
      </c>
      <c r="G91" s="221"/>
      <c r="H91" s="199" t="s">
        <v>538</v>
      </c>
      <c r="I91" s="199" t="s">
        <v>513</v>
      </c>
      <c r="J91" s="199">
        <v>50</v>
      </c>
      <c r="K91" s="211"/>
    </row>
    <row r="92" spans="2:11" ht="15" customHeight="1">
      <c r="B92" s="222"/>
      <c r="C92" s="199" t="s">
        <v>539</v>
      </c>
      <c r="D92" s="199"/>
      <c r="E92" s="199"/>
      <c r="F92" s="220" t="s">
        <v>517</v>
      </c>
      <c r="G92" s="221"/>
      <c r="H92" s="199" t="s">
        <v>540</v>
      </c>
      <c r="I92" s="199" t="s">
        <v>513</v>
      </c>
      <c r="J92" s="199">
        <v>255</v>
      </c>
      <c r="K92" s="211"/>
    </row>
    <row r="93" spans="2:11" ht="15" customHeight="1">
      <c r="B93" s="222"/>
      <c r="C93" s="199" t="s">
        <v>541</v>
      </c>
      <c r="D93" s="199"/>
      <c r="E93" s="199"/>
      <c r="F93" s="220" t="s">
        <v>511</v>
      </c>
      <c r="G93" s="221"/>
      <c r="H93" s="199" t="s">
        <v>542</v>
      </c>
      <c r="I93" s="199" t="s">
        <v>543</v>
      </c>
      <c r="J93" s="199"/>
      <c r="K93" s="211"/>
    </row>
    <row r="94" spans="2:11" ht="15" customHeight="1">
      <c r="B94" s="222"/>
      <c r="C94" s="199" t="s">
        <v>544</v>
      </c>
      <c r="D94" s="199"/>
      <c r="E94" s="199"/>
      <c r="F94" s="220" t="s">
        <v>511</v>
      </c>
      <c r="G94" s="221"/>
      <c r="H94" s="199" t="s">
        <v>545</v>
      </c>
      <c r="I94" s="199" t="s">
        <v>546</v>
      </c>
      <c r="J94" s="199"/>
      <c r="K94" s="211"/>
    </row>
    <row r="95" spans="2:11" ht="15" customHeight="1">
      <c r="B95" s="222"/>
      <c r="C95" s="199" t="s">
        <v>547</v>
      </c>
      <c r="D95" s="199"/>
      <c r="E95" s="199"/>
      <c r="F95" s="220" t="s">
        <v>511</v>
      </c>
      <c r="G95" s="221"/>
      <c r="H95" s="199" t="s">
        <v>547</v>
      </c>
      <c r="I95" s="199" t="s">
        <v>546</v>
      </c>
      <c r="J95" s="199"/>
      <c r="K95" s="211"/>
    </row>
    <row r="96" spans="2:11" ht="15" customHeight="1">
      <c r="B96" s="222"/>
      <c r="C96" s="199" t="s">
        <v>36</v>
      </c>
      <c r="D96" s="199"/>
      <c r="E96" s="199"/>
      <c r="F96" s="220" t="s">
        <v>511</v>
      </c>
      <c r="G96" s="221"/>
      <c r="H96" s="199" t="s">
        <v>548</v>
      </c>
      <c r="I96" s="199" t="s">
        <v>546</v>
      </c>
      <c r="J96" s="199"/>
      <c r="K96" s="211"/>
    </row>
    <row r="97" spans="2:11" ht="15" customHeight="1">
      <c r="B97" s="222"/>
      <c r="C97" s="199" t="s">
        <v>46</v>
      </c>
      <c r="D97" s="199"/>
      <c r="E97" s="199"/>
      <c r="F97" s="220" t="s">
        <v>511</v>
      </c>
      <c r="G97" s="221"/>
      <c r="H97" s="199" t="s">
        <v>549</v>
      </c>
      <c r="I97" s="199" t="s">
        <v>546</v>
      </c>
      <c r="J97" s="199"/>
      <c r="K97" s="211"/>
    </row>
    <row r="98" spans="2:11" ht="15" customHeight="1">
      <c r="B98" s="223"/>
      <c r="C98" s="224"/>
      <c r="D98" s="224"/>
      <c r="E98" s="224"/>
      <c r="F98" s="224"/>
      <c r="G98" s="224"/>
      <c r="H98" s="224"/>
      <c r="I98" s="224"/>
      <c r="J98" s="224"/>
      <c r="K98" s="225"/>
    </row>
    <row r="99" spans="2:11" ht="18.75" customHeight="1">
      <c r="B99" s="226"/>
      <c r="C99" s="227"/>
      <c r="D99" s="227"/>
      <c r="E99" s="227"/>
      <c r="F99" s="227"/>
      <c r="G99" s="227"/>
      <c r="H99" s="227"/>
      <c r="I99" s="227"/>
      <c r="J99" s="227"/>
      <c r="K99" s="226"/>
    </row>
    <row r="100" spans="2:11" ht="18.75" customHeight="1">
      <c r="B100" s="206"/>
      <c r="C100" s="206"/>
      <c r="D100" s="206"/>
      <c r="E100" s="206"/>
      <c r="F100" s="206"/>
      <c r="G100" s="206"/>
      <c r="H100" s="206"/>
      <c r="I100" s="206"/>
      <c r="J100" s="206"/>
      <c r="K100" s="206"/>
    </row>
    <row r="101" spans="2:11" ht="7.5" customHeight="1">
      <c r="B101" s="207"/>
      <c r="C101" s="208"/>
      <c r="D101" s="208"/>
      <c r="E101" s="208"/>
      <c r="F101" s="208"/>
      <c r="G101" s="208"/>
      <c r="H101" s="208"/>
      <c r="I101" s="208"/>
      <c r="J101" s="208"/>
      <c r="K101" s="209"/>
    </row>
    <row r="102" spans="2:11" ht="45" customHeight="1">
      <c r="B102" s="210"/>
      <c r="C102" s="307" t="s">
        <v>550</v>
      </c>
      <c r="D102" s="307"/>
      <c r="E102" s="307"/>
      <c r="F102" s="307"/>
      <c r="G102" s="307"/>
      <c r="H102" s="307"/>
      <c r="I102" s="307"/>
      <c r="J102" s="307"/>
      <c r="K102" s="211"/>
    </row>
    <row r="103" spans="2:11" ht="17.25" customHeight="1">
      <c r="B103" s="210"/>
      <c r="C103" s="212" t="s">
        <v>505</v>
      </c>
      <c r="D103" s="212"/>
      <c r="E103" s="212"/>
      <c r="F103" s="212" t="s">
        <v>506</v>
      </c>
      <c r="G103" s="213"/>
      <c r="H103" s="212" t="s">
        <v>52</v>
      </c>
      <c r="I103" s="212" t="s">
        <v>55</v>
      </c>
      <c r="J103" s="212" t="s">
        <v>507</v>
      </c>
      <c r="K103" s="211"/>
    </row>
    <row r="104" spans="2:11" ht="17.25" customHeight="1">
      <c r="B104" s="210"/>
      <c r="C104" s="214" t="s">
        <v>508</v>
      </c>
      <c r="D104" s="214"/>
      <c r="E104" s="214"/>
      <c r="F104" s="215" t="s">
        <v>509</v>
      </c>
      <c r="G104" s="216"/>
      <c r="H104" s="214"/>
      <c r="I104" s="214"/>
      <c r="J104" s="214" t="s">
        <v>510</v>
      </c>
      <c r="K104" s="211"/>
    </row>
    <row r="105" spans="2:11" ht="5.25" customHeight="1">
      <c r="B105" s="210"/>
      <c r="C105" s="212"/>
      <c r="D105" s="212"/>
      <c r="E105" s="212"/>
      <c r="F105" s="212"/>
      <c r="G105" s="228"/>
      <c r="H105" s="212"/>
      <c r="I105" s="212"/>
      <c r="J105" s="212"/>
      <c r="K105" s="211"/>
    </row>
    <row r="106" spans="2:11" ht="15" customHeight="1">
      <c r="B106" s="210"/>
      <c r="C106" s="199" t="s">
        <v>51</v>
      </c>
      <c r="D106" s="219"/>
      <c r="E106" s="219"/>
      <c r="F106" s="220" t="s">
        <v>511</v>
      </c>
      <c r="G106" s="199"/>
      <c r="H106" s="199" t="s">
        <v>551</v>
      </c>
      <c r="I106" s="199" t="s">
        <v>513</v>
      </c>
      <c r="J106" s="199">
        <v>20</v>
      </c>
      <c r="K106" s="211"/>
    </row>
    <row r="107" spans="2:11" ht="15" customHeight="1">
      <c r="B107" s="210"/>
      <c r="C107" s="199" t="s">
        <v>514</v>
      </c>
      <c r="D107" s="199"/>
      <c r="E107" s="199"/>
      <c r="F107" s="220" t="s">
        <v>511</v>
      </c>
      <c r="G107" s="199"/>
      <c r="H107" s="199" t="s">
        <v>551</v>
      </c>
      <c r="I107" s="199" t="s">
        <v>513</v>
      </c>
      <c r="J107" s="199">
        <v>120</v>
      </c>
      <c r="K107" s="211"/>
    </row>
    <row r="108" spans="2:11" ht="15" customHeight="1">
      <c r="B108" s="222"/>
      <c r="C108" s="199" t="s">
        <v>516</v>
      </c>
      <c r="D108" s="199"/>
      <c r="E108" s="199"/>
      <c r="F108" s="220" t="s">
        <v>517</v>
      </c>
      <c r="G108" s="199"/>
      <c r="H108" s="199" t="s">
        <v>551</v>
      </c>
      <c r="I108" s="199" t="s">
        <v>513</v>
      </c>
      <c r="J108" s="199">
        <v>50</v>
      </c>
      <c r="K108" s="211"/>
    </row>
    <row r="109" spans="2:11" ht="15" customHeight="1">
      <c r="B109" s="222"/>
      <c r="C109" s="199" t="s">
        <v>519</v>
      </c>
      <c r="D109" s="199"/>
      <c r="E109" s="199"/>
      <c r="F109" s="220" t="s">
        <v>511</v>
      </c>
      <c r="G109" s="199"/>
      <c r="H109" s="199" t="s">
        <v>551</v>
      </c>
      <c r="I109" s="199" t="s">
        <v>521</v>
      </c>
      <c r="J109" s="199"/>
      <c r="K109" s="211"/>
    </row>
    <row r="110" spans="2:11" ht="15" customHeight="1">
      <c r="B110" s="222"/>
      <c r="C110" s="199" t="s">
        <v>530</v>
      </c>
      <c r="D110" s="199"/>
      <c r="E110" s="199"/>
      <c r="F110" s="220" t="s">
        <v>517</v>
      </c>
      <c r="G110" s="199"/>
      <c r="H110" s="199" t="s">
        <v>551</v>
      </c>
      <c r="I110" s="199" t="s">
        <v>513</v>
      </c>
      <c r="J110" s="199">
        <v>50</v>
      </c>
      <c r="K110" s="211"/>
    </row>
    <row r="111" spans="2:11" ht="15" customHeight="1">
      <c r="B111" s="222"/>
      <c r="C111" s="199" t="s">
        <v>538</v>
      </c>
      <c r="D111" s="199"/>
      <c r="E111" s="199"/>
      <c r="F111" s="220" t="s">
        <v>517</v>
      </c>
      <c r="G111" s="199"/>
      <c r="H111" s="199" t="s">
        <v>551</v>
      </c>
      <c r="I111" s="199" t="s">
        <v>513</v>
      </c>
      <c r="J111" s="199">
        <v>50</v>
      </c>
      <c r="K111" s="211"/>
    </row>
    <row r="112" spans="2:11" ht="15" customHeight="1">
      <c r="B112" s="222"/>
      <c r="C112" s="199" t="s">
        <v>536</v>
      </c>
      <c r="D112" s="199"/>
      <c r="E112" s="199"/>
      <c r="F112" s="220" t="s">
        <v>517</v>
      </c>
      <c r="G112" s="199"/>
      <c r="H112" s="199" t="s">
        <v>551</v>
      </c>
      <c r="I112" s="199" t="s">
        <v>513</v>
      </c>
      <c r="J112" s="199">
        <v>50</v>
      </c>
      <c r="K112" s="211"/>
    </row>
    <row r="113" spans="2:11" ht="15" customHeight="1">
      <c r="B113" s="222"/>
      <c r="C113" s="199" t="s">
        <v>51</v>
      </c>
      <c r="D113" s="199"/>
      <c r="E113" s="199"/>
      <c r="F113" s="220" t="s">
        <v>511</v>
      </c>
      <c r="G113" s="199"/>
      <c r="H113" s="199" t="s">
        <v>552</v>
      </c>
      <c r="I113" s="199" t="s">
        <v>513</v>
      </c>
      <c r="J113" s="199">
        <v>20</v>
      </c>
      <c r="K113" s="211"/>
    </row>
    <row r="114" spans="2:11" ht="15" customHeight="1">
      <c r="B114" s="222"/>
      <c r="C114" s="199" t="s">
        <v>553</v>
      </c>
      <c r="D114" s="199"/>
      <c r="E114" s="199"/>
      <c r="F114" s="220" t="s">
        <v>511</v>
      </c>
      <c r="G114" s="199"/>
      <c r="H114" s="199" t="s">
        <v>554</v>
      </c>
      <c r="I114" s="199" t="s">
        <v>513</v>
      </c>
      <c r="J114" s="199">
        <v>120</v>
      </c>
      <c r="K114" s="211"/>
    </row>
    <row r="115" spans="2:11" ht="15" customHeight="1">
      <c r="B115" s="222"/>
      <c r="C115" s="199" t="s">
        <v>36</v>
      </c>
      <c r="D115" s="199"/>
      <c r="E115" s="199"/>
      <c r="F115" s="220" t="s">
        <v>511</v>
      </c>
      <c r="G115" s="199"/>
      <c r="H115" s="199" t="s">
        <v>555</v>
      </c>
      <c r="I115" s="199" t="s">
        <v>546</v>
      </c>
      <c r="J115" s="199"/>
      <c r="K115" s="211"/>
    </row>
    <row r="116" spans="2:11" ht="15" customHeight="1">
      <c r="B116" s="222"/>
      <c r="C116" s="199" t="s">
        <v>46</v>
      </c>
      <c r="D116" s="199"/>
      <c r="E116" s="199"/>
      <c r="F116" s="220" t="s">
        <v>511</v>
      </c>
      <c r="G116" s="199"/>
      <c r="H116" s="199" t="s">
        <v>556</v>
      </c>
      <c r="I116" s="199" t="s">
        <v>546</v>
      </c>
      <c r="J116" s="199"/>
      <c r="K116" s="211"/>
    </row>
    <row r="117" spans="2:11" ht="15" customHeight="1">
      <c r="B117" s="222"/>
      <c r="C117" s="199" t="s">
        <v>55</v>
      </c>
      <c r="D117" s="199"/>
      <c r="E117" s="199"/>
      <c r="F117" s="220" t="s">
        <v>511</v>
      </c>
      <c r="G117" s="199"/>
      <c r="H117" s="199" t="s">
        <v>557</v>
      </c>
      <c r="I117" s="199" t="s">
        <v>558</v>
      </c>
      <c r="J117" s="199"/>
      <c r="K117" s="211"/>
    </row>
    <row r="118" spans="2:11" ht="15" customHeight="1">
      <c r="B118" s="223"/>
      <c r="C118" s="229"/>
      <c r="D118" s="229"/>
      <c r="E118" s="229"/>
      <c r="F118" s="229"/>
      <c r="G118" s="229"/>
      <c r="H118" s="229"/>
      <c r="I118" s="229"/>
      <c r="J118" s="229"/>
      <c r="K118" s="225"/>
    </row>
    <row r="119" spans="2:11" ht="18.75" customHeight="1">
      <c r="B119" s="230"/>
      <c r="C119" s="231"/>
      <c r="D119" s="231"/>
      <c r="E119" s="231"/>
      <c r="F119" s="232"/>
      <c r="G119" s="231"/>
      <c r="H119" s="231"/>
      <c r="I119" s="231"/>
      <c r="J119" s="231"/>
      <c r="K119" s="230"/>
    </row>
    <row r="120" spans="2:11" ht="18.75" customHeight="1">
      <c r="B120" s="206"/>
      <c r="C120" s="206"/>
      <c r="D120" s="206"/>
      <c r="E120" s="206"/>
      <c r="F120" s="206"/>
      <c r="G120" s="206"/>
      <c r="H120" s="206"/>
      <c r="I120" s="206"/>
      <c r="J120" s="206"/>
      <c r="K120" s="206"/>
    </row>
    <row r="121" spans="2:11" ht="7.5" customHeight="1">
      <c r="B121" s="233"/>
      <c r="C121" s="234"/>
      <c r="D121" s="234"/>
      <c r="E121" s="234"/>
      <c r="F121" s="234"/>
      <c r="G121" s="234"/>
      <c r="H121" s="234"/>
      <c r="I121" s="234"/>
      <c r="J121" s="234"/>
      <c r="K121" s="235"/>
    </row>
    <row r="122" spans="2:11" ht="45" customHeight="1">
      <c r="B122" s="236"/>
      <c r="C122" s="308" t="s">
        <v>559</v>
      </c>
      <c r="D122" s="308"/>
      <c r="E122" s="308"/>
      <c r="F122" s="308"/>
      <c r="G122" s="308"/>
      <c r="H122" s="308"/>
      <c r="I122" s="308"/>
      <c r="J122" s="308"/>
      <c r="K122" s="237"/>
    </row>
    <row r="123" spans="2:11" ht="17.25" customHeight="1">
      <c r="B123" s="238"/>
      <c r="C123" s="212" t="s">
        <v>505</v>
      </c>
      <c r="D123" s="212"/>
      <c r="E123" s="212"/>
      <c r="F123" s="212" t="s">
        <v>506</v>
      </c>
      <c r="G123" s="213"/>
      <c r="H123" s="212" t="s">
        <v>52</v>
      </c>
      <c r="I123" s="212" t="s">
        <v>55</v>
      </c>
      <c r="J123" s="212" t="s">
        <v>507</v>
      </c>
      <c r="K123" s="239"/>
    </row>
    <row r="124" spans="2:11" ht="17.25" customHeight="1">
      <c r="B124" s="238"/>
      <c r="C124" s="214" t="s">
        <v>508</v>
      </c>
      <c r="D124" s="214"/>
      <c r="E124" s="214"/>
      <c r="F124" s="215" t="s">
        <v>509</v>
      </c>
      <c r="G124" s="216"/>
      <c r="H124" s="214"/>
      <c r="I124" s="214"/>
      <c r="J124" s="214" t="s">
        <v>510</v>
      </c>
      <c r="K124" s="239"/>
    </row>
    <row r="125" spans="2:11" ht="5.25" customHeight="1">
      <c r="B125" s="240"/>
      <c r="C125" s="217"/>
      <c r="D125" s="217"/>
      <c r="E125" s="217"/>
      <c r="F125" s="217"/>
      <c r="G125" s="241"/>
      <c r="H125" s="217"/>
      <c r="I125" s="217"/>
      <c r="J125" s="217"/>
      <c r="K125" s="242"/>
    </row>
    <row r="126" spans="2:11" ht="15" customHeight="1">
      <c r="B126" s="240"/>
      <c r="C126" s="199" t="s">
        <v>514</v>
      </c>
      <c r="D126" s="219"/>
      <c r="E126" s="219"/>
      <c r="F126" s="220" t="s">
        <v>511</v>
      </c>
      <c r="G126" s="199"/>
      <c r="H126" s="199" t="s">
        <v>551</v>
      </c>
      <c r="I126" s="199" t="s">
        <v>513</v>
      </c>
      <c r="J126" s="199">
        <v>120</v>
      </c>
      <c r="K126" s="243"/>
    </row>
    <row r="127" spans="2:11" ht="15" customHeight="1">
      <c r="B127" s="240"/>
      <c r="C127" s="199" t="s">
        <v>560</v>
      </c>
      <c r="D127" s="199"/>
      <c r="E127" s="199"/>
      <c r="F127" s="220" t="s">
        <v>511</v>
      </c>
      <c r="G127" s="199"/>
      <c r="H127" s="199" t="s">
        <v>561</v>
      </c>
      <c r="I127" s="199" t="s">
        <v>513</v>
      </c>
      <c r="J127" s="199" t="s">
        <v>562</v>
      </c>
      <c r="K127" s="243"/>
    </row>
    <row r="128" spans="2:11" ht="15" customHeight="1">
      <c r="B128" s="240"/>
      <c r="C128" s="199" t="s">
        <v>459</v>
      </c>
      <c r="D128" s="199"/>
      <c r="E128" s="199"/>
      <c r="F128" s="220" t="s">
        <v>511</v>
      </c>
      <c r="G128" s="199"/>
      <c r="H128" s="199" t="s">
        <v>563</v>
      </c>
      <c r="I128" s="199" t="s">
        <v>513</v>
      </c>
      <c r="J128" s="199" t="s">
        <v>562</v>
      </c>
      <c r="K128" s="243"/>
    </row>
    <row r="129" spans="2:11" ht="15" customHeight="1">
      <c r="B129" s="240"/>
      <c r="C129" s="199" t="s">
        <v>522</v>
      </c>
      <c r="D129" s="199"/>
      <c r="E129" s="199"/>
      <c r="F129" s="220" t="s">
        <v>517</v>
      </c>
      <c r="G129" s="199"/>
      <c r="H129" s="199" t="s">
        <v>523</v>
      </c>
      <c r="I129" s="199" t="s">
        <v>513</v>
      </c>
      <c r="J129" s="199">
        <v>15</v>
      </c>
      <c r="K129" s="243"/>
    </row>
    <row r="130" spans="2:11" ht="15" customHeight="1">
      <c r="B130" s="240"/>
      <c r="C130" s="199" t="s">
        <v>524</v>
      </c>
      <c r="D130" s="199"/>
      <c r="E130" s="199"/>
      <c r="F130" s="220" t="s">
        <v>517</v>
      </c>
      <c r="G130" s="199"/>
      <c r="H130" s="199" t="s">
        <v>525</v>
      </c>
      <c r="I130" s="199" t="s">
        <v>513</v>
      </c>
      <c r="J130" s="199">
        <v>15</v>
      </c>
      <c r="K130" s="243"/>
    </row>
    <row r="131" spans="2:11" ht="15" customHeight="1">
      <c r="B131" s="240"/>
      <c r="C131" s="199" t="s">
        <v>526</v>
      </c>
      <c r="D131" s="199"/>
      <c r="E131" s="199"/>
      <c r="F131" s="220" t="s">
        <v>517</v>
      </c>
      <c r="G131" s="199"/>
      <c r="H131" s="199" t="s">
        <v>527</v>
      </c>
      <c r="I131" s="199" t="s">
        <v>513</v>
      </c>
      <c r="J131" s="199">
        <v>20</v>
      </c>
      <c r="K131" s="243"/>
    </row>
    <row r="132" spans="2:11" ht="15" customHeight="1">
      <c r="B132" s="240"/>
      <c r="C132" s="199" t="s">
        <v>528</v>
      </c>
      <c r="D132" s="199"/>
      <c r="E132" s="199"/>
      <c r="F132" s="220" t="s">
        <v>517</v>
      </c>
      <c r="G132" s="199"/>
      <c r="H132" s="199" t="s">
        <v>529</v>
      </c>
      <c r="I132" s="199" t="s">
        <v>513</v>
      </c>
      <c r="J132" s="199">
        <v>20</v>
      </c>
      <c r="K132" s="243"/>
    </row>
    <row r="133" spans="2:11" ht="15" customHeight="1">
      <c r="B133" s="240"/>
      <c r="C133" s="199" t="s">
        <v>516</v>
      </c>
      <c r="D133" s="199"/>
      <c r="E133" s="199"/>
      <c r="F133" s="220" t="s">
        <v>517</v>
      </c>
      <c r="G133" s="199"/>
      <c r="H133" s="199" t="s">
        <v>551</v>
      </c>
      <c r="I133" s="199" t="s">
        <v>513</v>
      </c>
      <c r="J133" s="199">
        <v>50</v>
      </c>
      <c r="K133" s="243"/>
    </row>
    <row r="134" spans="2:11" ht="15" customHeight="1">
      <c r="B134" s="240"/>
      <c r="C134" s="199" t="s">
        <v>530</v>
      </c>
      <c r="D134" s="199"/>
      <c r="E134" s="199"/>
      <c r="F134" s="220" t="s">
        <v>517</v>
      </c>
      <c r="G134" s="199"/>
      <c r="H134" s="199" t="s">
        <v>551</v>
      </c>
      <c r="I134" s="199" t="s">
        <v>513</v>
      </c>
      <c r="J134" s="199">
        <v>50</v>
      </c>
      <c r="K134" s="243"/>
    </row>
    <row r="135" spans="2:11" ht="15" customHeight="1">
      <c r="B135" s="240"/>
      <c r="C135" s="199" t="s">
        <v>536</v>
      </c>
      <c r="D135" s="199"/>
      <c r="E135" s="199"/>
      <c r="F135" s="220" t="s">
        <v>517</v>
      </c>
      <c r="G135" s="199"/>
      <c r="H135" s="199" t="s">
        <v>551</v>
      </c>
      <c r="I135" s="199" t="s">
        <v>513</v>
      </c>
      <c r="J135" s="199">
        <v>50</v>
      </c>
      <c r="K135" s="243"/>
    </row>
    <row r="136" spans="2:11" ht="15" customHeight="1">
      <c r="B136" s="240"/>
      <c r="C136" s="199" t="s">
        <v>538</v>
      </c>
      <c r="D136" s="199"/>
      <c r="E136" s="199"/>
      <c r="F136" s="220" t="s">
        <v>517</v>
      </c>
      <c r="G136" s="199"/>
      <c r="H136" s="199" t="s">
        <v>551</v>
      </c>
      <c r="I136" s="199" t="s">
        <v>513</v>
      </c>
      <c r="J136" s="199">
        <v>50</v>
      </c>
      <c r="K136" s="243"/>
    </row>
    <row r="137" spans="2:11" ht="15" customHeight="1">
      <c r="B137" s="240"/>
      <c r="C137" s="199" t="s">
        <v>539</v>
      </c>
      <c r="D137" s="199"/>
      <c r="E137" s="199"/>
      <c r="F137" s="220" t="s">
        <v>517</v>
      </c>
      <c r="G137" s="199"/>
      <c r="H137" s="199" t="s">
        <v>564</v>
      </c>
      <c r="I137" s="199" t="s">
        <v>513</v>
      </c>
      <c r="J137" s="199">
        <v>255</v>
      </c>
      <c r="K137" s="243"/>
    </row>
    <row r="138" spans="2:11" ht="15" customHeight="1">
      <c r="B138" s="240"/>
      <c r="C138" s="199" t="s">
        <v>541</v>
      </c>
      <c r="D138" s="199"/>
      <c r="E138" s="199"/>
      <c r="F138" s="220" t="s">
        <v>511</v>
      </c>
      <c r="G138" s="199"/>
      <c r="H138" s="199" t="s">
        <v>565</v>
      </c>
      <c r="I138" s="199" t="s">
        <v>543</v>
      </c>
      <c r="J138" s="199"/>
      <c r="K138" s="243"/>
    </row>
    <row r="139" spans="2:11" ht="15" customHeight="1">
      <c r="B139" s="240"/>
      <c r="C139" s="199" t="s">
        <v>544</v>
      </c>
      <c r="D139" s="199"/>
      <c r="E139" s="199"/>
      <c r="F139" s="220" t="s">
        <v>511</v>
      </c>
      <c r="G139" s="199"/>
      <c r="H139" s="199" t="s">
        <v>566</v>
      </c>
      <c r="I139" s="199" t="s">
        <v>546</v>
      </c>
      <c r="J139" s="199"/>
      <c r="K139" s="243"/>
    </row>
    <row r="140" spans="2:11" ht="15" customHeight="1">
      <c r="B140" s="240"/>
      <c r="C140" s="199" t="s">
        <v>547</v>
      </c>
      <c r="D140" s="199"/>
      <c r="E140" s="199"/>
      <c r="F140" s="220" t="s">
        <v>511</v>
      </c>
      <c r="G140" s="199"/>
      <c r="H140" s="199" t="s">
        <v>547</v>
      </c>
      <c r="I140" s="199" t="s">
        <v>546</v>
      </c>
      <c r="J140" s="199"/>
      <c r="K140" s="243"/>
    </row>
    <row r="141" spans="2:11" ht="15" customHeight="1">
      <c r="B141" s="240"/>
      <c r="C141" s="199" t="s">
        <v>36</v>
      </c>
      <c r="D141" s="199"/>
      <c r="E141" s="199"/>
      <c r="F141" s="220" t="s">
        <v>511</v>
      </c>
      <c r="G141" s="199"/>
      <c r="H141" s="199" t="s">
        <v>567</v>
      </c>
      <c r="I141" s="199" t="s">
        <v>546</v>
      </c>
      <c r="J141" s="199"/>
      <c r="K141" s="243"/>
    </row>
    <row r="142" spans="2:11" ht="15" customHeight="1">
      <c r="B142" s="240"/>
      <c r="C142" s="199" t="s">
        <v>568</v>
      </c>
      <c r="D142" s="199"/>
      <c r="E142" s="199"/>
      <c r="F142" s="220" t="s">
        <v>511</v>
      </c>
      <c r="G142" s="199"/>
      <c r="H142" s="199" t="s">
        <v>569</v>
      </c>
      <c r="I142" s="199" t="s">
        <v>546</v>
      </c>
      <c r="J142" s="199"/>
      <c r="K142" s="243"/>
    </row>
    <row r="143" spans="2:11" ht="15" customHeight="1">
      <c r="B143" s="244"/>
      <c r="C143" s="245"/>
      <c r="D143" s="245"/>
      <c r="E143" s="245"/>
      <c r="F143" s="245"/>
      <c r="G143" s="245"/>
      <c r="H143" s="245"/>
      <c r="I143" s="245"/>
      <c r="J143" s="245"/>
      <c r="K143" s="246"/>
    </row>
    <row r="144" spans="2:11" ht="18.75" customHeight="1">
      <c r="B144" s="231"/>
      <c r="C144" s="231"/>
      <c r="D144" s="231"/>
      <c r="E144" s="231"/>
      <c r="F144" s="232"/>
      <c r="G144" s="231"/>
      <c r="H144" s="231"/>
      <c r="I144" s="231"/>
      <c r="J144" s="231"/>
      <c r="K144" s="231"/>
    </row>
    <row r="145" spans="2:11" ht="18.75" customHeight="1">
      <c r="B145" s="206"/>
      <c r="C145" s="206"/>
      <c r="D145" s="206"/>
      <c r="E145" s="206"/>
      <c r="F145" s="206"/>
      <c r="G145" s="206"/>
      <c r="H145" s="206"/>
      <c r="I145" s="206"/>
      <c r="J145" s="206"/>
      <c r="K145" s="206"/>
    </row>
    <row r="146" spans="2:11" ht="7.5" customHeight="1">
      <c r="B146" s="207"/>
      <c r="C146" s="208"/>
      <c r="D146" s="208"/>
      <c r="E146" s="208"/>
      <c r="F146" s="208"/>
      <c r="G146" s="208"/>
      <c r="H146" s="208"/>
      <c r="I146" s="208"/>
      <c r="J146" s="208"/>
      <c r="K146" s="209"/>
    </row>
    <row r="147" spans="2:11" ht="45" customHeight="1">
      <c r="B147" s="210"/>
      <c r="C147" s="307" t="s">
        <v>570</v>
      </c>
      <c r="D147" s="307"/>
      <c r="E147" s="307"/>
      <c r="F147" s="307"/>
      <c r="G147" s="307"/>
      <c r="H147" s="307"/>
      <c r="I147" s="307"/>
      <c r="J147" s="307"/>
      <c r="K147" s="211"/>
    </row>
    <row r="148" spans="2:11" ht="17.25" customHeight="1">
      <c r="B148" s="210"/>
      <c r="C148" s="212" t="s">
        <v>505</v>
      </c>
      <c r="D148" s="212"/>
      <c r="E148" s="212"/>
      <c r="F148" s="212" t="s">
        <v>506</v>
      </c>
      <c r="G148" s="213"/>
      <c r="H148" s="212" t="s">
        <v>52</v>
      </c>
      <c r="I148" s="212" t="s">
        <v>55</v>
      </c>
      <c r="J148" s="212" t="s">
        <v>507</v>
      </c>
      <c r="K148" s="211"/>
    </row>
    <row r="149" spans="2:11" ht="17.25" customHeight="1">
      <c r="B149" s="210"/>
      <c r="C149" s="214" t="s">
        <v>508</v>
      </c>
      <c r="D149" s="214"/>
      <c r="E149" s="214"/>
      <c r="F149" s="215" t="s">
        <v>509</v>
      </c>
      <c r="G149" s="216"/>
      <c r="H149" s="214"/>
      <c r="I149" s="214"/>
      <c r="J149" s="214" t="s">
        <v>510</v>
      </c>
      <c r="K149" s="211"/>
    </row>
    <row r="150" spans="2:11" ht="5.25" customHeight="1">
      <c r="B150" s="222"/>
      <c r="C150" s="217"/>
      <c r="D150" s="217"/>
      <c r="E150" s="217"/>
      <c r="F150" s="217"/>
      <c r="G150" s="218"/>
      <c r="H150" s="217"/>
      <c r="I150" s="217"/>
      <c r="J150" s="217"/>
      <c r="K150" s="243"/>
    </row>
    <row r="151" spans="2:11" ht="15" customHeight="1">
      <c r="B151" s="222"/>
      <c r="C151" s="247" t="s">
        <v>514</v>
      </c>
      <c r="D151" s="199"/>
      <c r="E151" s="199"/>
      <c r="F151" s="248" t="s">
        <v>511</v>
      </c>
      <c r="G151" s="199"/>
      <c r="H151" s="247" t="s">
        <v>551</v>
      </c>
      <c r="I151" s="247" t="s">
        <v>513</v>
      </c>
      <c r="J151" s="247">
        <v>120</v>
      </c>
      <c r="K151" s="243"/>
    </row>
    <row r="152" spans="2:11" ht="15" customHeight="1">
      <c r="B152" s="222"/>
      <c r="C152" s="247" t="s">
        <v>560</v>
      </c>
      <c r="D152" s="199"/>
      <c r="E152" s="199"/>
      <c r="F152" s="248" t="s">
        <v>511</v>
      </c>
      <c r="G152" s="199"/>
      <c r="H152" s="247" t="s">
        <v>571</v>
      </c>
      <c r="I152" s="247" t="s">
        <v>513</v>
      </c>
      <c r="J152" s="247" t="s">
        <v>562</v>
      </c>
      <c r="K152" s="243"/>
    </row>
    <row r="153" spans="2:11" ht="15" customHeight="1">
      <c r="B153" s="222"/>
      <c r="C153" s="247" t="s">
        <v>459</v>
      </c>
      <c r="D153" s="199"/>
      <c r="E153" s="199"/>
      <c r="F153" s="248" t="s">
        <v>511</v>
      </c>
      <c r="G153" s="199"/>
      <c r="H153" s="247" t="s">
        <v>572</v>
      </c>
      <c r="I153" s="247" t="s">
        <v>513</v>
      </c>
      <c r="J153" s="247" t="s">
        <v>562</v>
      </c>
      <c r="K153" s="243"/>
    </row>
    <row r="154" spans="2:11" ht="15" customHeight="1">
      <c r="B154" s="222"/>
      <c r="C154" s="247" t="s">
        <v>516</v>
      </c>
      <c r="D154" s="199"/>
      <c r="E154" s="199"/>
      <c r="F154" s="248" t="s">
        <v>517</v>
      </c>
      <c r="G154" s="199"/>
      <c r="H154" s="247" t="s">
        <v>551</v>
      </c>
      <c r="I154" s="247" t="s">
        <v>513</v>
      </c>
      <c r="J154" s="247">
        <v>50</v>
      </c>
      <c r="K154" s="243"/>
    </row>
    <row r="155" spans="2:11" ht="15" customHeight="1">
      <c r="B155" s="222"/>
      <c r="C155" s="247" t="s">
        <v>519</v>
      </c>
      <c r="D155" s="199"/>
      <c r="E155" s="199"/>
      <c r="F155" s="248" t="s">
        <v>511</v>
      </c>
      <c r="G155" s="199"/>
      <c r="H155" s="247" t="s">
        <v>551</v>
      </c>
      <c r="I155" s="247" t="s">
        <v>521</v>
      </c>
      <c r="J155" s="247"/>
      <c r="K155" s="243"/>
    </row>
    <row r="156" spans="2:11" ht="15" customHeight="1">
      <c r="B156" s="222"/>
      <c r="C156" s="247" t="s">
        <v>530</v>
      </c>
      <c r="D156" s="199"/>
      <c r="E156" s="199"/>
      <c r="F156" s="248" t="s">
        <v>517</v>
      </c>
      <c r="G156" s="199"/>
      <c r="H156" s="247" t="s">
        <v>551</v>
      </c>
      <c r="I156" s="247" t="s">
        <v>513</v>
      </c>
      <c r="J156" s="247">
        <v>50</v>
      </c>
      <c r="K156" s="243"/>
    </row>
    <row r="157" spans="2:11" ht="15" customHeight="1">
      <c r="B157" s="222"/>
      <c r="C157" s="247" t="s">
        <v>538</v>
      </c>
      <c r="D157" s="199"/>
      <c r="E157" s="199"/>
      <c r="F157" s="248" t="s">
        <v>517</v>
      </c>
      <c r="G157" s="199"/>
      <c r="H157" s="247" t="s">
        <v>551</v>
      </c>
      <c r="I157" s="247" t="s">
        <v>513</v>
      </c>
      <c r="J157" s="247">
        <v>50</v>
      </c>
      <c r="K157" s="243"/>
    </row>
    <row r="158" spans="2:11" ht="15" customHeight="1">
      <c r="B158" s="222"/>
      <c r="C158" s="247" t="s">
        <v>536</v>
      </c>
      <c r="D158" s="199"/>
      <c r="E158" s="199"/>
      <c r="F158" s="248" t="s">
        <v>517</v>
      </c>
      <c r="G158" s="199"/>
      <c r="H158" s="247" t="s">
        <v>551</v>
      </c>
      <c r="I158" s="247" t="s">
        <v>513</v>
      </c>
      <c r="J158" s="247">
        <v>50</v>
      </c>
      <c r="K158" s="243"/>
    </row>
    <row r="159" spans="2:11" ht="15" customHeight="1">
      <c r="B159" s="222"/>
      <c r="C159" s="247" t="s">
        <v>84</v>
      </c>
      <c r="D159" s="199"/>
      <c r="E159" s="199"/>
      <c r="F159" s="248" t="s">
        <v>511</v>
      </c>
      <c r="G159" s="199"/>
      <c r="H159" s="247" t="s">
        <v>573</v>
      </c>
      <c r="I159" s="247" t="s">
        <v>513</v>
      </c>
      <c r="J159" s="247" t="s">
        <v>574</v>
      </c>
      <c r="K159" s="243"/>
    </row>
    <row r="160" spans="2:11" ht="15" customHeight="1">
      <c r="B160" s="222"/>
      <c r="C160" s="247" t="s">
        <v>575</v>
      </c>
      <c r="D160" s="199"/>
      <c r="E160" s="199"/>
      <c r="F160" s="248" t="s">
        <v>511</v>
      </c>
      <c r="G160" s="199"/>
      <c r="H160" s="247" t="s">
        <v>576</v>
      </c>
      <c r="I160" s="247" t="s">
        <v>546</v>
      </c>
      <c r="J160" s="247"/>
      <c r="K160" s="243"/>
    </row>
    <row r="161" spans="2:11" ht="15" customHeight="1">
      <c r="B161" s="249"/>
      <c r="C161" s="229"/>
      <c r="D161" s="229"/>
      <c r="E161" s="229"/>
      <c r="F161" s="229"/>
      <c r="G161" s="229"/>
      <c r="H161" s="229"/>
      <c r="I161" s="229"/>
      <c r="J161" s="229"/>
      <c r="K161" s="250"/>
    </row>
    <row r="162" spans="2:11" ht="18.75" customHeight="1">
      <c r="B162" s="231"/>
      <c r="C162" s="241"/>
      <c r="D162" s="241"/>
      <c r="E162" s="241"/>
      <c r="F162" s="251"/>
      <c r="G162" s="241"/>
      <c r="H162" s="241"/>
      <c r="I162" s="241"/>
      <c r="J162" s="241"/>
      <c r="K162" s="231"/>
    </row>
    <row r="163" spans="2:11" ht="18.75" customHeight="1">
      <c r="B163" s="206"/>
      <c r="C163" s="206"/>
      <c r="D163" s="206"/>
      <c r="E163" s="206"/>
      <c r="F163" s="206"/>
      <c r="G163" s="206"/>
      <c r="H163" s="206"/>
      <c r="I163" s="206"/>
      <c r="J163" s="206"/>
      <c r="K163" s="206"/>
    </row>
    <row r="164" spans="2:11" ht="7.5" customHeight="1">
      <c r="B164" s="188"/>
      <c r="C164" s="189"/>
      <c r="D164" s="189"/>
      <c r="E164" s="189"/>
      <c r="F164" s="189"/>
      <c r="G164" s="189"/>
      <c r="H164" s="189"/>
      <c r="I164" s="189"/>
      <c r="J164" s="189"/>
      <c r="K164" s="190"/>
    </row>
    <row r="165" spans="2:11" ht="45" customHeight="1">
      <c r="B165" s="191"/>
      <c r="C165" s="308" t="s">
        <v>577</v>
      </c>
      <c r="D165" s="308"/>
      <c r="E165" s="308"/>
      <c r="F165" s="308"/>
      <c r="G165" s="308"/>
      <c r="H165" s="308"/>
      <c r="I165" s="308"/>
      <c r="J165" s="308"/>
      <c r="K165" s="192"/>
    </row>
    <row r="166" spans="2:11" ht="17.25" customHeight="1">
      <c r="B166" s="191"/>
      <c r="C166" s="212" t="s">
        <v>505</v>
      </c>
      <c r="D166" s="212"/>
      <c r="E166" s="212"/>
      <c r="F166" s="212" t="s">
        <v>506</v>
      </c>
      <c r="G166" s="252"/>
      <c r="H166" s="253" t="s">
        <v>52</v>
      </c>
      <c r="I166" s="253" t="s">
        <v>55</v>
      </c>
      <c r="J166" s="212" t="s">
        <v>507</v>
      </c>
      <c r="K166" s="192"/>
    </row>
    <row r="167" spans="2:11" ht="17.25" customHeight="1">
      <c r="B167" s="193"/>
      <c r="C167" s="214" t="s">
        <v>508</v>
      </c>
      <c r="D167" s="214"/>
      <c r="E167" s="214"/>
      <c r="F167" s="215" t="s">
        <v>509</v>
      </c>
      <c r="G167" s="254"/>
      <c r="H167" s="255"/>
      <c r="I167" s="255"/>
      <c r="J167" s="214" t="s">
        <v>510</v>
      </c>
      <c r="K167" s="194"/>
    </row>
    <row r="168" spans="2:11" ht="5.25" customHeight="1">
      <c r="B168" s="222"/>
      <c r="C168" s="217"/>
      <c r="D168" s="217"/>
      <c r="E168" s="217"/>
      <c r="F168" s="217"/>
      <c r="G168" s="218"/>
      <c r="H168" s="217"/>
      <c r="I168" s="217"/>
      <c r="J168" s="217"/>
      <c r="K168" s="243"/>
    </row>
    <row r="169" spans="2:11" ht="15" customHeight="1">
      <c r="B169" s="222"/>
      <c r="C169" s="199" t="s">
        <v>514</v>
      </c>
      <c r="D169" s="199"/>
      <c r="E169" s="199"/>
      <c r="F169" s="220" t="s">
        <v>511</v>
      </c>
      <c r="G169" s="199"/>
      <c r="H169" s="199" t="s">
        <v>551</v>
      </c>
      <c r="I169" s="199" t="s">
        <v>513</v>
      </c>
      <c r="J169" s="199">
        <v>120</v>
      </c>
      <c r="K169" s="243"/>
    </row>
    <row r="170" spans="2:11" ht="15" customHeight="1">
      <c r="B170" s="222"/>
      <c r="C170" s="199" t="s">
        <v>560</v>
      </c>
      <c r="D170" s="199"/>
      <c r="E170" s="199"/>
      <c r="F170" s="220" t="s">
        <v>511</v>
      </c>
      <c r="G170" s="199"/>
      <c r="H170" s="199" t="s">
        <v>561</v>
      </c>
      <c r="I170" s="199" t="s">
        <v>513</v>
      </c>
      <c r="J170" s="199" t="s">
        <v>562</v>
      </c>
      <c r="K170" s="243"/>
    </row>
    <row r="171" spans="2:11" ht="15" customHeight="1">
      <c r="B171" s="222"/>
      <c r="C171" s="199" t="s">
        <v>459</v>
      </c>
      <c r="D171" s="199"/>
      <c r="E171" s="199"/>
      <c r="F171" s="220" t="s">
        <v>511</v>
      </c>
      <c r="G171" s="199"/>
      <c r="H171" s="199" t="s">
        <v>578</v>
      </c>
      <c r="I171" s="199" t="s">
        <v>513</v>
      </c>
      <c r="J171" s="199" t="s">
        <v>562</v>
      </c>
      <c r="K171" s="243"/>
    </row>
    <row r="172" spans="2:11" ht="15" customHeight="1">
      <c r="B172" s="222"/>
      <c r="C172" s="199" t="s">
        <v>516</v>
      </c>
      <c r="D172" s="199"/>
      <c r="E172" s="199"/>
      <c r="F172" s="220" t="s">
        <v>517</v>
      </c>
      <c r="G172" s="199"/>
      <c r="H172" s="199" t="s">
        <v>578</v>
      </c>
      <c r="I172" s="199" t="s">
        <v>513</v>
      </c>
      <c r="J172" s="199">
        <v>50</v>
      </c>
      <c r="K172" s="243"/>
    </row>
    <row r="173" spans="2:11" ht="15" customHeight="1">
      <c r="B173" s="222"/>
      <c r="C173" s="199" t="s">
        <v>519</v>
      </c>
      <c r="D173" s="199"/>
      <c r="E173" s="199"/>
      <c r="F173" s="220" t="s">
        <v>511</v>
      </c>
      <c r="G173" s="199"/>
      <c r="H173" s="199" t="s">
        <v>578</v>
      </c>
      <c r="I173" s="199" t="s">
        <v>521</v>
      </c>
      <c r="J173" s="199"/>
      <c r="K173" s="243"/>
    </row>
    <row r="174" spans="2:11" ht="15" customHeight="1">
      <c r="B174" s="222"/>
      <c r="C174" s="199" t="s">
        <v>530</v>
      </c>
      <c r="D174" s="199"/>
      <c r="E174" s="199"/>
      <c r="F174" s="220" t="s">
        <v>517</v>
      </c>
      <c r="G174" s="199"/>
      <c r="H174" s="199" t="s">
        <v>578</v>
      </c>
      <c r="I174" s="199" t="s">
        <v>513</v>
      </c>
      <c r="J174" s="199">
        <v>50</v>
      </c>
      <c r="K174" s="243"/>
    </row>
    <row r="175" spans="2:11" ht="15" customHeight="1">
      <c r="B175" s="222"/>
      <c r="C175" s="199" t="s">
        <v>538</v>
      </c>
      <c r="D175" s="199"/>
      <c r="E175" s="199"/>
      <c r="F175" s="220" t="s">
        <v>517</v>
      </c>
      <c r="G175" s="199"/>
      <c r="H175" s="199" t="s">
        <v>578</v>
      </c>
      <c r="I175" s="199" t="s">
        <v>513</v>
      </c>
      <c r="J175" s="199">
        <v>50</v>
      </c>
      <c r="K175" s="243"/>
    </row>
    <row r="176" spans="2:11" ht="15" customHeight="1">
      <c r="B176" s="222"/>
      <c r="C176" s="199" t="s">
        <v>536</v>
      </c>
      <c r="D176" s="199"/>
      <c r="E176" s="199"/>
      <c r="F176" s="220" t="s">
        <v>517</v>
      </c>
      <c r="G176" s="199"/>
      <c r="H176" s="199" t="s">
        <v>578</v>
      </c>
      <c r="I176" s="199" t="s">
        <v>513</v>
      </c>
      <c r="J176" s="199">
        <v>50</v>
      </c>
      <c r="K176" s="243"/>
    </row>
    <row r="177" spans="2:11" ht="15" customHeight="1">
      <c r="B177" s="222"/>
      <c r="C177" s="199" t="s">
        <v>99</v>
      </c>
      <c r="D177" s="199"/>
      <c r="E177" s="199"/>
      <c r="F177" s="220" t="s">
        <v>511</v>
      </c>
      <c r="G177" s="199"/>
      <c r="H177" s="199" t="s">
        <v>579</v>
      </c>
      <c r="I177" s="199" t="s">
        <v>580</v>
      </c>
      <c r="J177" s="199"/>
      <c r="K177" s="243"/>
    </row>
    <row r="178" spans="2:11" ht="15" customHeight="1">
      <c r="B178" s="222"/>
      <c r="C178" s="199" t="s">
        <v>55</v>
      </c>
      <c r="D178" s="199"/>
      <c r="E178" s="199"/>
      <c r="F178" s="220" t="s">
        <v>511</v>
      </c>
      <c r="G178" s="199"/>
      <c r="H178" s="199" t="s">
        <v>581</v>
      </c>
      <c r="I178" s="199" t="s">
        <v>582</v>
      </c>
      <c r="J178" s="199">
        <v>1</v>
      </c>
      <c r="K178" s="243"/>
    </row>
    <row r="179" spans="2:11" ht="15" customHeight="1">
      <c r="B179" s="222"/>
      <c r="C179" s="199" t="s">
        <v>51</v>
      </c>
      <c r="D179" s="199"/>
      <c r="E179" s="199"/>
      <c r="F179" s="220" t="s">
        <v>511</v>
      </c>
      <c r="G179" s="199"/>
      <c r="H179" s="199" t="s">
        <v>583</v>
      </c>
      <c r="I179" s="199" t="s">
        <v>513</v>
      </c>
      <c r="J179" s="199">
        <v>20</v>
      </c>
      <c r="K179" s="243"/>
    </row>
    <row r="180" spans="2:11" ht="15" customHeight="1">
      <c r="B180" s="222"/>
      <c r="C180" s="199" t="s">
        <v>52</v>
      </c>
      <c r="D180" s="199"/>
      <c r="E180" s="199"/>
      <c r="F180" s="220" t="s">
        <v>511</v>
      </c>
      <c r="G180" s="199"/>
      <c r="H180" s="199" t="s">
        <v>584</v>
      </c>
      <c r="I180" s="199" t="s">
        <v>513</v>
      </c>
      <c r="J180" s="199">
        <v>255</v>
      </c>
      <c r="K180" s="243"/>
    </row>
    <row r="181" spans="2:11" ht="15" customHeight="1">
      <c r="B181" s="222"/>
      <c r="C181" s="199" t="s">
        <v>100</v>
      </c>
      <c r="D181" s="199"/>
      <c r="E181" s="199"/>
      <c r="F181" s="220" t="s">
        <v>511</v>
      </c>
      <c r="G181" s="199"/>
      <c r="H181" s="199" t="s">
        <v>475</v>
      </c>
      <c r="I181" s="199" t="s">
        <v>513</v>
      </c>
      <c r="J181" s="199">
        <v>10</v>
      </c>
      <c r="K181" s="243"/>
    </row>
    <row r="182" spans="2:11" ht="15" customHeight="1">
      <c r="B182" s="222"/>
      <c r="C182" s="199" t="s">
        <v>101</v>
      </c>
      <c r="D182" s="199"/>
      <c r="E182" s="199"/>
      <c r="F182" s="220" t="s">
        <v>511</v>
      </c>
      <c r="G182" s="199"/>
      <c r="H182" s="199" t="s">
        <v>585</v>
      </c>
      <c r="I182" s="199" t="s">
        <v>546</v>
      </c>
      <c r="J182" s="199"/>
      <c r="K182" s="243"/>
    </row>
    <row r="183" spans="2:11" ht="15" customHeight="1">
      <c r="B183" s="222"/>
      <c r="C183" s="199" t="s">
        <v>586</v>
      </c>
      <c r="D183" s="199"/>
      <c r="E183" s="199"/>
      <c r="F183" s="220" t="s">
        <v>511</v>
      </c>
      <c r="G183" s="199"/>
      <c r="H183" s="199" t="s">
        <v>587</v>
      </c>
      <c r="I183" s="199" t="s">
        <v>546</v>
      </c>
      <c r="J183" s="199"/>
      <c r="K183" s="243"/>
    </row>
    <row r="184" spans="2:11" ht="15" customHeight="1">
      <c r="B184" s="222"/>
      <c r="C184" s="199" t="s">
        <v>575</v>
      </c>
      <c r="D184" s="199"/>
      <c r="E184" s="199"/>
      <c r="F184" s="220" t="s">
        <v>511</v>
      </c>
      <c r="G184" s="199"/>
      <c r="H184" s="199" t="s">
        <v>588</v>
      </c>
      <c r="I184" s="199" t="s">
        <v>546</v>
      </c>
      <c r="J184" s="199"/>
      <c r="K184" s="243"/>
    </row>
    <row r="185" spans="2:11" ht="15" customHeight="1">
      <c r="B185" s="222"/>
      <c r="C185" s="199" t="s">
        <v>103</v>
      </c>
      <c r="D185" s="199"/>
      <c r="E185" s="199"/>
      <c r="F185" s="220" t="s">
        <v>517</v>
      </c>
      <c r="G185" s="199"/>
      <c r="H185" s="199" t="s">
        <v>589</v>
      </c>
      <c r="I185" s="199" t="s">
        <v>513</v>
      </c>
      <c r="J185" s="199">
        <v>50</v>
      </c>
      <c r="K185" s="243"/>
    </row>
    <row r="186" spans="2:11" ht="15" customHeight="1">
      <c r="B186" s="222"/>
      <c r="C186" s="199" t="s">
        <v>590</v>
      </c>
      <c r="D186" s="199"/>
      <c r="E186" s="199"/>
      <c r="F186" s="220" t="s">
        <v>517</v>
      </c>
      <c r="G186" s="199"/>
      <c r="H186" s="199" t="s">
        <v>591</v>
      </c>
      <c r="I186" s="199" t="s">
        <v>592</v>
      </c>
      <c r="J186" s="199"/>
      <c r="K186" s="243"/>
    </row>
    <row r="187" spans="2:11" ht="15" customHeight="1">
      <c r="B187" s="222"/>
      <c r="C187" s="199" t="s">
        <v>593</v>
      </c>
      <c r="D187" s="199"/>
      <c r="E187" s="199"/>
      <c r="F187" s="220" t="s">
        <v>517</v>
      </c>
      <c r="G187" s="199"/>
      <c r="H187" s="199" t="s">
        <v>594</v>
      </c>
      <c r="I187" s="199" t="s">
        <v>592</v>
      </c>
      <c r="J187" s="199"/>
      <c r="K187" s="243"/>
    </row>
    <row r="188" spans="2:11" ht="15" customHeight="1">
      <c r="B188" s="222"/>
      <c r="C188" s="199" t="s">
        <v>595</v>
      </c>
      <c r="D188" s="199"/>
      <c r="E188" s="199"/>
      <c r="F188" s="220" t="s">
        <v>517</v>
      </c>
      <c r="G188" s="199"/>
      <c r="H188" s="199" t="s">
        <v>596</v>
      </c>
      <c r="I188" s="199" t="s">
        <v>592</v>
      </c>
      <c r="J188" s="199"/>
      <c r="K188" s="243"/>
    </row>
    <row r="189" spans="2:11" ht="15" customHeight="1">
      <c r="B189" s="222"/>
      <c r="C189" s="256" t="s">
        <v>597</v>
      </c>
      <c r="D189" s="199"/>
      <c r="E189" s="199"/>
      <c r="F189" s="220" t="s">
        <v>517</v>
      </c>
      <c r="G189" s="199"/>
      <c r="H189" s="199" t="s">
        <v>598</v>
      </c>
      <c r="I189" s="199" t="s">
        <v>599</v>
      </c>
      <c r="J189" s="257" t="s">
        <v>600</v>
      </c>
      <c r="K189" s="243"/>
    </row>
    <row r="190" spans="2:11" ht="15" customHeight="1">
      <c r="B190" s="222"/>
      <c r="C190" s="256" t="s">
        <v>40</v>
      </c>
      <c r="D190" s="199"/>
      <c r="E190" s="199"/>
      <c r="F190" s="220" t="s">
        <v>511</v>
      </c>
      <c r="G190" s="199"/>
      <c r="H190" s="196" t="s">
        <v>601</v>
      </c>
      <c r="I190" s="199" t="s">
        <v>602</v>
      </c>
      <c r="J190" s="199"/>
      <c r="K190" s="243"/>
    </row>
    <row r="191" spans="2:11" ht="15" customHeight="1">
      <c r="B191" s="222"/>
      <c r="C191" s="256" t="s">
        <v>603</v>
      </c>
      <c r="D191" s="199"/>
      <c r="E191" s="199"/>
      <c r="F191" s="220" t="s">
        <v>511</v>
      </c>
      <c r="G191" s="199"/>
      <c r="H191" s="199" t="s">
        <v>604</v>
      </c>
      <c r="I191" s="199" t="s">
        <v>546</v>
      </c>
      <c r="J191" s="199"/>
      <c r="K191" s="243"/>
    </row>
    <row r="192" spans="2:11" ht="15" customHeight="1">
      <c r="B192" s="222"/>
      <c r="C192" s="256" t="s">
        <v>605</v>
      </c>
      <c r="D192" s="199"/>
      <c r="E192" s="199"/>
      <c r="F192" s="220" t="s">
        <v>511</v>
      </c>
      <c r="G192" s="199"/>
      <c r="H192" s="199" t="s">
        <v>606</v>
      </c>
      <c r="I192" s="199" t="s">
        <v>546</v>
      </c>
      <c r="J192" s="199"/>
      <c r="K192" s="243"/>
    </row>
    <row r="193" spans="2:11" ht="15" customHeight="1">
      <c r="B193" s="222"/>
      <c r="C193" s="256" t="s">
        <v>607</v>
      </c>
      <c r="D193" s="199"/>
      <c r="E193" s="199"/>
      <c r="F193" s="220" t="s">
        <v>517</v>
      </c>
      <c r="G193" s="199"/>
      <c r="H193" s="199" t="s">
        <v>608</v>
      </c>
      <c r="I193" s="199" t="s">
        <v>546</v>
      </c>
      <c r="J193" s="199"/>
      <c r="K193" s="243"/>
    </row>
    <row r="194" spans="2:11" ht="15" customHeight="1">
      <c r="B194" s="249"/>
      <c r="C194" s="258"/>
      <c r="D194" s="229"/>
      <c r="E194" s="229"/>
      <c r="F194" s="229"/>
      <c r="G194" s="229"/>
      <c r="H194" s="229"/>
      <c r="I194" s="229"/>
      <c r="J194" s="229"/>
      <c r="K194" s="250"/>
    </row>
    <row r="195" spans="2:11" ht="18.75" customHeight="1">
      <c r="B195" s="231"/>
      <c r="C195" s="241"/>
      <c r="D195" s="241"/>
      <c r="E195" s="241"/>
      <c r="F195" s="251"/>
      <c r="G195" s="241"/>
      <c r="H195" s="241"/>
      <c r="I195" s="241"/>
      <c r="J195" s="241"/>
      <c r="K195" s="231"/>
    </row>
    <row r="196" spans="2:11" ht="18.75" customHeight="1">
      <c r="B196" s="231"/>
      <c r="C196" s="241"/>
      <c r="D196" s="241"/>
      <c r="E196" s="241"/>
      <c r="F196" s="251"/>
      <c r="G196" s="241"/>
      <c r="H196" s="241"/>
      <c r="I196" s="241"/>
      <c r="J196" s="241"/>
      <c r="K196" s="231"/>
    </row>
    <row r="197" spans="2:11" ht="18.75" customHeight="1">
      <c r="B197" s="206"/>
      <c r="C197" s="206"/>
      <c r="D197" s="206"/>
      <c r="E197" s="206"/>
      <c r="F197" s="206"/>
      <c r="G197" s="206"/>
      <c r="H197" s="206"/>
      <c r="I197" s="206"/>
      <c r="J197" s="206"/>
      <c r="K197" s="206"/>
    </row>
    <row r="198" spans="2:11" ht="13.5">
      <c r="B198" s="188"/>
      <c r="C198" s="189"/>
      <c r="D198" s="189"/>
      <c r="E198" s="189"/>
      <c r="F198" s="189"/>
      <c r="G198" s="189"/>
      <c r="H198" s="189"/>
      <c r="I198" s="189"/>
      <c r="J198" s="189"/>
      <c r="K198" s="190"/>
    </row>
    <row r="199" spans="2:11" ht="21">
      <c r="B199" s="191"/>
      <c r="C199" s="308" t="s">
        <v>609</v>
      </c>
      <c r="D199" s="308"/>
      <c r="E199" s="308"/>
      <c r="F199" s="308"/>
      <c r="G199" s="308"/>
      <c r="H199" s="308"/>
      <c r="I199" s="308"/>
      <c r="J199" s="308"/>
      <c r="K199" s="192"/>
    </row>
    <row r="200" spans="2:11" ht="25.5" customHeight="1">
      <c r="B200" s="191"/>
      <c r="C200" s="259" t="s">
        <v>610</v>
      </c>
      <c r="D200" s="259"/>
      <c r="E200" s="259"/>
      <c r="F200" s="259" t="s">
        <v>611</v>
      </c>
      <c r="G200" s="260"/>
      <c r="H200" s="309" t="s">
        <v>612</v>
      </c>
      <c r="I200" s="309"/>
      <c r="J200" s="309"/>
      <c r="K200" s="192"/>
    </row>
    <row r="201" spans="2:11" ht="5.25" customHeight="1">
      <c r="B201" s="222"/>
      <c r="C201" s="217"/>
      <c r="D201" s="217"/>
      <c r="E201" s="217"/>
      <c r="F201" s="217"/>
      <c r="G201" s="241"/>
      <c r="H201" s="217"/>
      <c r="I201" s="217"/>
      <c r="J201" s="217"/>
      <c r="K201" s="243"/>
    </row>
    <row r="202" spans="2:11" ht="15" customHeight="1">
      <c r="B202" s="222"/>
      <c r="C202" s="199" t="s">
        <v>602</v>
      </c>
      <c r="D202" s="199"/>
      <c r="E202" s="199"/>
      <c r="F202" s="220" t="s">
        <v>41</v>
      </c>
      <c r="G202" s="199"/>
      <c r="H202" s="310" t="s">
        <v>613</v>
      </c>
      <c r="I202" s="310"/>
      <c r="J202" s="310"/>
      <c r="K202" s="243"/>
    </row>
    <row r="203" spans="2:11" ht="15" customHeight="1">
      <c r="B203" s="222"/>
      <c r="C203" s="199"/>
      <c r="D203" s="199"/>
      <c r="E203" s="199"/>
      <c r="F203" s="220" t="s">
        <v>42</v>
      </c>
      <c r="G203" s="199"/>
      <c r="H203" s="310" t="s">
        <v>614</v>
      </c>
      <c r="I203" s="310"/>
      <c r="J203" s="310"/>
      <c r="K203" s="243"/>
    </row>
    <row r="204" spans="2:11" ht="15" customHeight="1">
      <c r="B204" s="222"/>
      <c r="C204" s="199"/>
      <c r="D204" s="199"/>
      <c r="E204" s="199"/>
      <c r="F204" s="220" t="s">
        <v>45</v>
      </c>
      <c r="G204" s="199"/>
      <c r="H204" s="310" t="s">
        <v>615</v>
      </c>
      <c r="I204" s="310"/>
      <c r="J204" s="310"/>
      <c r="K204" s="243"/>
    </row>
    <row r="205" spans="2:11" ht="15" customHeight="1">
      <c r="B205" s="222"/>
      <c r="C205" s="199"/>
      <c r="D205" s="199"/>
      <c r="E205" s="199"/>
      <c r="F205" s="220" t="s">
        <v>43</v>
      </c>
      <c r="G205" s="199"/>
      <c r="H205" s="310" t="s">
        <v>616</v>
      </c>
      <c r="I205" s="310"/>
      <c r="J205" s="310"/>
      <c r="K205" s="243"/>
    </row>
    <row r="206" spans="2:11" ht="15" customHeight="1">
      <c r="B206" s="222"/>
      <c r="C206" s="199"/>
      <c r="D206" s="199"/>
      <c r="E206" s="199"/>
      <c r="F206" s="220" t="s">
        <v>44</v>
      </c>
      <c r="G206" s="199"/>
      <c r="H206" s="310" t="s">
        <v>617</v>
      </c>
      <c r="I206" s="310"/>
      <c r="J206" s="310"/>
      <c r="K206" s="243"/>
    </row>
    <row r="207" spans="2:11" ht="15" customHeight="1">
      <c r="B207" s="222"/>
      <c r="C207" s="199"/>
      <c r="D207" s="199"/>
      <c r="E207" s="199"/>
      <c r="F207" s="220"/>
      <c r="G207" s="199"/>
      <c r="H207" s="199"/>
      <c r="I207" s="199"/>
      <c r="J207" s="199"/>
      <c r="K207" s="243"/>
    </row>
    <row r="208" spans="2:11" ht="15" customHeight="1">
      <c r="B208" s="222"/>
      <c r="C208" s="199" t="s">
        <v>558</v>
      </c>
      <c r="D208" s="199"/>
      <c r="E208" s="199"/>
      <c r="F208" s="220" t="s">
        <v>76</v>
      </c>
      <c r="G208" s="199"/>
      <c r="H208" s="310" t="s">
        <v>618</v>
      </c>
      <c r="I208" s="310"/>
      <c r="J208" s="310"/>
      <c r="K208" s="243"/>
    </row>
    <row r="209" spans="2:11" ht="15" customHeight="1">
      <c r="B209" s="222"/>
      <c r="C209" s="199"/>
      <c r="D209" s="199"/>
      <c r="E209" s="199"/>
      <c r="F209" s="220" t="s">
        <v>453</v>
      </c>
      <c r="G209" s="199"/>
      <c r="H209" s="310" t="s">
        <v>454</v>
      </c>
      <c r="I209" s="310"/>
      <c r="J209" s="310"/>
      <c r="K209" s="243"/>
    </row>
    <row r="210" spans="2:11" ht="15" customHeight="1">
      <c r="B210" s="222"/>
      <c r="C210" s="199"/>
      <c r="D210" s="199"/>
      <c r="E210" s="199"/>
      <c r="F210" s="220" t="s">
        <v>451</v>
      </c>
      <c r="G210" s="199"/>
      <c r="H210" s="310" t="s">
        <v>619</v>
      </c>
      <c r="I210" s="310"/>
      <c r="J210" s="310"/>
      <c r="K210" s="243"/>
    </row>
    <row r="211" spans="2:11" ht="15" customHeight="1">
      <c r="B211" s="261"/>
      <c r="C211" s="199"/>
      <c r="D211" s="199"/>
      <c r="E211" s="199"/>
      <c r="F211" s="220" t="s">
        <v>455</v>
      </c>
      <c r="G211" s="256"/>
      <c r="H211" s="311" t="s">
        <v>456</v>
      </c>
      <c r="I211" s="311"/>
      <c r="J211" s="311"/>
      <c r="K211" s="262"/>
    </row>
    <row r="212" spans="2:11" ht="15" customHeight="1">
      <c r="B212" s="261"/>
      <c r="C212" s="199"/>
      <c r="D212" s="199"/>
      <c r="E212" s="199"/>
      <c r="F212" s="220" t="s">
        <v>457</v>
      </c>
      <c r="G212" s="256"/>
      <c r="H212" s="311" t="s">
        <v>620</v>
      </c>
      <c r="I212" s="311"/>
      <c r="J212" s="311"/>
      <c r="K212" s="262"/>
    </row>
    <row r="213" spans="2:11" ht="15" customHeight="1">
      <c r="B213" s="261"/>
      <c r="C213" s="199"/>
      <c r="D213" s="199"/>
      <c r="E213" s="199"/>
      <c r="F213" s="220"/>
      <c r="G213" s="256"/>
      <c r="H213" s="247"/>
      <c r="I213" s="247"/>
      <c r="J213" s="247"/>
      <c r="K213" s="262"/>
    </row>
    <row r="214" spans="2:11" ht="15" customHeight="1">
      <c r="B214" s="261"/>
      <c r="C214" s="199" t="s">
        <v>582</v>
      </c>
      <c r="D214" s="199"/>
      <c r="E214" s="199"/>
      <c r="F214" s="220">
        <v>1</v>
      </c>
      <c r="G214" s="256"/>
      <c r="H214" s="311" t="s">
        <v>621</v>
      </c>
      <c r="I214" s="311"/>
      <c r="J214" s="311"/>
      <c r="K214" s="262"/>
    </row>
    <row r="215" spans="2:11" ht="15" customHeight="1">
      <c r="B215" s="261"/>
      <c r="C215" s="199"/>
      <c r="D215" s="199"/>
      <c r="E215" s="199"/>
      <c r="F215" s="220">
        <v>2</v>
      </c>
      <c r="G215" s="256"/>
      <c r="H215" s="311" t="s">
        <v>622</v>
      </c>
      <c r="I215" s="311"/>
      <c r="J215" s="311"/>
      <c r="K215" s="262"/>
    </row>
    <row r="216" spans="2:11" ht="15" customHeight="1">
      <c r="B216" s="261"/>
      <c r="C216" s="199"/>
      <c r="D216" s="199"/>
      <c r="E216" s="199"/>
      <c r="F216" s="220">
        <v>3</v>
      </c>
      <c r="G216" s="256"/>
      <c r="H216" s="311" t="s">
        <v>623</v>
      </c>
      <c r="I216" s="311"/>
      <c r="J216" s="311"/>
      <c r="K216" s="262"/>
    </row>
    <row r="217" spans="2:11" ht="15" customHeight="1">
      <c r="B217" s="261"/>
      <c r="C217" s="199"/>
      <c r="D217" s="199"/>
      <c r="E217" s="199"/>
      <c r="F217" s="220">
        <v>4</v>
      </c>
      <c r="G217" s="256"/>
      <c r="H217" s="311" t="s">
        <v>624</v>
      </c>
      <c r="I217" s="311"/>
      <c r="J217" s="311"/>
      <c r="K217" s="262"/>
    </row>
    <row r="218" spans="2:11" ht="12.75" customHeight="1">
      <c r="B218" s="263"/>
      <c r="C218" s="264"/>
      <c r="D218" s="264"/>
      <c r="E218" s="264"/>
      <c r="F218" s="264"/>
      <c r="G218" s="264"/>
      <c r="H218" s="264"/>
      <c r="I218" s="264"/>
      <c r="J218" s="264"/>
      <c r="K218" s="265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Káťa</dc:creator>
  <cp:keywords/>
  <dc:description/>
  <cp:lastModifiedBy>Veronika Jelínková - Smluvní vztahy</cp:lastModifiedBy>
  <cp:lastPrinted>2023-05-19T05:49:38Z</cp:lastPrinted>
  <dcterms:created xsi:type="dcterms:W3CDTF">2023-02-10T12:36:59Z</dcterms:created>
  <dcterms:modified xsi:type="dcterms:W3CDTF">2023-05-19T06:07:17Z</dcterms:modified>
  <cp:category/>
  <cp:version/>
  <cp:contentType/>
  <cp:contentStatus/>
</cp:coreProperties>
</file>