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1"/>
  </bookViews>
  <sheets>
    <sheet name="Rekapitulace stavby" sheetId="1" r:id="rId1"/>
    <sheet name="SO 01 - Střecha" sheetId="2" r:id="rId2"/>
    <sheet name="SO 02 - Bleskosvod" sheetId="3" r:id="rId3"/>
    <sheet name="Pokyny pro vyplnění" sheetId="4" r:id="rId4"/>
  </sheets>
  <definedNames>
    <definedName name="_xlnm._FilterDatabase" localSheetId="1" hidden="1">'SO 01 - Střecha'!$C$92:$K$92</definedName>
    <definedName name="_xlnm._FilterDatabase" localSheetId="2" hidden="1">'SO 02 - Bleskosvod'!$C$86:$K$86</definedName>
    <definedName name="_xlnm.Print_Titles" localSheetId="0">'Rekapitulace stavby'!$49:$49</definedName>
    <definedName name="_xlnm.Print_Titles" localSheetId="1">'SO 01 - Střecha'!$92:$92</definedName>
    <definedName name="_xlnm.Print_Titles" localSheetId="2">'SO 02 - Bleskosvod'!$86:$86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  <definedName name="_xlnm.Print_Area" localSheetId="1">'SO 01 - Střecha'!$C$4:$J$36,'SO 01 - Střecha'!$C$42:$J$74,'SO 01 - Střecha'!$C$80:$K$231</definedName>
    <definedName name="_xlnm.Print_Area" localSheetId="2">'SO 02 - Bleskosvod'!$C$4:$J$36,'SO 02 - Bleskosvod'!$C$42:$J$68,'SO 02 - Bleskosvod'!$C$74:$K$146</definedName>
  </definedNames>
  <calcPr fullCalcOnLoad="1"/>
</workbook>
</file>

<file path=xl/sharedStrings.xml><?xml version="1.0" encoding="utf-8"?>
<sst xmlns="http://schemas.openxmlformats.org/spreadsheetml/2006/main" count="2600" uniqueCount="681">
  <si>
    <t>Export VZ</t>
  </si>
  <si>
    <t>List obsahuje:</t>
  </si>
  <si>
    <t>3.0</t>
  </si>
  <si>
    <t/>
  </si>
  <si>
    <t>False</t>
  </si>
  <si>
    <t>{90ea86be-39a9-4868-b9e5-6271bfed8db9}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</si>
  <si>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</si>
  <si>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</si>
  <si>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</si>
  <si>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</si>
  <si>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</si>
  <si>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</si>
  <si>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</si>
  <si>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</si>
  <si>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</si>
  <si>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16-21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</si>
  <si>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</si>
  <si>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</si>
  <si>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Energetické opatření - Střecha - Zborovská 4602, Chomutov</t>
  </si>
  <si>
    <t>0,1</t>
  </si>
  <si>
    <t>KSO:</t>
  </si>
  <si>
    <t>CC-CZ:</t>
  </si>
  <si>
    <t>1</t>
  </si>
  <si>
    <t>Místo:</t>
  </si>
  <si>
    <t>Chomutov</t>
  </si>
  <si>
    <t>Datum:</t>
  </si>
  <si>
    <t>10.06.2016</t>
  </si>
  <si>
    <t>10</t>
  </si>
  <si>
    <t>100</t>
  </si>
  <si>
    <t>Zadavatel:</t>
  </si>
  <si>
    <t>IČ:</t>
  </si>
  <si>
    <t xml:space="preserve">Úřad práce České republiky  </t>
  </si>
  <si>
    <t>DIČ:</t>
  </si>
  <si>
    <t>Uchazeč:</t>
  </si>
  <si>
    <t>Vyplň údaj</t>
  </si>
  <si>
    <t>Projektant:</t>
  </si>
  <si>
    <t>25494741</t>
  </si>
  <si>
    <t>SM - PROJEKT spol. s.r.o.</t>
  </si>
  <si>
    <t>CZ25494741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</si>
  <si>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</si>
  <si>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</si>
  <si>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</si>
  <si>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</si>
  <si>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</si>
  <si>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</si>
  <si>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</si>
  <si>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</si>
  <si>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</si>
  <si>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</si>
  <si>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</si>
  <si>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</si>
  <si>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</si>
  <si>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</si>
  <si>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</si>
  <si>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</si>
  <si>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</si>
  <si>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</si>
  <si>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</si>
  <si>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</si>
  <si>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</si>
  <si>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</si>
  <si>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</si>
  <si>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</si>
  <si>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</si>
  <si>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</si>
  <si>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</si>
  <si>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</si>
  <si>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</si>
  <si>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</si>
  <si>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</si>
  <si>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</si>
  <si>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</si>
  <si>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</si>
  <si>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</si>
  <si>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</si>
  <si>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</si>
  <si>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</si>
  <si>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</si>
  <si>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</si>
  <si>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</si>
  <si>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Střecha</t>
  </si>
  <si>
    <t>STA</t>
  </si>
  <si>
    <t>{b81a0f84-c8f3-4e5c-b1ba-1b9df5978ff0}</t>
  </si>
  <si>
    <t>2</t>
  </si>
  <si>
    <t>SO 02</t>
  </si>
  <si>
    <t>Bleskosvod</t>
  </si>
  <si>
    <t>{c6dd3058-c549-46d4-9b30-4cc604db3410}</t>
  </si>
  <si>
    <t>Zpět na list:</t>
  </si>
  <si>
    <t>KRYCÍ LIST SOUPISU</t>
  </si>
  <si>
    <t>Objekt:</t>
  </si>
  <si>
    <t>SO 01 - Střecha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</si>
  <si>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</si>
  <si>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</si>
  <si>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</si>
  <si>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</si>
  <si>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</si>
  <si>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</si>
  <si>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</si>
  <si>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</si>
  <si>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</si>
  <si>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</si>
  <si>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</si>
  <si>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</si>
  <si>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</si>
  <si>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</si>
  <si>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</si>
  <si>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</si>
  <si>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</si>
  <si>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</si>
  <si>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</si>
  <si>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</si>
  <si>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</si>
  <si>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</si>
  <si>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</si>
  <si>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</si>
  <si>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</si>
  <si>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</si>
  <si>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</si>
  <si>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</si>
  <si>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</si>
  <si>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</si>
  <si>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</si>
  <si>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</si>
  <si>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</si>
  <si>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</si>
  <si>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</si>
  <si>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</si>
  <si>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</si>
  <si>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</si>
  <si>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</si>
  <si>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</si>
  <si>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</si>
  <si>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</si>
  <si>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622211021</t>
  </si>
  <si>
    <t>Montáž kontaktního zateplení vnějších stěn z polystyrénových desek tl do 120 mm, včetně fasádních profilů</t>
  </si>
  <si>
    <t>m2</t>
  </si>
  <si>
    <t>CS ÚRS 2016 01</t>
  </si>
  <si>
    <t>4</t>
  </si>
  <si>
    <t>1917946662</t>
  </si>
  <si>
    <t>PP</t>
  </si>
  <si>
    <t>Montáž kontaktního zateplení z polystyrenových desek nebo z kombinovaných desek na vnější stěny, tloušťky desek přes 80 do 120 mm</t>
  </si>
  <si>
    <t>VV</t>
  </si>
  <si>
    <t>47,5+9,7</t>
  </si>
  <si>
    <t>Součet</t>
  </si>
  <si>
    <t>M</t>
  </si>
  <si>
    <t>283759800</t>
  </si>
  <si>
    <t>deska fasádní polystyrénová EPS 100 F 1000 x 500 x 120 mm</t>
  </si>
  <si>
    <t>8</t>
  </si>
  <si>
    <t>-1837958541</t>
  </si>
  <si>
    <t>Desky z lehčených plastů desky polystyrénové fasádní typ EPS 100 F  stabilizovaný, samozhášivý objemová hmotnost 20 až 25 kg/m3 rozměr 1000 x 500 mm, lambda 0,036 W/m K 1000 x 500 x 120 mm</t>
  </si>
  <si>
    <t>P</t>
  </si>
  <si>
    <t>Poznámka k položce:
lambda=0,036 [W / m K]</t>
  </si>
  <si>
    <t>50,9-3,4*1,1</t>
  </si>
  <si>
    <t>3</t>
  </si>
  <si>
    <t>283764000</t>
  </si>
  <si>
    <t>polystyren extrudovaný 1250 x 600</t>
  </si>
  <si>
    <t>m3</t>
  </si>
  <si>
    <t>-1094668537</t>
  </si>
  <si>
    <t>Desky z lehčených plastů desky z extrudovaného polystyrenu  lambda 0,034 - 0,038 [W / m K]   1250 x 600 mm</t>
  </si>
  <si>
    <t>9,7*1,1</t>
  </si>
  <si>
    <t>10,67*1,02 'Přepočtené koeficientem množství</t>
  </si>
  <si>
    <t>622212001</t>
  </si>
  <si>
    <t>Montáž kontaktního zateplení vnějšího ostění hl. špalety do 200 mm z polystyrenu tl do 40 mm</t>
  </si>
  <si>
    <t>m</t>
  </si>
  <si>
    <t>217187049</t>
  </si>
  <si>
    <t>Montáž kontaktního zateplení vnějšího ostění nebo nadpraží z polystyrenových desek hloubky špalet do 200 mm, tloušťky desek do 40 mm</t>
  </si>
  <si>
    <t>5</t>
  </si>
  <si>
    <t>283759310</t>
  </si>
  <si>
    <t>deska fasádní polystyrénová EPS 70 F 1000 x 500 x 30 mm</t>
  </si>
  <si>
    <t>1319452901</t>
  </si>
  <si>
    <t>Desky z lehčených plastů desky polystyrénové fasádní typ EPS 70 F fasádní, stabilizovaný, samozhášivý objemová hmotnost 15 až 20 kg/m3 rozměr 1000 x 500 mm, lambda 0,039 W/m K 1000 x 500 x  30 mm</t>
  </si>
  <si>
    <t>Poznámka k položce:
lambda=0,039 [W / m K]</t>
  </si>
  <si>
    <t>18,000*0,2*1,1</t>
  </si>
  <si>
    <t>622252001</t>
  </si>
  <si>
    <t>Montáž zakládacích soklových lišt kontaktního zateplení</t>
  </si>
  <si>
    <t>-753779731</t>
  </si>
  <si>
    <t>Montáž lišt kontaktního zateplení zakládacích soklových připevněných hmoždinkami</t>
  </si>
  <si>
    <t>4,7+7,8+1,7</t>
  </si>
  <si>
    <t>7</t>
  </si>
  <si>
    <t>590516490</t>
  </si>
  <si>
    <t>lišta soklová Al s okapničkou, zakládací U 12 cm, 0,95/200 cm</t>
  </si>
  <si>
    <t>1776981395</t>
  </si>
  <si>
    <t>Kontaktní zateplovací systémy příslušenství kontaktních zateplovacích systémů lišty soklové  - zakládací spodní profil U - Form s okapničkou, Al, délka 200 cm U 12 cm  0,95/200</t>
  </si>
  <si>
    <t>14,2*1,05 'Přepočtené koeficientem množství</t>
  </si>
  <si>
    <t>622511011</t>
  </si>
  <si>
    <t>Tenkovrstvá akrylátová zrnitá omítka tl. 1,5 mm včetně penetrace vnějších stěn</t>
  </si>
  <si>
    <t>1701291516</t>
  </si>
  <si>
    <t>Omítka tenkovrstvá akrylátová vnějších ploch probarvená, včetně penetrace podkladu zrnitá, tloušťky 1,5 mm stěn</t>
  </si>
  <si>
    <t>47,5*1,05</t>
  </si>
  <si>
    <t>9</t>
  </si>
  <si>
    <t>632451022</t>
  </si>
  <si>
    <t>Vyrovnávací potěr tl do 30 mm z MC 15 provedený v pásu</t>
  </si>
  <si>
    <t>-149464419</t>
  </si>
  <si>
    <t>Potěr cementový vyrovnávací z malty (MC-15) v pásu o průměrné (střední) tl. přes 20 do 30 mm</t>
  </si>
  <si>
    <t>1379</t>
  </si>
  <si>
    <t>Ostatní konstrukce a práce, bourání</t>
  </si>
  <si>
    <t>949101112</t>
  </si>
  <si>
    <t>Lešení pomocné pro objekty pozemních staveb s lešeňovou podlahou v do 3,5 m zatížení do 150 kg/m2</t>
  </si>
  <si>
    <t>-1049135916</t>
  </si>
  <si>
    <t>Lešení pomocné pracovní pro objekty pozemních staveb pro zatížení do 150 kg/m2, o výšce lešeňové podlahy přes 1,9 do 3,5 m</t>
  </si>
  <si>
    <t>14,9*3</t>
  </si>
  <si>
    <t>11</t>
  </si>
  <si>
    <t>952902501</t>
  </si>
  <si>
    <t>Čištění střešních nebo nadstřešních konstrukcí plochých střech budov</t>
  </si>
  <si>
    <t>-402231508</t>
  </si>
  <si>
    <t>Čištění budov při provádění oprav a udržovacích prací střešních nebo nadstřešních konstrukcí, střech plochých</t>
  </si>
  <si>
    <t>1379+32</t>
  </si>
  <si>
    <t>997</t>
  </si>
  <si>
    <t>Přesun sutě</t>
  </si>
  <si>
    <t>12</t>
  </si>
  <si>
    <t>997013115</t>
  </si>
  <si>
    <t>Vnitrostaveništní doprava suti a vybouraných hmot pro budovy v do 18 m s použitím mechanizace</t>
  </si>
  <si>
    <t>t</t>
  </si>
  <si>
    <t>1963889252</t>
  </si>
  <si>
    <t>Vnitrostaveništní doprava suti a vybouraných hmot vodorovně do 50 m svisle s použitím mechanizace pro budovy a haly výšky přes 15 do 18 m</t>
  </si>
  <si>
    <t>13</t>
  </si>
  <si>
    <t>997013312</t>
  </si>
  <si>
    <t>Montáž a demontáž shozu suti v do 20 m</t>
  </si>
  <si>
    <t>1923379317</t>
  </si>
  <si>
    <t>Shoz suti montáž a demontáž shozu výšky přes 10 do 20 m</t>
  </si>
  <si>
    <t>14</t>
  </si>
  <si>
    <t>997013501</t>
  </si>
  <si>
    <t>Odvoz suti a vybouraných hmot na skládku nebo meziskládku do 5 km se složením</t>
  </si>
  <si>
    <t>-2579876</t>
  </si>
  <si>
    <t>Odvoz suti a vybouraných hmot na skládku nebo meziskládku se složením, na vzdálenost do 5 km</t>
  </si>
  <si>
    <t>997013831</t>
  </si>
  <si>
    <t>Poplatek za uložení stavebního směsného odpadu na skládce (skládkovné)</t>
  </si>
  <si>
    <t>629036823</t>
  </si>
  <si>
    <t>Poplatek za uložení stavebního odpadu na skládce (skládkovné) směsného</t>
  </si>
  <si>
    <t>998</t>
  </si>
  <si>
    <t>Přesun hmot</t>
  </si>
  <si>
    <t>16</t>
  </si>
  <si>
    <t>998011003</t>
  </si>
  <si>
    <t>Přesun hmot pro budovy v do 24 m</t>
  </si>
  <si>
    <t>-602080044</t>
  </si>
  <si>
    <t>Přesun hmot pro budovy občanské výstavby, bydlení, výrobu a služby s nosnou svislou konstrukcí zděnou z cihel, tvárnic nebo kamene vodorovná dopravní vzdálenost do 5000 m pro budovy výšky přes 12 do 24 m</t>
  </si>
  <si>
    <t>PSV</t>
  </si>
  <si>
    <t>Práce a dodávky PSV</t>
  </si>
  <si>
    <t>712</t>
  </si>
  <si>
    <t>Povlakové krytiny</t>
  </si>
  <si>
    <t>17</t>
  </si>
  <si>
    <t>712363001</t>
  </si>
  <si>
    <t>Provedení povlakové krytiny střech do 10° termoplastickou fólií PVC mechanicky kotvenou k podkladu</t>
  </si>
  <si>
    <t>-1154094340</t>
  </si>
  <si>
    <t>Provedení povlakové krytiny střech plochých do 10 st. fólií termoplastickou mPVC (měkčené PVC)</t>
  </si>
  <si>
    <t>1379+32+5,1</t>
  </si>
  <si>
    <t>18</t>
  </si>
  <si>
    <t>283220120</t>
  </si>
  <si>
    <t>fólie hydroizolační střešní  tl 1,5 mm š 1300 mm šedá</t>
  </si>
  <si>
    <t>32</t>
  </si>
  <si>
    <t>-1627417569</t>
  </si>
  <si>
    <t>Fólie z měkčeného polyvinylchloridu a jednoduché výrobky z nich hydroizolační fólie  mPVC fólie střešní kotvená, vyztužená, šířka 1300 mm tl 1,5 mm  šedá</t>
  </si>
  <si>
    <t>1416,1*1,15 'Přepočtené koeficientem množství</t>
  </si>
  <si>
    <t>19</t>
  </si>
  <si>
    <t>998712103</t>
  </si>
  <si>
    <t>Přesun hmot tonážní tonážní pro krytiny povlakové v do 24 m</t>
  </si>
  <si>
    <t>-136573982</t>
  </si>
  <si>
    <t>Přesun hmot pro povlakové krytiny stanovený z hmotnosti přesunovaného materiálu vodorovná dopravní vzdálenost do 5000 m výšky přes 12 do 24 m</t>
  </si>
  <si>
    <t>20</t>
  </si>
  <si>
    <t>998712181</t>
  </si>
  <si>
    <t>Příplatek k přesunu hmot tonážní 712 prováděný bez použití mechanizace</t>
  </si>
  <si>
    <t>1943768955</t>
  </si>
  <si>
    <t>Přesun hmot pro povlakové krytiny stanovený z hmotnosti přesunovaného materiálu Příplatek k cenám za přesun prováděný bez použití mechanizace pro jakoukoliv výšku objektu</t>
  </si>
  <si>
    <t>R016461353</t>
  </si>
  <si>
    <t xml:space="preserve">M+D Provedení povlakové kytiny v místech prostupů střech fólií mPVC </t>
  </si>
  <si>
    <t>kus</t>
  </si>
  <si>
    <t>-1215504305</t>
  </si>
  <si>
    <t>22</t>
  </si>
  <si>
    <t>R189213146</t>
  </si>
  <si>
    <t>M+D Provedení povlakové krytiny v místě svodu folíí mPVC, včetně plastové trubky 1,5 m</t>
  </si>
  <si>
    <t>-1333693028</t>
  </si>
  <si>
    <t>713</t>
  </si>
  <si>
    <t>Izolace tepelné</t>
  </si>
  <si>
    <t>23</t>
  </si>
  <si>
    <t>713141161</t>
  </si>
  <si>
    <t>Montáž izolace tepelné střech plochých tl do 130 mm šrouby, budova v do 20 m</t>
  </si>
  <si>
    <t>-673195676</t>
  </si>
  <si>
    <t>Montáž tepelné izolace střech plochých rohožemi, pásy, deskami, dílci, bloky (izolační materiál ve specifikaci) přišroubovanými šrouby tl. izolace do 130 mm budovy výšky do 20 m vnitřní pole</t>
  </si>
  <si>
    <t>(1379+32)*2</t>
  </si>
  <si>
    <t>24</t>
  </si>
  <si>
    <t>283723080</t>
  </si>
  <si>
    <t>deska z pěnového polystyrenu EPS 100 S 1000 x 500 x 80 mm</t>
  </si>
  <si>
    <t>1979074172</t>
  </si>
  <si>
    <t>Desky z lehčených plastů desky z pěnového polystyrénu - samozhášivého typ EPS 100S stabil, objemová hmotnost 20 - 25 kg/m3 tepelně izolační desky pro izolace ploché střechy nebo podlahy rozměr 1000 x 500 mm, lambda 0,037 [W / m K] 80 mm</t>
  </si>
  <si>
    <t>Poznámka k položce:
lambda=0,037 [W / m K]</t>
  </si>
  <si>
    <t>1379*2</t>
  </si>
  <si>
    <t>2758*1,02 'Přepočtené koeficientem množství</t>
  </si>
  <si>
    <t>25</t>
  </si>
  <si>
    <t>283723060</t>
  </si>
  <si>
    <t>deska z pěnového polystyrenu EPS 100 S 1000 x 500 x 60 mm</t>
  </si>
  <si>
    <t>2142126377</t>
  </si>
  <si>
    <t>Desky z lehčených plastů desky z pěnového polystyrénu - samozhášivého typ EPS 100S stabil, objemová hmotnost 20 - 25 kg/m3 tepelně izolační desky pro izolace ploché střechy nebo podlahy rozměr 1000 x 500 mm, lambda 0,037 [W / m K] 60 mm</t>
  </si>
  <si>
    <t>32*2</t>
  </si>
  <si>
    <t>64*1,02 'Přepočtené koeficientem množství</t>
  </si>
  <si>
    <t>26</t>
  </si>
  <si>
    <t>713141211</t>
  </si>
  <si>
    <t>Montáž izolace tepelné střech plochých volně položené atikový klín</t>
  </si>
  <si>
    <t>1806109708</t>
  </si>
  <si>
    <t>Montáž tepelné izolace střech plochých atikovými klíny kladenými volně</t>
  </si>
  <si>
    <t>27</t>
  </si>
  <si>
    <t>631529040</t>
  </si>
  <si>
    <t>klín atikový přechodný  tl.60 x 60 mm</t>
  </si>
  <si>
    <t>-1581924174</t>
  </si>
  <si>
    <t>Vlákno minerální a výrobky z něj (desky, skruže, pásy, rohože, vložkové pytle apod.) z minerální plsti - izolace jednoplášťových plochých střech atikový přechodný klín pro zakončení ploch.střech u atik a při napojetí na konstrukce nad střechou při tepelné izol střech, délka 1000 mm rozměr  60 x 60 mm</t>
  </si>
  <si>
    <t>28</t>
  </si>
  <si>
    <t>713191132</t>
  </si>
  <si>
    <t>Montáž izolace tepelné podlah, stropů vrchem nebo střech překrytí separační fólií z PP</t>
  </si>
  <si>
    <t>-1149633657</t>
  </si>
  <si>
    <t>Montáž tepelné izolace stavebních konstrukcí - doplňky a konstrukční součásti podlah, stropů vrchem nebo střech překrytím fólií separační z PP</t>
  </si>
  <si>
    <t>29</t>
  </si>
  <si>
    <t>693112600</t>
  </si>
  <si>
    <t>geotextilie netkaná (polypropylen)   PP 500</t>
  </si>
  <si>
    <t>1697192397</t>
  </si>
  <si>
    <t>Geotextilie geotextilie netkané PK -  (polypropylen) separační a ochranná funkce šíře role 2,0 - 6,0 m , délka role 50 bm   PP 500</t>
  </si>
  <si>
    <t>1416,1*1,1 'Přepočtené koeficientem množství</t>
  </si>
  <si>
    <t>30</t>
  </si>
  <si>
    <t>998713103</t>
  </si>
  <si>
    <t>Přesun hmot tonážní pro izolace tepelné  v do 24 m</t>
  </si>
  <si>
    <t>1290763951</t>
  </si>
  <si>
    <t>Přesun hmot pro izolace tepelné stanovený z hmotnosti přesunovaného materiálu vodorovná dopravní vzdálenost do 5000 m výšky přes 12 m do 24 m</t>
  </si>
  <si>
    <t>31</t>
  </si>
  <si>
    <t>998713181</t>
  </si>
  <si>
    <t>Příplatek k přesunu hmot tonážní 713 prováděný bez použití mechanizace</t>
  </si>
  <si>
    <t>-1911169341</t>
  </si>
  <si>
    <t>Přesun hmot pro izolace tepelné stanovený z hmotnosti přesunovaného materiálu Příplatek k cenám za přesun prováděný bez použití mechanizace pro jakoukoliv výšku objektu</t>
  </si>
  <si>
    <t>721</t>
  </si>
  <si>
    <t>Zdravotechnika - vnitřní kanalizace</t>
  </si>
  <si>
    <t>721210823</t>
  </si>
  <si>
    <t>Demontáž vpustí střešních DN 125</t>
  </si>
  <si>
    <t>-236049472</t>
  </si>
  <si>
    <t>Demontáž kanalizačního příslušenství střešních vtoků DN 125</t>
  </si>
  <si>
    <t>33</t>
  </si>
  <si>
    <t>721233113</t>
  </si>
  <si>
    <t>Střešní vtok polypropylen PP pro ploché střechy svislý odtok DN 125, včetně konečné úpravy mPVC folíí</t>
  </si>
  <si>
    <t>1646556212</t>
  </si>
  <si>
    <t>Střešní vtoky (vpusti) polypropylenové (PP) pro ploché střechy s odtokem svislým DN 125 (HL 62)</t>
  </si>
  <si>
    <t>762</t>
  </si>
  <si>
    <t>Konstrukce tesařské</t>
  </si>
  <si>
    <t>34</t>
  </si>
  <si>
    <t>762341016</t>
  </si>
  <si>
    <t>Bednění střech rovných z desek OSB tl 22 mm na sraz šroubovaných, včetně těsnící pásky</t>
  </si>
  <si>
    <t>1153229094</t>
  </si>
  <si>
    <t>Bednění a laťování bednění střech rovných sklonu do 60 st. s vyřezáním otvorů z dřevoštěpkových desek OSB šroubovaných na krokve 22 mm na sraz, tloušťky desky</t>
  </si>
  <si>
    <t>14,2*0,27</t>
  </si>
  <si>
    <t>764</t>
  </si>
  <si>
    <t>Konstrukce klempířské</t>
  </si>
  <si>
    <t>35</t>
  </si>
  <si>
    <t>764002841</t>
  </si>
  <si>
    <t>Demontáž oplechování horních ploch zdí a nadezdívek do suti</t>
  </si>
  <si>
    <t>1026873770</t>
  </si>
  <si>
    <t>Demontáž klempířských konstrukcí oplechování horních ploch zdí a nadezdívek do suti</t>
  </si>
  <si>
    <t>36</t>
  </si>
  <si>
    <t>764002851</t>
  </si>
  <si>
    <t>Demontáž oplechování parapetů do suti</t>
  </si>
  <si>
    <t>926235331</t>
  </si>
  <si>
    <t>Demontáž klempířských konstrukcí oplechování parapetů do suti</t>
  </si>
  <si>
    <t>37</t>
  </si>
  <si>
    <t>764244303</t>
  </si>
  <si>
    <t>Oplechování horních ploch a nadezdívek bez rohů z TiZn lesklého plechu kotvené rš 380 mm</t>
  </si>
  <si>
    <t>1015919788</t>
  </si>
  <si>
    <t>Oplechování horních ploch zdí a nadezdívek (atik) z titanzinkového lesklého válcovaného plechu mechanicky kotvené rš 380 mm</t>
  </si>
  <si>
    <t>38</t>
  </si>
  <si>
    <t>764244305</t>
  </si>
  <si>
    <t>Oplechování horních ploch a nadezdívek bez rohů z TiZn lesklého plechu kotvené rš 350 mm, včetně příponek z pásoviny 3mm, Š. 100mm á 600mm</t>
  </si>
  <si>
    <t>-1229903815</t>
  </si>
  <si>
    <t>Oplechování horních ploch zdí a nadezdívek (atik) z titanzinkového lesklého válcovaného plechu mechanicky kotvené rš 350 mm</t>
  </si>
  <si>
    <t>39</t>
  </si>
  <si>
    <t>764244306</t>
  </si>
  <si>
    <t>Oplechování horních ploch a nadezdívek bez rohů z TiZn lesklého plechu kotvené rš 400 mm, včetně příponek z pásoviny 3 mm, Š. 100mm á 600mm</t>
  </si>
  <si>
    <t>-161883391</t>
  </si>
  <si>
    <t>Oplechování horních ploch zdí a nadezdívek (atik) z titanzinkového lesklého válcovaného plechu mechanicky kotvené rš 400 mm</t>
  </si>
  <si>
    <t>16,5*2</t>
  </si>
  <si>
    <t>40</t>
  </si>
  <si>
    <t>764246303</t>
  </si>
  <si>
    <t>Oplechování parapetů rovných mechanicky kotvené z TiZn lesklého plechu  rš 250 mm</t>
  </si>
  <si>
    <t>-2125461796</t>
  </si>
  <si>
    <t>Oplechování parapetů z titanzinkového lesklého válcovaného plechu rovných mechanicky kotvené, bez rohů rš 250 mm</t>
  </si>
  <si>
    <t>41</t>
  </si>
  <si>
    <t>998764103</t>
  </si>
  <si>
    <t>Přesun hmot tonážní pro konstrukce klempířské v do 24 m</t>
  </si>
  <si>
    <t>-5097472</t>
  </si>
  <si>
    <t>Přesun hmot pro konstrukce klempířské stanovený z hmotnosti přesunovaného materiálu vodorovná dopravní vzdálenost do 5000 m výšky přes 12 do 24 m</t>
  </si>
  <si>
    <t>42</t>
  </si>
  <si>
    <t>R160540600</t>
  </si>
  <si>
    <t>M+D Zajišťovací plech u TiZn 1,0mm, šířka 50mm</t>
  </si>
  <si>
    <t>722772893</t>
  </si>
  <si>
    <t>767</t>
  </si>
  <si>
    <t>Konstrukce zámečnické</t>
  </si>
  <si>
    <t>43</t>
  </si>
  <si>
    <t>767996801</t>
  </si>
  <si>
    <t>Demontáž atypických zámečnických konstrukcí rozebráním hmotnosti jednotlivých dílů do 50 kg</t>
  </si>
  <si>
    <t>1731818308</t>
  </si>
  <si>
    <t>Demontáž ostatních zámečnických konstrukcí o hmotnosti jednotlivých dílů rozebráním do 50 kg</t>
  </si>
  <si>
    <t>781</t>
  </si>
  <si>
    <t>Dokončovací práce - obklady</t>
  </si>
  <si>
    <t>44</t>
  </si>
  <si>
    <t>781441810</t>
  </si>
  <si>
    <t>Demontáž obkladů  kladených do malty</t>
  </si>
  <si>
    <t>-2082902196</t>
  </si>
  <si>
    <t>Demontáž obkladů z obkladaček hutných nebo polohutných kladených do malty</t>
  </si>
  <si>
    <t>783</t>
  </si>
  <si>
    <t>Dokončovací práce - nátěry</t>
  </si>
  <si>
    <t>45</t>
  </si>
  <si>
    <t>783801503</t>
  </si>
  <si>
    <t xml:space="preserve">Omytí omítek tlakovou vodou </t>
  </si>
  <si>
    <t>614868491</t>
  </si>
  <si>
    <t>Příprava podkladu omítek omytí tlakovou vodou</t>
  </si>
  <si>
    <t>VRN</t>
  </si>
  <si>
    <t>Vedlejší rozpočtové náklady</t>
  </si>
  <si>
    <t>VRN3</t>
  </si>
  <si>
    <t>Zařízení staveniště</t>
  </si>
  <si>
    <t>46</t>
  </si>
  <si>
    <t>030001000</t>
  </si>
  <si>
    <t>…</t>
  </si>
  <si>
    <t>1024</t>
  </si>
  <si>
    <t>1366281757</t>
  </si>
  <si>
    <t>Základní rozdělení průvodních činností a nákladů zařízení staveniště</t>
  </si>
  <si>
    <t>VRN9</t>
  </si>
  <si>
    <t>Ostatní náklady</t>
  </si>
  <si>
    <t>47</t>
  </si>
  <si>
    <t>090001000</t>
  </si>
  <si>
    <t>69385384</t>
  </si>
  <si>
    <t>SO 02 - Bleskosvod</t>
  </si>
  <si>
    <t xml:space="preserve">    9 - Ostatní konstrukce a práce-bourání</t>
  </si>
  <si>
    <t xml:space="preserve">      99 - Přesun hmot</t>
  </si>
  <si>
    <t xml:space="preserve">    740 - Elektromontáže - zkoušky a revize</t>
  </si>
  <si>
    <t>M - Práce a dodávky M</t>
  </si>
  <si>
    <t xml:space="preserve">    21-M - Elektromontáže</t>
  </si>
  <si>
    <t>HZS - Hodinové zúčtovací sazby</t>
  </si>
  <si>
    <t xml:space="preserve">    VRN - Vedlejší rozpočtové náklady</t>
  </si>
  <si>
    <t>Ostatní konstrukce a práce-bourání</t>
  </si>
  <si>
    <t>99</t>
  </si>
  <si>
    <t>997013801</t>
  </si>
  <si>
    <t>Poplatek za uložení stavebního betonového odpadu na skládce (skládkovné)</t>
  </si>
  <si>
    <t>740</t>
  </si>
  <si>
    <t>Elektromontáže - zkoušky a revize</t>
  </si>
  <si>
    <t>740991300</t>
  </si>
  <si>
    <t>Celková prohlídka elektrického rozvodu a zařízení do 1 milionu Kč</t>
  </si>
  <si>
    <t>783903510</t>
  </si>
  <si>
    <t>Nátěry elektrických zařízení systémy jednosložkovými zemnicích pásků 1x krycí s proužky</t>
  </si>
  <si>
    <t>246231650</t>
  </si>
  <si>
    <t>nátěr antikorozní pro výztužné oceli ( bal. 2kg)</t>
  </si>
  <si>
    <t>kg</t>
  </si>
  <si>
    <t>Práce a dodávky M</t>
  </si>
  <si>
    <t>21-M</t>
  </si>
  <si>
    <t>Elektromontáže</t>
  </si>
  <si>
    <t>210220101</t>
  </si>
  <si>
    <t>Montáž hromosvodného vedení svodových vodičů s podpěrami průměru do 10 mm</t>
  </si>
  <si>
    <t>64</t>
  </si>
  <si>
    <t>999100002</t>
  </si>
  <si>
    <t>AlMgSi pr.8mm</t>
  </si>
  <si>
    <t>256</t>
  </si>
  <si>
    <t>999100003</t>
  </si>
  <si>
    <t>FeZn pr.10mm,laněný</t>
  </si>
  <si>
    <t>999100007</t>
  </si>
  <si>
    <t>PV-podpěra vedení na střeše-betonová+plastová podložka</t>
  </si>
  <si>
    <t>ks</t>
  </si>
  <si>
    <t>210220201</t>
  </si>
  <si>
    <t>Montáž tyčí jímacích délky do 3 m na střešní hřeben</t>
  </si>
  <si>
    <t>999100004</t>
  </si>
  <si>
    <t>jímací tyč 1,5+svorka k jímací tyči +bet.podpěra vč.plast.podložky</t>
  </si>
  <si>
    <t>999100005</t>
  </si>
  <si>
    <t>jímací tyč1,5m+svorka k jímací tyči+bet.podpěra vč.plast.podložky-stávající</t>
  </si>
  <si>
    <t>999100006</t>
  </si>
  <si>
    <t>jímací tyč 2,0m+svorka k jímací tyči+bet.podpěra vč.plast.podložky-stávající</t>
  </si>
  <si>
    <t>210220301</t>
  </si>
  <si>
    <t>Montáž svorek hromosvodných typu SS, SR 03 se 2 šrouby</t>
  </si>
  <si>
    <t>999100010</t>
  </si>
  <si>
    <t>SZ</t>
  </si>
  <si>
    <t>999100011</t>
  </si>
  <si>
    <t>SS</t>
  </si>
  <si>
    <t>999100012</t>
  </si>
  <si>
    <t>SK</t>
  </si>
  <si>
    <t>999100014</t>
  </si>
  <si>
    <t>SP</t>
  </si>
  <si>
    <t>HZS</t>
  </si>
  <si>
    <t>Hodinové zúčtovací sazby</t>
  </si>
  <si>
    <t>HZS2221</t>
  </si>
  <si>
    <t>Hodinová zúčtovací sazba elektrikář-demontáž stávajícího bleskosvodu,stožárů vč.HVI a kab.trasy</t>
  </si>
  <si>
    <t>hod</t>
  </si>
  <si>
    <t>262144</t>
  </si>
  <si>
    <t>HZS2222</t>
  </si>
  <si>
    <t>Hodinová zúčtovací sazba elektrikář odborný-ostatní práce jinde nespecifikované</t>
  </si>
  <si>
    <t>013254000</t>
  </si>
  <si>
    <t>Dokumentace skutečného provedení stavby</t>
  </si>
  <si>
    <t>Kč</t>
  </si>
  <si>
    <t>045002000</t>
  </si>
  <si>
    <t>Kompletační a koordinační činnost</t>
  </si>
  <si>
    <t>065002000</t>
  </si>
  <si>
    <t>Mimostaveništní doprava materiálů</t>
  </si>
  <si>
    <t>081002000</t>
  </si>
  <si>
    <t>Doprava zaměstnanců na staveniště</t>
  </si>
  <si>
    <t>091002000</t>
  </si>
  <si>
    <t>Ostatní náklady související s objektem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</si>
  <si>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</si>
  <si>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</si>
  <si>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</si>
  <si>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</si>
  <si>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</si>
  <si>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</si>
  <si>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</si>
  <si>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</si>
  <si>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</si>
  <si>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</si>
  <si>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</si>
  <si>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</si>
  <si>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</si>
  <si>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</si>
  <si>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</si>
  <si>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</si>
  <si>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</si>
  <si>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</si>
  <si>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</si>
  <si>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</si>
  <si>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</si>
  <si>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</si>
  <si>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</si>
  <si>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</si>
  <si>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</si>
  <si>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</si>
  <si>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</si>
  <si>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</si>
  <si>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</si>
  <si>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</si>
  <si>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</si>
  <si>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</si>
  <si>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</si>
  <si>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</si>
  <si>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</si>
  <si>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</si>
  <si>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</si>
  <si>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</si>
  <si>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</si>
  <si>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</si>
  <si>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</si>
  <si>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</si>
  <si>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</si>
  <si>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</si>
  <si>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</si>
  <si>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</si>
  <si>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</si>
  <si>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</si>
  <si>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</si>
  <si>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</si>
  <si>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</si>
  <si>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</si>
  <si>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</si>
  <si>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</si>
  <si>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</si>
  <si>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</si>
  <si>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</si>
  <si>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</si>
  <si>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</si>
  <si>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</si>
  <si>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</si>
  <si>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</si>
  <si>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</si>
  <si>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</si>
  <si>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</si>
  <si>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</si>
  <si>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</si>
  <si>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</si>
  <si>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</si>
  <si>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</si>
  <si>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</si>
  <si>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</si>
  <si>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</si>
  <si>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</si>
  <si>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</si>
  <si>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</si>
  <si>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</si>
  <si>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</si>
  <si>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</si>
  <si>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</si>
  <si>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</si>
  <si>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</si>
  <si>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</si>
  <si>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</si>
  <si>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</si>
  <si>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</si>
  <si>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</si>
  <si>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</si>
  <si>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</si>
  <si>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</si>
  <si>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</si>
  <si>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</si>
  <si>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</si>
  <si>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</si>
  <si>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</si>
  <si>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</si>
  <si>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</si>
  <si>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</si>
  <si>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</si>
  <si>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</si>
  <si>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</si>
  <si>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</si>
  <si>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</si>
  <si>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</si>
  <si>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</si>
  <si>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</si>
  <si>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</si>
  <si>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</si>
  <si>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</si>
  <si>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</si>
  <si>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</si>
  <si>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</si>
  <si>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</si>
  <si>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</si>
  <si>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</si>
  <si>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</si>
  <si>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</si>
  <si>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</si>
  <si>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</si>
  <si>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</si>
  <si>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</si>
  <si>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</si>
  <si>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</si>
  <si>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</si>
  <si>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</si>
  <si>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</si>
  <si>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</si>
  <si>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</si>
  <si>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</si>
  <si>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</si>
  <si>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</si>
  <si>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</si>
  <si>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</si>
  <si>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</si>
  <si>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</si>
  <si>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</si>
  <si>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</si>
  <si>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</si>
  <si>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</si>
  <si>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</si>
  <si>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</si>
  <si>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</si>
  <si>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</si>
  <si>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</si>
  <si>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</si>
  <si>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</si>
  <si>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</si>
  <si>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</si>
  <si>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</si>
  <si>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</si>
  <si>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</si>
  <si>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</si>
  <si>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</si>
  <si>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</si>
  <si>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</si>
  <si>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</si>
  <si>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</si>
  <si>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</si>
  <si>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</si>
  <si>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</si>
  <si>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</si>
  <si>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</si>
  <si>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</si>
  <si>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</si>
  <si>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</si>
  <si>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</si>
  <si>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</si>
  <si>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</si>
  <si>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</si>
  <si>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</si>
  <si>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</si>
  <si>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</si>
  <si>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</si>
  <si>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</si>
  <si>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</si>
  <si>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</si>
  <si>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</si>
  <si>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</si>
  <si>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</si>
  <si>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</si>
  <si>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</si>
  <si>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</si>
  <si>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Rezerva rozpočtu - bude vyčíslena z celkové nabídkové ceny bez DPH</t>
  </si>
  <si>
    <t>%</t>
  </si>
  <si>
    <t>Demontáž stávajících zařízení a případná montáž</t>
  </si>
  <si>
    <t>090001001</t>
  </si>
  <si>
    <t>kpl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</si>
</sst>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4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 applyAlignment="0">
      <protection locked="0"/>
    </xf>
    <xf numFmtId="0" fontId="7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6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8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88" fillId="0" borderId="27" xfId="0" applyFont="1" applyBorder="1" applyAlignment="1">
      <alignment horizontal="center" vertical="center" wrapText="1"/>
    </xf>
    <xf numFmtId="0" fontId="88" fillId="0" borderId="28" xfId="0" applyFont="1" applyBorder="1" applyAlignment="1">
      <alignment horizontal="center" vertical="center" wrapText="1"/>
    </xf>
    <xf numFmtId="0" fontId="88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8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0" fillId="0" borderId="24" xfId="0" applyNumberFormat="1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174" fontId="90" fillId="0" borderId="0" xfId="0" applyNumberFormat="1" applyFont="1" applyBorder="1" applyAlignment="1">
      <alignment vertical="center"/>
    </xf>
    <xf numFmtId="4" fontId="90" fillId="0" borderId="2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3" fillId="0" borderId="24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93" fillId="0" borderId="31" xfId="0" applyNumberFormat="1" applyFont="1" applyBorder="1" applyAlignment="1">
      <alignment vertical="center"/>
    </xf>
    <xf numFmtId="4" fontId="93" fillId="0" borderId="32" xfId="0" applyNumberFormat="1" applyFont="1" applyBorder="1" applyAlignment="1">
      <alignment vertical="center"/>
    </xf>
    <xf numFmtId="174" fontId="93" fillId="0" borderId="32" xfId="0" applyNumberFormat="1" applyFont="1" applyBorder="1" applyAlignment="1">
      <alignment vertical="center"/>
    </xf>
    <xf numFmtId="4" fontId="93" fillId="0" borderId="33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8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9" fillId="0" borderId="0" xfId="0" applyNumberFormat="1" applyFont="1" applyBorder="1" applyAlignment="1">
      <alignment vertical="center"/>
    </xf>
    <xf numFmtId="0" fontId="79" fillId="0" borderId="0" xfId="0" applyFont="1" applyBorder="1" applyAlignment="1" applyProtection="1">
      <alignment horizontal="right" vertical="center"/>
      <protection locked="0"/>
    </xf>
    <xf numFmtId="4" fontId="79" fillId="0" borderId="0" xfId="0" applyNumberFormat="1" applyFont="1" applyBorder="1" applyAlignment="1">
      <alignment vertical="center"/>
    </xf>
    <xf numFmtId="172" fontId="79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8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5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89" fillId="0" borderId="0" xfId="0" applyNumberFormat="1" applyFont="1" applyAlignment="1">
      <alignment/>
    </xf>
    <xf numFmtId="174" fontId="96" fillId="0" borderId="22" xfId="0" applyNumberFormat="1" applyFont="1" applyBorder="1" applyAlignment="1">
      <alignment/>
    </xf>
    <xf numFmtId="174" fontId="96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2" fillId="0" borderId="13" xfId="0" applyFont="1" applyBorder="1" applyAlignment="1">
      <alignment/>
    </xf>
    <xf numFmtId="0" fontId="82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82" fillId="0" borderId="0" xfId="0" applyFont="1" applyAlignment="1" applyProtection="1">
      <alignment/>
      <protection locked="0"/>
    </xf>
    <xf numFmtId="4" fontId="80" fillId="0" borderId="0" xfId="0" applyNumberFormat="1" applyFont="1" applyAlignment="1">
      <alignment/>
    </xf>
    <xf numFmtId="0" fontId="82" fillId="0" borderId="24" xfId="0" applyFont="1" applyBorder="1" applyAlignment="1">
      <alignment/>
    </xf>
    <xf numFmtId="0" fontId="82" fillId="0" borderId="0" xfId="0" applyFont="1" applyBorder="1" applyAlignment="1">
      <alignment/>
    </xf>
    <xf numFmtId="174" fontId="82" fillId="0" borderId="0" xfId="0" applyNumberFormat="1" applyFont="1" applyBorder="1" applyAlignment="1">
      <alignment/>
    </xf>
    <xf numFmtId="174" fontId="82" fillId="0" borderId="25" xfId="0" applyNumberFormat="1" applyFont="1" applyBorder="1" applyAlignment="1">
      <alignment/>
    </xf>
    <xf numFmtId="0" fontId="82" fillId="0" borderId="0" xfId="0" applyFont="1" applyAlignment="1">
      <alignment horizontal="center"/>
    </xf>
    <xf numFmtId="4" fontId="82" fillId="0" borderId="0" xfId="0" applyNumberFormat="1" applyFont="1" applyAlignment="1">
      <alignment vertical="center"/>
    </xf>
    <xf numFmtId="0" fontId="82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4" fontId="81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75" fontId="0" fillId="0" borderId="36" xfId="0" applyNumberFormat="1" applyFont="1" applyBorder="1" applyAlignment="1" applyProtection="1">
      <alignment vertical="center"/>
      <protection locked="0"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0" fontId="79" fillId="23" borderId="36" xfId="0" applyFont="1" applyFill="1" applyBorder="1" applyAlignment="1" applyProtection="1">
      <alignment horizontal="left" vertical="center"/>
      <protection locked="0"/>
    </xf>
    <xf numFmtId="0" fontId="79" fillId="0" borderId="0" xfId="0" applyFont="1" applyBorder="1" applyAlignment="1">
      <alignment horizontal="center" vertical="center"/>
    </xf>
    <xf numFmtId="174" fontId="79" fillId="0" borderId="0" xfId="0" applyNumberFormat="1" applyFont="1" applyBorder="1" applyAlignment="1">
      <alignment vertical="center"/>
    </xf>
    <xf numFmtId="174" fontId="79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83" fillId="0" borderId="1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175" fontId="83" fillId="0" borderId="0" xfId="0" applyNumberFormat="1" applyFont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24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5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97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98" fillId="0" borderId="36" xfId="0" applyFont="1" applyBorder="1" applyAlignment="1" applyProtection="1">
      <alignment horizontal="center" vertical="center"/>
      <protection locked="0"/>
    </xf>
    <xf numFmtId="49" fontId="98" fillId="0" borderId="36" xfId="0" applyNumberFormat="1" applyFont="1" applyBorder="1" applyAlignment="1" applyProtection="1">
      <alignment horizontal="left" vertical="center" wrapText="1"/>
      <protection locked="0"/>
    </xf>
    <xf numFmtId="0" fontId="98" fillId="0" borderId="36" xfId="0" applyFont="1" applyBorder="1" applyAlignment="1" applyProtection="1">
      <alignment horizontal="left" vertical="center" wrapText="1"/>
      <protection locked="0"/>
    </xf>
    <xf numFmtId="0" fontId="98" fillId="0" borderId="36" xfId="0" applyFont="1" applyBorder="1" applyAlignment="1" applyProtection="1">
      <alignment horizontal="center" vertical="center" wrapText="1"/>
      <protection locked="0"/>
    </xf>
    <xf numFmtId="175" fontId="98" fillId="0" borderId="36" xfId="0" applyNumberFormat="1" applyFont="1" applyBorder="1" applyAlignment="1" applyProtection="1">
      <alignment vertical="center"/>
      <protection locked="0"/>
    </xf>
    <xf numFmtId="4" fontId="98" fillId="23" borderId="36" xfId="0" applyNumberFormat="1" applyFont="1" applyFill="1" applyBorder="1" applyAlignment="1" applyProtection="1">
      <alignment vertical="center"/>
      <protection locked="0"/>
    </xf>
    <xf numFmtId="4" fontId="98" fillId="0" borderId="36" xfId="0" applyNumberFormat="1" applyFont="1" applyBorder="1" applyAlignment="1" applyProtection="1">
      <alignment vertical="center"/>
      <protection locked="0"/>
    </xf>
    <xf numFmtId="0" fontId="98" fillId="0" borderId="13" xfId="0" applyFont="1" applyBorder="1" applyAlignment="1">
      <alignment vertical="center"/>
    </xf>
    <xf numFmtId="0" fontId="98" fillId="23" borderId="36" xfId="0" applyFont="1" applyFill="1" applyBorder="1" applyAlignment="1" applyProtection="1">
      <alignment horizontal="left" vertical="center"/>
      <protection locked="0"/>
    </xf>
    <xf numFmtId="0" fontId="98" fillId="0" borderId="0" xfId="0" applyFont="1" applyBorder="1" applyAlignment="1">
      <alignment horizontal="center" vertical="center"/>
    </xf>
    <xf numFmtId="0" fontId="99" fillId="0" borderId="0" xfId="0" applyFont="1" applyAlignment="1">
      <alignment vertical="center" wrapText="1"/>
    </xf>
    <xf numFmtId="0" fontId="83" fillId="0" borderId="0" xfId="0" applyFont="1" applyBorder="1" applyAlignment="1">
      <alignment horizontal="left" vertical="center" wrapText="1"/>
    </xf>
    <xf numFmtId="175" fontId="8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83" fillId="0" borderId="0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81" fillId="0" borderId="0" xfId="0" applyFont="1" applyAlignment="1">
      <alignment horizontal="left"/>
    </xf>
    <xf numFmtId="4" fontId="81" fillId="0" borderId="0" xfId="0" applyNumberFormat="1" applyFont="1" applyAlignment="1">
      <alignment/>
    </xf>
    <xf numFmtId="0" fontId="80" fillId="0" borderId="0" xfId="0" applyFont="1" applyBorder="1" applyAlignment="1">
      <alignment horizontal="left"/>
    </xf>
    <xf numFmtId="4" fontId="80" fillId="0" borderId="0" xfId="0" applyNumberFormat="1" applyFont="1" applyBorder="1" applyAlignment="1">
      <alignment/>
    </xf>
    <xf numFmtId="0" fontId="63" fillId="33" borderId="0" xfId="36" applyFill="1" applyAlignment="1">
      <alignment/>
    </xf>
    <xf numFmtId="0" fontId="100" fillId="0" borderId="0" xfId="36" applyFont="1" applyAlignment="1">
      <alignment horizontal="center" vertical="center"/>
    </xf>
    <xf numFmtId="0" fontId="101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02" fillId="33" borderId="0" xfId="36" applyFont="1" applyFill="1" applyAlignment="1">
      <alignment vertical="center"/>
    </xf>
    <xf numFmtId="0" fontId="85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01" fillId="33" borderId="0" xfId="0" applyFont="1" applyFill="1" applyAlignment="1" applyProtection="1">
      <alignment horizontal="left" vertical="center"/>
      <protection/>
    </xf>
    <xf numFmtId="0" fontId="102" fillId="33" borderId="0" xfId="36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2" xfId="47" applyFont="1" applyBorder="1" applyAlignment="1">
      <alignment vertical="center" wrapText="1"/>
      <protection locked="0"/>
    </xf>
    <xf numFmtId="0" fontId="14" fillId="0" borderId="43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3" xfId="47" applyFont="1" applyBorder="1" applyAlignment="1">
      <alignment horizontal="left" vertical="center"/>
      <protection locked="0"/>
    </xf>
    <xf numFmtId="0" fontId="11" fillId="0" borderId="43" xfId="47" applyFont="1" applyBorder="1" applyAlignment="1">
      <alignment horizontal="center" vertical="center"/>
      <protection locked="0"/>
    </xf>
    <xf numFmtId="0" fontId="6" fillId="0" borderId="43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2" xfId="47" applyFont="1" applyBorder="1" applyAlignment="1">
      <alignment horizontal="left" vertical="center"/>
      <protection locked="0"/>
    </xf>
    <xf numFmtId="0" fontId="14" fillId="0" borderId="43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14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3" xfId="47" applyFont="1" applyBorder="1" applyAlignment="1">
      <alignment vertical="center"/>
      <protection locked="0"/>
    </xf>
    <xf numFmtId="0" fontId="11" fillId="0" borderId="43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3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3" xfId="47" applyFont="1" applyBorder="1" applyAlignment="1">
      <alignment horizontal="left"/>
      <protection locked="0"/>
    </xf>
    <xf numFmtId="0" fontId="6" fillId="0" borderId="43" xfId="47" applyFont="1" applyBorder="1" applyAlignment="1">
      <alignment/>
      <protection locked="0"/>
    </xf>
    <xf numFmtId="0" fontId="0" fillId="0" borderId="40" xfId="47" applyFont="1" applyBorder="1" applyAlignment="1">
      <alignment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  <xf numFmtId="0" fontId="86" fillId="36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" fontId="92" fillId="0" borderId="0" xfId="0" applyNumberFormat="1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left" vertical="center" wrapText="1"/>
    </xf>
    <xf numFmtId="4" fontId="89" fillId="0" borderId="0" xfId="0" applyNumberFormat="1" applyFont="1" applyAlignment="1">
      <alignment horizontal="right" vertical="center"/>
    </xf>
    <xf numFmtId="4" fontId="89" fillId="0" borderId="0" xfId="0" applyNumberFormat="1" applyFont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79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4" fontId="103" fillId="0" borderId="0" xfId="0" applyNumberFormat="1" applyFont="1" applyBorder="1" applyAlignment="1">
      <alignment vertical="center"/>
    </xf>
    <xf numFmtId="0" fontId="103" fillId="0" borderId="0" xfId="0" applyFont="1" applyAlignment="1">
      <alignment horizontal="left" vertical="top" wrapText="1"/>
    </xf>
    <xf numFmtId="0" fontId="79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102" fillId="33" borderId="0" xfId="36" applyFont="1" applyFill="1" applyAlignment="1">
      <alignment vertical="center"/>
    </xf>
    <xf numFmtId="0" fontId="8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88" fillId="0" borderId="0" xfId="0" applyFont="1" applyAlignment="1">
      <alignment horizontal="left" vertical="center" wrapText="1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11" fillId="0" borderId="43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7" fillId="0" borderId="0" xfId="47" applyFont="1" applyBorder="1" applyAlignment="1">
      <alignment horizontal="center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0" fontId="11" fillId="0" borderId="43" xfId="47" applyFont="1" applyBorder="1" applyAlignment="1">
      <alignment horizontal="left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028B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E80F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8297A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028B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E80F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8297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zoomScalePageLayoutView="0" workbookViewId="0" topLeftCell="A1">
      <pane ySplit="1" topLeftCell="A88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24" t="s">
        <v>0</v>
      </c>
      <c r="B1" s="225"/>
      <c r="C1" s="225"/>
      <c r="D1" s="226" t="s">
        <v>1</v>
      </c>
      <c r="E1" s="225"/>
      <c r="F1" s="225"/>
      <c r="G1" s="225"/>
      <c r="H1" s="225"/>
      <c r="I1" s="225"/>
      <c r="J1" s="225"/>
      <c r="K1" s="227" t="s">
        <v>494</v>
      </c>
      <c r="L1" s="227"/>
      <c r="M1" s="227"/>
      <c r="N1" s="227"/>
      <c r="O1" s="227"/>
      <c r="P1" s="227"/>
      <c r="Q1" s="227"/>
      <c r="R1" s="227"/>
      <c r="S1" s="227"/>
      <c r="T1" s="225"/>
      <c r="U1" s="225"/>
      <c r="V1" s="225"/>
      <c r="W1" s="227" t="s">
        <v>495</v>
      </c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19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311" t="s">
        <v>6</v>
      </c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S2" s="16" t="s">
        <v>7</v>
      </c>
      <c r="BT2" s="16" t="s">
        <v>8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7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11</v>
      </c>
      <c r="BE4" s="25" t="s">
        <v>12</v>
      </c>
      <c r="BS4" s="16" t="s">
        <v>13</v>
      </c>
    </row>
    <row r="5" spans="2:71" ht="14.25" customHeight="1">
      <c r="B5" s="20"/>
      <c r="C5" s="21"/>
      <c r="D5" s="26" t="s">
        <v>14</v>
      </c>
      <c r="E5" s="21"/>
      <c r="F5" s="21"/>
      <c r="G5" s="21"/>
      <c r="H5" s="21"/>
      <c r="I5" s="21"/>
      <c r="J5" s="21"/>
      <c r="K5" s="340" t="s">
        <v>15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21"/>
      <c r="AQ5" s="23"/>
      <c r="BE5" s="338" t="s">
        <v>16</v>
      </c>
      <c r="BS5" s="16" t="s">
        <v>7</v>
      </c>
    </row>
    <row r="6" spans="2:71" ht="36.7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342" t="s">
        <v>18</v>
      </c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21"/>
      <c r="AQ6" s="23"/>
      <c r="BE6" s="312"/>
      <c r="BS6" s="16" t="s">
        <v>19</v>
      </c>
    </row>
    <row r="7" spans="2:71" ht="14.25" customHeight="1">
      <c r="B7" s="20"/>
      <c r="C7" s="21"/>
      <c r="D7" s="29" t="s">
        <v>20</v>
      </c>
      <c r="E7" s="21"/>
      <c r="F7" s="21"/>
      <c r="G7" s="21"/>
      <c r="H7" s="21"/>
      <c r="I7" s="21"/>
      <c r="J7" s="21"/>
      <c r="K7" s="27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3</v>
      </c>
      <c r="AO7" s="21"/>
      <c r="AP7" s="21"/>
      <c r="AQ7" s="23"/>
      <c r="BE7" s="312"/>
      <c r="BS7" s="16" t="s">
        <v>22</v>
      </c>
    </row>
    <row r="8" spans="2:71" ht="14.2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312"/>
      <c r="BS8" s="16" t="s">
        <v>27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312"/>
      <c r="BS9" s="16" t="s">
        <v>28</v>
      </c>
    </row>
    <row r="10" spans="2:71" ht="14.2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3</v>
      </c>
      <c r="AO10" s="21"/>
      <c r="AP10" s="21"/>
      <c r="AQ10" s="23"/>
      <c r="BE10" s="312"/>
      <c r="BS10" s="16" t="s">
        <v>19</v>
      </c>
    </row>
    <row r="11" spans="2:71" ht="18" customHeight="1">
      <c r="B11" s="20"/>
      <c r="C11" s="21"/>
      <c r="D11" s="21"/>
      <c r="E11" s="27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32</v>
      </c>
      <c r="AL11" s="21"/>
      <c r="AM11" s="21"/>
      <c r="AN11" s="27" t="s">
        <v>3</v>
      </c>
      <c r="AO11" s="21"/>
      <c r="AP11" s="21"/>
      <c r="AQ11" s="23"/>
      <c r="BE11" s="312"/>
      <c r="BS11" s="16" t="s">
        <v>19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312"/>
      <c r="BS12" s="16" t="s">
        <v>19</v>
      </c>
    </row>
    <row r="13" spans="2:71" ht="14.25" customHeight="1">
      <c r="B13" s="20"/>
      <c r="C13" s="21"/>
      <c r="D13" s="29" t="s">
        <v>33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34</v>
      </c>
      <c r="AO13" s="21"/>
      <c r="AP13" s="21"/>
      <c r="AQ13" s="23"/>
      <c r="BE13" s="312"/>
      <c r="BS13" s="16" t="s">
        <v>19</v>
      </c>
    </row>
    <row r="14" spans="2:71" ht="15">
      <c r="B14" s="20"/>
      <c r="C14" s="21"/>
      <c r="D14" s="21"/>
      <c r="E14" s="343" t="s">
        <v>34</v>
      </c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29" t="s">
        <v>32</v>
      </c>
      <c r="AL14" s="21"/>
      <c r="AM14" s="21"/>
      <c r="AN14" s="31" t="s">
        <v>34</v>
      </c>
      <c r="AO14" s="21"/>
      <c r="AP14" s="21"/>
      <c r="AQ14" s="23"/>
      <c r="BE14" s="312"/>
      <c r="BS14" s="16" t="s">
        <v>19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312"/>
      <c r="BS15" s="16" t="s">
        <v>4</v>
      </c>
    </row>
    <row r="16" spans="2:71" ht="14.25" customHeight="1">
      <c r="B16" s="20"/>
      <c r="C16" s="21"/>
      <c r="D16" s="29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36</v>
      </c>
      <c r="AO16" s="21"/>
      <c r="AP16" s="21"/>
      <c r="AQ16" s="23"/>
      <c r="BE16" s="312"/>
      <c r="BS16" s="16" t="s">
        <v>4</v>
      </c>
    </row>
    <row r="17" spans="2:71" ht="18" customHeight="1">
      <c r="B17" s="20"/>
      <c r="C17" s="21"/>
      <c r="D17" s="21"/>
      <c r="E17" s="27" t="s">
        <v>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32</v>
      </c>
      <c r="AL17" s="21"/>
      <c r="AM17" s="21"/>
      <c r="AN17" s="27" t="s">
        <v>38</v>
      </c>
      <c r="AO17" s="21"/>
      <c r="AP17" s="21"/>
      <c r="AQ17" s="23"/>
      <c r="BE17" s="312"/>
      <c r="BS17" s="16" t="s">
        <v>39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312"/>
      <c r="BS18" s="16" t="s">
        <v>7</v>
      </c>
    </row>
    <row r="19" spans="2:71" ht="14.25" customHeight="1">
      <c r="B19" s="20"/>
      <c r="C19" s="21"/>
      <c r="D19" s="29" t="s">
        <v>40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312"/>
      <c r="BS19" s="16" t="s">
        <v>7</v>
      </c>
    </row>
    <row r="20" spans="2:71" ht="22.5" customHeight="1">
      <c r="B20" s="20"/>
      <c r="C20" s="21"/>
      <c r="D20" s="21"/>
      <c r="E20" s="344" t="s">
        <v>3</v>
      </c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21"/>
      <c r="AP20" s="21"/>
      <c r="AQ20" s="23"/>
      <c r="BE20" s="312"/>
      <c r="BS20" s="16" t="s">
        <v>4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312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312"/>
    </row>
    <row r="23" spans="2:57" s="1" customFormat="1" ht="25.5" customHeight="1">
      <c r="B23" s="33"/>
      <c r="C23" s="34"/>
      <c r="D23" s="35" t="s">
        <v>41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45">
        <f>ROUND(AG51,2)</f>
        <v>0</v>
      </c>
      <c r="AL23" s="346"/>
      <c r="AM23" s="346"/>
      <c r="AN23" s="346"/>
      <c r="AO23" s="346"/>
      <c r="AP23" s="34"/>
      <c r="AQ23" s="37"/>
      <c r="BE23" s="329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329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7" t="s">
        <v>42</v>
      </c>
      <c r="M25" s="334"/>
      <c r="N25" s="334"/>
      <c r="O25" s="334"/>
      <c r="P25" s="34"/>
      <c r="Q25" s="34"/>
      <c r="R25" s="34"/>
      <c r="S25" s="34"/>
      <c r="T25" s="34"/>
      <c r="U25" s="34"/>
      <c r="V25" s="34"/>
      <c r="W25" s="347" t="s">
        <v>43</v>
      </c>
      <c r="X25" s="334"/>
      <c r="Y25" s="334"/>
      <c r="Z25" s="334"/>
      <c r="AA25" s="334"/>
      <c r="AB25" s="334"/>
      <c r="AC25" s="334"/>
      <c r="AD25" s="334"/>
      <c r="AE25" s="334"/>
      <c r="AF25" s="34"/>
      <c r="AG25" s="34"/>
      <c r="AH25" s="34"/>
      <c r="AI25" s="34"/>
      <c r="AJ25" s="34"/>
      <c r="AK25" s="347" t="s">
        <v>44</v>
      </c>
      <c r="AL25" s="334"/>
      <c r="AM25" s="334"/>
      <c r="AN25" s="334"/>
      <c r="AO25" s="334"/>
      <c r="AP25" s="34"/>
      <c r="AQ25" s="37"/>
      <c r="BE25" s="329"/>
    </row>
    <row r="26" spans="2:57" s="2" customFormat="1" ht="14.25" customHeight="1">
      <c r="B26" s="39"/>
      <c r="C26" s="40"/>
      <c r="D26" s="41" t="s">
        <v>45</v>
      </c>
      <c r="E26" s="40"/>
      <c r="F26" s="41" t="s">
        <v>46</v>
      </c>
      <c r="G26" s="40"/>
      <c r="H26" s="40"/>
      <c r="I26" s="40"/>
      <c r="J26" s="40"/>
      <c r="K26" s="40"/>
      <c r="L26" s="335">
        <v>0.21</v>
      </c>
      <c r="M26" s="336"/>
      <c r="N26" s="336"/>
      <c r="O26" s="336"/>
      <c r="P26" s="40"/>
      <c r="Q26" s="40"/>
      <c r="R26" s="40"/>
      <c r="S26" s="40"/>
      <c r="T26" s="40"/>
      <c r="U26" s="40"/>
      <c r="V26" s="40"/>
      <c r="W26" s="337">
        <f>ROUND(AZ51,2)</f>
        <v>0</v>
      </c>
      <c r="X26" s="336"/>
      <c r="Y26" s="336"/>
      <c r="Z26" s="336"/>
      <c r="AA26" s="336"/>
      <c r="AB26" s="336"/>
      <c r="AC26" s="336"/>
      <c r="AD26" s="336"/>
      <c r="AE26" s="336"/>
      <c r="AF26" s="40"/>
      <c r="AG26" s="40"/>
      <c r="AH26" s="40"/>
      <c r="AI26" s="40"/>
      <c r="AJ26" s="40"/>
      <c r="AK26" s="337">
        <f>ROUND(AV51,2)</f>
        <v>0</v>
      </c>
      <c r="AL26" s="336"/>
      <c r="AM26" s="336"/>
      <c r="AN26" s="336"/>
      <c r="AO26" s="336"/>
      <c r="AP26" s="40"/>
      <c r="AQ26" s="42"/>
      <c r="BE26" s="339"/>
    </row>
    <row r="27" spans="2:57" s="2" customFormat="1" ht="14.25" customHeight="1">
      <c r="B27" s="39"/>
      <c r="C27" s="40"/>
      <c r="D27" s="40"/>
      <c r="E27" s="40"/>
      <c r="F27" s="41" t="s">
        <v>47</v>
      </c>
      <c r="G27" s="40"/>
      <c r="H27" s="40"/>
      <c r="I27" s="40"/>
      <c r="J27" s="40"/>
      <c r="K27" s="40"/>
      <c r="L27" s="335">
        <v>0.15</v>
      </c>
      <c r="M27" s="336"/>
      <c r="N27" s="336"/>
      <c r="O27" s="336"/>
      <c r="P27" s="40"/>
      <c r="Q27" s="40"/>
      <c r="R27" s="40"/>
      <c r="S27" s="40"/>
      <c r="T27" s="40"/>
      <c r="U27" s="40"/>
      <c r="V27" s="40"/>
      <c r="W27" s="337">
        <f>ROUND(BA51,2)</f>
        <v>0</v>
      </c>
      <c r="X27" s="336"/>
      <c r="Y27" s="336"/>
      <c r="Z27" s="336"/>
      <c r="AA27" s="336"/>
      <c r="AB27" s="336"/>
      <c r="AC27" s="336"/>
      <c r="AD27" s="336"/>
      <c r="AE27" s="336"/>
      <c r="AF27" s="40"/>
      <c r="AG27" s="40"/>
      <c r="AH27" s="40"/>
      <c r="AI27" s="40"/>
      <c r="AJ27" s="40"/>
      <c r="AK27" s="337">
        <f>ROUND(AW51,2)</f>
        <v>0</v>
      </c>
      <c r="AL27" s="336"/>
      <c r="AM27" s="336"/>
      <c r="AN27" s="336"/>
      <c r="AO27" s="336"/>
      <c r="AP27" s="40"/>
      <c r="AQ27" s="42"/>
      <c r="BE27" s="339"/>
    </row>
    <row r="28" spans="2:57" s="2" customFormat="1" ht="14.25" customHeight="1" hidden="1">
      <c r="B28" s="39"/>
      <c r="C28" s="40"/>
      <c r="D28" s="40"/>
      <c r="E28" s="40"/>
      <c r="F28" s="41" t="s">
        <v>48</v>
      </c>
      <c r="G28" s="40"/>
      <c r="H28" s="40"/>
      <c r="I28" s="40"/>
      <c r="J28" s="40"/>
      <c r="K28" s="40"/>
      <c r="L28" s="335">
        <v>0.21</v>
      </c>
      <c r="M28" s="336"/>
      <c r="N28" s="336"/>
      <c r="O28" s="336"/>
      <c r="P28" s="40"/>
      <c r="Q28" s="40"/>
      <c r="R28" s="40"/>
      <c r="S28" s="40"/>
      <c r="T28" s="40"/>
      <c r="U28" s="40"/>
      <c r="V28" s="40"/>
      <c r="W28" s="337">
        <f>ROUND(BB51,2)</f>
        <v>0</v>
      </c>
      <c r="X28" s="336"/>
      <c r="Y28" s="336"/>
      <c r="Z28" s="336"/>
      <c r="AA28" s="336"/>
      <c r="AB28" s="336"/>
      <c r="AC28" s="336"/>
      <c r="AD28" s="336"/>
      <c r="AE28" s="336"/>
      <c r="AF28" s="40"/>
      <c r="AG28" s="40"/>
      <c r="AH28" s="40"/>
      <c r="AI28" s="40"/>
      <c r="AJ28" s="40"/>
      <c r="AK28" s="337">
        <v>0</v>
      </c>
      <c r="AL28" s="336"/>
      <c r="AM28" s="336"/>
      <c r="AN28" s="336"/>
      <c r="AO28" s="336"/>
      <c r="AP28" s="40"/>
      <c r="AQ28" s="42"/>
      <c r="BE28" s="339"/>
    </row>
    <row r="29" spans="2:57" s="2" customFormat="1" ht="14.25" customHeight="1" hidden="1">
      <c r="B29" s="39"/>
      <c r="C29" s="40"/>
      <c r="D29" s="40"/>
      <c r="E29" s="40"/>
      <c r="F29" s="41" t="s">
        <v>49</v>
      </c>
      <c r="G29" s="40"/>
      <c r="H29" s="40"/>
      <c r="I29" s="40"/>
      <c r="J29" s="40"/>
      <c r="K29" s="40"/>
      <c r="L29" s="335">
        <v>0.15</v>
      </c>
      <c r="M29" s="336"/>
      <c r="N29" s="336"/>
      <c r="O29" s="336"/>
      <c r="P29" s="40"/>
      <c r="Q29" s="40"/>
      <c r="R29" s="40"/>
      <c r="S29" s="40"/>
      <c r="T29" s="40"/>
      <c r="U29" s="40"/>
      <c r="V29" s="40"/>
      <c r="W29" s="337">
        <f>ROUND(BC51,2)</f>
        <v>0</v>
      </c>
      <c r="X29" s="336"/>
      <c r="Y29" s="336"/>
      <c r="Z29" s="336"/>
      <c r="AA29" s="336"/>
      <c r="AB29" s="336"/>
      <c r="AC29" s="336"/>
      <c r="AD29" s="336"/>
      <c r="AE29" s="336"/>
      <c r="AF29" s="40"/>
      <c r="AG29" s="40"/>
      <c r="AH29" s="40"/>
      <c r="AI29" s="40"/>
      <c r="AJ29" s="40"/>
      <c r="AK29" s="337">
        <v>0</v>
      </c>
      <c r="AL29" s="336"/>
      <c r="AM29" s="336"/>
      <c r="AN29" s="336"/>
      <c r="AO29" s="336"/>
      <c r="AP29" s="40"/>
      <c r="AQ29" s="42"/>
      <c r="BE29" s="339"/>
    </row>
    <row r="30" spans="2:57" s="2" customFormat="1" ht="14.25" customHeight="1" hidden="1">
      <c r="B30" s="39"/>
      <c r="C30" s="40"/>
      <c r="D30" s="40"/>
      <c r="E30" s="40"/>
      <c r="F30" s="41" t="s">
        <v>50</v>
      </c>
      <c r="G30" s="40"/>
      <c r="H30" s="40"/>
      <c r="I30" s="40"/>
      <c r="J30" s="40"/>
      <c r="K30" s="40"/>
      <c r="L30" s="335">
        <v>0</v>
      </c>
      <c r="M30" s="336"/>
      <c r="N30" s="336"/>
      <c r="O30" s="336"/>
      <c r="P30" s="40"/>
      <c r="Q30" s="40"/>
      <c r="R30" s="40"/>
      <c r="S30" s="40"/>
      <c r="T30" s="40"/>
      <c r="U30" s="40"/>
      <c r="V30" s="40"/>
      <c r="W30" s="337">
        <f>ROUND(BD51,2)</f>
        <v>0</v>
      </c>
      <c r="X30" s="336"/>
      <c r="Y30" s="336"/>
      <c r="Z30" s="336"/>
      <c r="AA30" s="336"/>
      <c r="AB30" s="336"/>
      <c r="AC30" s="336"/>
      <c r="AD30" s="336"/>
      <c r="AE30" s="336"/>
      <c r="AF30" s="40"/>
      <c r="AG30" s="40"/>
      <c r="AH30" s="40"/>
      <c r="AI30" s="40"/>
      <c r="AJ30" s="40"/>
      <c r="AK30" s="337">
        <v>0</v>
      </c>
      <c r="AL30" s="336"/>
      <c r="AM30" s="336"/>
      <c r="AN30" s="336"/>
      <c r="AO30" s="336"/>
      <c r="AP30" s="40"/>
      <c r="AQ30" s="42"/>
      <c r="BE30" s="339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329"/>
    </row>
    <row r="32" spans="2:57" s="1" customFormat="1" ht="25.5" customHeight="1">
      <c r="B32" s="33"/>
      <c r="C32" s="43"/>
      <c r="D32" s="44" t="s">
        <v>51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52</v>
      </c>
      <c r="U32" s="45"/>
      <c r="V32" s="45"/>
      <c r="W32" s="45"/>
      <c r="X32" s="322" t="s">
        <v>53</v>
      </c>
      <c r="Y32" s="323"/>
      <c r="Z32" s="323"/>
      <c r="AA32" s="323"/>
      <c r="AB32" s="323"/>
      <c r="AC32" s="45"/>
      <c r="AD32" s="45"/>
      <c r="AE32" s="45"/>
      <c r="AF32" s="45"/>
      <c r="AG32" s="45"/>
      <c r="AH32" s="45"/>
      <c r="AI32" s="45"/>
      <c r="AJ32" s="45"/>
      <c r="AK32" s="324">
        <f>SUM(AK23:AK30)</f>
        <v>0</v>
      </c>
      <c r="AL32" s="323"/>
      <c r="AM32" s="323"/>
      <c r="AN32" s="323"/>
      <c r="AO32" s="325"/>
      <c r="AP32" s="43"/>
      <c r="AQ32" s="47"/>
      <c r="BE32" s="329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75" customHeight="1">
      <c r="B39" s="33"/>
      <c r="C39" s="53" t="s">
        <v>54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4"/>
      <c r="C41" s="55" t="s">
        <v>14</v>
      </c>
      <c r="L41" s="3" t="str">
        <f>K5</f>
        <v>16-21</v>
      </c>
      <c r="AR41" s="54"/>
    </row>
    <row r="42" spans="2:44" s="4" customFormat="1" ht="36.75" customHeight="1">
      <c r="B42" s="56"/>
      <c r="C42" s="57" t="s">
        <v>17</v>
      </c>
      <c r="L42" s="326" t="str">
        <f>K6</f>
        <v>Energetické opatření - Střecha - Zborovská 4602, Chomutov</v>
      </c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R42" s="56"/>
    </row>
    <row r="43" spans="2:44" s="1" customFormat="1" ht="6.75" customHeight="1">
      <c r="B43" s="33"/>
      <c r="AR43" s="33"/>
    </row>
    <row r="44" spans="2:44" s="1" customFormat="1" ht="15">
      <c r="B44" s="33"/>
      <c r="C44" s="55" t="s">
        <v>23</v>
      </c>
      <c r="L44" s="58" t="str">
        <f>IF(K8="","",K8)</f>
        <v>Chomutov</v>
      </c>
      <c r="AI44" s="55" t="s">
        <v>25</v>
      </c>
      <c r="AM44" s="328" t="str">
        <f>IF(AN8="","",AN8)</f>
        <v>10.06.2016</v>
      </c>
      <c r="AN44" s="329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5" t="s">
        <v>29</v>
      </c>
      <c r="L46" s="3" t="str">
        <f>IF(E11="","",E11)</f>
        <v>Úřad práce České republiky  </v>
      </c>
      <c r="AI46" s="55" t="s">
        <v>35</v>
      </c>
      <c r="AM46" s="330" t="str">
        <f>IF(E17="","",E17)</f>
        <v>SM - PROJEKT spol. s.r.o.</v>
      </c>
      <c r="AN46" s="329"/>
      <c r="AO46" s="329"/>
      <c r="AP46" s="329"/>
      <c r="AR46" s="33"/>
      <c r="AS46" s="331" t="s">
        <v>55</v>
      </c>
      <c r="AT46" s="332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3"/>
      <c r="C47" s="55" t="s">
        <v>33</v>
      </c>
      <c r="L47" s="3">
        <f>IF(E14="Vyplň údaj","",E14)</f>
      </c>
      <c r="AR47" s="33"/>
      <c r="AS47" s="333"/>
      <c r="AT47" s="334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5" customHeight="1">
      <c r="B48" s="33"/>
      <c r="AR48" s="33"/>
      <c r="AS48" s="333"/>
      <c r="AT48" s="334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318" t="s">
        <v>56</v>
      </c>
      <c r="D49" s="319"/>
      <c r="E49" s="319"/>
      <c r="F49" s="319"/>
      <c r="G49" s="319"/>
      <c r="H49" s="64"/>
      <c r="I49" s="320" t="s">
        <v>57</v>
      </c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21" t="s">
        <v>58</v>
      </c>
      <c r="AH49" s="319"/>
      <c r="AI49" s="319"/>
      <c r="AJ49" s="319"/>
      <c r="AK49" s="319"/>
      <c r="AL49" s="319"/>
      <c r="AM49" s="319"/>
      <c r="AN49" s="320" t="s">
        <v>59</v>
      </c>
      <c r="AO49" s="319"/>
      <c r="AP49" s="319"/>
      <c r="AQ49" s="65" t="s">
        <v>60</v>
      </c>
      <c r="AR49" s="33"/>
      <c r="AS49" s="66" t="s">
        <v>61</v>
      </c>
      <c r="AT49" s="67" t="s">
        <v>62</v>
      </c>
      <c r="AU49" s="67" t="s">
        <v>63</v>
      </c>
      <c r="AV49" s="67" t="s">
        <v>64</v>
      </c>
      <c r="AW49" s="67" t="s">
        <v>65</v>
      </c>
      <c r="AX49" s="67" t="s">
        <v>66</v>
      </c>
      <c r="AY49" s="67" t="s">
        <v>67</v>
      </c>
      <c r="AZ49" s="67" t="s">
        <v>68</v>
      </c>
      <c r="BA49" s="67" t="s">
        <v>69</v>
      </c>
      <c r="BB49" s="67" t="s">
        <v>70</v>
      </c>
      <c r="BC49" s="67" t="s">
        <v>71</v>
      </c>
      <c r="BD49" s="68" t="s">
        <v>72</v>
      </c>
    </row>
    <row r="50" spans="2:56" s="1" customFormat="1" ht="10.5" customHeight="1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70" t="s">
        <v>73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316">
        <f>ROUND(SUM(AG52:AG53),2)</f>
        <v>0</v>
      </c>
      <c r="AH51" s="316"/>
      <c r="AI51" s="316"/>
      <c r="AJ51" s="316"/>
      <c r="AK51" s="316"/>
      <c r="AL51" s="316"/>
      <c r="AM51" s="316"/>
      <c r="AN51" s="317">
        <f>SUM(AG51,AT51)</f>
        <v>0</v>
      </c>
      <c r="AO51" s="317"/>
      <c r="AP51" s="317"/>
      <c r="AQ51" s="72" t="s">
        <v>3</v>
      </c>
      <c r="AR51" s="56"/>
      <c r="AS51" s="73">
        <f>ROUND(SUM(AS52:AS53),2)</f>
        <v>0</v>
      </c>
      <c r="AT51" s="74">
        <f>ROUND(SUM(AV51:AW51),2)</f>
        <v>0</v>
      </c>
      <c r="AU51" s="75">
        <f>ROUND(SUM(AU52:AU53),5)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ROUND(SUM(AZ52:AZ53),2)</f>
        <v>0</v>
      </c>
      <c r="BA51" s="74">
        <f>ROUND(SUM(BA52:BA53),2)</f>
        <v>0</v>
      </c>
      <c r="BB51" s="74">
        <f>ROUND(SUM(BB52:BB53),2)</f>
        <v>0</v>
      </c>
      <c r="BC51" s="74">
        <f>ROUND(SUM(BC52:BC53),2)</f>
        <v>0</v>
      </c>
      <c r="BD51" s="76">
        <f>ROUND(SUM(BD52:BD53),2)</f>
        <v>0</v>
      </c>
      <c r="BS51" s="57" t="s">
        <v>74</v>
      </c>
      <c r="BT51" s="57" t="s">
        <v>75</v>
      </c>
      <c r="BU51" s="77" t="s">
        <v>76</v>
      </c>
      <c r="BV51" s="57" t="s">
        <v>77</v>
      </c>
      <c r="BW51" s="57" t="s">
        <v>5</v>
      </c>
      <c r="BX51" s="57" t="s">
        <v>78</v>
      </c>
      <c r="CL51" s="57" t="s">
        <v>3</v>
      </c>
    </row>
    <row r="52" spans="1:91" s="5" customFormat="1" ht="27" customHeight="1">
      <c r="A52" s="220" t="s">
        <v>496</v>
      </c>
      <c r="B52" s="78"/>
      <c r="C52" s="79"/>
      <c r="D52" s="315" t="s">
        <v>79</v>
      </c>
      <c r="E52" s="314"/>
      <c r="F52" s="314"/>
      <c r="G52" s="314"/>
      <c r="H52" s="314"/>
      <c r="I52" s="80"/>
      <c r="J52" s="315" t="s">
        <v>80</v>
      </c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3">
        <f>'SO 01 - Střecha'!J27</f>
        <v>0</v>
      </c>
      <c r="AH52" s="314"/>
      <c r="AI52" s="314"/>
      <c r="AJ52" s="314"/>
      <c r="AK52" s="314"/>
      <c r="AL52" s="314"/>
      <c r="AM52" s="314"/>
      <c r="AN52" s="313">
        <f>SUM(AG52,AT52)</f>
        <v>0</v>
      </c>
      <c r="AO52" s="314"/>
      <c r="AP52" s="314"/>
      <c r="AQ52" s="81" t="s">
        <v>81</v>
      </c>
      <c r="AR52" s="78"/>
      <c r="AS52" s="82">
        <v>0</v>
      </c>
      <c r="AT52" s="83">
        <f>ROUND(SUM(AV52:AW52),2)</f>
        <v>0</v>
      </c>
      <c r="AU52" s="84">
        <f>'SO 01 - Střecha'!P93</f>
        <v>0</v>
      </c>
      <c r="AV52" s="83">
        <f>'SO 01 - Střecha'!J30</f>
        <v>0</v>
      </c>
      <c r="AW52" s="83">
        <f>'SO 01 - Střecha'!J31</f>
        <v>0</v>
      </c>
      <c r="AX52" s="83">
        <f>'SO 01 - Střecha'!J32</f>
        <v>0</v>
      </c>
      <c r="AY52" s="83">
        <f>'SO 01 - Střecha'!J33</f>
        <v>0</v>
      </c>
      <c r="AZ52" s="83">
        <f>'SO 01 - Střecha'!F30</f>
        <v>0</v>
      </c>
      <c r="BA52" s="83">
        <f>'SO 01 - Střecha'!F31</f>
        <v>0</v>
      </c>
      <c r="BB52" s="83">
        <f>'SO 01 - Střecha'!F32</f>
        <v>0</v>
      </c>
      <c r="BC52" s="83">
        <f>'SO 01 - Střecha'!F33</f>
        <v>0</v>
      </c>
      <c r="BD52" s="85">
        <f>'SO 01 - Střecha'!F34</f>
        <v>0</v>
      </c>
      <c r="BT52" s="86" t="s">
        <v>22</v>
      </c>
      <c r="BV52" s="86" t="s">
        <v>77</v>
      </c>
      <c r="BW52" s="86" t="s">
        <v>82</v>
      </c>
      <c r="BX52" s="86" t="s">
        <v>5</v>
      </c>
      <c r="CL52" s="86" t="s">
        <v>3</v>
      </c>
      <c r="CM52" s="86" t="s">
        <v>83</v>
      </c>
    </row>
    <row r="53" spans="1:91" s="5" customFormat="1" ht="27" customHeight="1">
      <c r="A53" s="220" t="s">
        <v>496</v>
      </c>
      <c r="B53" s="78"/>
      <c r="C53" s="79"/>
      <c r="D53" s="315" t="s">
        <v>84</v>
      </c>
      <c r="E53" s="314"/>
      <c r="F53" s="314"/>
      <c r="G53" s="314"/>
      <c r="H53" s="314"/>
      <c r="I53" s="80"/>
      <c r="J53" s="315" t="s">
        <v>85</v>
      </c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3">
        <f>'SO 02 - Bleskosvod'!J27</f>
        <v>0</v>
      </c>
      <c r="AH53" s="314"/>
      <c r="AI53" s="314"/>
      <c r="AJ53" s="314"/>
      <c r="AK53" s="314"/>
      <c r="AL53" s="314"/>
      <c r="AM53" s="314"/>
      <c r="AN53" s="313">
        <f>SUM(AG53,AT53)</f>
        <v>0</v>
      </c>
      <c r="AO53" s="314"/>
      <c r="AP53" s="314"/>
      <c r="AQ53" s="81" t="s">
        <v>81</v>
      </c>
      <c r="AR53" s="78"/>
      <c r="AS53" s="87">
        <v>0</v>
      </c>
      <c r="AT53" s="88">
        <f>ROUND(SUM(AV53:AW53),2)</f>
        <v>0</v>
      </c>
      <c r="AU53" s="89">
        <f>'SO 02 - Bleskosvod'!P87</f>
        <v>0</v>
      </c>
      <c r="AV53" s="88">
        <f>'SO 02 - Bleskosvod'!J30</f>
        <v>0</v>
      </c>
      <c r="AW53" s="88">
        <f>'SO 02 - Bleskosvod'!J31</f>
        <v>0</v>
      </c>
      <c r="AX53" s="88">
        <f>'SO 02 - Bleskosvod'!J32</f>
        <v>0</v>
      </c>
      <c r="AY53" s="88">
        <f>'SO 02 - Bleskosvod'!J33</f>
        <v>0</v>
      </c>
      <c r="AZ53" s="88">
        <f>'SO 02 - Bleskosvod'!F30</f>
        <v>0</v>
      </c>
      <c r="BA53" s="88">
        <f>'SO 02 - Bleskosvod'!F31</f>
        <v>0</v>
      </c>
      <c r="BB53" s="88">
        <f>'SO 02 - Bleskosvod'!F32</f>
        <v>0</v>
      </c>
      <c r="BC53" s="88">
        <f>'SO 02 - Bleskosvod'!F33</f>
        <v>0</v>
      </c>
      <c r="BD53" s="90">
        <f>'SO 02 - Bleskosvod'!F34</f>
        <v>0</v>
      </c>
      <c r="BT53" s="86" t="s">
        <v>22</v>
      </c>
      <c r="BV53" s="86" t="s">
        <v>77</v>
      </c>
      <c r="BW53" s="86" t="s">
        <v>86</v>
      </c>
      <c r="BX53" s="86" t="s">
        <v>5</v>
      </c>
      <c r="CL53" s="86" t="s">
        <v>3</v>
      </c>
      <c r="CM53" s="86" t="s">
        <v>83</v>
      </c>
    </row>
    <row r="54" spans="2:44" s="1" customFormat="1" ht="30" customHeight="1">
      <c r="B54" s="33"/>
      <c r="AR54" s="33"/>
    </row>
    <row r="55" spans="2:44" s="1" customFormat="1" ht="6.75" customHeight="1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33"/>
    </row>
  </sheetData>
  <sheetProtection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Střecha'!C2" tooltip="SO 01 - Střecha" display="/"/>
    <hyperlink ref="A53" location="'SO 02 - Bleskosvod'!C2" tooltip="SO 02 - Bleskosvod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5"/>
  <sheetViews>
    <sheetView showGridLines="0" tabSelected="1" zoomScalePageLayoutView="0" workbookViewId="0" topLeftCell="A1">
      <pane ySplit="1" topLeftCell="A215" activePane="bottomLeft" state="frozen"/>
      <selection pane="topLeft" activeCell="A1" sqref="A1"/>
      <selection pane="bottomLeft" activeCell="J228" sqref="J22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22"/>
      <c r="C1" s="222"/>
      <c r="D1" s="221" t="s">
        <v>1</v>
      </c>
      <c r="E1" s="222"/>
      <c r="F1" s="223" t="s">
        <v>497</v>
      </c>
      <c r="G1" s="348" t="s">
        <v>498</v>
      </c>
      <c r="H1" s="348"/>
      <c r="I1" s="228"/>
      <c r="J1" s="223" t="s">
        <v>499</v>
      </c>
      <c r="K1" s="221" t="s">
        <v>87</v>
      </c>
      <c r="L1" s="223" t="s">
        <v>500</v>
      </c>
      <c r="M1" s="223"/>
      <c r="N1" s="223"/>
      <c r="O1" s="223"/>
      <c r="P1" s="223"/>
      <c r="Q1" s="223"/>
      <c r="R1" s="223"/>
      <c r="S1" s="223"/>
      <c r="T1" s="223"/>
      <c r="U1" s="219"/>
      <c r="V1" s="21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311" t="s">
        <v>6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6" t="s">
        <v>82</v>
      </c>
    </row>
    <row r="3" spans="2:4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83</v>
      </c>
    </row>
    <row r="4" spans="2:46" ht="36.75" customHeight="1">
      <c r="B4" s="20"/>
      <c r="C4" s="21"/>
      <c r="D4" s="22" t="s">
        <v>88</v>
      </c>
      <c r="E4" s="21"/>
      <c r="F4" s="21"/>
      <c r="G4" s="21"/>
      <c r="H4" s="21"/>
      <c r="I4" s="93"/>
      <c r="J4" s="21"/>
      <c r="K4" s="23"/>
      <c r="M4" s="24" t="s">
        <v>11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17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349" t="str">
        <f>'Rekapitulace stavby'!K6</f>
        <v>Energetické opatření - Střecha - Zborovská 4602, Chomutov</v>
      </c>
      <c r="F7" s="341"/>
      <c r="G7" s="341"/>
      <c r="H7" s="341"/>
      <c r="I7" s="93"/>
      <c r="J7" s="21"/>
      <c r="K7" s="23"/>
    </row>
    <row r="8" spans="2:11" s="1" customFormat="1" ht="15">
      <c r="B8" s="33"/>
      <c r="C8" s="34"/>
      <c r="D8" s="29" t="s">
        <v>89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350" t="s">
        <v>90</v>
      </c>
      <c r="F9" s="334"/>
      <c r="G9" s="334"/>
      <c r="H9" s="334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20</v>
      </c>
      <c r="E11" s="34"/>
      <c r="F11" s="27" t="s">
        <v>3</v>
      </c>
      <c r="G11" s="34"/>
      <c r="H11" s="34"/>
      <c r="I11" s="95" t="s">
        <v>21</v>
      </c>
      <c r="J11" s="27" t="s">
        <v>3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95" t="s">
        <v>25</v>
      </c>
      <c r="J12" s="96" t="str">
        <f>'Rekapitulace stavby'!AN8</f>
        <v>10.06.2016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95" t="s">
        <v>30</v>
      </c>
      <c r="J14" s="27" t="s">
        <v>3</v>
      </c>
      <c r="K14" s="37"/>
    </row>
    <row r="15" spans="2:11" s="1" customFormat="1" ht="18" customHeight="1">
      <c r="B15" s="33"/>
      <c r="C15" s="34"/>
      <c r="D15" s="34"/>
      <c r="E15" s="27" t="s">
        <v>31</v>
      </c>
      <c r="F15" s="34"/>
      <c r="G15" s="34"/>
      <c r="H15" s="34"/>
      <c r="I15" s="95" t="s">
        <v>32</v>
      </c>
      <c r="J15" s="27" t="s">
        <v>3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33</v>
      </c>
      <c r="E17" s="34"/>
      <c r="F17" s="34"/>
      <c r="G17" s="34"/>
      <c r="H17" s="34"/>
      <c r="I17" s="95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32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35</v>
      </c>
      <c r="E20" s="34"/>
      <c r="F20" s="34"/>
      <c r="G20" s="34"/>
      <c r="H20" s="34"/>
      <c r="I20" s="95" t="s">
        <v>30</v>
      </c>
      <c r="J20" s="27" t="s">
        <v>36</v>
      </c>
      <c r="K20" s="37"/>
    </row>
    <row r="21" spans="2:11" s="1" customFormat="1" ht="18" customHeight="1">
      <c r="B21" s="33"/>
      <c r="C21" s="34"/>
      <c r="D21" s="34"/>
      <c r="E21" s="27" t="s">
        <v>37</v>
      </c>
      <c r="F21" s="34"/>
      <c r="G21" s="34"/>
      <c r="H21" s="34"/>
      <c r="I21" s="95" t="s">
        <v>32</v>
      </c>
      <c r="J21" s="27" t="s">
        <v>38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40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344" t="s">
        <v>3</v>
      </c>
      <c r="F24" s="351"/>
      <c r="G24" s="351"/>
      <c r="H24" s="351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41</v>
      </c>
      <c r="E27" s="34"/>
      <c r="F27" s="34"/>
      <c r="G27" s="34"/>
      <c r="H27" s="34"/>
      <c r="I27" s="94"/>
      <c r="J27" s="104">
        <f>ROUND(J93,2)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43</v>
      </c>
      <c r="G29" s="34"/>
      <c r="H29" s="34"/>
      <c r="I29" s="105" t="s">
        <v>42</v>
      </c>
      <c r="J29" s="38" t="s">
        <v>44</v>
      </c>
      <c r="K29" s="37"/>
    </row>
    <row r="30" spans="2:11" s="1" customFormat="1" ht="14.25" customHeight="1">
      <c r="B30" s="33"/>
      <c r="C30" s="34"/>
      <c r="D30" s="41" t="s">
        <v>45</v>
      </c>
      <c r="E30" s="41" t="s">
        <v>46</v>
      </c>
      <c r="F30" s="106">
        <f>ROUND(SUM(BE93:BE231),2)</f>
        <v>0</v>
      </c>
      <c r="G30" s="34"/>
      <c r="H30" s="34"/>
      <c r="I30" s="107">
        <v>0.21</v>
      </c>
      <c r="J30" s="106">
        <f>ROUND(ROUND((SUM(BE93:BE231)),2)*I30,2)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47</v>
      </c>
      <c r="F31" s="106">
        <f>ROUND(SUM(BF93:BF231),2)</f>
        <v>0</v>
      </c>
      <c r="G31" s="34"/>
      <c r="H31" s="34"/>
      <c r="I31" s="107">
        <v>0.15</v>
      </c>
      <c r="J31" s="106">
        <f>ROUND(ROUND((SUM(BF93:BF231)),2)*I31,2)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48</v>
      </c>
      <c r="F32" s="106">
        <f>ROUND(SUM(BG93:BG231),2)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49</v>
      </c>
      <c r="F33" s="106">
        <f>ROUND(SUM(BH93:BH231),2)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50</v>
      </c>
      <c r="F34" s="106">
        <f>ROUND(SUM(BI93:BI231),2)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108"/>
      <c r="D36" s="109" t="s">
        <v>51</v>
      </c>
      <c r="E36" s="64"/>
      <c r="F36" s="64"/>
      <c r="G36" s="110" t="s">
        <v>52</v>
      </c>
      <c r="H36" s="111" t="s">
        <v>53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91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17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349" t="str">
        <f>E7</f>
        <v>Energetické opatření - Střecha - Zborovská 4602, Chomutov</v>
      </c>
      <c r="F45" s="334"/>
      <c r="G45" s="334"/>
      <c r="H45" s="334"/>
      <c r="I45" s="94"/>
      <c r="J45" s="34"/>
      <c r="K45" s="37"/>
    </row>
    <row r="46" spans="2:11" s="1" customFormat="1" ht="14.25" customHeight="1">
      <c r="B46" s="33"/>
      <c r="C46" s="29" t="s">
        <v>89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350" t="str">
        <f>E9</f>
        <v>SO 01 - Střecha</v>
      </c>
      <c r="F47" s="334"/>
      <c r="G47" s="334"/>
      <c r="H47" s="334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Chomutov</v>
      </c>
      <c r="G49" s="34"/>
      <c r="H49" s="34"/>
      <c r="I49" s="95" t="s">
        <v>25</v>
      </c>
      <c r="J49" s="96" t="str">
        <f>IF(J12="","",J12)</f>
        <v>10.06.2016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29</v>
      </c>
      <c r="D51" s="34"/>
      <c r="E51" s="34"/>
      <c r="F51" s="27" t="str">
        <f>E15</f>
        <v>Úřad práce České republiky  </v>
      </c>
      <c r="G51" s="34"/>
      <c r="H51" s="34"/>
      <c r="I51" s="95" t="s">
        <v>35</v>
      </c>
      <c r="J51" s="27" t="str">
        <f>E21</f>
        <v>SM - PROJEKT spol. s.r.o.</v>
      </c>
      <c r="K51" s="37"/>
    </row>
    <row r="52" spans="2:11" s="1" customFormat="1" ht="14.25" customHeight="1">
      <c r="B52" s="33"/>
      <c r="C52" s="29" t="s">
        <v>33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92</v>
      </c>
      <c r="D54" s="108"/>
      <c r="E54" s="108"/>
      <c r="F54" s="108"/>
      <c r="G54" s="108"/>
      <c r="H54" s="108"/>
      <c r="I54" s="119"/>
      <c r="J54" s="120" t="s">
        <v>93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94</v>
      </c>
      <c r="D56" s="34"/>
      <c r="E56" s="34"/>
      <c r="F56" s="34"/>
      <c r="G56" s="34"/>
      <c r="H56" s="34"/>
      <c r="I56" s="94"/>
      <c r="J56" s="104">
        <f>J93</f>
        <v>0</v>
      </c>
      <c r="K56" s="37"/>
      <c r="AU56" s="16" t="s">
        <v>95</v>
      </c>
    </row>
    <row r="57" spans="2:11" s="7" customFormat="1" ht="24.75" customHeight="1">
      <c r="B57" s="123"/>
      <c r="C57" s="124"/>
      <c r="D57" s="125" t="s">
        <v>96</v>
      </c>
      <c r="E57" s="126"/>
      <c r="F57" s="126"/>
      <c r="G57" s="126"/>
      <c r="H57" s="126"/>
      <c r="I57" s="127"/>
      <c r="J57" s="128">
        <f>J94</f>
        <v>0</v>
      </c>
      <c r="K57" s="129"/>
    </row>
    <row r="58" spans="2:11" s="8" customFormat="1" ht="19.5" customHeight="1">
      <c r="B58" s="130"/>
      <c r="C58" s="131"/>
      <c r="D58" s="132" t="s">
        <v>97</v>
      </c>
      <c r="E58" s="133"/>
      <c r="F58" s="133"/>
      <c r="G58" s="133"/>
      <c r="H58" s="133"/>
      <c r="I58" s="134"/>
      <c r="J58" s="135">
        <f>J95</f>
        <v>0</v>
      </c>
      <c r="K58" s="136"/>
    </row>
    <row r="59" spans="2:11" s="8" customFormat="1" ht="19.5" customHeight="1">
      <c r="B59" s="130"/>
      <c r="C59" s="131"/>
      <c r="D59" s="132" t="s">
        <v>98</v>
      </c>
      <c r="E59" s="133"/>
      <c r="F59" s="133"/>
      <c r="G59" s="133"/>
      <c r="H59" s="133"/>
      <c r="I59" s="134"/>
      <c r="J59" s="135">
        <f>J127</f>
        <v>0</v>
      </c>
      <c r="K59" s="136"/>
    </row>
    <row r="60" spans="2:11" s="8" customFormat="1" ht="19.5" customHeight="1">
      <c r="B60" s="130"/>
      <c r="C60" s="131"/>
      <c r="D60" s="132" t="s">
        <v>99</v>
      </c>
      <c r="E60" s="133"/>
      <c r="F60" s="133"/>
      <c r="G60" s="133"/>
      <c r="H60" s="133"/>
      <c r="I60" s="134"/>
      <c r="J60" s="135">
        <f>J135</f>
        <v>0</v>
      </c>
      <c r="K60" s="136"/>
    </row>
    <row r="61" spans="2:11" s="8" customFormat="1" ht="19.5" customHeight="1">
      <c r="B61" s="130"/>
      <c r="C61" s="131"/>
      <c r="D61" s="132" t="s">
        <v>100</v>
      </c>
      <c r="E61" s="133"/>
      <c r="F61" s="133"/>
      <c r="G61" s="133"/>
      <c r="H61" s="133"/>
      <c r="I61" s="134"/>
      <c r="J61" s="135">
        <f>J144</f>
        <v>0</v>
      </c>
      <c r="K61" s="136"/>
    </row>
    <row r="62" spans="2:11" s="7" customFormat="1" ht="24.75" customHeight="1">
      <c r="B62" s="123"/>
      <c r="C62" s="124"/>
      <c r="D62" s="125" t="s">
        <v>101</v>
      </c>
      <c r="E62" s="126"/>
      <c r="F62" s="126"/>
      <c r="G62" s="126"/>
      <c r="H62" s="126"/>
      <c r="I62" s="127"/>
      <c r="J62" s="128">
        <f>J147</f>
        <v>0</v>
      </c>
      <c r="K62" s="129"/>
    </row>
    <row r="63" spans="2:11" s="8" customFormat="1" ht="19.5" customHeight="1">
      <c r="B63" s="130"/>
      <c r="C63" s="131"/>
      <c r="D63" s="132" t="s">
        <v>102</v>
      </c>
      <c r="E63" s="133"/>
      <c r="F63" s="133"/>
      <c r="G63" s="133"/>
      <c r="H63" s="133"/>
      <c r="I63" s="134"/>
      <c r="J63" s="135">
        <f>J148</f>
        <v>0</v>
      </c>
      <c r="K63" s="136"/>
    </row>
    <row r="64" spans="2:11" s="8" customFormat="1" ht="19.5" customHeight="1">
      <c r="B64" s="130"/>
      <c r="C64" s="131"/>
      <c r="D64" s="132" t="s">
        <v>103</v>
      </c>
      <c r="E64" s="133"/>
      <c r="F64" s="133"/>
      <c r="G64" s="133"/>
      <c r="H64" s="133"/>
      <c r="I64" s="134"/>
      <c r="J64" s="135">
        <f>J161</f>
        <v>0</v>
      </c>
      <c r="K64" s="136"/>
    </row>
    <row r="65" spans="2:11" s="8" customFormat="1" ht="19.5" customHeight="1">
      <c r="B65" s="130"/>
      <c r="C65" s="131"/>
      <c r="D65" s="132" t="s">
        <v>104</v>
      </c>
      <c r="E65" s="133"/>
      <c r="F65" s="133"/>
      <c r="G65" s="133"/>
      <c r="H65" s="133"/>
      <c r="I65" s="134"/>
      <c r="J65" s="135">
        <f>J190</f>
        <v>0</v>
      </c>
      <c r="K65" s="136"/>
    </row>
    <row r="66" spans="2:11" s="8" customFormat="1" ht="19.5" customHeight="1">
      <c r="B66" s="130"/>
      <c r="C66" s="131"/>
      <c r="D66" s="132" t="s">
        <v>105</v>
      </c>
      <c r="E66" s="133"/>
      <c r="F66" s="133"/>
      <c r="G66" s="133"/>
      <c r="H66" s="133"/>
      <c r="I66" s="134"/>
      <c r="J66" s="135">
        <f>J195</f>
        <v>0</v>
      </c>
      <c r="K66" s="136"/>
    </row>
    <row r="67" spans="2:11" s="8" customFormat="1" ht="19.5" customHeight="1">
      <c r="B67" s="130"/>
      <c r="C67" s="131"/>
      <c r="D67" s="132" t="s">
        <v>106</v>
      </c>
      <c r="E67" s="133"/>
      <c r="F67" s="133"/>
      <c r="G67" s="133"/>
      <c r="H67" s="133"/>
      <c r="I67" s="134"/>
      <c r="J67" s="135">
        <f>J199</f>
        <v>0</v>
      </c>
      <c r="K67" s="136"/>
    </row>
    <row r="68" spans="2:11" s="8" customFormat="1" ht="19.5" customHeight="1">
      <c r="B68" s="130"/>
      <c r="C68" s="131"/>
      <c r="D68" s="132" t="s">
        <v>107</v>
      </c>
      <c r="E68" s="133"/>
      <c r="F68" s="133"/>
      <c r="G68" s="133"/>
      <c r="H68" s="133"/>
      <c r="I68" s="134"/>
      <c r="J68" s="135">
        <f>J216</f>
        <v>0</v>
      </c>
      <c r="K68" s="136"/>
    </row>
    <row r="69" spans="2:11" s="8" customFormat="1" ht="19.5" customHeight="1">
      <c r="B69" s="130"/>
      <c r="C69" s="131"/>
      <c r="D69" s="132" t="s">
        <v>108</v>
      </c>
      <c r="E69" s="133"/>
      <c r="F69" s="133"/>
      <c r="G69" s="133"/>
      <c r="H69" s="133"/>
      <c r="I69" s="134"/>
      <c r="J69" s="135">
        <f>J219</f>
        <v>0</v>
      </c>
      <c r="K69" s="136"/>
    </row>
    <row r="70" spans="2:11" s="8" customFormat="1" ht="19.5" customHeight="1">
      <c r="B70" s="130"/>
      <c r="C70" s="131"/>
      <c r="D70" s="132" t="s">
        <v>109</v>
      </c>
      <c r="E70" s="133"/>
      <c r="F70" s="133"/>
      <c r="G70" s="133"/>
      <c r="H70" s="133"/>
      <c r="I70" s="134"/>
      <c r="J70" s="135">
        <f>J222</f>
        <v>0</v>
      </c>
      <c r="K70" s="136"/>
    </row>
    <row r="71" spans="2:11" s="7" customFormat="1" ht="24.75" customHeight="1">
      <c r="B71" s="123"/>
      <c r="C71" s="124"/>
      <c r="D71" s="125" t="s">
        <v>110</v>
      </c>
      <c r="E71" s="126"/>
      <c r="F71" s="126"/>
      <c r="G71" s="126"/>
      <c r="H71" s="126"/>
      <c r="I71" s="127"/>
      <c r="J71" s="128">
        <f>J225</f>
        <v>0</v>
      </c>
      <c r="K71" s="129"/>
    </row>
    <row r="72" spans="2:11" s="8" customFormat="1" ht="19.5" customHeight="1">
      <c r="B72" s="130"/>
      <c r="C72" s="131"/>
      <c r="D72" s="132" t="s">
        <v>111</v>
      </c>
      <c r="E72" s="133"/>
      <c r="F72" s="133"/>
      <c r="G72" s="133"/>
      <c r="H72" s="133"/>
      <c r="I72" s="134"/>
      <c r="J72" s="135">
        <f>J226</f>
        <v>0</v>
      </c>
      <c r="K72" s="136"/>
    </row>
    <row r="73" spans="2:11" s="8" customFormat="1" ht="19.5" customHeight="1">
      <c r="B73" s="130"/>
      <c r="C73" s="131"/>
      <c r="D73" s="132" t="s">
        <v>112</v>
      </c>
      <c r="E73" s="133"/>
      <c r="F73" s="133"/>
      <c r="G73" s="133"/>
      <c r="H73" s="133"/>
      <c r="I73" s="134"/>
      <c r="J73" s="135">
        <f>J229</f>
        <v>0</v>
      </c>
      <c r="K73" s="136"/>
    </row>
    <row r="74" spans="2:11" s="1" customFormat="1" ht="21.75" customHeight="1">
      <c r="B74" s="33"/>
      <c r="C74" s="34"/>
      <c r="D74" s="34"/>
      <c r="E74" s="34"/>
      <c r="F74" s="34"/>
      <c r="G74" s="34"/>
      <c r="H74" s="34"/>
      <c r="I74" s="94"/>
      <c r="J74" s="34"/>
      <c r="K74" s="37"/>
    </row>
    <row r="75" spans="2:11" s="1" customFormat="1" ht="6.75" customHeight="1">
      <c r="B75" s="48"/>
      <c r="C75" s="49"/>
      <c r="D75" s="49"/>
      <c r="E75" s="49"/>
      <c r="F75" s="49"/>
      <c r="G75" s="49"/>
      <c r="H75" s="49"/>
      <c r="I75" s="115"/>
      <c r="J75" s="49"/>
      <c r="K75" s="50"/>
    </row>
    <row r="79" spans="2:12" s="1" customFormat="1" ht="6.75" customHeight="1">
      <c r="B79" s="51"/>
      <c r="C79" s="52"/>
      <c r="D79" s="52"/>
      <c r="E79" s="52"/>
      <c r="F79" s="52"/>
      <c r="G79" s="52"/>
      <c r="H79" s="52"/>
      <c r="I79" s="116"/>
      <c r="J79" s="52"/>
      <c r="K79" s="52"/>
      <c r="L79" s="33"/>
    </row>
    <row r="80" spans="2:12" s="1" customFormat="1" ht="36.75" customHeight="1">
      <c r="B80" s="33"/>
      <c r="C80" s="53" t="s">
        <v>113</v>
      </c>
      <c r="L80" s="33"/>
    </row>
    <row r="81" spans="2:12" s="1" customFormat="1" ht="6.75" customHeight="1">
      <c r="B81" s="33"/>
      <c r="L81" s="33"/>
    </row>
    <row r="82" spans="2:12" s="1" customFormat="1" ht="14.25" customHeight="1">
      <c r="B82" s="33"/>
      <c r="C82" s="55" t="s">
        <v>17</v>
      </c>
      <c r="L82" s="33"/>
    </row>
    <row r="83" spans="2:12" s="1" customFormat="1" ht="22.5" customHeight="1">
      <c r="B83" s="33"/>
      <c r="E83" s="352" t="str">
        <f>E7</f>
        <v>Energetické opatření - Střecha - Zborovská 4602, Chomutov</v>
      </c>
      <c r="F83" s="329"/>
      <c r="G83" s="329"/>
      <c r="H83" s="329"/>
      <c r="L83" s="33"/>
    </row>
    <row r="84" spans="2:12" s="1" customFormat="1" ht="14.25" customHeight="1">
      <c r="B84" s="33"/>
      <c r="C84" s="55" t="s">
        <v>89</v>
      </c>
      <c r="L84" s="33"/>
    </row>
    <row r="85" spans="2:12" s="1" customFormat="1" ht="23.25" customHeight="1">
      <c r="B85" s="33"/>
      <c r="E85" s="326" t="str">
        <f>E9</f>
        <v>SO 01 - Střecha</v>
      </c>
      <c r="F85" s="329"/>
      <c r="G85" s="329"/>
      <c r="H85" s="329"/>
      <c r="L85" s="33"/>
    </row>
    <row r="86" spans="2:12" s="1" customFormat="1" ht="6.75" customHeight="1">
      <c r="B86" s="33"/>
      <c r="L86" s="33"/>
    </row>
    <row r="87" spans="2:12" s="1" customFormat="1" ht="18" customHeight="1">
      <c r="B87" s="33"/>
      <c r="C87" s="55" t="s">
        <v>23</v>
      </c>
      <c r="F87" s="137" t="str">
        <f>F12</f>
        <v>Chomutov</v>
      </c>
      <c r="I87" s="138" t="s">
        <v>25</v>
      </c>
      <c r="J87" s="59" t="str">
        <f>IF(J12="","",J12)</f>
        <v>10.06.2016</v>
      </c>
      <c r="L87" s="33"/>
    </row>
    <row r="88" spans="2:12" s="1" customFormat="1" ht="6.75" customHeight="1">
      <c r="B88" s="33"/>
      <c r="L88" s="33"/>
    </row>
    <row r="89" spans="2:12" s="1" customFormat="1" ht="15">
      <c r="B89" s="33"/>
      <c r="C89" s="55" t="s">
        <v>29</v>
      </c>
      <c r="F89" s="137" t="str">
        <f>E15</f>
        <v>Úřad práce České republiky  </v>
      </c>
      <c r="I89" s="138" t="s">
        <v>35</v>
      </c>
      <c r="J89" s="137" t="str">
        <f>E21</f>
        <v>SM - PROJEKT spol. s.r.o.</v>
      </c>
      <c r="L89" s="33"/>
    </row>
    <row r="90" spans="2:12" s="1" customFormat="1" ht="14.25" customHeight="1">
      <c r="B90" s="33"/>
      <c r="C90" s="55" t="s">
        <v>33</v>
      </c>
      <c r="F90" s="137">
        <f>IF(E18="","",E18)</f>
      </c>
      <c r="L90" s="33"/>
    </row>
    <row r="91" spans="2:12" s="1" customFormat="1" ht="9.75" customHeight="1">
      <c r="B91" s="33"/>
      <c r="L91" s="33"/>
    </row>
    <row r="92" spans="2:20" s="9" customFormat="1" ht="29.25" customHeight="1">
      <c r="B92" s="139"/>
      <c r="C92" s="140" t="s">
        <v>114</v>
      </c>
      <c r="D92" s="141" t="s">
        <v>60</v>
      </c>
      <c r="E92" s="141" t="s">
        <v>56</v>
      </c>
      <c r="F92" s="141" t="s">
        <v>115</v>
      </c>
      <c r="G92" s="141" t="s">
        <v>116</v>
      </c>
      <c r="H92" s="141" t="s">
        <v>117</v>
      </c>
      <c r="I92" s="142" t="s">
        <v>118</v>
      </c>
      <c r="J92" s="141" t="s">
        <v>93</v>
      </c>
      <c r="K92" s="143" t="s">
        <v>119</v>
      </c>
      <c r="L92" s="139"/>
      <c r="M92" s="66" t="s">
        <v>120</v>
      </c>
      <c r="N92" s="67" t="s">
        <v>45</v>
      </c>
      <c r="O92" s="67" t="s">
        <v>121</v>
      </c>
      <c r="P92" s="67" t="s">
        <v>122</v>
      </c>
      <c r="Q92" s="67" t="s">
        <v>123</v>
      </c>
      <c r="R92" s="67" t="s">
        <v>124</v>
      </c>
      <c r="S92" s="67" t="s">
        <v>125</v>
      </c>
      <c r="T92" s="68" t="s">
        <v>126</v>
      </c>
    </row>
    <row r="93" spans="2:63" s="1" customFormat="1" ht="29.25" customHeight="1">
      <c r="B93" s="33"/>
      <c r="C93" s="70" t="s">
        <v>94</v>
      </c>
      <c r="J93" s="144">
        <f>BK93</f>
        <v>0</v>
      </c>
      <c r="L93" s="33"/>
      <c r="M93" s="69"/>
      <c r="N93" s="60"/>
      <c r="O93" s="60"/>
      <c r="P93" s="145">
        <f>P94+P147+P225</f>
        <v>0</v>
      </c>
      <c r="Q93" s="60"/>
      <c r="R93" s="145">
        <f>R94+R147+R225</f>
        <v>114.32844272000001</v>
      </c>
      <c r="S93" s="60"/>
      <c r="T93" s="146">
        <f>T94+T147+T225</f>
        <v>4.441498</v>
      </c>
      <c r="AT93" s="16" t="s">
        <v>74</v>
      </c>
      <c r="AU93" s="16" t="s">
        <v>95</v>
      </c>
      <c r="BK93" s="147">
        <f>BK94+BK147+BK225</f>
        <v>0</v>
      </c>
    </row>
    <row r="94" spans="2:63" s="10" customFormat="1" ht="36.75" customHeight="1">
      <c r="B94" s="148"/>
      <c r="D94" s="149" t="s">
        <v>74</v>
      </c>
      <c r="E94" s="150" t="s">
        <v>127</v>
      </c>
      <c r="F94" s="150" t="s">
        <v>128</v>
      </c>
      <c r="I94" s="151"/>
      <c r="J94" s="152">
        <f>BK94</f>
        <v>0</v>
      </c>
      <c r="L94" s="148"/>
      <c r="M94" s="153"/>
      <c r="N94" s="154"/>
      <c r="O94" s="154"/>
      <c r="P94" s="155">
        <f>P95+P127+P135+P144</f>
        <v>0</v>
      </c>
      <c r="Q94" s="154"/>
      <c r="R94" s="155">
        <f>R95+R127+R135+R144</f>
        <v>103.54128740000002</v>
      </c>
      <c r="S94" s="154"/>
      <c r="T94" s="156">
        <f>T95+T127+T135+T144</f>
        <v>0</v>
      </c>
      <c r="AR94" s="149" t="s">
        <v>22</v>
      </c>
      <c r="AT94" s="157" t="s">
        <v>74</v>
      </c>
      <c r="AU94" s="157" t="s">
        <v>75</v>
      </c>
      <c r="AY94" s="149" t="s">
        <v>129</v>
      </c>
      <c r="BK94" s="158">
        <f>BK95+BK127+BK135+BK144</f>
        <v>0</v>
      </c>
    </row>
    <row r="95" spans="2:63" s="10" customFormat="1" ht="19.5" customHeight="1">
      <c r="B95" s="148"/>
      <c r="D95" s="159" t="s">
        <v>74</v>
      </c>
      <c r="E95" s="160" t="s">
        <v>130</v>
      </c>
      <c r="F95" s="160" t="s">
        <v>131</v>
      </c>
      <c r="I95" s="151"/>
      <c r="J95" s="161">
        <f>BK95</f>
        <v>0</v>
      </c>
      <c r="L95" s="148"/>
      <c r="M95" s="153"/>
      <c r="N95" s="154"/>
      <c r="O95" s="154"/>
      <c r="P95" s="155">
        <f>SUM(P96:P126)</f>
        <v>0</v>
      </c>
      <c r="Q95" s="154"/>
      <c r="R95" s="155">
        <f>SUM(R96:R126)</f>
        <v>103.53190040000001</v>
      </c>
      <c r="S95" s="154"/>
      <c r="T95" s="156">
        <f>SUM(T96:T126)</f>
        <v>0</v>
      </c>
      <c r="AR95" s="149" t="s">
        <v>22</v>
      </c>
      <c r="AT95" s="157" t="s">
        <v>74</v>
      </c>
      <c r="AU95" s="157" t="s">
        <v>22</v>
      </c>
      <c r="AY95" s="149" t="s">
        <v>129</v>
      </c>
      <c r="BK95" s="158">
        <f>SUM(BK96:BK126)</f>
        <v>0</v>
      </c>
    </row>
    <row r="96" spans="2:65" s="1" customFormat="1" ht="31.5" customHeight="1">
      <c r="B96" s="162"/>
      <c r="C96" s="163" t="s">
        <v>22</v>
      </c>
      <c r="D96" s="163" t="s">
        <v>132</v>
      </c>
      <c r="E96" s="164" t="s">
        <v>133</v>
      </c>
      <c r="F96" s="165" t="s">
        <v>134</v>
      </c>
      <c r="G96" s="166" t="s">
        <v>135</v>
      </c>
      <c r="H96" s="167">
        <v>57.2</v>
      </c>
      <c r="I96" s="168"/>
      <c r="J96" s="169">
        <f>ROUND(I96*H96,2)</f>
        <v>0</v>
      </c>
      <c r="K96" s="165" t="s">
        <v>136</v>
      </c>
      <c r="L96" s="33"/>
      <c r="M96" s="170" t="s">
        <v>3</v>
      </c>
      <c r="N96" s="171" t="s">
        <v>46</v>
      </c>
      <c r="O96" s="34"/>
      <c r="P96" s="172">
        <f>O96*H96</f>
        <v>0</v>
      </c>
      <c r="Q96" s="172">
        <v>0.00832</v>
      </c>
      <c r="R96" s="172">
        <f>Q96*H96</f>
        <v>0.475904</v>
      </c>
      <c r="S96" s="172">
        <v>0</v>
      </c>
      <c r="T96" s="173">
        <f>S96*H96</f>
        <v>0</v>
      </c>
      <c r="AR96" s="16" t="s">
        <v>137</v>
      </c>
      <c r="AT96" s="16" t="s">
        <v>132</v>
      </c>
      <c r="AU96" s="16" t="s">
        <v>83</v>
      </c>
      <c r="AY96" s="16" t="s">
        <v>129</v>
      </c>
      <c r="BE96" s="174">
        <f>IF(N96="základní",J96,0)</f>
        <v>0</v>
      </c>
      <c r="BF96" s="174">
        <f>IF(N96="snížená",J96,0)</f>
        <v>0</v>
      </c>
      <c r="BG96" s="174">
        <f>IF(N96="zákl. přenesená",J96,0)</f>
        <v>0</v>
      </c>
      <c r="BH96" s="174">
        <f>IF(N96="sníž. přenesená",J96,0)</f>
        <v>0</v>
      </c>
      <c r="BI96" s="174">
        <f>IF(N96="nulová",J96,0)</f>
        <v>0</v>
      </c>
      <c r="BJ96" s="16" t="s">
        <v>22</v>
      </c>
      <c r="BK96" s="174">
        <f>ROUND(I96*H96,2)</f>
        <v>0</v>
      </c>
      <c r="BL96" s="16" t="s">
        <v>137</v>
      </c>
      <c r="BM96" s="16" t="s">
        <v>138</v>
      </c>
    </row>
    <row r="97" spans="2:47" s="1" customFormat="1" ht="27">
      <c r="B97" s="33"/>
      <c r="D97" s="175" t="s">
        <v>139</v>
      </c>
      <c r="F97" s="176" t="s">
        <v>140</v>
      </c>
      <c r="I97" s="177"/>
      <c r="L97" s="33"/>
      <c r="M97" s="62"/>
      <c r="N97" s="34"/>
      <c r="O97" s="34"/>
      <c r="P97" s="34"/>
      <c r="Q97" s="34"/>
      <c r="R97" s="34"/>
      <c r="S97" s="34"/>
      <c r="T97" s="63"/>
      <c r="AT97" s="16" t="s">
        <v>139</v>
      </c>
      <c r="AU97" s="16" t="s">
        <v>83</v>
      </c>
    </row>
    <row r="98" spans="2:51" s="11" customFormat="1" ht="13.5">
      <c r="B98" s="178"/>
      <c r="D98" s="175" t="s">
        <v>141</v>
      </c>
      <c r="E98" s="179" t="s">
        <v>3</v>
      </c>
      <c r="F98" s="180" t="s">
        <v>142</v>
      </c>
      <c r="H98" s="181">
        <v>57.2</v>
      </c>
      <c r="I98" s="182"/>
      <c r="L98" s="178"/>
      <c r="M98" s="183"/>
      <c r="N98" s="184"/>
      <c r="O98" s="184"/>
      <c r="P98" s="184"/>
      <c r="Q98" s="184"/>
      <c r="R98" s="184"/>
      <c r="S98" s="184"/>
      <c r="T98" s="185"/>
      <c r="AT98" s="179" t="s">
        <v>141</v>
      </c>
      <c r="AU98" s="179" t="s">
        <v>83</v>
      </c>
      <c r="AV98" s="11" t="s">
        <v>83</v>
      </c>
      <c r="AW98" s="11" t="s">
        <v>39</v>
      </c>
      <c r="AX98" s="11" t="s">
        <v>75</v>
      </c>
      <c r="AY98" s="179" t="s">
        <v>129</v>
      </c>
    </row>
    <row r="99" spans="2:51" s="12" customFormat="1" ht="13.5">
      <c r="B99" s="186"/>
      <c r="D99" s="187" t="s">
        <v>141</v>
      </c>
      <c r="E99" s="188" t="s">
        <v>3</v>
      </c>
      <c r="F99" s="189" t="s">
        <v>143</v>
      </c>
      <c r="H99" s="190">
        <v>57.2</v>
      </c>
      <c r="I99" s="191"/>
      <c r="L99" s="186"/>
      <c r="M99" s="192"/>
      <c r="N99" s="193"/>
      <c r="O99" s="193"/>
      <c r="P99" s="193"/>
      <c r="Q99" s="193"/>
      <c r="R99" s="193"/>
      <c r="S99" s="193"/>
      <c r="T99" s="194"/>
      <c r="AT99" s="195" t="s">
        <v>141</v>
      </c>
      <c r="AU99" s="195" t="s">
        <v>83</v>
      </c>
      <c r="AV99" s="12" t="s">
        <v>137</v>
      </c>
      <c r="AW99" s="12" t="s">
        <v>39</v>
      </c>
      <c r="AX99" s="12" t="s">
        <v>22</v>
      </c>
      <c r="AY99" s="195" t="s">
        <v>129</v>
      </c>
    </row>
    <row r="100" spans="2:65" s="1" customFormat="1" ht="22.5" customHeight="1">
      <c r="B100" s="162"/>
      <c r="C100" s="196" t="s">
        <v>83</v>
      </c>
      <c r="D100" s="196" t="s">
        <v>144</v>
      </c>
      <c r="E100" s="197" t="s">
        <v>145</v>
      </c>
      <c r="F100" s="198" t="s">
        <v>146</v>
      </c>
      <c r="G100" s="199" t="s">
        <v>135</v>
      </c>
      <c r="H100" s="200">
        <v>47.16</v>
      </c>
      <c r="I100" s="201"/>
      <c r="J100" s="202">
        <f>ROUND(I100*H100,2)</f>
        <v>0</v>
      </c>
      <c r="K100" s="198" t="s">
        <v>136</v>
      </c>
      <c r="L100" s="203"/>
      <c r="M100" s="204" t="s">
        <v>3</v>
      </c>
      <c r="N100" s="205" t="s">
        <v>46</v>
      </c>
      <c r="O100" s="34"/>
      <c r="P100" s="172">
        <f>O100*H100</f>
        <v>0</v>
      </c>
      <c r="Q100" s="172">
        <v>0.00276</v>
      </c>
      <c r="R100" s="172">
        <f>Q100*H100</f>
        <v>0.1301616</v>
      </c>
      <c r="S100" s="172">
        <v>0</v>
      </c>
      <c r="T100" s="173">
        <f>S100*H100</f>
        <v>0</v>
      </c>
      <c r="AR100" s="16" t="s">
        <v>147</v>
      </c>
      <c r="AT100" s="16" t="s">
        <v>144</v>
      </c>
      <c r="AU100" s="16" t="s">
        <v>83</v>
      </c>
      <c r="AY100" s="16" t="s">
        <v>129</v>
      </c>
      <c r="BE100" s="174">
        <f>IF(N100="základní",J100,0)</f>
        <v>0</v>
      </c>
      <c r="BF100" s="174">
        <f>IF(N100="snížená",J100,0)</f>
        <v>0</v>
      </c>
      <c r="BG100" s="174">
        <f>IF(N100="zákl. přenesená",J100,0)</f>
        <v>0</v>
      </c>
      <c r="BH100" s="174">
        <f>IF(N100="sníž. přenesená",J100,0)</f>
        <v>0</v>
      </c>
      <c r="BI100" s="174">
        <f>IF(N100="nulová",J100,0)</f>
        <v>0</v>
      </c>
      <c r="BJ100" s="16" t="s">
        <v>22</v>
      </c>
      <c r="BK100" s="174">
        <f>ROUND(I100*H100,2)</f>
        <v>0</v>
      </c>
      <c r="BL100" s="16" t="s">
        <v>137</v>
      </c>
      <c r="BM100" s="16" t="s">
        <v>148</v>
      </c>
    </row>
    <row r="101" spans="2:47" s="1" customFormat="1" ht="40.5">
      <c r="B101" s="33"/>
      <c r="D101" s="175" t="s">
        <v>139</v>
      </c>
      <c r="F101" s="176" t="s">
        <v>149</v>
      </c>
      <c r="I101" s="177"/>
      <c r="L101" s="33"/>
      <c r="M101" s="62"/>
      <c r="N101" s="34"/>
      <c r="O101" s="34"/>
      <c r="P101" s="34"/>
      <c r="Q101" s="34"/>
      <c r="R101" s="34"/>
      <c r="S101" s="34"/>
      <c r="T101" s="63"/>
      <c r="AT101" s="16" t="s">
        <v>139</v>
      </c>
      <c r="AU101" s="16" t="s">
        <v>83</v>
      </c>
    </row>
    <row r="102" spans="2:47" s="1" customFormat="1" ht="27">
      <c r="B102" s="33"/>
      <c r="D102" s="175" t="s">
        <v>150</v>
      </c>
      <c r="F102" s="206" t="s">
        <v>151</v>
      </c>
      <c r="I102" s="177"/>
      <c r="L102" s="33"/>
      <c r="M102" s="62"/>
      <c r="N102" s="34"/>
      <c r="O102" s="34"/>
      <c r="P102" s="34"/>
      <c r="Q102" s="34"/>
      <c r="R102" s="34"/>
      <c r="S102" s="34"/>
      <c r="T102" s="63"/>
      <c r="AT102" s="16" t="s">
        <v>150</v>
      </c>
      <c r="AU102" s="16" t="s">
        <v>83</v>
      </c>
    </row>
    <row r="103" spans="2:51" s="11" customFormat="1" ht="13.5">
      <c r="B103" s="178"/>
      <c r="D103" s="175" t="s">
        <v>141</v>
      </c>
      <c r="E103" s="179" t="s">
        <v>3</v>
      </c>
      <c r="F103" s="180" t="s">
        <v>152</v>
      </c>
      <c r="H103" s="181">
        <v>47.16</v>
      </c>
      <c r="I103" s="182"/>
      <c r="L103" s="178"/>
      <c r="M103" s="183"/>
      <c r="N103" s="184"/>
      <c r="O103" s="184"/>
      <c r="P103" s="184"/>
      <c r="Q103" s="184"/>
      <c r="R103" s="184"/>
      <c r="S103" s="184"/>
      <c r="T103" s="185"/>
      <c r="AT103" s="179" t="s">
        <v>141</v>
      </c>
      <c r="AU103" s="179" t="s">
        <v>83</v>
      </c>
      <c r="AV103" s="11" t="s">
        <v>83</v>
      </c>
      <c r="AW103" s="11" t="s">
        <v>39</v>
      </c>
      <c r="AX103" s="11" t="s">
        <v>75</v>
      </c>
      <c r="AY103" s="179" t="s">
        <v>129</v>
      </c>
    </row>
    <row r="104" spans="2:51" s="12" customFormat="1" ht="13.5">
      <c r="B104" s="186"/>
      <c r="D104" s="187" t="s">
        <v>141</v>
      </c>
      <c r="E104" s="188" t="s">
        <v>3</v>
      </c>
      <c r="F104" s="189" t="s">
        <v>143</v>
      </c>
      <c r="H104" s="190">
        <v>47.16</v>
      </c>
      <c r="I104" s="191"/>
      <c r="L104" s="186"/>
      <c r="M104" s="192"/>
      <c r="N104" s="193"/>
      <c r="O104" s="193"/>
      <c r="P104" s="193"/>
      <c r="Q104" s="193"/>
      <c r="R104" s="193"/>
      <c r="S104" s="193"/>
      <c r="T104" s="194"/>
      <c r="AT104" s="195" t="s">
        <v>141</v>
      </c>
      <c r="AU104" s="195" t="s">
        <v>83</v>
      </c>
      <c r="AV104" s="12" t="s">
        <v>137</v>
      </c>
      <c r="AW104" s="12" t="s">
        <v>39</v>
      </c>
      <c r="AX104" s="12" t="s">
        <v>22</v>
      </c>
      <c r="AY104" s="195" t="s">
        <v>129</v>
      </c>
    </row>
    <row r="105" spans="2:65" s="1" customFormat="1" ht="22.5" customHeight="1">
      <c r="B105" s="162"/>
      <c r="C105" s="196" t="s">
        <v>153</v>
      </c>
      <c r="D105" s="196" t="s">
        <v>144</v>
      </c>
      <c r="E105" s="197" t="s">
        <v>154</v>
      </c>
      <c r="F105" s="198" t="s">
        <v>155</v>
      </c>
      <c r="G105" s="199" t="s">
        <v>156</v>
      </c>
      <c r="H105" s="200">
        <v>10.883</v>
      </c>
      <c r="I105" s="201"/>
      <c r="J105" s="202">
        <f>ROUND(I105*H105,2)</f>
        <v>0</v>
      </c>
      <c r="K105" s="198" t="s">
        <v>136</v>
      </c>
      <c r="L105" s="203"/>
      <c r="M105" s="204" t="s">
        <v>3</v>
      </c>
      <c r="N105" s="205" t="s">
        <v>46</v>
      </c>
      <c r="O105" s="34"/>
      <c r="P105" s="172">
        <f>O105*H105</f>
        <v>0</v>
      </c>
      <c r="Q105" s="172">
        <v>0.032</v>
      </c>
      <c r="R105" s="172">
        <f>Q105*H105</f>
        <v>0.34825599999999995</v>
      </c>
      <c r="S105" s="172">
        <v>0</v>
      </c>
      <c r="T105" s="173">
        <f>S105*H105</f>
        <v>0</v>
      </c>
      <c r="AR105" s="16" t="s">
        <v>147</v>
      </c>
      <c r="AT105" s="16" t="s">
        <v>144</v>
      </c>
      <c r="AU105" s="16" t="s">
        <v>83</v>
      </c>
      <c r="AY105" s="16" t="s">
        <v>129</v>
      </c>
      <c r="BE105" s="174">
        <f>IF(N105="základní",J105,0)</f>
        <v>0</v>
      </c>
      <c r="BF105" s="174">
        <f>IF(N105="snížená",J105,0)</f>
        <v>0</v>
      </c>
      <c r="BG105" s="174">
        <f>IF(N105="zákl. přenesená",J105,0)</f>
        <v>0</v>
      </c>
      <c r="BH105" s="174">
        <f>IF(N105="sníž. přenesená",J105,0)</f>
        <v>0</v>
      </c>
      <c r="BI105" s="174">
        <f>IF(N105="nulová",J105,0)</f>
        <v>0</v>
      </c>
      <c r="BJ105" s="16" t="s">
        <v>22</v>
      </c>
      <c r="BK105" s="174">
        <f>ROUND(I105*H105,2)</f>
        <v>0</v>
      </c>
      <c r="BL105" s="16" t="s">
        <v>137</v>
      </c>
      <c r="BM105" s="16" t="s">
        <v>157</v>
      </c>
    </row>
    <row r="106" spans="2:47" s="1" customFormat="1" ht="27">
      <c r="B106" s="33"/>
      <c r="D106" s="175" t="s">
        <v>139</v>
      </c>
      <c r="F106" s="176" t="s">
        <v>158</v>
      </c>
      <c r="I106" s="177"/>
      <c r="L106" s="33"/>
      <c r="M106" s="62"/>
      <c r="N106" s="34"/>
      <c r="O106" s="34"/>
      <c r="P106" s="34"/>
      <c r="Q106" s="34"/>
      <c r="R106" s="34"/>
      <c r="S106" s="34"/>
      <c r="T106" s="63"/>
      <c r="AT106" s="16" t="s">
        <v>139</v>
      </c>
      <c r="AU106" s="16" t="s">
        <v>83</v>
      </c>
    </row>
    <row r="107" spans="2:51" s="11" customFormat="1" ht="13.5">
      <c r="B107" s="178"/>
      <c r="D107" s="175" t="s">
        <v>141</v>
      </c>
      <c r="E107" s="179" t="s">
        <v>3</v>
      </c>
      <c r="F107" s="180" t="s">
        <v>159</v>
      </c>
      <c r="H107" s="181">
        <v>10.67</v>
      </c>
      <c r="I107" s="182"/>
      <c r="L107" s="178"/>
      <c r="M107" s="183"/>
      <c r="N107" s="184"/>
      <c r="O107" s="184"/>
      <c r="P107" s="184"/>
      <c r="Q107" s="184"/>
      <c r="R107" s="184"/>
      <c r="S107" s="184"/>
      <c r="T107" s="185"/>
      <c r="AT107" s="179" t="s">
        <v>141</v>
      </c>
      <c r="AU107" s="179" t="s">
        <v>83</v>
      </c>
      <c r="AV107" s="11" t="s">
        <v>83</v>
      </c>
      <c r="AW107" s="11" t="s">
        <v>39</v>
      </c>
      <c r="AX107" s="11" t="s">
        <v>22</v>
      </c>
      <c r="AY107" s="179" t="s">
        <v>129</v>
      </c>
    </row>
    <row r="108" spans="2:51" s="11" customFormat="1" ht="13.5">
      <c r="B108" s="178"/>
      <c r="D108" s="187" t="s">
        <v>141</v>
      </c>
      <c r="F108" s="207" t="s">
        <v>160</v>
      </c>
      <c r="H108" s="208">
        <v>10.883</v>
      </c>
      <c r="I108" s="182"/>
      <c r="L108" s="178"/>
      <c r="M108" s="183"/>
      <c r="N108" s="184"/>
      <c r="O108" s="184"/>
      <c r="P108" s="184"/>
      <c r="Q108" s="184"/>
      <c r="R108" s="184"/>
      <c r="S108" s="184"/>
      <c r="T108" s="185"/>
      <c r="AT108" s="179" t="s">
        <v>141</v>
      </c>
      <c r="AU108" s="179" t="s">
        <v>83</v>
      </c>
      <c r="AV108" s="11" t="s">
        <v>83</v>
      </c>
      <c r="AW108" s="11" t="s">
        <v>4</v>
      </c>
      <c r="AX108" s="11" t="s">
        <v>22</v>
      </c>
      <c r="AY108" s="179" t="s">
        <v>129</v>
      </c>
    </row>
    <row r="109" spans="2:65" s="1" customFormat="1" ht="31.5" customHeight="1">
      <c r="B109" s="162"/>
      <c r="C109" s="163" t="s">
        <v>137</v>
      </c>
      <c r="D109" s="163" t="s">
        <v>132</v>
      </c>
      <c r="E109" s="164" t="s">
        <v>161</v>
      </c>
      <c r="F109" s="165" t="s">
        <v>162</v>
      </c>
      <c r="G109" s="166" t="s">
        <v>163</v>
      </c>
      <c r="H109" s="167">
        <v>18</v>
      </c>
      <c r="I109" s="168"/>
      <c r="J109" s="169">
        <f>ROUND(I109*H109,2)</f>
        <v>0</v>
      </c>
      <c r="K109" s="165" t="s">
        <v>136</v>
      </c>
      <c r="L109" s="33"/>
      <c r="M109" s="170" t="s">
        <v>3</v>
      </c>
      <c r="N109" s="171" t="s">
        <v>46</v>
      </c>
      <c r="O109" s="34"/>
      <c r="P109" s="172">
        <f>O109*H109</f>
        <v>0</v>
      </c>
      <c r="Q109" s="172">
        <v>0.00168</v>
      </c>
      <c r="R109" s="172">
        <f>Q109*H109</f>
        <v>0.030240000000000003</v>
      </c>
      <c r="S109" s="172">
        <v>0</v>
      </c>
      <c r="T109" s="173">
        <f>S109*H109</f>
        <v>0</v>
      </c>
      <c r="AR109" s="16" t="s">
        <v>137</v>
      </c>
      <c r="AT109" s="16" t="s">
        <v>132</v>
      </c>
      <c r="AU109" s="16" t="s">
        <v>83</v>
      </c>
      <c r="AY109" s="16" t="s">
        <v>129</v>
      </c>
      <c r="BE109" s="174">
        <f>IF(N109="základní",J109,0)</f>
        <v>0</v>
      </c>
      <c r="BF109" s="174">
        <f>IF(N109="snížená",J109,0)</f>
        <v>0</v>
      </c>
      <c r="BG109" s="174">
        <f>IF(N109="zákl. přenesená",J109,0)</f>
        <v>0</v>
      </c>
      <c r="BH109" s="174">
        <f>IF(N109="sníž. přenesená",J109,0)</f>
        <v>0</v>
      </c>
      <c r="BI109" s="174">
        <f>IF(N109="nulová",J109,0)</f>
        <v>0</v>
      </c>
      <c r="BJ109" s="16" t="s">
        <v>22</v>
      </c>
      <c r="BK109" s="174">
        <f>ROUND(I109*H109,2)</f>
        <v>0</v>
      </c>
      <c r="BL109" s="16" t="s">
        <v>137</v>
      </c>
      <c r="BM109" s="16" t="s">
        <v>164</v>
      </c>
    </row>
    <row r="110" spans="2:47" s="1" customFormat="1" ht="27">
      <c r="B110" s="33"/>
      <c r="D110" s="187" t="s">
        <v>139</v>
      </c>
      <c r="F110" s="209" t="s">
        <v>165</v>
      </c>
      <c r="I110" s="177"/>
      <c r="L110" s="33"/>
      <c r="M110" s="62"/>
      <c r="N110" s="34"/>
      <c r="O110" s="34"/>
      <c r="P110" s="34"/>
      <c r="Q110" s="34"/>
      <c r="R110" s="34"/>
      <c r="S110" s="34"/>
      <c r="T110" s="63"/>
      <c r="AT110" s="16" t="s">
        <v>139</v>
      </c>
      <c r="AU110" s="16" t="s">
        <v>83</v>
      </c>
    </row>
    <row r="111" spans="2:65" s="1" customFormat="1" ht="22.5" customHeight="1">
      <c r="B111" s="162"/>
      <c r="C111" s="196" t="s">
        <v>166</v>
      </c>
      <c r="D111" s="196" t="s">
        <v>144</v>
      </c>
      <c r="E111" s="197" t="s">
        <v>167</v>
      </c>
      <c r="F111" s="198" t="s">
        <v>168</v>
      </c>
      <c r="G111" s="199" t="s">
        <v>135</v>
      </c>
      <c r="H111" s="200">
        <v>3.96</v>
      </c>
      <c r="I111" s="201"/>
      <c r="J111" s="202">
        <f>ROUND(I111*H111,2)</f>
        <v>0</v>
      </c>
      <c r="K111" s="198" t="s">
        <v>136</v>
      </c>
      <c r="L111" s="203"/>
      <c r="M111" s="204" t="s">
        <v>3</v>
      </c>
      <c r="N111" s="205" t="s">
        <v>46</v>
      </c>
      <c r="O111" s="34"/>
      <c r="P111" s="172">
        <f>O111*H111</f>
        <v>0</v>
      </c>
      <c r="Q111" s="172">
        <v>0.00051</v>
      </c>
      <c r="R111" s="172">
        <f>Q111*H111</f>
        <v>0.0020196000000000003</v>
      </c>
      <c r="S111" s="172">
        <v>0</v>
      </c>
      <c r="T111" s="173">
        <f>S111*H111</f>
        <v>0</v>
      </c>
      <c r="AR111" s="16" t="s">
        <v>147</v>
      </c>
      <c r="AT111" s="16" t="s">
        <v>144</v>
      </c>
      <c r="AU111" s="16" t="s">
        <v>83</v>
      </c>
      <c r="AY111" s="16" t="s">
        <v>129</v>
      </c>
      <c r="BE111" s="174">
        <f>IF(N111="základní",J111,0)</f>
        <v>0</v>
      </c>
      <c r="BF111" s="174">
        <f>IF(N111="snížená",J111,0)</f>
        <v>0</v>
      </c>
      <c r="BG111" s="174">
        <f>IF(N111="zákl. přenesená",J111,0)</f>
        <v>0</v>
      </c>
      <c r="BH111" s="174">
        <f>IF(N111="sníž. přenesená",J111,0)</f>
        <v>0</v>
      </c>
      <c r="BI111" s="174">
        <f>IF(N111="nulová",J111,0)</f>
        <v>0</v>
      </c>
      <c r="BJ111" s="16" t="s">
        <v>22</v>
      </c>
      <c r="BK111" s="174">
        <f>ROUND(I111*H111,2)</f>
        <v>0</v>
      </c>
      <c r="BL111" s="16" t="s">
        <v>137</v>
      </c>
      <c r="BM111" s="16" t="s">
        <v>169</v>
      </c>
    </row>
    <row r="112" spans="2:47" s="1" customFormat="1" ht="40.5">
      <c r="B112" s="33"/>
      <c r="D112" s="175" t="s">
        <v>139</v>
      </c>
      <c r="F112" s="176" t="s">
        <v>170</v>
      </c>
      <c r="I112" s="177"/>
      <c r="L112" s="33"/>
      <c r="M112" s="62"/>
      <c r="N112" s="34"/>
      <c r="O112" s="34"/>
      <c r="P112" s="34"/>
      <c r="Q112" s="34"/>
      <c r="R112" s="34"/>
      <c r="S112" s="34"/>
      <c r="T112" s="63"/>
      <c r="AT112" s="16" t="s">
        <v>139</v>
      </c>
      <c r="AU112" s="16" t="s">
        <v>83</v>
      </c>
    </row>
    <row r="113" spans="2:47" s="1" customFormat="1" ht="27">
      <c r="B113" s="33"/>
      <c r="D113" s="175" t="s">
        <v>150</v>
      </c>
      <c r="F113" s="206" t="s">
        <v>171</v>
      </c>
      <c r="I113" s="177"/>
      <c r="L113" s="33"/>
      <c r="M113" s="62"/>
      <c r="N113" s="34"/>
      <c r="O113" s="34"/>
      <c r="P113" s="34"/>
      <c r="Q113" s="34"/>
      <c r="R113" s="34"/>
      <c r="S113" s="34"/>
      <c r="T113" s="63"/>
      <c r="AT113" s="16" t="s">
        <v>150</v>
      </c>
      <c r="AU113" s="16" t="s">
        <v>83</v>
      </c>
    </row>
    <row r="114" spans="2:51" s="11" customFormat="1" ht="13.5">
      <c r="B114" s="178"/>
      <c r="D114" s="187" t="s">
        <v>141</v>
      </c>
      <c r="E114" s="210" t="s">
        <v>3</v>
      </c>
      <c r="F114" s="207" t="s">
        <v>172</v>
      </c>
      <c r="H114" s="208">
        <v>3.96</v>
      </c>
      <c r="I114" s="182"/>
      <c r="L114" s="178"/>
      <c r="M114" s="183"/>
      <c r="N114" s="184"/>
      <c r="O114" s="184"/>
      <c r="P114" s="184"/>
      <c r="Q114" s="184"/>
      <c r="R114" s="184"/>
      <c r="S114" s="184"/>
      <c r="T114" s="185"/>
      <c r="AT114" s="179" t="s">
        <v>141</v>
      </c>
      <c r="AU114" s="179" t="s">
        <v>83</v>
      </c>
      <c r="AV114" s="11" t="s">
        <v>83</v>
      </c>
      <c r="AW114" s="11" t="s">
        <v>39</v>
      </c>
      <c r="AX114" s="11" t="s">
        <v>22</v>
      </c>
      <c r="AY114" s="179" t="s">
        <v>129</v>
      </c>
    </row>
    <row r="115" spans="2:65" s="1" customFormat="1" ht="22.5" customHeight="1">
      <c r="B115" s="162"/>
      <c r="C115" s="163" t="s">
        <v>130</v>
      </c>
      <c r="D115" s="163" t="s">
        <v>132</v>
      </c>
      <c r="E115" s="164" t="s">
        <v>173</v>
      </c>
      <c r="F115" s="165" t="s">
        <v>174</v>
      </c>
      <c r="G115" s="166" t="s">
        <v>163</v>
      </c>
      <c r="H115" s="167">
        <v>14.2</v>
      </c>
      <c r="I115" s="168"/>
      <c r="J115" s="169">
        <f>ROUND(I115*H115,2)</f>
        <v>0</v>
      </c>
      <c r="K115" s="165" t="s">
        <v>136</v>
      </c>
      <c r="L115" s="33"/>
      <c r="M115" s="170" t="s">
        <v>3</v>
      </c>
      <c r="N115" s="171" t="s">
        <v>46</v>
      </c>
      <c r="O115" s="34"/>
      <c r="P115" s="172">
        <f>O115*H115</f>
        <v>0</v>
      </c>
      <c r="Q115" s="172">
        <v>6E-05</v>
      </c>
      <c r="R115" s="172">
        <f>Q115*H115</f>
        <v>0.000852</v>
      </c>
      <c r="S115" s="172">
        <v>0</v>
      </c>
      <c r="T115" s="173">
        <f>S115*H115</f>
        <v>0</v>
      </c>
      <c r="AR115" s="16" t="s">
        <v>137</v>
      </c>
      <c r="AT115" s="16" t="s">
        <v>132</v>
      </c>
      <c r="AU115" s="16" t="s">
        <v>83</v>
      </c>
      <c r="AY115" s="16" t="s">
        <v>129</v>
      </c>
      <c r="BE115" s="174">
        <f>IF(N115="základní",J115,0)</f>
        <v>0</v>
      </c>
      <c r="BF115" s="174">
        <f>IF(N115="snížená",J115,0)</f>
        <v>0</v>
      </c>
      <c r="BG115" s="174">
        <f>IF(N115="zákl. přenesená",J115,0)</f>
        <v>0</v>
      </c>
      <c r="BH115" s="174">
        <f>IF(N115="sníž. přenesená",J115,0)</f>
        <v>0</v>
      </c>
      <c r="BI115" s="174">
        <f>IF(N115="nulová",J115,0)</f>
        <v>0</v>
      </c>
      <c r="BJ115" s="16" t="s">
        <v>22</v>
      </c>
      <c r="BK115" s="174">
        <f>ROUND(I115*H115,2)</f>
        <v>0</v>
      </c>
      <c r="BL115" s="16" t="s">
        <v>137</v>
      </c>
      <c r="BM115" s="16" t="s">
        <v>175</v>
      </c>
    </row>
    <row r="116" spans="2:47" s="1" customFormat="1" ht="13.5">
      <c r="B116" s="33"/>
      <c r="D116" s="175" t="s">
        <v>139</v>
      </c>
      <c r="F116" s="176" t="s">
        <v>176</v>
      </c>
      <c r="I116" s="177"/>
      <c r="L116" s="33"/>
      <c r="M116" s="62"/>
      <c r="N116" s="34"/>
      <c r="O116" s="34"/>
      <c r="P116" s="34"/>
      <c r="Q116" s="34"/>
      <c r="R116" s="34"/>
      <c r="S116" s="34"/>
      <c r="T116" s="63"/>
      <c r="AT116" s="16" t="s">
        <v>139</v>
      </c>
      <c r="AU116" s="16" t="s">
        <v>83</v>
      </c>
    </row>
    <row r="117" spans="2:51" s="11" customFormat="1" ht="13.5">
      <c r="B117" s="178"/>
      <c r="D117" s="187" t="s">
        <v>141</v>
      </c>
      <c r="E117" s="210" t="s">
        <v>3</v>
      </c>
      <c r="F117" s="207" t="s">
        <v>177</v>
      </c>
      <c r="H117" s="208">
        <v>14.2</v>
      </c>
      <c r="I117" s="182"/>
      <c r="L117" s="178"/>
      <c r="M117" s="183"/>
      <c r="N117" s="184"/>
      <c r="O117" s="184"/>
      <c r="P117" s="184"/>
      <c r="Q117" s="184"/>
      <c r="R117" s="184"/>
      <c r="S117" s="184"/>
      <c r="T117" s="185"/>
      <c r="AT117" s="179" t="s">
        <v>141</v>
      </c>
      <c r="AU117" s="179" t="s">
        <v>83</v>
      </c>
      <c r="AV117" s="11" t="s">
        <v>83</v>
      </c>
      <c r="AW117" s="11" t="s">
        <v>39</v>
      </c>
      <c r="AX117" s="11" t="s">
        <v>22</v>
      </c>
      <c r="AY117" s="179" t="s">
        <v>129</v>
      </c>
    </row>
    <row r="118" spans="2:65" s="1" customFormat="1" ht="22.5" customHeight="1">
      <c r="B118" s="162"/>
      <c r="C118" s="196" t="s">
        <v>178</v>
      </c>
      <c r="D118" s="196" t="s">
        <v>144</v>
      </c>
      <c r="E118" s="197" t="s">
        <v>179</v>
      </c>
      <c r="F118" s="198" t="s">
        <v>180</v>
      </c>
      <c r="G118" s="199" t="s">
        <v>163</v>
      </c>
      <c r="H118" s="200">
        <v>14.91</v>
      </c>
      <c r="I118" s="201"/>
      <c r="J118" s="202">
        <f>ROUND(I118*H118,2)</f>
        <v>0</v>
      </c>
      <c r="K118" s="198" t="s">
        <v>136</v>
      </c>
      <c r="L118" s="203"/>
      <c r="M118" s="204" t="s">
        <v>3</v>
      </c>
      <c r="N118" s="205" t="s">
        <v>46</v>
      </c>
      <c r="O118" s="34"/>
      <c r="P118" s="172">
        <f>O118*H118</f>
        <v>0</v>
      </c>
      <c r="Q118" s="172">
        <v>0.00042</v>
      </c>
      <c r="R118" s="172">
        <f>Q118*H118</f>
        <v>0.006262200000000001</v>
      </c>
      <c r="S118" s="172">
        <v>0</v>
      </c>
      <c r="T118" s="173">
        <f>S118*H118</f>
        <v>0</v>
      </c>
      <c r="AR118" s="16" t="s">
        <v>147</v>
      </c>
      <c r="AT118" s="16" t="s">
        <v>144</v>
      </c>
      <c r="AU118" s="16" t="s">
        <v>83</v>
      </c>
      <c r="AY118" s="16" t="s">
        <v>129</v>
      </c>
      <c r="BE118" s="174">
        <f>IF(N118="základní",J118,0)</f>
        <v>0</v>
      </c>
      <c r="BF118" s="174">
        <f>IF(N118="snížená",J118,0)</f>
        <v>0</v>
      </c>
      <c r="BG118" s="174">
        <f>IF(N118="zákl. přenesená",J118,0)</f>
        <v>0</v>
      </c>
      <c r="BH118" s="174">
        <f>IF(N118="sníž. přenesená",J118,0)</f>
        <v>0</v>
      </c>
      <c r="BI118" s="174">
        <f>IF(N118="nulová",J118,0)</f>
        <v>0</v>
      </c>
      <c r="BJ118" s="16" t="s">
        <v>22</v>
      </c>
      <c r="BK118" s="174">
        <f>ROUND(I118*H118,2)</f>
        <v>0</v>
      </c>
      <c r="BL118" s="16" t="s">
        <v>137</v>
      </c>
      <c r="BM118" s="16" t="s">
        <v>181</v>
      </c>
    </row>
    <row r="119" spans="2:47" s="1" customFormat="1" ht="27">
      <c r="B119" s="33"/>
      <c r="D119" s="175" t="s">
        <v>139</v>
      </c>
      <c r="F119" s="176" t="s">
        <v>182</v>
      </c>
      <c r="I119" s="177"/>
      <c r="L119" s="33"/>
      <c r="M119" s="62"/>
      <c r="N119" s="34"/>
      <c r="O119" s="34"/>
      <c r="P119" s="34"/>
      <c r="Q119" s="34"/>
      <c r="R119" s="34"/>
      <c r="S119" s="34"/>
      <c r="T119" s="63"/>
      <c r="AT119" s="16" t="s">
        <v>139</v>
      </c>
      <c r="AU119" s="16" t="s">
        <v>83</v>
      </c>
    </row>
    <row r="120" spans="2:51" s="11" customFormat="1" ht="13.5">
      <c r="B120" s="178"/>
      <c r="D120" s="187" t="s">
        <v>141</v>
      </c>
      <c r="F120" s="207" t="s">
        <v>183</v>
      </c>
      <c r="H120" s="208">
        <v>14.91</v>
      </c>
      <c r="I120" s="182"/>
      <c r="L120" s="178"/>
      <c r="M120" s="183"/>
      <c r="N120" s="184"/>
      <c r="O120" s="184"/>
      <c r="P120" s="184"/>
      <c r="Q120" s="184"/>
      <c r="R120" s="184"/>
      <c r="S120" s="184"/>
      <c r="T120" s="185"/>
      <c r="AT120" s="179" t="s">
        <v>141</v>
      </c>
      <c r="AU120" s="179" t="s">
        <v>83</v>
      </c>
      <c r="AV120" s="11" t="s">
        <v>83</v>
      </c>
      <c r="AW120" s="11" t="s">
        <v>4</v>
      </c>
      <c r="AX120" s="11" t="s">
        <v>22</v>
      </c>
      <c r="AY120" s="179" t="s">
        <v>129</v>
      </c>
    </row>
    <row r="121" spans="2:65" s="1" customFormat="1" ht="22.5" customHeight="1">
      <c r="B121" s="162"/>
      <c r="C121" s="163" t="s">
        <v>147</v>
      </c>
      <c r="D121" s="163" t="s">
        <v>132</v>
      </c>
      <c r="E121" s="164" t="s">
        <v>184</v>
      </c>
      <c r="F121" s="165" t="s">
        <v>185</v>
      </c>
      <c r="G121" s="166" t="s">
        <v>135</v>
      </c>
      <c r="H121" s="167">
        <v>49.875</v>
      </c>
      <c r="I121" s="168"/>
      <c r="J121" s="169">
        <f>ROUND(I121*H121,2)</f>
        <v>0</v>
      </c>
      <c r="K121" s="165" t="s">
        <v>136</v>
      </c>
      <c r="L121" s="33"/>
      <c r="M121" s="170" t="s">
        <v>3</v>
      </c>
      <c r="N121" s="171" t="s">
        <v>46</v>
      </c>
      <c r="O121" s="34"/>
      <c r="P121" s="172">
        <f>O121*H121</f>
        <v>0</v>
      </c>
      <c r="Q121" s="172">
        <v>0.00268</v>
      </c>
      <c r="R121" s="172">
        <f>Q121*H121</f>
        <v>0.133665</v>
      </c>
      <c r="S121" s="172">
        <v>0</v>
      </c>
      <c r="T121" s="173">
        <f>S121*H121</f>
        <v>0</v>
      </c>
      <c r="AR121" s="16" t="s">
        <v>137</v>
      </c>
      <c r="AT121" s="16" t="s">
        <v>132</v>
      </c>
      <c r="AU121" s="16" t="s">
        <v>83</v>
      </c>
      <c r="AY121" s="16" t="s">
        <v>129</v>
      </c>
      <c r="BE121" s="174">
        <f>IF(N121="základní",J121,0)</f>
        <v>0</v>
      </c>
      <c r="BF121" s="174">
        <f>IF(N121="snížená",J121,0)</f>
        <v>0</v>
      </c>
      <c r="BG121" s="174">
        <f>IF(N121="zákl. přenesená",J121,0)</f>
        <v>0</v>
      </c>
      <c r="BH121" s="174">
        <f>IF(N121="sníž. přenesená",J121,0)</f>
        <v>0</v>
      </c>
      <c r="BI121" s="174">
        <f>IF(N121="nulová",J121,0)</f>
        <v>0</v>
      </c>
      <c r="BJ121" s="16" t="s">
        <v>22</v>
      </c>
      <c r="BK121" s="174">
        <f>ROUND(I121*H121,2)</f>
        <v>0</v>
      </c>
      <c r="BL121" s="16" t="s">
        <v>137</v>
      </c>
      <c r="BM121" s="16" t="s">
        <v>186</v>
      </c>
    </row>
    <row r="122" spans="2:47" s="1" customFormat="1" ht="27">
      <c r="B122" s="33"/>
      <c r="D122" s="175" t="s">
        <v>139</v>
      </c>
      <c r="F122" s="176" t="s">
        <v>187</v>
      </c>
      <c r="I122" s="177"/>
      <c r="L122" s="33"/>
      <c r="M122" s="62"/>
      <c r="N122" s="34"/>
      <c r="O122" s="34"/>
      <c r="P122" s="34"/>
      <c r="Q122" s="34"/>
      <c r="R122" s="34"/>
      <c r="S122" s="34"/>
      <c r="T122" s="63"/>
      <c r="AT122" s="16" t="s">
        <v>139</v>
      </c>
      <c r="AU122" s="16" t="s">
        <v>83</v>
      </c>
    </row>
    <row r="123" spans="2:51" s="11" customFormat="1" ht="13.5">
      <c r="B123" s="178"/>
      <c r="D123" s="187" t="s">
        <v>141</v>
      </c>
      <c r="E123" s="210" t="s">
        <v>3</v>
      </c>
      <c r="F123" s="207" t="s">
        <v>188</v>
      </c>
      <c r="H123" s="208">
        <v>49.875</v>
      </c>
      <c r="I123" s="182"/>
      <c r="L123" s="178"/>
      <c r="M123" s="183"/>
      <c r="N123" s="184"/>
      <c r="O123" s="184"/>
      <c r="P123" s="184"/>
      <c r="Q123" s="184"/>
      <c r="R123" s="184"/>
      <c r="S123" s="184"/>
      <c r="T123" s="185"/>
      <c r="AT123" s="179" t="s">
        <v>141</v>
      </c>
      <c r="AU123" s="179" t="s">
        <v>83</v>
      </c>
      <c r="AV123" s="11" t="s">
        <v>83</v>
      </c>
      <c r="AW123" s="11" t="s">
        <v>39</v>
      </c>
      <c r="AX123" s="11" t="s">
        <v>22</v>
      </c>
      <c r="AY123" s="179" t="s">
        <v>129</v>
      </c>
    </row>
    <row r="124" spans="2:65" s="1" customFormat="1" ht="22.5" customHeight="1">
      <c r="B124" s="162"/>
      <c r="C124" s="163" t="s">
        <v>189</v>
      </c>
      <c r="D124" s="163" t="s">
        <v>132</v>
      </c>
      <c r="E124" s="164" t="s">
        <v>190</v>
      </c>
      <c r="F124" s="165" t="s">
        <v>191</v>
      </c>
      <c r="G124" s="166" t="s">
        <v>135</v>
      </c>
      <c r="H124" s="167">
        <v>1379</v>
      </c>
      <c r="I124" s="168"/>
      <c r="J124" s="169">
        <f>ROUND(I124*H124,2)</f>
        <v>0</v>
      </c>
      <c r="K124" s="165" t="s">
        <v>136</v>
      </c>
      <c r="L124" s="33"/>
      <c r="M124" s="170" t="s">
        <v>3</v>
      </c>
      <c r="N124" s="171" t="s">
        <v>46</v>
      </c>
      <c r="O124" s="34"/>
      <c r="P124" s="172">
        <f>O124*H124</f>
        <v>0</v>
      </c>
      <c r="Q124" s="172">
        <v>0.07426</v>
      </c>
      <c r="R124" s="172">
        <f>Q124*H124</f>
        <v>102.40454000000001</v>
      </c>
      <c r="S124" s="172">
        <v>0</v>
      </c>
      <c r="T124" s="173">
        <f>S124*H124</f>
        <v>0</v>
      </c>
      <c r="AR124" s="16" t="s">
        <v>137</v>
      </c>
      <c r="AT124" s="16" t="s">
        <v>132</v>
      </c>
      <c r="AU124" s="16" t="s">
        <v>83</v>
      </c>
      <c r="AY124" s="16" t="s">
        <v>129</v>
      </c>
      <c r="BE124" s="174">
        <f>IF(N124="základní",J124,0)</f>
        <v>0</v>
      </c>
      <c r="BF124" s="174">
        <f>IF(N124="snížená",J124,0)</f>
        <v>0</v>
      </c>
      <c r="BG124" s="174">
        <f>IF(N124="zákl. přenesená",J124,0)</f>
        <v>0</v>
      </c>
      <c r="BH124" s="174">
        <f>IF(N124="sníž. přenesená",J124,0)</f>
        <v>0</v>
      </c>
      <c r="BI124" s="174">
        <f>IF(N124="nulová",J124,0)</f>
        <v>0</v>
      </c>
      <c r="BJ124" s="16" t="s">
        <v>22</v>
      </c>
      <c r="BK124" s="174">
        <f>ROUND(I124*H124,2)</f>
        <v>0</v>
      </c>
      <c r="BL124" s="16" t="s">
        <v>137</v>
      </c>
      <c r="BM124" s="16" t="s">
        <v>192</v>
      </c>
    </row>
    <row r="125" spans="2:47" s="1" customFormat="1" ht="13.5">
      <c r="B125" s="33"/>
      <c r="D125" s="175" t="s">
        <v>139</v>
      </c>
      <c r="F125" s="176" t="s">
        <v>193</v>
      </c>
      <c r="I125" s="177"/>
      <c r="L125" s="33"/>
      <c r="M125" s="62"/>
      <c r="N125" s="34"/>
      <c r="O125" s="34"/>
      <c r="P125" s="34"/>
      <c r="Q125" s="34"/>
      <c r="R125" s="34"/>
      <c r="S125" s="34"/>
      <c r="T125" s="63"/>
      <c r="AT125" s="16" t="s">
        <v>139</v>
      </c>
      <c r="AU125" s="16" t="s">
        <v>83</v>
      </c>
    </row>
    <row r="126" spans="2:51" s="11" customFormat="1" ht="13.5">
      <c r="B126" s="178"/>
      <c r="D126" s="175" t="s">
        <v>141</v>
      </c>
      <c r="E126" s="179" t="s">
        <v>3</v>
      </c>
      <c r="F126" s="180" t="s">
        <v>194</v>
      </c>
      <c r="H126" s="181">
        <v>1379</v>
      </c>
      <c r="I126" s="182"/>
      <c r="L126" s="178"/>
      <c r="M126" s="183"/>
      <c r="N126" s="184"/>
      <c r="O126" s="184"/>
      <c r="P126" s="184"/>
      <c r="Q126" s="184"/>
      <c r="R126" s="184"/>
      <c r="S126" s="184"/>
      <c r="T126" s="185"/>
      <c r="AT126" s="179" t="s">
        <v>141</v>
      </c>
      <c r="AU126" s="179" t="s">
        <v>83</v>
      </c>
      <c r="AV126" s="11" t="s">
        <v>83</v>
      </c>
      <c r="AW126" s="11" t="s">
        <v>39</v>
      </c>
      <c r="AX126" s="11" t="s">
        <v>22</v>
      </c>
      <c r="AY126" s="179" t="s">
        <v>129</v>
      </c>
    </row>
    <row r="127" spans="2:63" s="10" customFormat="1" ht="29.25" customHeight="1">
      <c r="B127" s="148"/>
      <c r="D127" s="159" t="s">
        <v>74</v>
      </c>
      <c r="E127" s="160" t="s">
        <v>189</v>
      </c>
      <c r="F127" s="160" t="s">
        <v>195</v>
      </c>
      <c r="I127" s="151"/>
      <c r="J127" s="161">
        <f>BK127</f>
        <v>0</v>
      </c>
      <c r="L127" s="148"/>
      <c r="M127" s="153"/>
      <c r="N127" s="154"/>
      <c r="O127" s="154"/>
      <c r="P127" s="155">
        <f>SUM(P128:P134)</f>
        <v>0</v>
      </c>
      <c r="Q127" s="154"/>
      <c r="R127" s="155">
        <f>SUM(R128:R134)</f>
        <v>0.009387000000000001</v>
      </c>
      <c r="S127" s="154"/>
      <c r="T127" s="156">
        <f>SUM(T128:T134)</f>
        <v>0</v>
      </c>
      <c r="AR127" s="149" t="s">
        <v>22</v>
      </c>
      <c r="AT127" s="157" t="s">
        <v>74</v>
      </c>
      <c r="AU127" s="157" t="s">
        <v>22</v>
      </c>
      <c r="AY127" s="149" t="s">
        <v>129</v>
      </c>
      <c r="BK127" s="158">
        <f>SUM(BK128:BK134)</f>
        <v>0</v>
      </c>
    </row>
    <row r="128" spans="2:65" s="1" customFormat="1" ht="31.5" customHeight="1">
      <c r="B128" s="162"/>
      <c r="C128" s="163" t="s">
        <v>27</v>
      </c>
      <c r="D128" s="163" t="s">
        <v>132</v>
      </c>
      <c r="E128" s="164" t="s">
        <v>196</v>
      </c>
      <c r="F128" s="165" t="s">
        <v>197</v>
      </c>
      <c r="G128" s="166" t="s">
        <v>135</v>
      </c>
      <c r="H128" s="167">
        <v>44.7</v>
      </c>
      <c r="I128" s="168"/>
      <c r="J128" s="169">
        <f>ROUND(I128*H128,2)</f>
        <v>0</v>
      </c>
      <c r="K128" s="165" t="s">
        <v>136</v>
      </c>
      <c r="L128" s="33"/>
      <c r="M128" s="170" t="s">
        <v>3</v>
      </c>
      <c r="N128" s="171" t="s">
        <v>46</v>
      </c>
      <c r="O128" s="34"/>
      <c r="P128" s="172">
        <f>O128*H128</f>
        <v>0</v>
      </c>
      <c r="Q128" s="172">
        <v>0.00021</v>
      </c>
      <c r="R128" s="172">
        <f>Q128*H128</f>
        <v>0.009387000000000001</v>
      </c>
      <c r="S128" s="172">
        <v>0</v>
      </c>
      <c r="T128" s="173">
        <f>S128*H128</f>
        <v>0</v>
      </c>
      <c r="AR128" s="16" t="s">
        <v>137</v>
      </c>
      <c r="AT128" s="16" t="s">
        <v>132</v>
      </c>
      <c r="AU128" s="16" t="s">
        <v>83</v>
      </c>
      <c r="AY128" s="16" t="s">
        <v>129</v>
      </c>
      <c r="BE128" s="174">
        <f>IF(N128="základní",J128,0)</f>
        <v>0</v>
      </c>
      <c r="BF128" s="174">
        <f>IF(N128="snížená",J128,0)</f>
        <v>0</v>
      </c>
      <c r="BG128" s="174">
        <f>IF(N128="zákl. přenesená",J128,0)</f>
        <v>0</v>
      </c>
      <c r="BH128" s="174">
        <f>IF(N128="sníž. přenesená",J128,0)</f>
        <v>0</v>
      </c>
      <c r="BI128" s="174">
        <f>IF(N128="nulová",J128,0)</f>
        <v>0</v>
      </c>
      <c r="BJ128" s="16" t="s">
        <v>22</v>
      </c>
      <c r="BK128" s="174">
        <f>ROUND(I128*H128,2)</f>
        <v>0</v>
      </c>
      <c r="BL128" s="16" t="s">
        <v>137</v>
      </c>
      <c r="BM128" s="16" t="s">
        <v>198</v>
      </c>
    </row>
    <row r="129" spans="2:47" s="1" customFormat="1" ht="27">
      <c r="B129" s="33"/>
      <c r="D129" s="175" t="s">
        <v>139</v>
      </c>
      <c r="F129" s="176" t="s">
        <v>199</v>
      </c>
      <c r="I129" s="177"/>
      <c r="L129" s="33"/>
      <c r="M129" s="62"/>
      <c r="N129" s="34"/>
      <c r="O129" s="34"/>
      <c r="P129" s="34"/>
      <c r="Q129" s="34"/>
      <c r="R129" s="34"/>
      <c r="S129" s="34"/>
      <c r="T129" s="63"/>
      <c r="AT129" s="16" t="s">
        <v>139</v>
      </c>
      <c r="AU129" s="16" t="s">
        <v>83</v>
      </c>
    </row>
    <row r="130" spans="2:51" s="11" customFormat="1" ht="13.5">
      <c r="B130" s="178"/>
      <c r="D130" s="175" t="s">
        <v>141</v>
      </c>
      <c r="E130" s="179" t="s">
        <v>3</v>
      </c>
      <c r="F130" s="180" t="s">
        <v>200</v>
      </c>
      <c r="H130" s="181">
        <v>44.7</v>
      </c>
      <c r="I130" s="182"/>
      <c r="L130" s="178"/>
      <c r="M130" s="183"/>
      <c r="N130" s="184"/>
      <c r="O130" s="184"/>
      <c r="P130" s="184"/>
      <c r="Q130" s="184"/>
      <c r="R130" s="184"/>
      <c r="S130" s="184"/>
      <c r="T130" s="185"/>
      <c r="AT130" s="179" t="s">
        <v>141</v>
      </c>
      <c r="AU130" s="179" t="s">
        <v>83</v>
      </c>
      <c r="AV130" s="11" t="s">
        <v>83</v>
      </c>
      <c r="AW130" s="11" t="s">
        <v>39</v>
      </c>
      <c r="AX130" s="11" t="s">
        <v>75</v>
      </c>
      <c r="AY130" s="179" t="s">
        <v>129</v>
      </c>
    </row>
    <row r="131" spans="2:51" s="12" customFormat="1" ht="13.5">
      <c r="B131" s="186"/>
      <c r="D131" s="187" t="s">
        <v>141</v>
      </c>
      <c r="E131" s="188" t="s">
        <v>3</v>
      </c>
      <c r="F131" s="189" t="s">
        <v>143</v>
      </c>
      <c r="H131" s="190">
        <v>44.7</v>
      </c>
      <c r="I131" s="191"/>
      <c r="L131" s="186"/>
      <c r="M131" s="192"/>
      <c r="N131" s="193"/>
      <c r="O131" s="193"/>
      <c r="P131" s="193"/>
      <c r="Q131" s="193"/>
      <c r="R131" s="193"/>
      <c r="S131" s="193"/>
      <c r="T131" s="194"/>
      <c r="AT131" s="195" t="s">
        <v>141</v>
      </c>
      <c r="AU131" s="195" t="s">
        <v>83</v>
      </c>
      <c r="AV131" s="12" t="s">
        <v>137</v>
      </c>
      <c r="AW131" s="12" t="s">
        <v>39</v>
      </c>
      <c r="AX131" s="12" t="s">
        <v>22</v>
      </c>
      <c r="AY131" s="195" t="s">
        <v>129</v>
      </c>
    </row>
    <row r="132" spans="2:65" s="1" customFormat="1" ht="22.5" customHeight="1">
      <c r="B132" s="162"/>
      <c r="C132" s="163" t="s">
        <v>201</v>
      </c>
      <c r="D132" s="163" t="s">
        <v>132</v>
      </c>
      <c r="E132" s="164" t="s">
        <v>202</v>
      </c>
      <c r="F132" s="165" t="s">
        <v>203</v>
      </c>
      <c r="G132" s="166" t="s">
        <v>135</v>
      </c>
      <c r="H132" s="167">
        <v>1411</v>
      </c>
      <c r="I132" s="168"/>
      <c r="J132" s="169">
        <f>ROUND(I132*H132,2)</f>
        <v>0</v>
      </c>
      <c r="K132" s="165" t="s">
        <v>136</v>
      </c>
      <c r="L132" s="33"/>
      <c r="M132" s="170" t="s">
        <v>3</v>
      </c>
      <c r="N132" s="171" t="s">
        <v>46</v>
      </c>
      <c r="O132" s="34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AR132" s="16" t="s">
        <v>137</v>
      </c>
      <c r="AT132" s="16" t="s">
        <v>132</v>
      </c>
      <c r="AU132" s="16" t="s">
        <v>83</v>
      </c>
      <c r="AY132" s="16" t="s">
        <v>129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6" t="s">
        <v>22</v>
      </c>
      <c r="BK132" s="174">
        <f>ROUND(I132*H132,2)</f>
        <v>0</v>
      </c>
      <c r="BL132" s="16" t="s">
        <v>137</v>
      </c>
      <c r="BM132" s="16" t="s">
        <v>204</v>
      </c>
    </row>
    <row r="133" spans="2:47" s="1" customFormat="1" ht="27">
      <c r="B133" s="33"/>
      <c r="D133" s="175" t="s">
        <v>139</v>
      </c>
      <c r="F133" s="176" t="s">
        <v>205</v>
      </c>
      <c r="I133" s="177"/>
      <c r="L133" s="33"/>
      <c r="M133" s="62"/>
      <c r="N133" s="34"/>
      <c r="O133" s="34"/>
      <c r="P133" s="34"/>
      <c r="Q133" s="34"/>
      <c r="R133" s="34"/>
      <c r="S133" s="34"/>
      <c r="T133" s="63"/>
      <c r="AT133" s="16" t="s">
        <v>139</v>
      </c>
      <c r="AU133" s="16" t="s">
        <v>83</v>
      </c>
    </row>
    <row r="134" spans="2:51" s="11" customFormat="1" ht="13.5">
      <c r="B134" s="178"/>
      <c r="D134" s="175" t="s">
        <v>141</v>
      </c>
      <c r="E134" s="179" t="s">
        <v>3</v>
      </c>
      <c r="F134" s="180" t="s">
        <v>206</v>
      </c>
      <c r="H134" s="181">
        <v>1411</v>
      </c>
      <c r="I134" s="182"/>
      <c r="L134" s="178"/>
      <c r="M134" s="183"/>
      <c r="N134" s="184"/>
      <c r="O134" s="184"/>
      <c r="P134" s="184"/>
      <c r="Q134" s="184"/>
      <c r="R134" s="184"/>
      <c r="S134" s="184"/>
      <c r="T134" s="185"/>
      <c r="AT134" s="179" t="s">
        <v>141</v>
      </c>
      <c r="AU134" s="179" t="s">
        <v>83</v>
      </c>
      <c r="AV134" s="11" t="s">
        <v>83</v>
      </c>
      <c r="AW134" s="11" t="s">
        <v>39</v>
      </c>
      <c r="AX134" s="11" t="s">
        <v>22</v>
      </c>
      <c r="AY134" s="179" t="s">
        <v>129</v>
      </c>
    </row>
    <row r="135" spans="2:63" s="10" customFormat="1" ht="29.25" customHeight="1">
      <c r="B135" s="148"/>
      <c r="D135" s="159" t="s">
        <v>74</v>
      </c>
      <c r="E135" s="160" t="s">
        <v>207</v>
      </c>
      <c r="F135" s="160" t="s">
        <v>208</v>
      </c>
      <c r="I135" s="151"/>
      <c r="J135" s="161">
        <f>BK135</f>
        <v>0</v>
      </c>
      <c r="L135" s="148"/>
      <c r="M135" s="153"/>
      <c r="N135" s="154"/>
      <c r="O135" s="154"/>
      <c r="P135" s="155">
        <f>SUM(P136:P143)</f>
        <v>0</v>
      </c>
      <c r="Q135" s="154"/>
      <c r="R135" s="155">
        <f>SUM(R136:R143)</f>
        <v>0</v>
      </c>
      <c r="S135" s="154"/>
      <c r="T135" s="156">
        <f>SUM(T136:T143)</f>
        <v>0</v>
      </c>
      <c r="AR135" s="149" t="s">
        <v>22</v>
      </c>
      <c r="AT135" s="157" t="s">
        <v>74</v>
      </c>
      <c r="AU135" s="157" t="s">
        <v>22</v>
      </c>
      <c r="AY135" s="149" t="s">
        <v>129</v>
      </c>
      <c r="BK135" s="158">
        <f>SUM(BK136:BK143)</f>
        <v>0</v>
      </c>
    </row>
    <row r="136" spans="2:65" s="1" customFormat="1" ht="31.5" customHeight="1">
      <c r="B136" s="162"/>
      <c r="C136" s="163" t="s">
        <v>209</v>
      </c>
      <c r="D136" s="163" t="s">
        <v>132</v>
      </c>
      <c r="E136" s="164" t="s">
        <v>210</v>
      </c>
      <c r="F136" s="165" t="s">
        <v>211</v>
      </c>
      <c r="G136" s="166" t="s">
        <v>212</v>
      </c>
      <c r="H136" s="167">
        <v>4.441</v>
      </c>
      <c r="I136" s="168"/>
      <c r="J136" s="169">
        <f>ROUND(I136*H136,2)</f>
        <v>0</v>
      </c>
      <c r="K136" s="165" t="s">
        <v>136</v>
      </c>
      <c r="L136" s="33"/>
      <c r="M136" s="170" t="s">
        <v>3</v>
      </c>
      <c r="N136" s="171" t="s">
        <v>46</v>
      </c>
      <c r="O136" s="34"/>
      <c r="P136" s="172">
        <f>O136*H136</f>
        <v>0</v>
      </c>
      <c r="Q136" s="172">
        <v>0</v>
      </c>
      <c r="R136" s="172">
        <f>Q136*H136</f>
        <v>0</v>
      </c>
      <c r="S136" s="172">
        <v>0</v>
      </c>
      <c r="T136" s="173">
        <f>S136*H136</f>
        <v>0</v>
      </c>
      <c r="AR136" s="16" t="s">
        <v>137</v>
      </c>
      <c r="AT136" s="16" t="s">
        <v>132</v>
      </c>
      <c r="AU136" s="16" t="s">
        <v>83</v>
      </c>
      <c r="AY136" s="16" t="s">
        <v>129</v>
      </c>
      <c r="BE136" s="174">
        <f>IF(N136="základní",J136,0)</f>
        <v>0</v>
      </c>
      <c r="BF136" s="174">
        <f>IF(N136="snížená",J136,0)</f>
        <v>0</v>
      </c>
      <c r="BG136" s="174">
        <f>IF(N136="zákl. přenesená",J136,0)</f>
        <v>0</v>
      </c>
      <c r="BH136" s="174">
        <f>IF(N136="sníž. přenesená",J136,0)</f>
        <v>0</v>
      </c>
      <c r="BI136" s="174">
        <f>IF(N136="nulová",J136,0)</f>
        <v>0</v>
      </c>
      <c r="BJ136" s="16" t="s">
        <v>22</v>
      </c>
      <c r="BK136" s="174">
        <f>ROUND(I136*H136,2)</f>
        <v>0</v>
      </c>
      <c r="BL136" s="16" t="s">
        <v>137</v>
      </c>
      <c r="BM136" s="16" t="s">
        <v>213</v>
      </c>
    </row>
    <row r="137" spans="2:47" s="1" customFormat="1" ht="27">
      <c r="B137" s="33"/>
      <c r="D137" s="187" t="s">
        <v>139</v>
      </c>
      <c r="F137" s="209" t="s">
        <v>214</v>
      </c>
      <c r="I137" s="177"/>
      <c r="L137" s="33"/>
      <c r="M137" s="62"/>
      <c r="N137" s="34"/>
      <c r="O137" s="34"/>
      <c r="P137" s="34"/>
      <c r="Q137" s="34"/>
      <c r="R137" s="34"/>
      <c r="S137" s="34"/>
      <c r="T137" s="63"/>
      <c r="AT137" s="16" t="s">
        <v>139</v>
      </c>
      <c r="AU137" s="16" t="s">
        <v>83</v>
      </c>
    </row>
    <row r="138" spans="2:65" s="1" customFormat="1" ht="22.5" customHeight="1">
      <c r="B138" s="162"/>
      <c r="C138" s="163" t="s">
        <v>215</v>
      </c>
      <c r="D138" s="163" t="s">
        <v>132</v>
      </c>
      <c r="E138" s="164" t="s">
        <v>216</v>
      </c>
      <c r="F138" s="165" t="s">
        <v>217</v>
      </c>
      <c r="G138" s="166" t="s">
        <v>163</v>
      </c>
      <c r="H138" s="167">
        <v>18</v>
      </c>
      <c r="I138" s="168"/>
      <c r="J138" s="169">
        <f>ROUND(I138*H138,2)</f>
        <v>0</v>
      </c>
      <c r="K138" s="165" t="s">
        <v>136</v>
      </c>
      <c r="L138" s="33"/>
      <c r="M138" s="170" t="s">
        <v>3</v>
      </c>
      <c r="N138" s="171" t="s">
        <v>46</v>
      </c>
      <c r="O138" s="34"/>
      <c r="P138" s="172">
        <f>O138*H138</f>
        <v>0</v>
      </c>
      <c r="Q138" s="172">
        <v>0</v>
      </c>
      <c r="R138" s="172">
        <f>Q138*H138</f>
        <v>0</v>
      </c>
      <c r="S138" s="172">
        <v>0</v>
      </c>
      <c r="T138" s="173">
        <f>S138*H138</f>
        <v>0</v>
      </c>
      <c r="AR138" s="16" t="s">
        <v>137</v>
      </c>
      <c r="AT138" s="16" t="s">
        <v>132</v>
      </c>
      <c r="AU138" s="16" t="s">
        <v>83</v>
      </c>
      <c r="AY138" s="16" t="s">
        <v>129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6" t="s">
        <v>22</v>
      </c>
      <c r="BK138" s="174">
        <f>ROUND(I138*H138,2)</f>
        <v>0</v>
      </c>
      <c r="BL138" s="16" t="s">
        <v>137</v>
      </c>
      <c r="BM138" s="16" t="s">
        <v>218</v>
      </c>
    </row>
    <row r="139" spans="2:47" s="1" customFormat="1" ht="13.5">
      <c r="B139" s="33"/>
      <c r="D139" s="187" t="s">
        <v>139</v>
      </c>
      <c r="F139" s="209" t="s">
        <v>219</v>
      </c>
      <c r="I139" s="177"/>
      <c r="L139" s="33"/>
      <c r="M139" s="62"/>
      <c r="N139" s="34"/>
      <c r="O139" s="34"/>
      <c r="P139" s="34"/>
      <c r="Q139" s="34"/>
      <c r="R139" s="34"/>
      <c r="S139" s="34"/>
      <c r="T139" s="63"/>
      <c r="AT139" s="16" t="s">
        <v>139</v>
      </c>
      <c r="AU139" s="16" t="s">
        <v>83</v>
      </c>
    </row>
    <row r="140" spans="2:65" s="1" customFormat="1" ht="22.5" customHeight="1">
      <c r="B140" s="162"/>
      <c r="C140" s="163" t="s">
        <v>220</v>
      </c>
      <c r="D140" s="163" t="s">
        <v>132</v>
      </c>
      <c r="E140" s="164" t="s">
        <v>221</v>
      </c>
      <c r="F140" s="165" t="s">
        <v>222</v>
      </c>
      <c r="G140" s="166" t="s">
        <v>212</v>
      </c>
      <c r="H140" s="167">
        <v>4.441</v>
      </c>
      <c r="I140" s="168"/>
      <c r="J140" s="169">
        <f>ROUND(I140*H140,2)</f>
        <v>0</v>
      </c>
      <c r="K140" s="165" t="s">
        <v>136</v>
      </c>
      <c r="L140" s="33"/>
      <c r="M140" s="170" t="s">
        <v>3</v>
      </c>
      <c r="N140" s="171" t="s">
        <v>46</v>
      </c>
      <c r="O140" s="34"/>
      <c r="P140" s="172">
        <f>O140*H140</f>
        <v>0</v>
      </c>
      <c r="Q140" s="172">
        <v>0</v>
      </c>
      <c r="R140" s="172">
        <f>Q140*H140</f>
        <v>0</v>
      </c>
      <c r="S140" s="172">
        <v>0</v>
      </c>
      <c r="T140" s="173">
        <f>S140*H140</f>
        <v>0</v>
      </c>
      <c r="AR140" s="16" t="s">
        <v>137</v>
      </c>
      <c r="AT140" s="16" t="s">
        <v>132</v>
      </c>
      <c r="AU140" s="16" t="s">
        <v>83</v>
      </c>
      <c r="AY140" s="16" t="s">
        <v>129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6" t="s">
        <v>22</v>
      </c>
      <c r="BK140" s="174">
        <f>ROUND(I140*H140,2)</f>
        <v>0</v>
      </c>
      <c r="BL140" s="16" t="s">
        <v>137</v>
      </c>
      <c r="BM140" s="16" t="s">
        <v>223</v>
      </c>
    </row>
    <row r="141" spans="2:47" s="1" customFormat="1" ht="13.5">
      <c r="B141" s="33"/>
      <c r="D141" s="187" t="s">
        <v>139</v>
      </c>
      <c r="F141" s="209" t="s">
        <v>224</v>
      </c>
      <c r="I141" s="177"/>
      <c r="L141" s="33"/>
      <c r="M141" s="62"/>
      <c r="N141" s="34"/>
      <c r="O141" s="34"/>
      <c r="P141" s="34"/>
      <c r="Q141" s="34"/>
      <c r="R141" s="34"/>
      <c r="S141" s="34"/>
      <c r="T141" s="63"/>
      <c r="AT141" s="16" t="s">
        <v>139</v>
      </c>
      <c r="AU141" s="16" t="s">
        <v>83</v>
      </c>
    </row>
    <row r="142" spans="2:65" s="1" customFormat="1" ht="22.5" customHeight="1">
      <c r="B142" s="162"/>
      <c r="C142" s="163" t="s">
        <v>9</v>
      </c>
      <c r="D142" s="163" t="s">
        <v>132</v>
      </c>
      <c r="E142" s="164" t="s">
        <v>225</v>
      </c>
      <c r="F142" s="165" t="s">
        <v>226</v>
      </c>
      <c r="G142" s="166" t="s">
        <v>212</v>
      </c>
      <c r="H142" s="167">
        <v>4.441</v>
      </c>
      <c r="I142" s="168"/>
      <c r="J142" s="169">
        <f>ROUND(I142*H142,2)</f>
        <v>0</v>
      </c>
      <c r="K142" s="165" t="s">
        <v>136</v>
      </c>
      <c r="L142" s="33"/>
      <c r="M142" s="170" t="s">
        <v>3</v>
      </c>
      <c r="N142" s="171" t="s">
        <v>46</v>
      </c>
      <c r="O142" s="34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AR142" s="16" t="s">
        <v>137</v>
      </c>
      <c r="AT142" s="16" t="s">
        <v>132</v>
      </c>
      <c r="AU142" s="16" t="s">
        <v>83</v>
      </c>
      <c r="AY142" s="16" t="s">
        <v>129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6" t="s">
        <v>22</v>
      </c>
      <c r="BK142" s="174">
        <f>ROUND(I142*H142,2)</f>
        <v>0</v>
      </c>
      <c r="BL142" s="16" t="s">
        <v>137</v>
      </c>
      <c r="BM142" s="16" t="s">
        <v>227</v>
      </c>
    </row>
    <row r="143" spans="2:47" s="1" customFormat="1" ht="13.5">
      <c r="B143" s="33"/>
      <c r="D143" s="175" t="s">
        <v>139</v>
      </c>
      <c r="F143" s="176" t="s">
        <v>228</v>
      </c>
      <c r="I143" s="177"/>
      <c r="L143" s="33"/>
      <c r="M143" s="62"/>
      <c r="N143" s="34"/>
      <c r="O143" s="34"/>
      <c r="P143" s="34"/>
      <c r="Q143" s="34"/>
      <c r="R143" s="34"/>
      <c r="S143" s="34"/>
      <c r="T143" s="63"/>
      <c r="AT143" s="16" t="s">
        <v>139</v>
      </c>
      <c r="AU143" s="16" t="s">
        <v>83</v>
      </c>
    </row>
    <row r="144" spans="2:63" s="10" customFormat="1" ht="29.25" customHeight="1">
      <c r="B144" s="148"/>
      <c r="D144" s="159" t="s">
        <v>74</v>
      </c>
      <c r="E144" s="160" t="s">
        <v>229</v>
      </c>
      <c r="F144" s="160" t="s">
        <v>230</v>
      </c>
      <c r="I144" s="151"/>
      <c r="J144" s="161">
        <f>BK144</f>
        <v>0</v>
      </c>
      <c r="L144" s="148"/>
      <c r="M144" s="153"/>
      <c r="N144" s="154"/>
      <c r="O144" s="154"/>
      <c r="P144" s="155">
        <f>SUM(P145:P146)</f>
        <v>0</v>
      </c>
      <c r="Q144" s="154"/>
      <c r="R144" s="155">
        <f>SUM(R145:R146)</f>
        <v>0</v>
      </c>
      <c r="S144" s="154"/>
      <c r="T144" s="156">
        <f>SUM(T145:T146)</f>
        <v>0</v>
      </c>
      <c r="AR144" s="149" t="s">
        <v>22</v>
      </c>
      <c r="AT144" s="157" t="s">
        <v>74</v>
      </c>
      <c r="AU144" s="157" t="s">
        <v>22</v>
      </c>
      <c r="AY144" s="149" t="s">
        <v>129</v>
      </c>
      <c r="BK144" s="158">
        <f>SUM(BK145:BK146)</f>
        <v>0</v>
      </c>
    </row>
    <row r="145" spans="2:65" s="1" customFormat="1" ht="22.5" customHeight="1">
      <c r="B145" s="162"/>
      <c r="C145" s="163" t="s">
        <v>231</v>
      </c>
      <c r="D145" s="163" t="s">
        <v>132</v>
      </c>
      <c r="E145" s="164" t="s">
        <v>232</v>
      </c>
      <c r="F145" s="165" t="s">
        <v>233</v>
      </c>
      <c r="G145" s="166" t="s">
        <v>212</v>
      </c>
      <c r="H145" s="167">
        <v>103.541</v>
      </c>
      <c r="I145" s="168"/>
      <c r="J145" s="169">
        <f>ROUND(I145*H145,2)</f>
        <v>0</v>
      </c>
      <c r="K145" s="165" t="s">
        <v>136</v>
      </c>
      <c r="L145" s="33"/>
      <c r="M145" s="170" t="s">
        <v>3</v>
      </c>
      <c r="N145" s="171" t="s">
        <v>46</v>
      </c>
      <c r="O145" s="34"/>
      <c r="P145" s="172">
        <f>O145*H145</f>
        <v>0</v>
      </c>
      <c r="Q145" s="172">
        <v>0</v>
      </c>
      <c r="R145" s="172">
        <f>Q145*H145</f>
        <v>0</v>
      </c>
      <c r="S145" s="172">
        <v>0</v>
      </c>
      <c r="T145" s="173">
        <f>S145*H145</f>
        <v>0</v>
      </c>
      <c r="AR145" s="16" t="s">
        <v>137</v>
      </c>
      <c r="AT145" s="16" t="s">
        <v>132</v>
      </c>
      <c r="AU145" s="16" t="s">
        <v>83</v>
      </c>
      <c r="AY145" s="16" t="s">
        <v>129</v>
      </c>
      <c r="BE145" s="174">
        <f>IF(N145="základní",J145,0)</f>
        <v>0</v>
      </c>
      <c r="BF145" s="174">
        <f>IF(N145="snížená",J145,0)</f>
        <v>0</v>
      </c>
      <c r="BG145" s="174">
        <f>IF(N145="zákl. přenesená",J145,0)</f>
        <v>0</v>
      </c>
      <c r="BH145" s="174">
        <f>IF(N145="sníž. přenesená",J145,0)</f>
        <v>0</v>
      </c>
      <c r="BI145" s="174">
        <f>IF(N145="nulová",J145,0)</f>
        <v>0</v>
      </c>
      <c r="BJ145" s="16" t="s">
        <v>22</v>
      </c>
      <c r="BK145" s="174">
        <f>ROUND(I145*H145,2)</f>
        <v>0</v>
      </c>
      <c r="BL145" s="16" t="s">
        <v>137</v>
      </c>
      <c r="BM145" s="16" t="s">
        <v>234</v>
      </c>
    </row>
    <row r="146" spans="2:47" s="1" customFormat="1" ht="40.5">
      <c r="B146" s="33"/>
      <c r="D146" s="175" t="s">
        <v>139</v>
      </c>
      <c r="F146" s="176" t="s">
        <v>235</v>
      </c>
      <c r="I146" s="177"/>
      <c r="L146" s="33"/>
      <c r="M146" s="62"/>
      <c r="N146" s="34"/>
      <c r="O146" s="34"/>
      <c r="P146" s="34"/>
      <c r="Q146" s="34"/>
      <c r="R146" s="34"/>
      <c r="S146" s="34"/>
      <c r="T146" s="63"/>
      <c r="AT146" s="16" t="s">
        <v>139</v>
      </c>
      <c r="AU146" s="16" t="s">
        <v>83</v>
      </c>
    </row>
    <row r="147" spans="2:63" s="10" customFormat="1" ht="36.75" customHeight="1">
      <c r="B147" s="148"/>
      <c r="D147" s="149" t="s">
        <v>74</v>
      </c>
      <c r="E147" s="150" t="s">
        <v>236</v>
      </c>
      <c r="F147" s="150" t="s">
        <v>237</v>
      </c>
      <c r="I147" s="151"/>
      <c r="J147" s="152">
        <f>BK147</f>
        <v>0</v>
      </c>
      <c r="L147" s="148"/>
      <c r="M147" s="153"/>
      <c r="N147" s="154"/>
      <c r="O147" s="154"/>
      <c r="P147" s="155">
        <f>P148+P161+P190+P195+P199+P216+P219+P222</f>
        <v>0</v>
      </c>
      <c r="Q147" s="154"/>
      <c r="R147" s="155">
        <f>R148+R161+R190+R195+R199+R216+R219+R222</f>
        <v>10.78715532</v>
      </c>
      <c r="S147" s="154"/>
      <c r="T147" s="156">
        <f>T148+T161+T190+T195+T199+T216+T219+T222</f>
        <v>4.441498</v>
      </c>
      <c r="AR147" s="149" t="s">
        <v>83</v>
      </c>
      <c r="AT147" s="157" t="s">
        <v>74</v>
      </c>
      <c r="AU147" s="157" t="s">
        <v>75</v>
      </c>
      <c r="AY147" s="149" t="s">
        <v>129</v>
      </c>
      <c r="BK147" s="158">
        <f>BK148+BK161+BK190+BK195+BK199+BK216+BK219+BK222</f>
        <v>0</v>
      </c>
    </row>
    <row r="148" spans="2:63" s="10" customFormat="1" ht="19.5" customHeight="1">
      <c r="B148" s="148"/>
      <c r="D148" s="159" t="s">
        <v>74</v>
      </c>
      <c r="E148" s="160" t="s">
        <v>238</v>
      </c>
      <c r="F148" s="160" t="s">
        <v>239</v>
      </c>
      <c r="I148" s="151"/>
      <c r="J148" s="161">
        <f>BK148</f>
        <v>0</v>
      </c>
      <c r="L148" s="148"/>
      <c r="M148" s="153"/>
      <c r="N148" s="154"/>
      <c r="O148" s="154"/>
      <c r="P148" s="155">
        <f>SUM(P149:P160)</f>
        <v>0</v>
      </c>
      <c r="Q148" s="154"/>
      <c r="R148" s="155">
        <f>SUM(R149:R160)</f>
        <v>3.0941785000000004</v>
      </c>
      <c r="S148" s="154"/>
      <c r="T148" s="156">
        <f>SUM(T149:T160)</f>
        <v>0</v>
      </c>
      <c r="AR148" s="149" t="s">
        <v>83</v>
      </c>
      <c r="AT148" s="157" t="s">
        <v>74</v>
      </c>
      <c r="AU148" s="157" t="s">
        <v>22</v>
      </c>
      <c r="AY148" s="149" t="s">
        <v>129</v>
      </c>
      <c r="BK148" s="158">
        <f>SUM(BK149:BK160)</f>
        <v>0</v>
      </c>
    </row>
    <row r="149" spans="2:65" s="1" customFormat="1" ht="31.5" customHeight="1">
      <c r="B149" s="162"/>
      <c r="C149" s="163" t="s">
        <v>240</v>
      </c>
      <c r="D149" s="163" t="s">
        <v>132</v>
      </c>
      <c r="E149" s="164" t="s">
        <v>241</v>
      </c>
      <c r="F149" s="165" t="s">
        <v>242</v>
      </c>
      <c r="G149" s="166" t="s">
        <v>135</v>
      </c>
      <c r="H149" s="167">
        <v>1416.1</v>
      </c>
      <c r="I149" s="168"/>
      <c r="J149" s="169">
        <f>ROUND(I149*H149,2)</f>
        <v>0</v>
      </c>
      <c r="K149" s="165" t="s">
        <v>136</v>
      </c>
      <c r="L149" s="33"/>
      <c r="M149" s="170" t="s">
        <v>3</v>
      </c>
      <c r="N149" s="171" t="s">
        <v>46</v>
      </c>
      <c r="O149" s="34"/>
      <c r="P149" s="172">
        <f>O149*H149</f>
        <v>0</v>
      </c>
      <c r="Q149" s="172">
        <v>0</v>
      </c>
      <c r="R149" s="172">
        <f>Q149*H149</f>
        <v>0</v>
      </c>
      <c r="S149" s="172">
        <v>0</v>
      </c>
      <c r="T149" s="173">
        <f>S149*H149</f>
        <v>0</v>
      </c>
      <c r="AR149" s="16" t="s">
        <v>231</v>
      </c>
      <c r="AT149" s="16" t="s">
        <v>132</v>
      </c>
      <c r="AU149" s="16" t="s">
        <v>83</v>
      </c>
      <c r="AY149" s="16" t="s">
        <v>129</v>
      </c>
      <c r="BE149" s="174">
        <f>IF(N149="základní",J149,0)</f>
        <v>0</v>
      </c>
      <c r="BF149" s="174">
        <f>IF(N149="snížená",J149,0)</f>
        <v>0</v>
      </c>
      <c r="BG149" s="174">
        <f>IF(N149="zákl. přenesená",J149,0)</f>
        <v>0</v>
      </c>
      <c r="BH149" s="174">
        <f>IF(N149="sníž. přenesená",J149,0)</f>
        <v>0</v>
      </c>
      <c r="BI149" s="174">
        <f>IF(N149="nulová",J149,0)</f>
        <v>0</v>
      </c>
      <c r="BJ149" s="16" t="s">
        <v>22</v>
      </c>
      <c r="BK149" s="174">
        <f>ROUND(I149*H149,2)</f>
        <v>0</v>
      </c>
      <c r="BL149" s="16" t="s">
        <v>231</v>
      </c>
      <c r="BM149" s="16" t="s">
        <v>243</v>
      </c>
    </row>
    <row r="150" spans="2:47" s="1" customFormat="1" ht="13.5">
      <c r="B150" s="33"/>
      <c r="D150" s="175" t="s">
        <v>139</v>
      </c>
      <c r="F150" s="176" t="s">
        <v>244</v>
      </c>
      <c r="I150" s="177"/>
      <c r="L150" s="33"/>
      <c r="M150" s="62"/>
      <c r="N150" s="34"/>
      <c r="O150" s="34"/>
      <c r="P150" s="34"/>
      <c r="Q150" s="34"/>
      <c r="R150" s="34"/>
      <c r="S150" s="34"/>
      <c r="T150" s="63"/>
      <c r="AT150" s="16" t="s">
        <v>139</v>
      </c>
      <c r="AU150" s="16" t="s">
        <v>83</v>
      </c>
    </row>
    <row r="151" spans="2:51" s="11" customFormat="1" ht="13.5">
      <c r="B151" s="178"/>
      <c r="D151" s="187" t="s">
        <v>141</v>
      </c>
      <c r="E151" s="210" t="s">
        <v>3</v>
      </c>
      <c r="F151" s="207" t="s">
        <v>245</v>
      </c>
      <c r="H151" s="208">
        <v>1416.1</v>
      </c>
      <c r="I151" s="182"/>
      <c r="L151" s="178"/>
      <c r="M151" s="183"/>
      <c r="N151" s="184"/>
      <c r="O151" s="184"/>
      <c r="P151" s="184"/>
      <c r="Q151" s="184"/>
      <c r="R151" s="184"/>
      <c r="S151" s="184"/>
      <c r="T151" s="185"/>
      <c r="AT151" s="179" t="s">
        <v>141</v>
      </c>
      <c r="AU151" s="179" t="s">
        <v>83</v>
      </c>
      <c r="AV151" s="11" t="s">
        <v>83</v>
      </c>
      <c r="AW151" s="11" t="s">
        <v>39</v>
      </c>
      <c r="AX151" s="11" t="s">
        <v>22</v>
      </c>
      <c r="AY151" s="179" t="s">
        <v>129</v>
      </c>
    </row>
    <row r="152" spans="2:65" s="1" customFormat="1" ht="22.5" customHeight="1">
      <c r="B152" s="162"/>
      <c r="C152" s="196" t="s">
        <v>246</v>
      </c>
      <c r="D152" s="196" t="s">
        <v>144</v>
      </c>
      <c r="E152" s="197" t="s">
        <v>247</v>
      </c>
      <c r="F152" s="198" t="s">
        <v>248</v>
      </c>
      <c r="G152" s="199" t="s">
        <v>135</v>
      </c>
      <c r="H152" s="200">
        <v>1628.515</v>
      </c>
      <c r="I152" s="201"/>
      <c r="J152" s="202">
        <f>ROUND(I152*H152,2)</f>
        <v>0</v>
      </c>
      <c r="K152" s="198" t="s">
        <v>136</v>
      </c>
      <c r="L152" s="203"/>
      <c r="M152" s="204" t="s">
        <v>3</v>
      </c>
      <c r="N152" s="205" t="s">
        <v>46</v>
      </c>
      <c r="O152" s="34"/>
      <c r="P152" s="172">
        <f>O152*H152</f>
        <v>0</v>
      </c>
      <c r="Q152" s="172">
        <v>0.0019</v>
      </c>
      <c r="R152" s="172">
        <f>Q152*H152</f>
        <v>3.0941785000000004</v>
      </c>
      <c r="S152" s="172">
        <v>0</v>
      </c>
      <c r="T152" s="173">
        <f>S152*H152</f>
        <v>0</v>
      </c>
      <c r="AR152" s="16" t="s">
        <v>249</v>
      </c>
      <c r="AT152" s="16" t="s">
        <v>144</v>
      </c>
      <c r="AU152" s="16" t="s">
        <v>83</v>
      </c>
      <c r="AY152" s="16" t="s">
        <v>129</v>
      </c>
      <c r="BE152" s="174">
        <f>IF(N152="základní",J152,0)</f>
        <v>0</v>
      </c>
      <c r="BF152" s="174">
        <f>IF(N152="snížená",J152,0)</f>
        <v>0</v>
      </c>
      <c r="BG152" s="174">
        <f>IF(N152="zákl. přenesená",J152,0)</f>
        <v>0</v>
      </c>
      <c r="BH152" s="174">
        <f>IF(N152="sníž. přenesená",J152,0)</f>
        <v>0</v>
      </c>
      <c r="BI152" s="174">
        <f>IF(N152="nulová",J152,0)</f>
        <v>0</v>
      </c>
      <c r="BJ152" s="16" t="s">
        <v>22</v>
      </c>
      <c r="BK152" s="174">
        <f>ROUND(I152*H152,2)</f>
        <v>0</v>
      </c>
      <c r="BL152" s="16" t="s">
        <v>231</v>
      </c>
      <c r="BM152" s="16" t="s">
        <v>250</v>
      </c>
    </row>
    <row r="153" spans="2:47" s="1" customFormat="1" ht="27">
      <c r="B153" s="33"/>
      <c r="D153" s="175" t="s">
        <v>139</v>
      </c>
      <c r="F153" s="176" t="s">
        <v>251</v>
      </c>
      <c r="I153" s="177"/>
      <c r="L153" s="33"/>
      <c r="M153" s="62"/>
      <c r="N153" s="34"/>
      <c r="O153" s="34"/>
      <c r="P153" s="34"/>
      <c r="Q153" s="34"/>
      <c r="R153" s="34"/>
      <c r="S153" s="34"/>
      <c r="T153" s="63"/>
      <c r="AT153" s="16" t="s">
        <v>139</v>
      </c>
      <c r="AU153" s="16" t="s">
        <v>83</v>
      </c>
    </row>
    <row r="154" spans="2:51" s="11" customFormat="1" ht="13.5">
      <c r="B154" s="178"/>
      <c r="D154" s="187" t="s">
        <v>141</v>
      </c>
      <c r="F154" s="207" t="s">
        <v>252</v>
      </c>
      <c r="H154" s="208">
        <v>1628.515</v>
      </c>
      <c r="I154" s="182"/>
      <c r="L154" s="178"/>
      <c r="M154" s="183"/>
      <c r="N154" s="184"/>
      <c r="O154" s="184"/>
      <c r="P154" s="184"/>
      <c r="Q154" s="184"/>
      <c r="R154" s="184"/>
      <c r="S154" s="184"/>
      <c r="T154" s="185"/>
      <c r="AT154" s="179" t="s">
        <v>141</v>
      </c>
      <c r="AU154" s="179" t="s">
        <v>83</v>
      </c>
      <c r="AV154" s="11" t="s">
        <v>83</v>
      </c>
      <c r="AW154" s="11" t="s">
        <v>4</v>
      </c>
      <c r="AX154" s="11" t="s">
        <v>22</v>
      </c>
      <c r="AY154" s="179" t="s">
        <v>129</v>
      </c>
    </row>
    <row r="155" spans="2:65" s="1" customFormat="1" ht="22.5" customHeight="1">
      <c r="B155" s="162"/>
      <c r="C155" s="163" t="s">
        <v>253</v>
      </c>
      <c r="D155" s="163" t="s">
        <v>132</v>
      </c>
      <c r="E155" s="164" t="s">
        <v>254</v>
      </c>
      <c r="F155" s="165" t="s">
        <v>255</v>
      </c>
      <c r="G155" s="166" t="s">
        <v>212</v>
      </c>
      <c r="H155" s="167">
        <v>3.094</v>
      </c>
      <c r="I155" s="168"/>
      <c r="J155" s="169">
        <f>ROUND(I155*H155,2)</f>
        <v>0</v>
      </c>
      <c r="K155" s="165" t="s">
        <v>136</v>
      </c>
      <c r="L155" s="33"/>
      <c r="M155" s="170" t="s">
        <v>3</v>
      </c>
      <c r="N155" s="171" t="s">
        <v>46</v>
      </c>
      <c r="O155" s="34"/>
      <c r="P155" s="172">
        <f>O155*H155</f>
        <v>0</v>
      </c>
      <c r="Q155" s="172">
        <v>0</v>
      </c>
      <c r="R155" s="172">
        <f>Q155*H155</f>
        <v>0</v>
      </c>
      <c r="S155" s="172">
        <v>0</v>
      </c>
      <c r="T155" s="173">
        <f>S155*H155</f>
        <v>0</v>
      </c>
      <c r="AR155" s="16" t="s">
        <v>231</v>
      </c>
      <c r="AT155" s="16" t="s">
        <v>132</v>
      </c>
      <c r="AU155" s="16" t="s">
        <v>83</v>
      </c>
      <c r="AY155" s="16" t="s">
        <v>129</v>
      </c>
      <c r="BE155" s="174">
        <f>IF(N155="základní",J155,0)</f>
        <v>0</v>
      </c>
      <c r="BF155" s="174">
        <f>IF(N155="snížená",J155,0)</f>
        <v>0</v>
      </c>
      <c r="BG155" s="174">
        <f>IF(N155="zákl. přenesená",J155,0)</f>
        <v>0</v>
      </c>
      <c r="BH155" s="174">
        <f>IF(N155="sníž. přenesená",J155,0)</f>
        <v>0</v>
      </c>
      <c r="BI155" s="174">
        <f>IF(N155="nulová",J155,0)</f>
        <v>0</v>
      </c>
      <c r="BJ155" s="16" t="s">
        <v>22</v>
      </c>
      <c r="BK155" s="174">
        <f>ROUND(I155*H155,2)</f>
        <v>0</v>
      </c>
      <c r="BL155" s="16" t="s">
        <v>231</v>
      </c>
      <c r="BM155" s="16" t="s">
        <v>256</v>
      </c>
    </row>
    <row r="156" spans="2:47" s="1" customFormat="1" ht="27">
      <c r="B156" s="33"/>
      <c r="D156" s="187" t="s">
        <v>139</v>
      </c>
      <c r="F156" s="209" t="s">
        <v>257</v>
      </c>
      <c r="I156" s="177"/>
      <c r="L156" s="33"/>
      <c r="M156" s="62"/>
      <c r="N156" s="34"/>
      <c r="O156" s="34"/>
      <c r="P156" s="34"/>
      <c r="Q156" s="34"/>
      <c r="R156" s="34"/>
      <c r="S156" s="34"/>
      <c r="T156" s="63"/>
      <c r="AT156" s="16" t="s">
        <v>139</v>
      </c>
      <c r="AU156" s="16" t="s">
        <v>83</v>
      </c>
    </row>
    <row r="157" spans="2:65" s="1" customFormat="1" ht="22.5" customHeight="1">
      <c r="B157" s="162"/>
      <c r="C157" s="163" t="s">
        <v>258</v>
      </c>
      <c r="D157" s="163" t="s">
        <v>132</v>
      </c>
      <c r="E157" s="164" t="s">
        <v>259</v>
      </c>
      <c r="F157" s="165" t="s">
        <v>260</v>
      </c>
      <c r="G157" s="166" t="s">
        <v>212</v>
      </c>
      <c r="H157" s="167">
        <v>3.094</v>
      </c>
      <c r="I157" s="168"/>
      <c r="J157" s="169">
        <f>ROUND(I157*H157,2)</f>
        <v>0</v>
      </c>
      <c r="K157" s="165" t="s">
        <v>136</v>
      </c>
      <c r="L157" s="33"/>
      <c r="M157" s="170" t="s">
        <v>3</v>
      </c>
      <c r="N157" s="171" t="s">
        <v>46</v>
      </c>
      <c r="O157" s="34"/>
      <c r="P157" s="172">
        <f>O157*H157</f>
        <v>0</v>
      </c>
      <c r="Q157" s="172">
        <v>0</v>
      </c>
      <c r="R157" s="172">
        <f>Q157*H157</f>
        <v>0</v>
      </c>
      <c r="S157" s="172">
        <v>0</v>
      </c>
      <c r="T157" s="173">
        <f>S157*H157</f>
        <v>0</v>
      </c>
      <c r="AR157" s="16" t="s">
        <v>231</v>
      </c>
      <c r="AT157" s="16" t="s">
        <v>132</v>
      </c>
      <c r="AU157" s="16" t="s">
        <v>83</v>
      </c>
      <c r="AY157" s="16" t="s">
        <v>129</v>
      </c>
      <c r="BE157" s="174">
        <f>IF(N157="základní",J157,0)</f>
        <v>0</v>
      </c>
      <c r="BF157" s="174">
        <f>IF(N157="snížená",J157,0)</f>
        <v>0</v>
      </c>
      <c r="BG157" s="174">
        <f>IF(N157="zákl. přenesená",J157,0)</f>
        <v>0</v>
      </c>
      <c r="BH157" s="174">
        <f>IF(N157="sníž. přenesená",J157,0)</f>
        <v>0</v>
      </c>
      <c r="BI157" s="174">
        <f>IF(N157="nulová",J157,0)</f>
        <v>0</v>
      </c>
      <c r="BJ157" s="16" t="s">
        <v>22</v>
      </c>
      <c r="BK157" s="174">
        <f>ROUND(I157*H157,2)</f>
        <v>0</v>
      </c>
      <c r="BL157" s="16" t="s">
        <v>231</v>
      </c>
      <c r="BM157" s="16" t="s">
        <v>261</v>
      </c>
    </row>
    <row r="158" spans="2:47" s="1" customFormat="1" ht="27">
      <c r="B158" s="33"/>
      <c r="D158" s="187" t="s">
        <v>139</v>
      </c>
      <c r="F158" s="209" t="s">
        <v>262</v>
      </c>
      <c r="I158" s="177"/>
      <c r="L158" s="33"/>
      <c r="M158" s="62"/>
      <c r="N158" s="34"/>
      <c r="O158" s="34"/>
      <c r="P158" s="34"/>
      <c r="Q158" s="34"/>
      <c r="R158" s="34"/>
      <c r="S158" s="34"/>
      <c r="T158" s="63"/>
      <c r="AT158" s="16" t="s">
        <v>139</v>
      </c>
      <c r="AU158" s="16" t="s">
        <v>83</v>
      </c>
    </row>
    <row r="159" spans="2:65" s="1" customFormat="1" ht="22.5" customHeight="1">
      <c r="B159" s="162"/>
      <c r="C159" s="163" t="s">
        <v>8</v>
      </c>
      <c r="D159" s="163" t="s">
        <v>132</v>
      </c>
      <c r="E159" s="164" t="s">
        <v>263</v>
      </c>
      <c r="F159" s="165" t="s">
        <v>264</v>
      </c>
      <c r="G159" s="166" t="s">
        <v>265</v>
      </c>
      <c r="H159" s="167">
        <v>8</v>
      </c>
      <c r="I159" s="168"/>
      <c r="J159" s="169">
        <f>ROUND(I159*H159,2)</f>
        <v>0</v>
      </c>
      <c r="K159" s="165" t="s">
        <v>3</v>
      </c>
      <c r="L159" s="33"/>
      <c r="M159" s="170" t="s">
        <v>3</v>
      </c>
      <c r="N159" s="171" t="s">
        <v>46</v>
      </c>
      <c r="O159" s="34"/>
      <c r="P159" s="172">
        <f>O159*H159</f>
        <v>0</v>
      </c>
      <c r="Q159" s="172">
        <v>0</v>
      </c>
      <c r="R159" s="172">
        <f>Q159*H159</f>
        <v>0</v>
      </c>
      <c r="S159" s="172">
        <v>0</v>
      </c>
      <c r="T159" s="173">
        <f>S159*H159</f>
        <v>0</v>
      </c>
      <c r="AR159" s="16" t="s">
        <v>231</v>
      </c>
      <c r="AT159" s="16" t="s">
        <v>132</v>
      </c>
      <c r="AU159" s="16" t="s">
        <v>83</v>
      </c>
      <c r="AY159" s="16" t="s">
        <v>129</v>
      </c>
      <c r="BE159" s="174">
        <f>IF(N159="základní",J159,0)</f>
        <v>0</v>
      </c>
      <c r="BF159" s="174">
        <f>IF(N159="snížená",J159,0)</f>
        <v>0</v>
      </c>
      <c r="BG159" s="174">
        <f>IF(N159="zákl. přenesená",J159,0)</f>
        <v>0</v>
      </c>
      <c r="BH159" s="174">
        <f>IF(N159="sníž. přenesená",J159,0)</f>
        <v>0</v>
      </c>
      <c r="BI159" s="174">
        <f>IF(N159="nulová",J159,0)</f>
        <v>0</v>
      </c>
      <c r="BJ159" s="16" t="s">
        <v>22</v>
      </c>
      <c r="BK159" s="174">
        <f>ROUND(I159*H159,2)</f>
        <v>0</v>
      </c>
      <c r="BL159" s="16" t="s">
        <v>231</v>
      </c>
      <c r="BM159" s="16" t="s">
        <v>266</v>
      </c>
    </row>
    <row r="160" spans="2:65" s="1" customFormat="1" ht="22.5" customHeight="1">
      <c r="B160" s="162"/>
      <c r="C160" s="163" t="s">
        <v>267</v>
      </c>
      <c r="D160" s="163" t="s">
        <v>132</v>
      </c>
      <c r="E160" s="164" t="s">
        <v>268</v>
      </c>
      <c r="F160" s="165" t="s">
        <v>269</v>
      </c>
      <c r="G160" s="166" t="s">
        <v>265</v>
      </c>
      <c r="H160" s="167">
        <v>7</v>
      </c>
      <c r="I160" s="168"/>
      <c r="J160" s="169">
        <f>ROUND(I160*H160,2)</f>
        <v>0</v>
      </c>
      <c r="K160" s="165" t="s">
        <v>3</v>
      </c>
      <c r="L160" s="33"/>
      <c r="M160" s="170" t="s">
        <v>3</v>
      </c>
      <c r="N160" s="171" t="s">
        <v>46</v>
      </c>
      <c r="O160" s="34"/>
      <c r="P160" s="172">
        <f>O160*H160</f>
        <v>0</v>
      </c>
      <c r="Q160" s="172">
        <v>0</v>
      </c>
      <c r="R160" s="172">
        <f>Q160*H160</f>
        <v>0</v>
      </c>
      <c r="S160" s="172">
        <v>0</v>
      </c>
      <c r="T160" s="173">
        <f>S160*H160</f>
        <v>0</v>
      </c>
      <c r="AR160" s="16" t="s">
        <v>231</v>
      </c>
      <c r="AT160" s="16" t="s">
        <v>132</v>
      </c>
      <c r="AU160" s="16" t="s">
        <v>83</v>
      </c>
      <c r="AY160" s="16" t="s">
        <v>129</v>
      </c>
      <c r="BE160" s="174">
        <f>IF(N160="základní",J160,0)</f>
        <v>0</v>
      </c>
      <c r="BF160" s="174">
        <f>IF(N160="snížená",J160,0)</f>
        <v>0</v>
      </c>
      <c r="BG160" s="174">
        <f>IF(N160="zákl. přenesená",J160,0)</f>
        <v>0</v>
      </c>
      <c r="BH160" s="174">
        <f>IF(N160="sníž. přenesená",J160,0)</f>
        <v>0</v>
      </c>
      <c r="BI160" s="174">
        <f>IF(N160="nulová",J160,0)</f>
        <v>0</v>
      </c>
      <c r="BJ160" s="16" t="s">
        <v>22</v>
      </c>
      <c r="BK160" s="174">
        <f>ROUND(I160*H160,2)</f>
        <v>0</v>
      </c>
      <c r="BL160" s="16" t="s">
        <v>231</v>
      </c>
      <c r="BM160" s="16" t="s">
        <v>270</v>
      </c>
    </row>
    <row r="161" spans="2:63" s="10" customFormat="1" ht="29.25" customHeight="1">
      <c r="B161" s="148"/>
      <c r="D161" s="159" t="s">
        <v>74</v>
      </c>
      <c r="E161" s="160" t="s">
        <v>271</v>
      </c>
      <c r="F161" s="160" t="s">
        <v>272</v>
      </c>
      <c r="I161" s="151"/>
      <c r="J161" s="161">
        <f>BK161</f>
        <v>0</v>
      </c>
      <c r="L161" s="148"/>
      <c r="M161" s="153"/>
      <c r="N161" s="154"/>
      <c r="O161" s="154"/>
      <c r="P161" s="155">
        <f>SUM(P162:P189)</f>
        <v>0</v>
      </c>
      <c r="Q161" s="154"/>
      <c r="R161" s="155">
        <f>SUM(R162:R189)</f>
        <v>6.913605</v>
      </c>
      <c r="S161" s="154"/>
      <c r="T161" s="156">
        <f>SUM(T162:T189)</f>
        <v>0</v>
      </c>
      <c r="AR161" s="149" t="s">
        <v>83</v>
      </c>
      <c r="AT161" s="157" t="s">
        <v>74</v>
      </c>
      <c r="AU161" s="157" t="s">
        <v>22</v>
      </c>
      <c r="AY161" s="149" t="s">
        <v>129</v>
      </c>
      <c r="BK161" s="158">
        <f>SUM(BK162:BK189)</f>
        <v>0</v>
      </c>
    </row>
    <row r="162" spans="2:65" s="1" customFormat="1" ht="22.5" customHeight="1">
      <c r="B162" s="162"/>
      <c r="C162" s="163" t="s">
        <v>273</v>
      </c>
      <c r="D162" s="163" t="s">
        <v>132</v>
      </c>
      <c r="E162" s="164" t="s">
        <v>274</v>
      </c>
      <c r="F162" s="165" t="s">
        <v>275</v>
      </c>
      <c r="G162" s="166" t="s">
        <v>135</v>
      </c>
      <c r="H162" s="167">
        <v>2822</v>
      </c>
      <c r="I162" s="168"/>
      <c r="J162" s="169">
        <f>ROUND(I162*H162,2)</f>
        <v>0</v>
      </c>
      <c r="K162" s="165" t="s">
        <v>136</v>
      </c>
      <c r="L162" s="33"/>
      <c r="M162" s="170" t="s">
        <v>3</v>
      </c>
      <c r="N162" s="171" t="s">
        <v>46</v>
      </c>
      <c r="O162" s="34"/>
      <c r="P162" s="172">
        <f>O162*H162</f>
        <v>0</v>
      </c>
      <c r="Q162" s="172">
        <v>0.0001</v>
      </c>
      <c r="R162" s="172">
        <f>Q162*H162</f>
        <v>0.2822</v>
      </c>
      <c r="S162" s="172">
        <v>0</v>
      </c>
      <c r="T162" s="173">
        <f>S162*H162</f>
        <v>0</v>
      </c>
      <c r="AR162" s="16" t="s">
        <v>231</v>
      </c>
      <c r="AT162" s="16" t="s">
        <v>132</v>
      </c>
      <c r="AU162" s="16" t="s">
        <v>83</v>
      </c>
      <c r="AY162" s="16" t="s">
        <v>129</v>
      </c>
      <c r="BE162" s="174">
        <f>IF(N162="základní",J162,0)</f>
        <v>0</v>
      </c>
      <c r="BF162" s="174">
        <f>IF(N162="snížená",J162,0)</f>
        <v>0</v>
      </c>
      <c r="BG162" s="174">
        <f>IF(N162="zákl. přenesená",J162,0)</f>
        <v>0</v>
      </c>
      <c r="BH162" s="174">
        <f>IF(N162="sníž. přenesená",J162,0)</f>
        <v>0</v>
      </c>
      <c r="BI162" s="174">
        <f>IF(N162="nulová",J162,0)</f>
        <v>0</v>
      </c>
      <c r="BJ162" s="16" t="s">
        <v>22</v>
      </c>
      <c r="BK162" s="174">
        <f>ROUND(I162*H162,2)</f>
        <v>0</v>
      </c>
      <c r="BL162" s="16" t="s">
        <v>231</v>
      </c>
      <c r="BM162" s="16" t="s">
        <v>276</v>
      </c>
    </row>
    <row r="163" spans="2:47" s="1" customFormat="1" ht="27">
      <c r="B163" s="33"/>
      <c r="D163" s="175" t="s">
        <v>139</v>
      </c>
      <c r="F163" s="176" t="s">
        <v>277</v>
      </c>
      <c r="I163" s="177"/>
      <c r="L163" s="33"/>
      <c r="M163" s="62"/>
      <c r="N163" s="34"/>
      <c r="O163" s="34"/>
      <c r="P163" s="34"/>
      <c r="Q163" s="34"/>
      <c r="R163" s="34"/>
      <c r="S163" s="34"/>
      <c r="T163" s="63"/>
      <c r="AT163" s="16" t="s">
        <v>139</v>
      </c>
      <c r="AU163" s="16" t="s">
        <v>83</v>
      </c>
    </row>
    <row r="164" spans="2:51" s="11" customFormat="1" ht="13.5">
      <c r="B164" s="178"/>
      <c r="D164" s="175" t="s">
        <v>141</v>
      </c>
      <c r="E164" s="179" t="s">
        <v>3</v>
      </c>
      <c r="F164" s="180" t="s">
        <v>278</v>
      </c>
      <c r="H164" s="181">
        <v>2822</v>
      </c>
      <c r="I164" s="182"/>
      <c r="L164" s="178"/>
      <c r="M164" s="183"/>
      <c r="N164" s="184"/>
      <c r="O164" s="184"/>
      <c r="P164" s="184"/>
      <c r="Q164" s="184"/>
      <c r="R164" s="184"/>
      <c r="S164" s="184"/>
      <c r="T164" s="185"/>
      <c r="AT164" s="179" t="s">
        <v>141</v>
      </c>
      <c r="AU164" s="179" t="s">
        <v>83</v>
      </c>
      <c r="AV164" s="11" t="s">
        <v>83</v>
      </c>
      <c r="AW164" s="11" t="s">
        <v>39</v>
      </c>
      <c r="AX164" s="11" t="s">
        <v>75</v>
      </c>
      <c r="AY164" s="179" t="s">
        <v>129</v>
      </c>
    </row>
    <row r="165" spans="2:51" s="12" customFormat="1" ht="13.5">
      <c r="B165" s="186"/>
      <c r="D165" s="187" t="s">
        <v>141</v>
      </c>
      <c r="E165" s="188" t="s">
        <v>3</v>
      </c>
      <c r="F165" s="189" t="s">
        <v>143</v>
      </c>
      <c r="H165" s="190">
        <v>2822</v>
      </c>
      <c r="I165" s="191"/>
      <c r="L165" s="186"/>
      <c r="M165" s="192"/>
      <c r="N165" s="193"/>
      <c r="O165" s="193"/>
      <c r="P165" s="193"/>
      <c r="Q165" s="193"/>
      <c r="R165" s="193"/>
      <c r="S165" s="193"/>
      <c r="T165" s="194"/>
      <c r="AT165" s="195" t="s">
        <v>141</v>
      </c>
      <c r="AU165" s="195" t="s">
        <v>83</v>
      </c>
      <c r="AV165" s="12" t="s">
        <v>137</v>
      </c>
      <c r="AW165" s="12" t="s">
        <v>39</v>
      </c>
      <c r="AX165" s="12" t="s">
        <v>22</v>
      </c>
      <c r="AY165" s="195" t="s">
        <v>129</v>
      </c>
    </row>
    <row r="166" spans="2:65" s="1" customFormat="1" ht="22.5" customHeight="1">
      <c r="B166" s="162"/>
      <c r="C166" s="196" t="s">
        <v>279</v>
      </c>
      <c r="D166" s="196" t="s">
        <v>144</v>
      </c>
      <c r="E166" s="197" t="s">
        <v>280</v>
      </c>
      <c r="F166" s="198" t="s">
        <v>281</v>
      </c>
      <c r="G166" s="199" t="s">
        <v>135</v>
      </c>
      <c r="H166" s="200">
        <v>2813.16</v>
      </c>
      <c r="I166" s="201"/>
      <c r="J166" s="202">
        <f>ROUND(I166*H166,2)</f>
        <v>0</v>
      </c>
      <c r="K166" s="198" t="s">
        <v>136</v>
      </c>
      <c r="L166" s="203"/>
      <c r="M166" s="204" t="s">
        <v>3</v>
      </c>
      <c r="N166" s="205" t="s">
        <v>46</v>
      </c>
      <c r="O166" s="34"/>
      <c r="P166" s="172">
        <f>O166*H166</f>
        <v>0</v>
      </c>
      <c r="Q166" s="172">
        <v>0.002</v>
      </c>
      <c r="R166" s="172">
        <f>Q166*H166</f>
        <v>5.62632</v>
      </c>
      <c r="S166" s="172">
        <v>0</v>
      </c>
      <c r="T166" s="173">
        <f>S166*H166</f>
        <v>0</v>
      </c>
      <c r="AR166" s="16" t="s">
        <v>249</v>
      </c>
      <c r="AT166" s="16" t="s">
        <v>144</v>
      </c>
      <c r="AU166" s="16" t="s">
        <v>83</v>
      </c>
      <c r="AY166" s="16" t="s">
        <v>129</v>
      </c>
      <c r="BE166" s="174">
        <f>IF(N166="základní",J166,0)</f>
        <v>0</v>
      </c>
      <c r="BF166" s="174">
        <f>IF(N166="snížená",J166,0)</f>
        <v>0</v>
      </c>
      <c r="BG166" s="174">
        <f>IF(N166="zákl. přenesená",J166,0)</f>
        <v>0</v>
      </c>
      <c r="BH166" s="174">
        <f>IF(N166="sníž. přenesená",J166,0)</f>
        <v>0</v>
      </c>
      <c r="BI166" s="174">
        <f>IF(N166="nulová",J166,0)</f>
        <v>0</v>
      </c>
      <c r="BJ166" s="16" t="s">
        <v>22</v>
      </c>
      <c r="BK166" s="174">
        <f>ROUND(I166*H166,2)</f>
        <v>0</v>
      </c>
      <c r="BL166" s="16" t="s">
        <v>231</v>
      </c>
      <c r="BM166" s="16" t="s">
        <v>282</v>
      </c>
    </row>
    <row r="167" spans="2:47" s="1" customFormat="1" ht="40.5">
      <c r="B167" s="33"/>
      <c r="D167" s="175" t="s">
        <v>139</v>
      </c>
      <c r="F167" s="176" t="s">
        <v>283</v>
      </c>
      <c r="I167" s="177"/>
      <c r="L167" s="33"/>
      <c r="M167" s="62"/>
      <c r="N167" s="34"/>
      <c r="O167" s="34"/>
      <c r="P167" s="34"/>
      <c r="Q167" s="34"/>
      <c r="R167" s="34"/>
      <c r="S167" s="34"/>
      <c r="T167" s="63"/>
      <c r="AT167" s="16" t="s">
        <v>139</v>
      </c>
      <c r="AU167" s="16" t="s">
        <v>83</v>
      </c>
    </row>
    <row r="168" spans="2:47" s="1" customFormat="1" ht="27">
      <c r="B168" s="33"/>
      <c r="D168" s="175" t="s">
        <v>150</v>
      </c>
      <c r="F168" s="206" t="s">
        <v>284</v>
      </c>
      <c r="I168" s="177"/>
      <c r="L168" s="33"/>
      <c r="M168" s="62"/>
      <c r="N168" s="34"/>
      <c r="O168" s="34"/>
      <c r="P168" s="34"/>
      <c r="Q168" s="34"/>
      <c r="R168" s="34"/>
      <c r="S168" s="34"/>
      <c r="T168" s="63"/>
      <c r="AT168" s="16" t="s">
        <v>150</v>
      </c>
      <c r="AU168" s="16" t="s">
        <v>83</v>
      </c>
    </row>
    <row r="169" spans="2:51" s="11" customFormat="1" ht="13.5">
      <c r="B169" s="178"/>
      <c r="D169" s="175" t="s">
        <v>141</v>
      </c>
      <c r="E169" s="179" t="s">
        <v>3</v>
      </c>
      <c r="F169" s="180" t="s">
        <v>285</v>
      </c>
      <c r="H169" s="181">
        <v>2758</v>
      </c>
      <c r="I169" s="182"/>
      <c r="L169" s="178"/>
      <c r="M169" s="183"/>
      <c r="N169" s="184"/>
      <c r="O169" s="184"/>
      <c r="P169" s="184"/>
      <c r="Q169" s="184"/>
      <c r="R169" s="184"/>
      <c r="S169" s="184"/>
      <c r="T169" s="185"/>
      <c r="AT169" s="179" t="s">
        <v>141</v>
      </c>
      <c r="AU169" s="179" t="s">
        <v>83</v>
      </c>
      <c r="AV169" s="11" t="s">
        <v>83</v>
      </c>
      <c r="AW169" s="11" t="s">
        <v>39</v>
      </c>
      <c r="AX169" s="11" t="s">
        <v>22</v>
      </c>
      <c r="AY169" s="179" t="s">
        <v>129</v>
      </c>
    </row>
    <row r="170" spans="2:51" s="11" customFormat="1" ht="13.5">
      <c r="B170" s="178"/>
      <c r="D170" s="187" t="s">
        <v>141</v>
      </c>
      <c r="F170" s="207" t="s">
        <v>286</v>
      </c>
      <c r="H170" s="208">
        <v>2813.16</v>
      </c>
      <c r="I170" s="182"/>
      <c r="L170" s="178"/>
      <c r="M170" s="183"/>
      <c r="N170" s="184"/>
      <c r="O170" s="184"/>
      <c r="P170" s="184"/>
      <c r="Q170" s="184"/>
      <c r="R170" s="184"/>
      <c r="S170" s="184"/>
      <c r="T170" s="185"/>
      <c r="AT170" s="179" t="s">
        <v>141</v>
      </c>
      <c r="AU170" s="179" t="s">
        <v>83</v>
      </c>
      <c r="AV170" s="11" t="s">
        <v>83</v>
      </c>
      <c r="AW170" s="11" t="s">
        <v>4</v>
      </c>
      <c r="AX170" s="11" t="s">
        <v>22</v>
      </c>
      <c r="AY170" s="179" t="s">
        <v>129</v>
      </c>
    </row>
    <row r="171" spans="2:65" s="1" customFormat="1" ht="22.5" customHeight="1">
      <c r="B171" s="162"/>
      <c r="C171" s="196" t="s">
        <v>287</v>
      </c>
      <c r="D171" s="196" t="s">
        <v>144</v>
      </c>
      <c r="E171" s="197" t="s">
        <v>288</v>
      </c>
      <c r="F171" s="198" t="s">
        <v>289</v>
      </c>
      <c r="G171" s="199" t="s">
        <v>135</v>
      </c>
      <c r="H171" s="200">
        <v>65.28</v>
      </c>
      <c r="I171" s="201"/>
      <c r="J171" s="202">
        <f>ROUND(I171*H171,2)</f>
        <v>0</v>
      </c>
      <c r="K171" s="198" t="s">
        <v>136</v>
      </c>
      <c r="L171" s="203"/>
      <c r="M171" s="204" t="s">
        <v>3</v>
      </c>
      <c r="N171" s="205" t="s">
        <v>46</v>
      </c>
      <c r="O171" s="34"/>
      <c r="P171" s="172">
        <f>O171*H171</f>
        <v>0</v>
      </c>
      <c r="Q171" s="172">
        <v>0.0015</v>
      </c>
      <c r="R171" s="172">
        <f>Q171*H171</f>
        <v>0.09792000000000001</v>
      </c>
      <c r="S171" s="172">
        <v>0</v>
      </c>
      <c r="T171" s="173">
        <f>S171*H171</f>
        <v>0</v>
      </c>
      <c r="AR171" s="16" t="s">
        <v>249</v>
      </c>
      <c r="AT171" s="16" t="s">
        <v>144</v>
      </c>
      <c r="AU171" s="16" t="s">
        <v>83</v>
      </c>
      <c r="AY171" s="16" t="s">
        <v>129</v>
      </c>
      <c r="BE171" s="174">
        <f>IF(N171="základní",J171,0)</f>
        <v>0</v>
      </c>
      <c r="BF171" s="174">
        <f>IF(N171="snížená",J171,0)</f>
        <v>0</v>
      </c>
      <c r="BG171" s="174">
        <f>IF(N171="zákl. přenesená",J171,0)</f>
        <v>0</v>
      </c>
      <c r="BH171" s="174">
        <f>IF(N171="sníž. přenesená",J171,0)</f>
        <v>0</v>
      </c>
      <c r="BI171" s="174">
        <f>IF(N171="nulová",J171,0)</f>
        <v>0</v>
      </c>
      <c r="BJ171" s="16" t="s">
        <v>22</v>
      </c>
      <c r="BK171" s="174">
        <f>ROUND(I171*H171,2)</f>
        <v>0</v>
      </c>
      <c r="BL171" s="16" t="s">
        <v>231</v>
      </c>
      <c r="BM171" s="16" t="s">
        <v>290</v>
      </c>
    </row>
    <row r="172" spans="2:47" s="1" customFormat="1" ht="40.5">
      <c r="B172" s="33"/>
      <c r="D172" s="175" t="s">
        <v>139</v>
      </c>
      <c r="F172" s="176" t="s">
        <v>291</v>
      </c>
      <c r="I172" s="177"/>
      <c r="L172" s="33"/>
      <c r="M172" s="62"/>
      <c r="N172" s="34"/>
      <c r="O172" s="34"/>
      <c r="P172" s="34"/>
      <c r="Q172" s="34"/>
      <c r="R172" s="34"/>
      <c r="S172" s="34"/>
      <c r="T172" s="63"/>
      <c r="AT172" s="16" t="s">
        <v>139</v>
      </c>
      <c r="AU172" s="16" t="s">
        <v>83</v>
      </c>
    </row>
    <row r="173" spans="2:47" s="1" customFormat="1" ht="27">
      <c r="B173" s="33"/>
      <c r="D173" s="175" t="s">
        <v>150</v>
      </c>
      <c r="F173" s="206" t="s">
        <v>284</v>
      </c>
      <c r="I173" s="177"/>
      <c r="L173" s="33"/>
      <c r="M173" s="62"/>
      <c r="N173" s="34"/>
      <c r="O173" s="34"/>
      <c r="P173" s="34"/>
      <c r="Q173" s="34"/>
      <c r="R173" s="34"/>
      <c r="S173" s="34"/>
      <c r="T173" s="63"/>
      <c r="AT173" s="16" t="s">
        <v>150</v>
      </c>
      <c r="AU173" s="16" t="s">
        <v>83</v>
      </c>
    </row>
    <row r="174" spans="2:51" s="11" customFormat="1" ht="13.5">
      <c r="B174" s="178"/>
      <c r="D174" s="175" t="s">
        <v>141</v>
      </c>
      <c r="E174" s="179" t="s">
        <v>3</v>
      </c>
      <c r="F174" s="180" t="s">
        <v>292</v>
      </c>
      <c r="H174" s="181">
        <v>64</v>
      </c>
      <c r="I174" s="182"/>
      <c r="L174" s="178"/>
      <c r="M174" s="183"/>
      <c r="N174" s="184"/>
      <c r="O174" s="184"/>
      <c r="P174" s="184"/>
      <c r="Q174" s="184"/>
      <c r="R174" s="184"/>
      <c r="S174" s="184"/>
      <c r="T174" s="185"/>
      <c r="AT174" s="179" t="s">
        <v>141</v>
      </c>
      <c r="AU174" s="179" t="s">
        <v>83</v>
      </c>
      <c r="AV174" s="11" t="s">
        <v>83</v>
      </c>
      <c r="AW174" s="11" t="s">
        <v>39</v>
      </c>
      <c r="AX174" s="11" t="s">
        <v>22</v>
      </c>
      <c r="AY174" s="179" t="s">
        <v>129</v>
      </c>
    </row>
    <row r="175" spans="2:51" s="11" customFormat="1" ht="13.5">
      <c r="B175" s="178"/>
      <c r="D175" s="187" t="s">
        <v>141</v>
      </c>
      <c r="F175" s="207" t="s">
        <v>293</v>
      </c>
      <c r="H175" s="208">
        <v>65.28</v>
      </c>
      <c r="I175" s="182"/>
      <c r="L175" s="178"/>
      <c r="M175" s="183"/>
      <c r="N175" s="184"/>
      <c r="O175" s="184"/>
      <c r="P175" s="184"/>
      <c r="Q175" s="184"/>
      <c r="R175" s="184"/>
      <c r="S175" s="184"/>
      <c r="T175" s="185"/>
      <c r="AT175" s="179" t="s">
        <v>141</v>
      </c>
      <c r="AU175" s="179" t="s">
        <v>83</v>
      </c>
      <c r="AV175" s="11" t="s">
        <v>83</v>
      </c>
      <c r="AW175" s="11" t="s">
        <v>4</v>
      </c>
      <c r="AX175" s="11" t="s">
        <v>22</v>
      </c>
      <c r="AY175" s="179" t="s">
        <v>129</v>
      </c>
    </row>
    <row r="176" spans="2:65" s="1" customFormat="1" ht="22.5" customHeight="1">
      <c r="B176" s="162"/>
      <c r="C176" s="163" t="s">
        <v>294</v>
      </c>
      <c r="D176" s="163" t="s">
        <v>132</v>
      </c>
      <c r="E176" s="164" t="s">
        <v>295</v>
      </c>
      <c r="F176" s="165" t="s">
        <v>296</v>
      </c>
      <c r="G176" s="166" t="s">
        <v>163</v>
      </c>
      <c r="H176" s="167">
        <v>235</v>
      </c>
      <c r="I176" s="168"/>
      <c r="J176" s="169">
        <f>ROUND(I176*H176,2)</f>
        <v>0</v>
      </c>
      <c r="K176" s="165" t="s">
        <v>136</v>
      </c>
      <c r="L176" s="33"/>
      <c r="M176" s="170" t="s">
        <v>3</v>
      </c>
      <c r="N176" s="171" t="s">
        <v>46</v>
      </c>
      <c r="O176" s="34"/>
      <c r="P176" s="172">
        <f>O176*H176</f>
        <v>0</v>
      </c>
      <c r="Q176" s="172">
        <v>0</v>
      </c>
      <c r="R176" s="172">
        <f>Q176*H176</f>
        <v>0</v>
      </c>
      <c r="S176" s="172">
        <v>0</v>
      </c>
      <c r="T176" s="173">
        <f>S176*H176</f>
        <v>0</v>
      </c>
      <c r="AR176" s="16" t="s">
        <v>231</v>
      </c>
      <c r="AT176" s="16" t="s">
        <v>132</v>
      </c>
      <c r="AU176" s="16" t="s">
        <v>83</v>
      </c>
      <c r="AY176" s="16" t="s">
        <v>129</v>
      </c>
      <c r="BE176" s="174">
        <f>IF(N176="základní",J176,0)</f>
        <v>0</v>
      </c>
      <c r="BF176" s="174">
        <f>IF(N176="snížená",J176,0)</f>
        <v>0</v>
      </c>
      <c r="BG176" s="174">
        <f>IF(N176="zákl. přenesená",J176,0)</f>
        <v>0</v>
      </c>
      <c r="BH176" s="174">
        <f>IF(N176="sníž. přenesená",J176,0)</f>
        <v>0</v>
      </c>
      <c r="BI176" s="174">
        <f>IF(N176="nulová",J176,0)</f>
        <v>0</v>
      </c>
      <c r="BJ176" s="16" t="s">
        <v>22</v>
      </c>
      <c r="BK176" s="174">
        <f>ROUND(I176*H176,2)</f>
        <v>0</v>
      </c>
      <c r="BL176" s="16" t="s">
        <v>231</v>
      </c>
      <c r="BM176" s="16" t="s">
        <v>297</v>
      </c>
    </row>
    <row r="177" spans="2:47" s="1" customFormat="1" ht="13.5">
      <c r="B177" s="33"/>
      <c r="D177" s="187" t="s">
        <v>139</v>
      </c>
      <c r="F177" s="209" t="s">
        <v>298</v>
      </c>
      <c r="I177" s="177"/>
      <c r="L177" s="33"/>
      <c r="M177" s="62"/>
      <c r="N177" s="34"/>
      <c r="O177" s="34"/>
      <c r="P177" s="34"/>
      <c r="Q177" s="34"/>
      <c r="R177" s="34"/>
      <c r="S177" s="34"/>
      <c r="T177" s="63"/>
      <c r="AT177" s="16" t="s">
        <v>139</v>
      </c>
      <c r="AU177" s="16" t="s">
        <v>83</v>
      </c>
    </row>
    <row r="178" spans="2:65" s="1" customFormat="1" ht="22.5" customHeight="1">
      <c r="B178" s="162"/>
      <c r="C178" s="196" t="s">
        <v>299</v>
      </c>
      <c r="D178" s="196" t="s">
        <v>144</v>
      </c>
      <c r="E178" s="197" t="s">
        <v>300</v>
      </c>
      <c r="F178" s="198" t="s">
        <v>301</v>
      </c>
      <c r="G178" s="199" t="s">
        <v>265</v>
      </c>
      <c r="H178" s="200">
        <v>235</v>
      </c>
      <c r="I178" s="201"/>
      <c r="J178" s="202">
        <f>ROUND(I178*H178,2)</f>
        <v>0</v>
      </c>
      <c r="K178" s="198" t="s">
        <v>136</v>
      </c>
      <c r="L178" s="203"/>
      <c r="M178" s="204" t="s">
        <v>3</v>
      </c>
      <c r="N178" s="205" t="s">
        <v>46</v>
      </c>
      <c r="O178" s="34"/>
      <c r="P178" s="172">
        <f>O178*H178</f>
        <v>0</v>
      </c>
      <c r="Q178" s="172">
        <v>0.000546</v>
      </c>
      <c r="R178" s="172">
        <f>Q178*H178</f>
        <v>0.12831</v>
      </c>
      <c r="S178" s="172">
        <v>0</v>
      </c>
      <c r="T178" s="173">
        <f>S178*H178</f>
        <v>0</v>
      </c>
      <c r="AR178" s="16" t="s">
        <v>249</v>
      </c>
      <c r="AT178" s="16" t="s">
        <v>144</v>
      </c>
      <c r="AU178" s="16" t="s">
        <v>83</v>
      </c>
      <c r="AY178" s="16" t="s">
        <v>129</v>
      </c>
      <c r="BE178" s="174">
        <f>IF(N178="základní",J178,0)</f>
        <v>0</v>
      </c>
      <c r="BF178" s="174">
        <f>IF(N178="snížená",J178,0)</f>
        <v>0</v>
      </c>
      <c r="BG178" s="174">
        <f>IF(N178="zákl. přenesená",J178,0)</f>
        <v>0</v>
      </c>
      <c r="BH178" s="174">
        <f>IF(N178="sníž. přenesená",J178,0)</f>
        <v>0</v>
      </c>
      <c r="BI178" s="174">
        <f>IF(N178="nulová",J178,0)</f>
        <v>0</v>
      </c>
      <c r="BJ178" s="16" t="s">
        <v>22</v>
      </c>
      <c r="BK178" s="174">
        <f>ROUND(I178*H178,2)</f>
        <v>0</v>
      </c>
      <c r="BL178" s="16" t="s">
        <v>231</v>
      </c>
      <c r="BM178" s="16" t="s">
        <v>302</v>
      </c>
    </row>
    <row r="179" spans="2:47" s="1" customFormat="1" ht="54">
      <c r="B179" s="33"/>
      <c r="D179" s="187" t="s">
        <v>139</v>
      </c>
      <c r="F179" s="209" t="s">
        <v>303</v>
      </c>
      <c r="I179" s="177"/>
      <c r="L179" s="33"/>
      <c r="M179" s="62"/>
      <c r="N179" s="34"/>
      <c r="O179" s="34"/>
      <c r="P179" s="34"/>
      <c r="Q179" s="34"/>
      <c r="R179" s="34"/>
      <c r="S179" s="34"/>
      <c r="T179" s="63"/>
      <c r="AT179" s="16" t="s">
        <v>139</v>
      </c>
      <c r="AU179" s="16" t="s">
        <v>83</v>
      </c>
    </row>
    <row r="180" spans="2:65" s="1" customFormat="1" ht="22.5" customHeight="1">
      <c r="B180" s="162"/>
      <c r="C180" s="163" t="s">
        <v>304</v>
      </c>
      <c r="D180" s="163" t="s">
        <v>132</v>
      </c>
      <c r="E180" s="164" t="s">
        <v>305</v>
      </c>
      <c r="F180" s="165" t="s">
        <v>306</v>
      </c>
      <c r="G180" s="166" t="s">
        <v>135</v>
      </c>
      <c r="H180" s="167">
        <v>1416.1</v>
      </c>
      <c r="I180" s="168"/>
      <c r="J180" s="169">
        <f>ROUND(I180*H180,2)</f>
        <v>0</v>
      </c>
      <c r="K180" s="165" t="s">
        <v>136</v>
      </c>
      <c r="L180" s="33"/>
      <c r="M180" s="170" t="s">
        <v>3</v>
      </c>
      <c r="N180" s="171" t="s">
        <v>46</v>
      </c>
      <c r="O180" s="34"/>
      <c r="P180" s="172">
        <f>O180*H180</f>
        <v>0</v>
      </c>
      <c r="Q180" s="172">
        <v>0</v>
      </c>
      <c r="R180" s="172">
        <f>Q180*H180</f>
        <v>0</v>
      </c>
      <c r="S180" s="172">
        <v>0</v>
      </c>
      <c r="T180" s="173">
        <f>S180*H180</f>
        <v>0</v>
      </c>
      <c r="AR180" s="16" t="s">
        <v>231</v>
      </c>
      <c r="AT180" s="16" t="s">
        <v>132</v>
      </c>
      <c r="AU180" s="16" t="s">
        <v>83</v>
      </c>
      <c r="AY180" s="16" t="s">
        <v>129</v>
      </c>
      <c r="BE180" s="174">
        <f>IF(N180="základní",J180,0)</f>
        <v>0</v>
      </c>
      <c r="BF180" s="174">
        <f>IF(N180="snížená",J180,0)</f>
        <v>0</v>
      </c>
      <c r="BG180" s="174">
        <f>IF(N180="zákl. přenesená",J180,0)</f>
        <v>0</v>
      </c>
      <c r="BH180" s="174">
        <f>IF(N180="sníž. přenesená",J180,0)</f>
        <v>0</v>
      </c>
      <c r="BI180" s="174">
        <f>IF(N180="nulová",J180,0)</f>
        <v>0</v>
      </c>
      <c r="BJ180" s="16" t="s">
        <v>22</v>
      </c>
      <c r="BK180" s="174">
        <f>ROUND(I180*H180,2)</f>
        <v>0</v>
      </c>
      <c r="BL180" s="16" t="s">
        <v>231</v>
      </c>
      <c r="BM180" s="16" t="s">
        <v>307</v>
      </c>
    </row>
    <row r="181" spans="2:47" s="1" customFormat="1" ht="27">
      <c r="B181" s="33"/>
      <c r="D181" s="175" t="s">
        <v>139</v>
      </c>
      <c r="F181" s="176" t="s">
        <v>308</v>
      </c>
      <c r="I181" s="177"/>
      <c r="L181" s="33"/>
      <c r="M181" s="62"/>
      <c r="N181" s="34"/>
      <c r="O181" s="34"/>
      <c r="P181" s="34"/>
      <c r="Q181" s="34"/>
      <c r="R181" s="34"/>
      <c r="S181" s="34"/>
      <c r="T181" s="63"/>
      <c r="AT181" s="16" t="s">
        <v>139</v>
      </c>
      <c r="AU181" s="16" t="s">
        <v>83</v>
      </c>
    </row>
    <row r="182" spans="2:51" s="11" customFormat="1" ht="13.5">
      <c r="B182" s="178"/>
      <c r="D182" s="187" t="s">
        <v>141</v>
      </c>
      <c r="E182" s="210" t="s">
        <v>3</v>
      </c>
      <c r="F182" s="207" t="s">
        <v>245</v>
      </c>
      <c r="H182" s="208">
        <v>1416.1</v>
      </c>
      <c r="I182" s="182"/>
      <c r="L182" s="178"/>
      <c r="M182" s="183"/>
      <c r="N182" s="184"/>
      <c r="O182" s="184"/>
      <c r="P182" s="184"/>
      <c r="Q182" s="184"/>
      <c r="R182" s="184"/>
      <c r="S182" s="184"/>
      <c r="T182" s="185"/>
      <c r="AT182" s="179" t="s">
        <v>141</v>
      </c>
      <c r="AU182" s="179" t="s">
        <v>83</v>
      </c>
      <c r="AV182" s="11" t="s">
        <v>83</v>
      </c>
      <c r="AW182" s="11" t="s">
        <v>39</v>
      </c>
      <c r="AX182" s="11" t="s">
        <v>22</v>
      </c>
      <c r="AY182" s="179" t="s">
        <v>129</v>
      </c>
    </row>
    <row r="183" spans="2:65" s="1" customFormat="1" ht="22.5" customHeight="1">
      <c r="B183" s="162"/>
      <c r="C183" s="196" t="s">
        <v>309</v>
      </c>
      <c r="D183" s="196" t="s">
        <v>144</v>
      </c>
      <c r="E183" s="197" t="s">
        <v>310</v>
      </c>
      <c r="F183" s="198" t="s">
        <v>311</v>
      </c>
      <c r="G183" s="199" t="s">
        <v>135</v>
      </c>
      <c r="H183" s="200">
        <v>1557.71</v>
      </c>
      <c r="I183" s="201"/>
      <c r="J183" s="202">
        <f>ROUND(I183*H183,2)</f>
        <v>0</v>
      </c>
      <c r="K183" s="198" t="s">
        <v>136</v>
      </c>
      <c r="L183" s="203"/>
      <c r="M183" s="204" t="s">
        <v>3</v>
      </c>
      <c r="N183" s="205" t="s">
        <v>46</v>
      </c>
      <c r="O183" s="34"/>
      <c r="P183" s="172">
        <f>O183*H183</f>
        <v>0</v>
      </c>
      <c r="Q183" s="172">
        <v>0.0005</v>
      </c>
      <c r="R183" s="172">
        <f>Q183*H183</f>
        <v>0.7788550000000001</v>
      </c>
      <c r="S183" s="172">
        <v>0</v>
      </c>
      <c r="T183" s="173">
        <f>S183*H183</f>
        <v>0</v>
      </c>
      <c r="AR183" s="16" t="s">
        <v>249</v>
      </c>
      <c r="AT183" s="16" t="s">
        <v>144</v>
      </c>
      <c r="AU183" s="16" t="s">
        <v>83</v>
      </c>
      <c r="AY183" s="16" t="s">
        <v>129</v>
      </c>
      <c r="BE183" s="174">
        <f>IF(N183="základní",J183,0)</f>
        <v>0</v>
      </c>
      <c r="BF183" s="174">
        <f>IF(N183="snížená",J183,0)</f>
        <v>0</v>
      </c>
      <c r="BG183" s="174">
        <f>IF(N183="zákl. přenesená",J183,0)</f>
        <v>0</v>
      </c>
      <c r="BH183" s="174">
        <f>IF(N183="sníž. přenesená",J183,0)</f>
        <v>0</v>
      </c>
      <c r="BI183" s="174">
        <f>IF(N183="nulová",J183,0)</f>
        <v>0</v>
      </c>
      <c r="BJ183" s="16" t="s">
        <v>22</v>
      </c>
      <c r="BK183" s="174">
        <f>ROUND(I183*H183,2)</f>
        <v>0</v>
      </c>
      <c r="BL183" s="16" t="s">
        <v>231</v>
      </c>
      <c r="BM183" s="16" t="s">
        <v>312</v>
      </c>
    </row>
    <row r="184" spans="2:47" s="1" customFormat="1" ht="27">
      <c r="B184" s="33"/>
      <c r="D184" s="175" t="s">
        <v>139</v>
      </c>
      <c r="F184" s="176" t="s">
        <v>313</v>
      </c>
      <c r="I184" s="177"/>
      <c r="L184" s="33"/>
      <c r="M184" s="62"/>
      <c r="N184" s="34"/>
      <c r="O184" s="34"/>
      <c r="P184" s="34"/>
      <c r="Q184" s="34"/>
      <c r="R184" s="34"/>
      <c r="S184" s="34"/>
      <c r="T184" s="63"/>
      <c r="AT184" s="16" t="s">
        <v>139</v>
      </c>
      <c r="AU184" s="16" t="s">
        <v>83</v>
      </c>
    </row>
    <row r="185" spans="2:51" s="11" customFormat="1" ht="13.5">
      <c r="B185" s="178"/>
      <c r="D185" s="187" t="s">
        <v>141</v>
      </c>
      <c r="F185" s="207" t="s">
        <v>314</v>
      </c>
      <c r="H185" s="208">
        <v>1557.71</v>
      </c>
      <c r="I185" s="182"/>
      <c r="L185" s="178"/>
      <c r="M185" s="183"/>
      <c r="N185" s="184"/>
      <c r="O185" s="184"/>
      <c r="P185" s="184"/>
      <c r="Q185" s="184"/>
      <c r="R185" s="184"/>
      <c r="S185" s="184"/>
      <c r="T185" s="185"/>
      <c r="AT185" s="179" t="s">
        <v>141</v>
      </c>
      <c r="AU185" s="179" t="s">
        <v>83</v>
      </c>
      <c r="AV185" s="11" t="s">
        <v>83</v>
      </c>
      <c r="AW185" s="11" t="s">
        <v>4</v>
      </c>
      <c r="AX185" s="11" t="s">
        <v>22</v>
      </c>
      <c r="AY185" s="179" t="s">
        <v>129</v>
      </c>
    </row>
    <row r="186" spans="2:65" s="1" customFormat="1" ht="22.5" customHeight="1">
      <c r="B186" s="162"/>
      <c r="C186" s="163" t="s">
        <v>315</v>
      </c>
      <c r="D186" s="163" t="s">
        <v>132</v>
      </c>
      <c r="E186" s="164" t="s">
        <v>316</v>
      </c>
      <c r="F186" s="165" t="s">
        <v>317</v>
      </c>
      <c r="G186" s="166" t="s">
        <v>212</v>
      </c>
      <c r="H186" s="167">
        <v>6.914</v>
      </c>
      <c r="I186" s="168"/>
      <c r="J186" s="169">
        <f>ROUND(I186*H186,2)</f>
        <v>0</v>
      </c>
      <c r="K186" s="165" t="s">
        <v>136</v>
      </c>
      <c r="L186" s="33"/>
      <c r="M186" s="170" t="s">
        <v>3</v>
      </c>
      <c r="N186" s="171" t="s">
        <v>46</v>
      </c>
      <c r="O186" s="34"/>
      <c r="P186" s="172">
        <f>O186*H186</f>
        <v>0</v>
      </c>
      <c r="Q186" s="172">
        <v>0</v>
      </c>
      <c r="R186" s="172">
        <f>Q186*H186</f>
        <v>0</v>
      </c>
      <c r="S186" s="172">
        <v>0</v>
      </c>
      <c r="T186" s="173">
        <f>S186*H186</f>
        <v>0</v>
      </c>
      <c r="AR186" s="16" t="s">
        <v>231</v>
      </c>
      <c r="AT186" s="16" t="s">
        <v>132</v>
      </c>
      <c r="AU186" s="16" t="s">
        <v>83</v>
      </c>
      <c r="AY186" s="16" t="s">
        <v>129</v>
      </c>
      <c r="BE186" s="174">
        <f>IF(N186="základní",J186,0)</f>
        <v>0</v>
      </c>
      <c r="BF186" s="174">
        <f>IF(N186="snížená",J186,0)</f>
        <v>0</v>
      </c>
      <c r="BG186" s="174">
        <f>IF(N186="zákl. přenesená",J186,0)</f>
        <v>0</v>
      </c>
      <c r="BH186" s="174">
        <f>IF(N186="sníž. přenesená",J186,0)</f>
        <v>0</v>
      </c>
      <c r="BI186" s="174">
        <f>IF(N186="nulová",J186,0)</f>
        <v>0</v>
      </c>
      <c r="BJ186" s="16" t="s">
        <v>22</v>
      </c>
      <c r="BK186" s="174">
        <f>ROUND(I186*H186,2)</f>
        <v>0</v>
      </c>
      <c r="BL186" s="16" t="s">
        <v>231</v>
      </c>
      <c r="BM186" s="16" t="s">
        <v>318</v>
      </c>
    </row>
    <row r="187" spans="2:47" s="1" customFormat="1" ht="27">
      <c r="B187" s="33"/>
      <c r="D187" s="187" t="s">
        <v>139</v>
      </c>
      <c r="F187" s="209" t="s">
        <v>319</v>
      </c>
      <c r="I187" s="177"/>
      <c r="L187" s="33"/>
      <c r="M187" s="62"/>
      <c r="N187" s="34"/>
      <c r="O187" s="34"/>
      <c r="P187" s="34"/>
      <c r="Q187" s="34"/>
      <c r="R187" s="34"/>
      <c r="S187" s="34"/>
      <c r="T187" s="63"/>
      <c r="AT187" s="16" t="s">
        <v>139</v>
      </c>
      <c r="AU187" s="16" t="s">
        <v>83</v>
      </c>
    </row>
    <row r="188" spans="2:65" s="1" customFormat="1" ht="22.5" customHeight="1">
      <c r="B188" s="162"/>
      <c r="C188" s="163" t="s">
        <v>320</v>
      </c>
      <c r="D188" s="163" t="s">
        <v>132</v>
      </c>
      <c r="E188" s="164" t="s">
        <v>321</v>
      </c>
      <c r="F188" s="165" t="s">
        <v>322</v>
      </c>
      <c r="G188" s="166" t="s">
        <v>212</v>
      </c>
      <c r="H188" s="167">
        <v>6.914</v>
      </c>
      <c r="I188" s="168"/>
      <c r="J188" s="169">
        <f>ROUND(I188*H188,2)</f>
        <v>0</v>
      </c>
      <c r="K188" s="165" t="s">
        <v>136</v>
      </c>
      <c r="L188" s="33"/>
      <c r="M188" s="170" t="s">
        <v>3</v>
      </c>
      <c r="N188" s="171" t="s">
        <v>46</v>
      </c>
      <c r="O188" s="34"/>
      <c r="P188" s="172">
        <f>O188*H188</f>
        <v>0</v>
      </c>
      <c r="Q188" s="172">
        <v>0</v>
      </c>
      <c r="R188" s="172">
        <f>Q188*H188</f>
        <v>0</v>
      </c>
      <c r="S188" s="172">
        <v>0</v>
      </c>
      <c r="T188" s="173">
        <f>S188*H188</f>
        <v>0</v>
      </c>
      <c r="AR188" s="16" t="s">
        <v>231</v>
      </c>
      <c r="AT188" s="16" t="s">
        <v>132</v>
      </c>
      <c r="AU188" s="16" t="s">
        <v>83</v>
      </c>
      <c r="AY188" s="16" t="s">
        <v>129</v>
      </c>
      <c r="BE188" s="174">
        <f>IF(N188="základní",J188,0)</f>
        <v>0</v>
      </c>
      <c r="BF188" s="174">
        <f>IF(N188="snížená",J188,0)</f>
        <v>0</v>
      </c>
      <c r="BG188" s="174">
        <f>IF(N188="zákl. přenesená",J188,0)</f>
        <v>0</v>
      </c>
      <c r="BH188" s="174">
        <f>IF(N188="sníž. přenesená",J188,0)</f>
        <v>0</v>
      </c>
      <c r="BI188" s="174">
        <f>IF(N188="nulová",J188,0)</f>
        <v>0</v>
      </c>
      <c r="BJ188" s="16" t="s">
        <v>22</v>
      </c>
      <c r="BK188" s="174">
        <f>ROUND(I188*H188,2)</f>
        <v>0</v>
      </c>
      <c r="BL188" s="16" t="s">
        <v>231</v>
      </c>
      <c r="BM188" s="16" t="s">
        <v>323</v>
      </c>
    </row>
    <row r="189" spans="2:47" s="1" customFormat="1" ht="27">
      <c r="B189" s="33"/>
      <c r="D189" s="175" t="s">
        <v>139</v>
      </c>
      <c r="F189" s="176" t="s">
        <v>324</v>
      </c>
      <c r="I189" s="177"/>
      <c r="L189" s="33"/>
      <c r="M189" s="62"/>
      <c r="N189" s="34"/>
      <c r="O189" s="34"/>
      <c r="P189" s="34"/>
      <c r="Q189" s="34"/>
      <c r="R189" s="34"/>
      <c r="S189" s="34"/>
      <c r="T189" s="63"/>
      <c r="AT189" s="16" t="s">
        <v>139</v>
      </c>
      <c r="AU189" s="16" t="s">
        <v>83</v>
      </c>
    </row>
    <row r="190" spans="2:63" s="10" customFormat="1" ht="29.25" customHeight="1">
      <c r="B190" s="148"/>
      <c r="D190" s="159" t="s">
        <v>74</v>
      </c>
      <c r="E190" s="160" t="s">
        <v>325</v>
      </c>
      <c r="F190" s="160" t="s">
        <v>326</v>
      </c>
      <c r="I190" s="151"/>
      <c r="J190" s="161">
        <f>BK190</f>
        <v>0</v>
      </c>
      <c r="L190" s="148"/>
      <c r="M190" s="153"/>
      <c r="N190" s="154"/>
      <c r="O190" s="154"/>
      <c r="P190" s="155">
        <f>SUM(P191:P194)</f>
        <v>0</v>
      </c>
      <c r="Q190" s="154"/>
      <c r="R190" s="155">
        <f>SUM(R191:R194)</f>
        <v>0.014100000000000001</v>
      </c>
      <c r="S190" s="154"/>
      <c r="T190" s="156">
        <f>SUM(T191:T194)</f>
        <v>0.12065999999999999</v>
      </c>
      <c r="AR190" s="149" t="s">
        <v>83</v>
      </c>
      <c r="AT190" s="157" t="s">
        <v>74</v>
      </c>
      <c r="AU190" s="157" t="s">
        <v>22</v>
      </c>
      <c r="AY190" s="149" t="s">
        <v>129</v>
      </c>
      <c r="BK190" s="158">
        <f>SUM(BK191:BK194)</f>
        <v>0</v>
      </c>
    </row>
    <row r="191" spans="2:65" s="1" customFormat="1" ht="22.5" customHeight="1">
      <c r="B191" s="162"/>
      <c r="C191" s="163" t="s">
        <v>249</v>
      </c>
      <c r="D191" s="163" t="s">
        <v>132</v>
      </c>
      <c r="E191" s="164" t="s">
        <v>327</v>
      </c>
      <c r="F191" s="165" t="s">
        <v>328</v>
      </c>
      <c r="G191" s="166" t="s">
        <v>265</v>
      </c>
      <c r="H191" s="167">
        <v>6</v>
      </c>
      <c r="I191" s="168"/>
      <c r="J191" s="169">
        <f>ROUND(I191*H191,2)</f>
        <v>0</v>
      </c>
      <c r="K191" s="165" t="s">
        <v>136</v>
      </c>
      <c r="L191" s="33"/>
      <c r="M191" s="170" t="s">
        <v>3</v>
      </c>
      <c r="N191" s="171" t="s">
        <v>46</v>
      </c>
      <c r="O191" s="34"/>
      <c r="P191" s="172">
        <f>O191*H191</f>
        <v>0</v>
      </c>
      <c r="Q191" s="172">
        <v>0</v>
      </c>
      <c r="R191" s="172">
        <f>Q191*H191</f>
        <v>0</v>
      </c>
      <c r="S191" s="172">
        <v>0.02011</v>
      </c>
      <c r="T191" s="173">
        <f>S191*H191</f>
        <v>0.12065999999999999</v>
      </c>
      <c r="AR191" s="16" t="s">
        <v>231</v>
      </c>
      <c r="AT191" s="16" t="s">
        <v>132</v>
      </c>
      <c r="AU191" s="16" t="s">
        <v>83</v>
      </c>
      <c r="AY191" s="16" t="s">
        <v>129</v>
      </c>
      <c r="BE191" s="174">
        <f>IF(N191="základní",J191,0)</f>
        <v>0</v>
      </c>
      <c r="BF191" s="174">
        <f>IF(N191="snížená",J191,0)</f>
        <v>0</v>
      </c>
      <c r="BG191" s="174">
        <f>IF(N191="zákl. přenesená",J191,0)</f>
        <v>0</v>
      </c>
      <c r="BH191" s="174">
        <f>IF(N191="sníž. přenesená",J191,0)</f>
        <v>0</v>
      </c>
      <c r="BI191" s="174">
        <f>IF(N191="nulová",J191,0)</f>
        <v>0</v>
      </c>
      <c r="BJ191" s="16" t="s">
        <v>22</v>
      </c>
      <c r="BK191" s="174">
        <f>ROUND(I191*H191,2)</f>
        <v>0</v>
      </c>
      <c r="BL191" s="16" t="s">
        <v>231</v>
      </c>
      <c r="BM191" s="16" t="s">
        <v>329</v>
      </c>
    </row>
    <row r="192" spans="2:47" s="1" customFormat="1" ht="13.5">
      <c r="B192" s="33"/>
      <c r="D192" s="187" t="s">
        <v>139</v>
      </c>
      <c r="F192" s="209" t="s">
        <v>330</v>
      </c>
      <c r="I192" s="177"/>
      <c r="L192" s="33"/>
      <c r="M192" s="62"/>
      <c r="N192" s="34"/>
      <c r="O192" s="34"/>
      <c r="P192" s="34"/>
      <c r="Q192" s="34"/>
      <c r="R192" s="34"/>
      <c r="S192" s="34"/>
      <c r="T192" s="63"/>
      <c r="AT192" s="16" t="s">
        <v>139</v>
      </c>
      <c r="AU192" s="16" t="s">
        <v>83</v>
      </c>
    </row>
    <row r="193" spans="2:65" s="1" customFormat="1" ht="31.5" customHeight="1">
      <c r="B193" s="162"/>
      <c r="C193" s="163" t="s">
        <v>331</v>
      </c>
      <c r="D193" s="163" t="s">
        <v>132</v>
      </c>
      <c r="E193" s="164" t="s">
        <v>332</v>
      </c>
      <c r="F193" s="165" t="s">
        <v>333</v>
      </c>
      <c r="G193" s="166" t="s">
        <v>265</v>
      </c>
      <c r="H193" s="167">
        <v>6</v>
      </c>
      <c r="I193" s="168"/>
      <c r="J193" s="169">
        <f>ROUND(I193*H193,2)</f>
        <v>0</v>
      </c>
      <c r="K193" s="165" t="s">
        <v>136</v>
      </c>
      <c r="L193" s="33"/>
      <c r="M193" s="170" t="s">
        <v>3</v>
      </c>
      <c r="N193" s="171" t="s">
        <v>46</v>
      </c>
      <c r="O193" s="34"/>
      <c r="P193" s="172">
        <f>O193*H193</f>
        <v>0</v>
      </c>
      <c r="Q193" s="172">
        <v>0.00235</v>
      </c>
      <c r="R193" s="172">
        <f>Q193*H193</f>
        <v>0.014100000000000001</v>
      </c>
      <c r="S193" s="172">
        <v>0</v>
      </c>
      <c r="T193" s="173">
        <f>S193*H193</f>
        <v>0</v>
      </c>
      <c r="AR193" s="16" t="s">
        <v>231</v>
      </c>
      <c r="AT193" s="16" t="s">
        <v>132</v>
      </c>
      <c r="AU193" s="16" t="s">
        <v>83</v>
      </c>
      <c r="AY193" s="16" t="s">
        <v>129</v>
      </c>
      <c r="BE193" s="174">
        <f>IF(N193="základní",J193,0)</f>
        <v>0</v>
      </c>
      <c r="BF193" s="174">
        <f>IF(N193="snížená",J193,0)</f>
        <v>0</v>
      </c>
      <c r="BG193" s="174">
        <f>IF(N193="zákl. přenesená",J193,0)</f>
        <v>0</v>
      </c>
      <c r="BH193" s="174">
        <f>IF(N193="sníž. přenesená",J193,0)</f>
        <v>0</v>
      </c>
      <c r="BI193" s="174">
        <f>IF(N193="nulová",J193,0)</f>
        <v>0</v>
      </c>
      <c r="BJ193" s="16" t="s">
        <v>22</v>
      </c>
      <c r="BK193" s="174">
        <f>ROUND(I193*H193,2)</f>
        <v>0</v>
      </c>
      <c r="BL193" s="16" t="s">
        <v>231</v>
      </c>
      <c r="BM193" s="16" t="s">
        <v>334</v>
      </c>
    </row>
    <row r="194" spans="2:47" s="1" customFormat="1" ht="13.5">
      <c r="B194" s="33"/>
      <c r="D194" s="175" t="s">
        <v>139</v>
      </c>
      <c r="F194" s="176" t="s">
        <v>335</v>
      </c>
      <c r="I194" s="177"/>
      <c r="L194" s="33"/>
      <c r="M194" s="62"/>
      <c r="N194" s="34"/>
      <c r="O194" s="34"/>
      <c r="P194" s="34"/>
      <c r="Q194" s="34"/>
      <c r="R194" s="34"/>
      <c r="S194" s="34"/>
      <c r="T194" s="63"/>
      <c r="AT194" s="16" t="s">
        <v>139</v>
      </c>
      <c r="AU194" s="16" t="s">
        <v>83</v>
      </c>
    </row>
    <row r="195" spans="2:63" s="10" customFormat="1" ht="29.25" customHeight="1">
      <c r="B195" s="148"/>
      <c r="D195" s="159" t="s">
        <v>74</v>
      </c>
      <c r="E195" s="160" t="s">
        <v>336</v>
      </c>
      <c r="F195" s="160" t="s">
        <v>337</v>
      </c>
      <c r="I195" s="151"/>
      <c r="J195" s="161">
        <f>BK195</f>
        <v>0</v>
      </c>
      <c r="L195" s="148"/>
      <c r="M195" s="153"/>
      <c r="N195" s="154"/>
      <c r="O195" s="154"/>
      <c r="P195" s="155">
        <f>SUM(P196:P198)</f>
        <v>0</v>
      </c>
      <c r="Q195" s="154"/>
      <c r="R195" s="155">
        <f>SUM(R196:R198)</f>
        <v>0.05455782</v>
      </c>
      <c r="S195" s="154"/>
      <c r="T195" s="156">
        <f>SUM(T196:T198)</f>
        <v>0</v>
      </c>
      <c r="AR195" s="149" t="s">
        <v>83</v>
      </c>
      <c r="AT195" s="157" t="s">
        <v>74</v>
      </c>
      <c r="AU195" s="157" t="s">
        <v>22</v>
      </c>
      <c r="AY195" s="149" t="s">
        <v>129</v>
      </c>
      <c r="BK195" s="158">
        <f>SUM(BK196:BK198)</f>
        <v>0</v>
      </c>
    </row>
    <row r="196" spans="2:65" s="1" customFormat="1" ht="31.5" customHeight="1">
      <c r="B196" s="162"/>
      <c r="C196" s="163" t="s">
        <v>338</v>
      </c>
      <c r="D196" s="163" t="s">
        <v>132</v>
      </c>
      <c r="E196" s="164" t="s">
        <v>339</v>
      </c>
      <c r="F196" s="165" t="s">
        <v>340</v>
      </c>
      <c r="G196" s="166" t="s">
        <v>135</v>
      </c>
      <c r="H196" s="167">
        <v>3.834</v>
      </c>
      <c r="I196" s="168"/>
      <c r="J196" s="169">
        <f>ROUND(I196*H196,2)</f>
        <v>0</v>
      </c>
      <c r="K196" s="165" t="s">
        <v>136</v>
      </c>
      <c r="L196" s="33"/>
      <c r="M196" s="170" t="s">
        <v>3</v>
      </c>
      <c r="N196" s="171" t="s">
        <v>46</v>
      </c>
      <c r="O196" s="34"/>
      <c r="P196" s="172">
        <f>O196*H196</f>
        <v>0</v>
      </c>
      <c r="Q196" s="172">
        <v>0.01423</v>
      </c>
      <c r="R196" s="172">
        <f>Q196*H196</f>
        <v>0.05455782</v>
      </c>
      <c r="S196" s="172">
        <v>0</v>
      </c>
      <c r="T196" s="173">
        <f>S196*H196</f>
        <v>0</v>
      </c>
      <c r="AR196" s="16" t="s">
        <v>231</v>
      </c>
      <c r="AT196" s="16" t="s">
        <v>132</v>
      </c>
      <c r="AU196" s="16" t="s">
        <v>83</v>
      </c>
      <c r="AY196" s="16" t="s">
        <v>129</v>
      </c>
      <c r="BE196" s="174">
        <f>IF(N196="základní",J196,0)</f>
        <v>0</v>
      </c>
      <c r="BF196" s="174">
        <f>IF(N196="snížená",J196,0)</f>
        <v>0</v>
      </c>
      <c r="BG196" s="174">
        <f>IF(N196="zákl. přenesená",J196,0)</f>
        <v>0</v>
      </c>
      <c r="BH196" s="174">
        <f>IF(N196="sníž. přenesená",J196,0)</f>
        <v>0</v>
      </c>
      <c r="BI196" s="174">
        <f>IF(N196="nulová",J196,0)</f>
        <v>0</v>
      </c>
      <c r="BJ196" s="16" t="s">
        <v>22</v>
      </c>
      <c r="BK196" s="174">
        <f>ROUND(I196*H196,2)</f>
        <v>0</v>
      </c>
      <c r="BL196" s="16" t="s">
        <v>231</v>
      </c>
      <c r="BM196" s="16" t="s">
        <v>341</v>
      </c>
    </row>
    <row r="197" spans="2:47" s="1" customFormat="1" ht="27">
      <c r="B197" s="33"/>
      <c r="D197" s="175" t="s">
        <v>139</v>
      </c>
      <c r="F197" s="176" t="s">
        <v>342</v>
      </c>
      <c r="I197" s="177"/>
      <c r="L197" s="33"/>
      <c r="M197" s="62"/>
      <c r="N197" s="34"/>
      <c r="O197" s="34"/>
      <c r="P197" s="34"/>
      <c r="Q197" s="34"/>
      <c r="R197" s="34"/>
      <c r="S197" s="34"/>
      <c r="T197" s="63"/>
      <c r="AT197" s="16" t="s">
        <v>139</v>
      </c>
      <c r="AU197" s="16" t="s">
        <v>83</v>
      </c>
    </row>
    <row r="198" spans="2:51" s="11" customFormat="1" ht="13.5">
      <c r="B198" s="178"/>
      <c r="D198" s="175" t="s">
        <v>141</v>
      </c>
      <c r="E198" s="179" t="s">
        <v>3</v>
      </c>
      <c r="F198" s="180" t="s">
        <v>343</v>
      </c>
      <c r="H198" s="181">
        <v>3.834</v>
      </c>
      <c r="I198" s="182"/>
      <c r="L198" s="178"/>
      <c r="M198" s="183"/>
      <c r="N198" s="184"/>
      <c r="O198" s="184"/>
      <c r="P198" s="184"/>
      <c r="Q198" s="184"/>
      <c r="R198" s="184"/>
      <c r="S198" s="184"/>
      <c r="T198" s="185"/>
      <c r="AT198" s="179" t="s">
        <v>141</v>
      </c>
      <c r="AU198" s="179" t="s">
        <v>83</v>
      </c>
      <c r="AV198" s="11" t="s">
        <v>83</v>
      </c>
      <c r="AW198" s="11" t="s">
        <v>39</v>
      </c>
      <c r="AX198" s="11" t="s">
        <v>22</v>
      </c>
      <c r="AY198" s="179" t="s">
        <v>129</v>
      </c>
    </row>
    <row r="199" spans="2:63" s="10" customFormat="1" ht="29.25" customHeight="1">
      <c r="B199" s="148"/>
      <c r="D199" s="159" t="s">
        <v>74</v>
      </c>
      <c r="E199" s="160" t="s">
        <v>344</v>
      </c>
      <c r="F199" s="160" t="s">
        <v>345</v>
      </c>
      <c r="I199" s="151"/>
      <c r="J199" s="161">
        <f>BK199</f>
        <v>0</v>
      </c>
      <c r="L199" s="148"/>
      <c r="M199" s="153"/>
      <c r="N199" s="154"/>
      <c r="O199" s="154"/>
      <c r="P199" s="155">
        <f>SUM(P200:P215)</f>
        <v>0</v>
      </c>
      <c r="Q199" s="154"/>
      <c r="R199" s="155">
        <f>SUM(R200:R215)</f>
        <v>0.7107139999999998</v>
      </c>
      <c r="S199" s="154"/>
      <c r="T199" s="156">
        <f>SUM(T200:T215)</f>
        <v>0.567458</v>
      </c>
      <c r="AR199" s="149" t="s">
        <v>83</v>
      </c>
      <c r="AT199" s="157" t="s">
        <v>74</v>
      </c>
      <c r="AU199" s="157" t="s">
        <v>22</v>
      </c>
      <c r="AY199" s="149" t="s">
        <v>129</v>
      </c>
      <c r="BK199" s="158">
        <f>SUM(BK200:BK215)</f>
        <v>0</v>
      </c>
    </row>
    <row r="200" spans="2:65" s="1" customFormat="1" ht="22.5" customHeight="1">
      <c r="B200" s="162"/>
      <c r="C200" s="163" t="s">
        <v>346</v>
      </c>
      <c r="D200" s="163" t="s">
        <v>132</v>
      </c>
      <c r="E200" s="164" t="s">
        <v>347</v>
      </c>
      <c r="F200" s="165" t="s">
        <v>348</v>
      </c>
      <c r="G200" s="166" t="s">
        <v>163</v>
      </c>
      <c r="H200" s="167">
        <v>295</v>
      </c>
      <c r="I200" s="168"/>
      <c r="J200" s="169">
        <f>ROUND(I200*H200,2)</f>
        <v>0</v>
      </c>
      <c r="K200" s="165" t="s">
        <v>136</v>
      </c>
      <c r="L200" s="33"/>
      <c r="M200" s="170" t="s">
        <v>3</v>
      </c>
      <c r="N200" s="171" t="s">
        <v>46</v>
      </c>
      <c r="O200" s="34"/>
      <c r="P200" s="172">
        <f>O200*H200</f>
        <v>0</v>
      </c>
      <c r="Q200" s="172">
        <v>0</v>
      </c>
      <c r="R200" s="172">
        <f>Q200*H200</f>
        <v>0</v>
      </c>
      <c r="S200" s="172">
        <v>0.00191</v>
      </c>
      <c r="T200" s="173">
        <f>S200*H200</f>
        <v>0.56345</v>
      </c>
      <c r="AR200" s="16" t="s">
        <v>231</v>
      </c>
      <c r="AT200" s="16" t="s">
        <v>132</v>
      </c>
      <c r="AU200" s="16" t="s">
        <v>83</v>
      </c>
      <c r="AY200" s="16" t="s">
        <v>129</v>
      </c>
      <c r="BE200" s="174">
        <f>IF(N200="základní",J200,0)</f>
        <v>0</v>
      </c>
      <c r="BF200" s="174">
        <f>IF(N200="snížená",J200,0)</f>
        <v>0</v>
      </c>
      <c r="BG200" s="174">
        <f>IF(N200="zákl. přenesená",J200,0)</f>
        <v>0</v>
      </c>
      <c r="BH200" s="174">
        <f>IF(N200="sníž. přenesená",J200,0)</f>
        <v>0</v>
      </c>
      <c r="BI200" s="174">
        <f>IF(N200="nulová",J200,0)</f>
        <v>0</v>
      </c>
      <c r="BJ200" s="16" t="s">
        <v>22</v>
      </c>
      <c r="BK200" s="174">
        <f>ROUND(I200*H200,2)</f>
        <v>0</v>
      </c>
      <c r="BL200" s="16" t="s">
        <v>231</v>
      </c>
      <c r="BM200" s="16" t="s">
        <v>349</v>
      </c>
    </row>
    <row r="201" spans="2:47" s="1" customFormat="1" ht="13.5">
      <c r="B201" s="33"/>
      <c r="D201" s="187" t="s">
        <v>139</v>
      </c>
      <c r="F201" s="209" t="s">
        <v>350</v>
      </c>
      <c r="I201" s="177"/>
      <c r="L201" s="33"/>
      <c r="M201" s="62"/>
      <c r="N201" s="34"/>
      <c r="O201" s="34"/>
      <c r="P201" s="34"/>
      <c r="Q201" s="34"/>
      <c r="R201" s="34"/>
      <c r="S201" s="34"/>
      <c r="T201" s="63"/>
      <c r="AT201" s="16" t="s">
        <v>139</v>
      </c>
      <c r="AU201" s="16" t="s">
        <v>83</v>
      </c>
    </row>
    <row r="202" spans="2:65" s="1" customFormat="1" ht="22.5" customHeight="1">
      <c r="B202" s="162"/>
      <c r="C202" s="163" t="s">
        <v>351</v>
      </c>
      <c r="D202" s="163" t="s">
        <v>132</v>
      </c>
      <c r="E202" s="164" t="s">
        <v>352</v>
      </c>
      <c r="F202" s="165" t="s">
        <v>353</v>
      </c>
      <c r="G202" s="166" t="s">
        <v>163</v>
      </c>
      <c r="H202" s="167">
        <v>2.4</v>
      </c>
      <c r="I202" s="168"/>
      <c r="J202" s="169">
        <f>ROUND(I202*H202,2)</f>
        <v>0</v>
      </c>
      <c r="K202" s="165" t="s">
        <v>136</v>
      </c>
      <c r="L202" s="33"/>
      <c r="M202" s="170" t="s">
        <v>3</v>
      </c>
      <c r="N202" s="171" t="s">
        <v>46</v>
      </c>
      <c r="O202" s="34"/>
      <c r="P202" s="172">
        <f>O202*H202</f>
        <v>0</v>
      </c>
      <c r="Q202" s="172">
        <v>0</v>
      </c>
      <c r="R202" s="172">
        <f>Q202*H202</f>
        <v>0</v>
      </c>
      <c r="S202" s="172">
        <v>0.00167</v>
      </c>
      <c r="T202" s="173">
        <f>S202*H202</f>
        <v>0.004008</v>
      </c>
      <c r="AR202" s="16" t="s">
        <v>231</v>
      </c>
      <c r="AT202" s="16" t="s">
        <v>132</v>
      </c>
      <c r="AU202" s="16" t="s">
        <v>83</v>
      </c>
      <c r="AY202" s="16" t="s">
        <v>129</v>
      </c>
      <c r="BE202" s="174">
        <f>IF(N202="základní",J202,0)</f>
        <v>0</v>
      </c>
      <c r="BF202" s="174">
        <f>IF(N202="snížená",J202,0)</f>
        <v>0</v>
      </c>
      <c r="BG202" s="174">
        <f>IF(N202="zákl. přenesená",J202,0)</f>
        <v>0</v>
      </c>
      <c r="BH202" s="174">
        <f>IF(N202="sníž. přenesená",J202,0)</f>
        <v>0</v>
      </c>
      <c r="BI202" s="174">
        <f>IF(N202="nulová",J202,0)</f>
        <v>0</v>
      </c>
      <c r="BJ202" s="16" t="s">
        <v>22</v>
      </c>
      <c r="BK202" s="174">
        <f>ROUND(I202*H202,2)</f>
        <v>0</v>
      </c>
      <c r="BL202" s="16" t="s">
        <v>231</v>
      </c>
      <c r="BM202" s="16" t="s">
        <v>354</v>
      </c>
    </row>
    <row r="203" spans="2:47" s="1" customFormat="1" ht="13.5">
      <c r="B203" s="33"/>
      <c r="D203" s="187" t="s">
        <v>139</v>
      </c>
      <c r="F203" s="209" t="s">
        <v>355</v>
      </c>
      <c r="I203" s="177"/>
      <c r="L203" s="33"/>
      <c r="M203" s="62"/>
      <c r="N203" s="34"/>
      <c r="O203" s="34"/>
      <c r="P203" s="34"/>
      <c r="Q203" s="34"/>
      <c r="R203" s="34"/>
      <c r="S203" s="34"/>
      <c r="T203" s="63"/>
      <c r="AT203" s="16" t="s">
        <v>139</v>
      </c>
      <c r="AU203" s="16" t="s">
        <v>83</v>
      </c>
    </row>
    <row r="204" spans="2:65" s="1" customFormat="1" ht="31.5" customHeight="1">
      <c r="B204" s="162"/>
      <c r="C204" s="163" t="s">
        <v>356</v>
      </c>
      <c r="D204" s="163" t="s">
        <v>132</v>
      </c>
      <c r="E204" s="164" t="s">
        <v>357</v>
      </c>
      <c r="F204" s="165" t="s">
        <v>358</v>
      </c>
      <c r="G204" s="166" t="s">
        <v>163</v>
      </c>
      <c r="H204" s="167">
        <v>21</v>
      </c>
      <c r="I204" s="168"/>
      <c r="J204" s="169">
        <f>ROUND(I204*H204,2)</f>
        <v>0</v>
      </c>
      <c r="K204" s="165" t="s">
        <v>136</v>
      </c>
      <c r="L204" s="33"/>
      <c r="M204" s="170" t="s">
        <v>3</v>
      </c>
      <c r="N204" s="171" t="s">
        <v>46</v>
      </c>
      <c r="O204" s="34"/>
      <c r="P204" s="172">
        <f>O204*H204</f>
        <v>0</v>
      </c>
      <c r="Q204" s="172">
        <v>0.00153</v>
      </c>
      <c r="R204" s="172">
        <f>Q204*H204</f>
        <v>0.03213</v>
      </c>
      <c r="S204" s="172">
        <v>0</v>
      </c>
      <c r="T204" s="173">
        <f>S204*H204</f>
        <v>0</v>
      </c>
      <c r="AR204" s="16" t="s">
        <v>231</v>
      </c>
      <c r="AT204" s="16" t="s">
        <v>132</v>
      </c>
      <c r="AU204" s="16" t="s">
        <v>83</v>
      </c>
      <c r="AY204" s="16" t="s">
        <v>129</v>
      </c>
      <c r="BE204" s="174">
        <f>IF(N204="základní",J204,0)</f>
        <v>0</v>
      </c>
      <c r="BF204" s="174">
        <f>IF(N204="snížená",J204,0)</f>
        <v>0</v>
      </c>
      <c r="BG204" s="174">
        <f>IF(N204="zákl. přenesená",J204,0)</f>
        <v>0</v>
      </c>
      <c r="BH204" s="174">
        <f>IF(N204="sníž. přenesená",J204,0)</f>
        <v>0</v>
      </c>
      <c r="BI204" s="174">
        <f>IF(N204="nulová",J204,0)</f>
        <v>0</v>
      </c>
      <c r="BJ204" s="16" t="s">
        <v>22</v>
      </c>
      <c r="BK204" s="174">
        <f>ROUND(I204*H204,2)</f>
        <v>0</v>
      </c>
      <c r="BL204" s="16" t="s">
        <v>231</v>
      </c>
      <c r="BM204" s="16" t="s">
        <v>359</v>
      </c>
    </row>
    <row r="205" spans="2:47" s="1" customFormat="1" ht="27">
      <c r="B205" s="33"/>
      <c r="D205" s="187" t="s">
        <v>139</v>
      </c>
      <c r="F205" s="209" t="s">
        <v>360</v>
      </c>
      <c r="I205" s="177"/>
      <c r="L205" s="33"/>
      <c r="M205" s="62"/>
      <c r="N205" s="34"/>
      <c r="O205" s="34"/>
      <c r="P205" s="34"/>
      <c r="Q205" s="34"/>
      <c r="R205" s="34"/>
      <c r="S205" s="34"/>
      <c r="T205" s="63"/>
      <c r="AT205" s="16" t="s">
        <v>139</v>
      </c>
      <c r="AU205" s="16" t="s">
        <v>83</v>
      </c>
    </row>
    <row r="206" spans="2:65" s="1" customFormat="1" ht="31.5" customHeight="1">
      <c r="B206" s="162"/>
      <c r="C206" s="163" t="s">
        <v>361</v>
      </c>
      <c r="D206" s="163" t="s">
        <v>132</v>
      </c>
      <c r="E206" s="164" t="s">
        <v>362</v>
      </c>
      <c r="F206" s="165" t="s">
        <v>363</v>
      </c>
      <c r="G206" s="166" t="s">
        <v>163</v>
      </c>
      <c r="H206" s="167">
        <v>238</v>
      </c>
      <c r="I206" s="168"/>
      <c r="J206" s="169">
        <f>ROUND(I206*H206,2)</f>
        <v>0</v>
      </c>
      <c r="K206" s="165" t="s">
        <v>136</v>
      </c>
      <c r="L206" s="33"/>
      <c r="M206" s="170" t="s">
        <v>3</v>
      </c>
      <c r="N206" s="171" t="s">
        <v>46</v>
      </c>
      <c r="O206" s="34"/>
      <c r="P206" s="172">
        <f>O206*H206</f>
        <v>0</v>
      </c>
      <c r="Q206" s="172">
        <v>0.00242</v>
      </c>
      <c r="R206" s="172">
        <f>Q206*H206</f>
        <v>0.5759599999999999</v>
      </c>
      <c r="S206" s="172">
        <v>0</v>
      </c>
      <c r="T206" s="173">
        <f>S206*H206</f>
        <v>0</v>
      </c>
      <c r="AR206" s="16" t="s">
        <v>231</v>
      </c>
      <c r="AT206" s="16" t="s">
        <v>132</v>
      </c>
      <c r="AU206" s="16" t="s">
        <v>83</v>
      </c>
      <c r="AY206" s="16" t="s">
        <v>129</v>
      </c>
      <c r="BE206" s="174">
        <f>IF(N206="základní",J206,0)</f>
        <v>0</v>
      </c>
      <c r="BF206" s="174">
        <f>IF(N206="snížená",J206,0)</f>
        <v>0</v>
      </c>
      <c r="BG206" s="174">
        <f>IF(N206="zákl. přenesená",J206,0)</f>
        <v>0</v>
      </c>
      <c r="BH206" s="174">
        <f>IF(N206="sníž. přenesená",J206,0)</f>
        <v>0</v>
      </c>
      <c r="BI206" s="174">
        <f>IF(N206="nulová",J206,0)</f>
        <v>0</v>
      </c>
      <c r="BJ206" s="16" t="s">
        <v>22</v>
      </c>
      <c r="BK206" s="174">
        <f>ROUND(I206*H206,2)</f>
        <v>0</v>
      </c>
      <c r="BL206" s="16" t="s">
        <v>231</v>
      </c>
      <c r="BM206" s="16" t="s">
        <v>364</v>
      </c>
    </row>
    <row r="207" spans="2:47" s="1" customFormat="1" ht="27">
      <c r="B207" s="33"/>
      <c r="D207" s="187" t="s">
        <v>139</v>
      </c>
      <c r="F207" s="209" t="s">
        <v>365</v>
      </c>
      <c r="I207" s="177"/>
      <c r="L207" s="33"/>
      <c r="M207" s="62"/>
      <c r="N207" s="34"/>
      <c r="O207" s="34"/>
      <c r="P207" s="34"/>
      <c r="Q207" s="34"/>
      <c r="R207" s="34"/>
      <c r="S207" s="34"/>
      <c r="T207" s="63"/>
      <c r="AT207" s="16" t="s">
        <v>139</v>
      </c>
      <c r="AU207" s="16" t="s">
        <v>83</v>
      </c>
    </row>
    <row r="208" spans="2:65" s="1" customFormat="1" ht="31.5" customHeight="1">
      <c r="B208" s="162"/>
      <c r="C208" s="163" t="s">
        <v>366</v>
      </c>
      <c r="D208" s="163" t="s">
        <v>132</v>
      </c>
      <c r="E208" s="164" t="s">
        <v>367</v>
      </c>
      <c r="F208" s="165" t="s">
        <v>368</v>
      </c>
      <c r="G208" s="166" t="s">
        <v>163</v>
      </c>
      <c r="H208" s="167">
        <v>33</v>
      </c>
      <c r="I208" s="168"/>
      <c r="J208" s="169">
        <f>ROUND(I208*H208,2)</f>
        <v>0</v>
      </c>
      <c r="K208" s="165" t="s">
        <v>136</v>
      </c>
      <c r="L208" s="33"/>
      <c r="M208" s="170" t="s">
        <v>3</v>
      </c>
      <c r="N208" s="171" t="s">
        <v>46</v>
      </c>
      <c r="O208" s="34"/>
      <c r="P208" s="172">
        <f>O208*H208</f>
        <v>0</v>
      </c>
      <c r="Q208" s="172">
        <v>0.003</v>
      </c>
      <c r="R208" s="172">
        <f>Q208*H208</f>
        <v>0.099</v>
      </c>
      <c r="S208" s="172">
        <v>0</v>
      </c>
      <c r="T208" s="173">
        <f>S208*H208</f>
        <v>0</v>
      </c>
      <c r="AR208" s="16" t="s">
        <v>231</v>
      </c>
      <c r="AT208" s="16" t="s">
        <v>132</v>
      </c>
      <c r="AU208" s="16" t="s">
        <v>83</v>
      </c>
      <c r="AY208" s="16" t="s">
        <v>129</v>
      </c>
      <c r="BE208" s="174">
        <f>IF(N208="základní",J208,0)</f>
        <v>0</v>
      </c>
      <c r="BF208" s="174">
        <f>IF(N208="snížená",J208,0)</f>
        <v>0</v>
      </c>
      <c r="BG208" s="174">
        <f>IF(N208="zákl. přenesená",J208,0)</f>
        <v>0</v>
      </c>
      <c r="BH208" s="174">
        <f>IF(N208="sníž. přenesená",J208,0)</f>
        <v>0</v>
      </c>
      <c r="BI208" s="174">
        <f>IF(N208="nulová",J208,0)</f>
        <v>0</v>
      </c>
      <c r="BJ208" s="16" t="s">
        <v>22</v>
      </c>
      <c r="BK208" s="174">
        <f>ROUND(I208*H208,2)</f>
        <v>0</v>
      </c>
      <c r="BL208" s="16" t="s">
        <v>231</v>
      </c>
      <c r="BM208" s="16" t="s">
        <v>369</v>
      </c>
    </row>
    <row r="209" spans="2:47" s="1" customFormat="1" ht="27">
      <c r="B209" s="33"/>
      <c r="D209" s="175" t="s">
        <v>139</v>
      </c>
      <c r="F209" s="176" t="s">
        <v>370</v>
      </c>
      <c r="I209" s="177"/>
      <c r="L209" s="33"/>
      <c r="M209" s="62"/>
      <c r="N209" s="34"/>
      <c r="O209" s="34"/>
      <c r="P209" s="34"/>
      <c r="Q209" s="34"/>
      <c r="R209" s="34"/>
      <c r="S209" s="34"/>
      <c r="T209" s="63"/>
      <c r="AT209" s="16" t="s">
        <v>139</v>
      </c>
      <c r="AU209" s="16" t="s">
        <v>83</v>
      </c>
    </row>
    <row r="210" spans="2:51" s="11" customFormat="1" ht="13.5">
      <c r="B210" s="178"/>
      <c r="D210" s="187" t="s">
        <v>141</v>
      </c>
      <c r="E210" s="210" t="s">
        <v>3</v>
      </c>
      <c r="F210" s="207" t="s">
        <v>371</v>
      </c>
      <c r="H210" s="208">
        <v>33</v>
      </c>
      <c r="I210" s="182"/>
      <c r="L210" s="178"/>
      <c r="M210" s="183"/>
      <c r="N210" s="184"/>
      <c r="O210" s="184"/>
      <c r="P210" s="184"/>
      <c r="Q210" s="184"/>
      <c r="R210" s="184"/>
      <c r="S210" s="184"/>
      <c r="T210" s="185"/>
      <c r="AT210" s="179" t="s">
        <v>141</v>
      </c>
      <c r="AU210" s="179" t="s">
        <v>83</v>
      </c>
      <c r="AV210" s="11" t="s">
        <v>83</v>
      </c>
      <c r="AW210" s="11" t="s">
        <v>39</v>
      </c>
      <c r="AX210" s="11" t="s">
        <v>22</v>
      </c>
      <c r="AY210" s="179" t="s">
        <v>129</v>
      </c>
    </row>
    <row r="211" spans="2:65" s="1" customFormat="1" ht="22.5" customHeight="1">
      <c r="B211" s="162"/>
      <c r="C211" s="163" t="s">
        <v>372</v>
      </c>
      <c r="D211" s="163" t="s">
        <v>132</v>
      </c>
      <c r="E211" s="164" t="s">
        <v>373</v>
      </c>
      <c r="F211" s="165" t="s">
        <v>374</v>
      </c>
      <c r="G211" s="166" t="s">
        <v>163</v>
      </c>
      <c r="H211" s="167">
        <v>2.4</v>
      </c>
      <c r="I211" s="168"/>
      <c r="J211" s="169">
        <f>ROUND(I211*H211,2)</f>
        <v>0</v>
      </c>
      <c r="K211" s="165" t="s">
        <v>136</v>
      </c>
      <c r="L211" s="33"/>
      <c r="M211" s="170" t="s">
        <v>3</v>
      </c>
      <c r="N211" s="171" t="s">
        <v>46</v>
      </c>
      <c r="O211" s="34"/>
      <c r="P211" s="172">
        <f>O211*H211</f>
        <v>0</v>
      </c>
      <c r="Q211" s="172">
        <v>0.00151</v>
      </c>
      <c r="R211" s="172">
        <f>Q211*H211</f>
        <v>0.003624</v>
      </c>
      <c r="S211" s="172">
        <v>0</v>
      </c>
      <c r="T211" s="173">
        <f>S211*H211</f>
        <v>0</v>
      </c>
      <c r="AR211" s="16" t="s">
        <v>231</v>
      </c>
      <c r="AT211" s="16" t="s">
        <v>132</v>
      </c>
      <c r="AU211" s="16" t="s">
        <v>83</v>
      </c>
      <c r="AY211" s="16" t="s">
        <v>129</v>
      </c>
      <c r="BE211" s="174">
        <f>IF(N211="základní",J211,0)</f>
        <v>0</v>
      </c>
      <c r="BF211" s="174">
        <f>IF(N211="snížená",J211,0)</f>
        <v>0</v>
      </c>
      <c r="BG211" s="174">
        <f>IF(N211="zákl. přenesená",J211,0)</f>
        <v>0</v>
      </c>
      <c r="BH211" s="174">
        <f>IF(N211="sníž. přenesená",J211,0)</f>
        <v>0</v>
      </c>
      <c r="BI211" s="174">
        <f>IF(N211="nulová",J211,0)</f>
        <v>0</v>
      </c>
      <c r="BJ211" s="16" t="s">
        <v>22</v>
      </c>
      <c r="BK211" s="174">
        <f>ROUND(I211*H211,2)</f>
        <v>0</v>
      </c>
      <c r="BL211" s="16" t="s">
        <v>231</v>
      </c>
      <c r="BM211" s="16" t="s">
        <v>375</v>
      </c>
    </row>
    <row r="212" spans="2:47" s="1" customFormat="1" ht="27">
      <c r="B212" s="33"/>
      <c r="D212" s="187" t="s">
        <v>139</v>
      </c>
      <c r="F212" s="209" t="s">
        <v>376</v>
      </c>
      <c r="I212" s="177"/>
      <c r="L212" s="33"/>
      <c r="M212" s="62"/>
      <c r="N212" s="34"/>
      <c r="O212" s="34"/>
      <c r="P212" s="34"/>
      <c r="Q212" s="34"/>
      <c r="R212" s="34"/>
      <c r="S212" s="34"/>
      <c r="T212" s="63"/>
      <c r="AT212" s="16" t="s">
        <v>139</v>
      </c>
      <c r="AU212" s="16" t="s">
        <v>83</v>
      </c>
    </row>
    <row r="213" spans="2:65" s="1" customFormat="1" ht="22.5" customHeight="1">
      <c r="B213" s="162"/>
      <c r="C213" s="163" t="s">
        <v>377</v>
      </c>
      <c r="D213" s="163" t="s">
        <v>132</v>
      </c>
      <c r="E213" s="164" t="s">
        <v>378</v>
      </c>
      <c r="F213" s="165" t="s">
        <v>379</v>
      </c>
      <c r="G213" s="166" t="s">
        <v>212</v>
      </c>
      <c r="H213" s="167">
        <v>0.711</v>
      </c>
      <c r="I213" s="168"/>
      <c r="J213" s="169">
        <f>ROUND(I213*H213,2)</f>
        <v>0</v>
      </c>
      <c r="K213" s="165" t="s">
        <v>136</v>
      </c>
      <c r="L213" s="33"/>
      <c r="M213" s="170" t="s">
        <v>3</v>
      </c>
      <c r="N213" s="171" t="s">
        <v>46</v>
      </c>
      <c r="O213" s="34"/>
      <c r="P213" s="172">
        <f>O213*H213</f>
        <v>0</v>
      </c>
      <c r="Q213" s="172">
        <v>0</v>
      </c>
      <c r="R213" s="172">
        <f>Q213*H213</f>
        <v>0</v>
      </c>
      <c r="S213" s="172">
        <v>0</v>
      </c>
      <c r="T213" s="173">
        <f>S213*H213</f>
        <v>0</v>
      </c>
      <c r="AR213" s="16" t="s">
        <v>231</v>
      </c>
      <c r="AT213" s="16" t="s">
        <v>132</v>
      </c>
      <c r="AU213" s="16" t="s">
        <v>83</v>
      </c>
      <c r="AY213" s="16" t="s">
        <v>129</v>
      </c>
      <c r="BE213" s="174">
        <f>IF(N213="základní",J213,0)</f>
        <v>0</v>
      </c>
      <c r="BF213" s="174">
        <f>IF(N213="snížená",J213,0)</f>
        <v>0</v>
      </c>
      <c r="BG213" s="174">
        <f>IF(N213="zákl. přenesená",J213,0)</f>
        <v>0</v>
      </c>
      <c r="BH213" s="174">
        <f>IF(N213="sníž. přenesená",J213,0)</f>
        <v>0</v>
      </c>
      <c r="BI213" s="174">
        <f>IF(N213="nulová",J213,0)</f>
        <v>0</v>
      </c>
      <c r="BJ213" s="16" t="s">
        <v>22</v>
      </c>
      <c r="BK213" s="174">
        <f>ROUND(I213*H213,2)</f>
        <v>0</v>
      </c>
      <c r="BL213" s="16" t="s">
        <v>231</v>
      </c>
      <c r="BM213" s="16" t="s">
        <v>380</v>
      </c>
    </row>
    <row r="214" spans="2:47" s="1" customFormat="1" ht="27">
      <c r="B214" s="33"/>
      <c r="D214" s="187" t="s">
        <v>139</v>
      </c>
      <c r="F214" s="209" t="s">
        <v>381</v>
      </c>
      <c r="I214" s="177"/>
      <c r="L214" s="33"/>
      <c r="M214" s="62"/>
      <c r="N214" s="34"/>
      <c r="O214" s="34"/>
      <c r="P214" s="34"/>
      <c r="Q214" s="34"/>
      <c r="R214" s="34"/>
      <c r="S214" s="34"/>
      <c r="T214" s="63"/>
      <c r="AT214" s="16" t="s">
        <v>139</v>
      </c>
      <c r="AU214" s="16" t="s">
        <v>83</v>
      </c>
    </row>
    <row r="215" spans="2:65" s="1" customFormat="1" ht="22.5" customHeight="1">
      <c r="B215" s="162"/>
      <c r="C215" s="163" t="s">
        <v>382</v>
      </c>
      <c r="D215" s="163" t="s">
        <v>132</v>
      </c>
      <c r="E215" s="164" t="s">
        <v>383</v>
      </c>
      <c r="F215" s="165" t="s">
        <v>384</v>
      </c>
      <c r="G215" s="166" t="s">
        <v>163</v>
      </c>
      <c r="H215" s="167">
        <v>292</v>
      </c>
      <c r="I215" s="168"/>
      <c r="J215" s="169">
        <f>ROUND(I215*H215,2)</f>
        <v>0</v>
      </c>
      <c r="K215" s="165" t="s">
        <v>3</v>
      </c>
      <c r="L215" s="33"/>
      <c r="M215" s="170" t="s">
        <v>3</v>
      </c>
      <c r="N215" s="171" t="s">
        <v>46</v>
      </c>
      <c r="O215" s="34"/>
      <c r="P215" s="172">
        <f>O215*H215</f>
        <v>0</v>
      </c>
      <c r="Q215" s="172">
        <v>0</v>
      </c>
      <c r="R215" s="172">
        <f>Q215*H215</f>
        <v>0</v>
      </c>
      <c r="S215" s="172">
        <v>0</v>
      </c>
      <c r="T215" s="173">
        <f>S215*H215</f>
        <v>0</v>
      </c>
      <c r="AR215" s="16" t="s">
        <v>231</v>
      </c>
      <c r="AT215" s="16" t="s">
        <v>132</v>
      </c>
      <c r="AU215" s="16" t="s">
        <v>83</v>
      </c>
      <c r="AY215" s="16" t="s">
        <v>129</v>
      </c>
      <c r="BE215" s="174">
        <f>IF(N215="základní",J215,0)</f>
        <v>0</v>
      </c>
      <c r="BF215" s="174">
        <f>IF(N215="snížená",J215,0)</f>
        <v>0</v>
      </c>
      <c r="BG215" s="174">
        <f>IF(N215="zákl. přenesená",J215,0)</f>
        <v>0</v>
      </c>
      <c r="BH215" s="174">
        <f>IF(N215="sníž. přenesená",J215,0)</f>
        <v>0</v>
      </c>
      <c r="BI215" s="174">
        <f>IF(N215="nulová",J215,0)</f>
        <v>0</v>
      </c>
      <c r="BJ215" s="16" t="s">
        <v>22</v>
      </c>
      <c r="BK215" s="174">
        <f>ROUND(I215*H215,2)</f>
        <v>0</v>
      </c>
      <c r="BL215" s="16" t="s">
        <v>231</v>
      </c>
      <c r="BM215" s="16" t="s">
        <v>385</v>
      </c>
    </row>
    <row r="216" spans="2:63" s="10" customFormat="1" ht="29.25" customHeight="1">
      <c r="B216" s="148"/>
      <c r="D216" s="159" t="s">
        <v>74</v>
      </c>
      <c r="E216" s="160" t="s">
        <v>386</v>
      </c>
      <c r="F216" s="160" t="s">
        <v>387</v>
      </c>
      <c r="I216" s="151"/>
      <c r="J216" s="161">
        <f>BK216</f>
        <v>0</v>
      </c>
      <c r="L216" s="148"/>
      <c r="M216" s="153"/>
      <c r="N216" s="154"/>
      <c r="O216" s="154"/>
      <c r="P216" s="155">
        <f>SUM(P217:P218)</f>
        <v>0</v>
      </c>
      <c r="Q216" s="154"/>
      <c r="R216" s="155">
        <f>SUM(R217:R218)</f>
        <v>0</v>
      </c>
      <c r="S216" s="154"/>
      <c r="T216" s="156">
        <f>SUM(T217:T218)</f>
        <v>0.003</v>
      </c>
      <c r="AR216" s="149" t="s">
        <v>83</v>
      </c>
      <c r="AT216" s="157" t="s">
        <v>74</v>
      </c>
      <c r="AU216" s="157" t="s">
        <v>22</v>
      </c>
      <c r="AY216" s="149" t="s">
        <v>129</v>
      </c>
      <c r="BK216" s="158">
        <f>SUM(BK217:BK218)</f>
        <v>0</v>
      </c>
    </row>
    <row r="217" spans="2:65" s="1" customFormat="1" ht="31.5" customHeight="1">
      <c r="B217" s="162"/>
      <c r="C217" s="163" t="s">
        <v>388</v>
      </c>
      <c r="D217" s="163" t="s">
        <v>132</v>
      </c>
      <c r="E217" s="164" t="s">
        <v>389</v>
      </c>
      <c r="F217" s="165" t="s">
        <v>390</v>
      </c>
      <c r="G217" s="166" t="s">
        <v>265</v>
      </c>
      <c r="H217" s="167">
        <v>3</v>
      </c>
      <c r="I217" s="168"/>
      <c r="J217" s="169">
        <f>ROUND(I217*H217,2)</f>
        <v>0</v>
      </c>
      <c r="K217" s="165" t="s">
        <v>136</v>
      </c>
      <c r="L217" s="33"/>
      <c r="M217" s="170" t="s">
        <v>3</v>
      </c>
      <c r="N217" s="171" t="s">
        <v>46</v>
      </c>
      <c r="O217" s="34"/>
      <c r="P217" s="172">
        <f>O217*H217</f>
        <v>0</v>
      </c>
      <c r="Q217" s="172">
        <v>0</v>
      </c>
      <c r="R217" s="172">
        <f>Q217*H217</f>
        <v>0</v>
      </c>
      <c r="S217" s="172">
        <v>0.001</v>
      </c>
      <c r="T217" s="173">
        <f>S217*H217</f>
        <v>0.003</v>
      </c>
      <c r="AR217" s="16" t="s">
        <v>231</v>
      </c>
      <c r="AT217" s="16" t="s">
        <v>132</v>
      </c>
      <c r="AU217" s="16" t="s">
        <v>83</v>
      </c>
      <c r="AY217" s="16" t="s">
        <v>129</v>
      </c>
      <c r="BE217" s="174">
        <f>IF(N217="základní",J217,0)</f>
        <v>0</v>
      </c>
      <c r="BF217" s="174">
        <f>IF(N217="snížená",J217,0)</f>
        <v>0</v>
      </c>
      <c r="BG217" s="174">
        <f>IF(N217="zákl. přenesená",J217,0)</f>
        <v>0</v>
      </c>
      <c r="BH217" s="174">
        <f>IF(N217="sníž. přenesená",J217,0)</f>
        <v>0</v>
      </c>
      <c r="BI217" s="174">
        <f>IF(N217="nulová",J217,0)</f>
        <v>0</v>
      </c>
      <c r="BJ217" s="16" t="s">
        <v>22</v>
      </c>
      <c r="BK217" s="174">
        <f>ROUND(I217*H217,2)</f>
        <v>0</v>
      </c>
      <c r="BL217" s="16" t="s">
        <v>231</v>
      </c>
      <c r="BM217" s="16" t="s">
        <v>391</v>
      </c>
    </row>
    <row r="218" spans="2:47" s="1" customFormat="1" ht="13.5">
      <c r="B218" s="33"/>
      <c r="D218" s="175" t="s">
        <v>139</v>
      </c>
      <c r="F218" s="176" t="s">
        <v>392</v>
      </c>
      <c r="I218" s="177"/>
      <c r="L218" s="33"/>
      <c r="M218" s="62"/>
      <c r="N218" s="34"/>
      <c r="O218" s="34"/>
      <c r="P218" s="34"/>
      <c r="Q218" s="34"/>
      <c r="R218" s="34"/>
      <c r="S218" s="34"/>
      <c r="T218" s="63"/>
      <c r="AT218" s="16" t="s">
        <v>139</v>
      </c>
      <c r="AU218" s="16" t="s">
        <v>83</v>
      </c>
    </row>
    <row r="219" spans="2:63" s="10" customFormat="1" ht="29.25" customHeight="1">
      <c r="B219" s="148"/>
      <c r="D219" s="159" t="s">
        <v>74</v>
      </c>
      <c r="E219" s="160" t="s">
        <v>393</v>
      </c>
      <c r="F219" s="160" t="s">
        <v>394</v>
      </c>
      <c r="I219" s="151"/>
      <c r="J219" s="161">
        <f>BK219</f>
        <v>0</v>
      </c>
      <c r="L219" s="148"/>
      <c r="M219" s="153"/>
      <c r="N219" s="154"/>
      <c r="O219" s="154"/>
      <c r="P219" s="155">
        <f>SUM(P220:P221)</f>
        <v>0</v>
      </c>
      <c r="Q219" s="154"/>
      <c r="R219" s="155">
        <f>SUM(R220:R221)</f>
        <v>0</v>
      </c>
      <c r="S219" s="154"/>
      <c r="T219" s="156">
        <f>SUM(T220:T221)</f>
        <v>3.7503800000000003</v>
      </c>
      <c r="AR219" s="149" t="s">
        <v>83</v>
      </c>
      <c r="AT219" s="157" t="s">
        <v>74</v>
      </c>
      <c r="AU219" s="157" t="s">
        <v>22</v>
      </c>
      <c r="AY219" s="149" t="s">
        <v>129</v>
      </c>
      <c r="BK219" s="158">
        <f>SUM(BK220:BK221)</f>
        <v>0</v>
      </c>
    </row>
    <row r="220" spans="2:65" s="1" customFormat="1" ht="22.5" customHeight="1">
      <c r="B220" s="162"/>
      <c r="C220" s="163" t="s">
        <v>395</v>
      </c>
      <c r="D220" s="163" t="s">
        <v>132</v>
      </c>
      <c r="E220" s="164" t="s">
        <v>396</v>
      </c>
      <c r="F220" s="165" t="s">
        <v>397</v>
      </c>
      <c r="G220" s="166" t="s">
        <v>135</v>
      </c>
      <c r="H220" s="167">
        <v>52.6</v>
      </c>
      <c r="I220" s="168"/>
      <c r="J220" s="169">
        <f>ROUND(I220*H220,2)</f>
        <v>0</v>
      </c>
      <c r="K220" s="165" t="s">
        <v>136</v>
      </c>
      <c r="L220" s="33"/>
      <c r="M220" s="170" t="s">
        <v>3</v>
      </c>
      <c r="N220" s="171" t="s">
        <v>46</v>
      </c>
      <c r="O220" s="34"/>
      <c r="P220" s="172">
        <f>O220*H220</f>
        <v>0</v>
      </c>
      <c r="Q220" s="172">
        <v>0</v>
      </c>
      <c r="R220" s="172">
        <f>Q220*H220</f>
        <v>0</v>
      </c>
      <c r="S220" s="172">
        <v>0.0713</v>
      </c>
      <c r="T220" s="173">
        <f>S220*H220</f>
        <v>3.7503800000000003</v>
      </c>
      <c r="AR220" s="16" t="s">
        <v>231</v>
      </c>
      <c r="AT220" s="16" t="s">
        <v>132</v>
      </c>
      <c r="AU220" s="16" t="s">
        <v>83</v>
      </c>
      <c r="AY220" s="16" t="s">
        <v>129</v>
      </c>
      <c r="BE220" s="174">
        <f>IF(N220="základní",J220,0)</f>
        <v>0</v>
      </c>
      <c r="BF220" s="174">
        <f>IF(N220="snížená",J220,0)</f>
        <v>0</v>
      </c>
      <c r="BG220" s="174">
        <f>IF(N220="zákl. přenesená",J220,0)</f>
        <v>0</v>
      </c>
      <c r="BH220" s="174">
        <f>IF(N220="sníž. přenesená",J220,0)</f>
        <v>0</v>
      </c>
      <c r="BI220" s="174">
        <f>IF(N220="nulová",J220,0)</f>
        <v>0</v>
      </c>
      <c r="BJ220" s="16" t="s">
        <v>22</v>
      </c>
      <c r="BK220" s="174">
        <f>ROUND(I220*H220,2)</f>
        <v>0</v>
      </c>
      <c r="BL220" s="16" t="s">
        <v>231</v>
      </c>
      <c r="BM220" s="16" t="s">
        <v>398</v>
      </c>
    </row>
    <row r="221" spans="2:47" s="1" customFormat="1" ht="13.5">
      <c r="B221" s="33"/>
      <c r="D221" s="175" t="s">
        <v>139</v>
      </c>
      <c r="F221" s="176" t="s">
        <v>399</v>
      </c>
      <c r="I221" s="177"/>
      <c r="L221" s="33"/>
      <c r="M221" s="62"/>
      <c r="N221" s="34"/>
      <c r="O221" s="34"/>
      <c r="P221" s="34"/>
      <c r="Q221" s="34"/>
      <c r="R221" s="34"/>
      <c r="S221" s="34"/>
      <c r="T221" s="63"/>
      <c r="AT221" s="16" t="s">
        <v>139</v>
      </c>
      <c r="AU221" s="16" t="s">
        <v>83</v>
      </c>
    </row>
    <row r="222" spans="2:63" s="10" customFormat="1" ht="29.25" customHeight="1">
      <c r="B222" s="148"/>
      <c r="D222" s="159" t="s">
        <v>74</v>
      </c>
      <c r="E222" s="160" t="s">
        <v>400</v>
      </c>
      <c r="F222" s="160" t="s">
        <v>401</v>
      </c>
      <c r="I222" s="151"/>
      <c r="J222" s="161">
        <f>BK222</f>
        <v>0</v>
      </c>
      <c r="L222" s="148"/>
      <c r="M222" s="153"/>
      <c r="N222" s="154"/>
      <c r="O222" s="154"/>
      <c r="P222" s="155">
        <f>SUM(P223:P224)</f>
        <v>0</v>
      </c>
      <c r="Q222" s="154"/>
      <c r="R222" s="155">
        <f>SUM(R223:R224)</f>
        <v>0</v>
      </c>
      <c r="S222" s="154"/>
      <c r="T222" s="156">
        <f>SUM(T223:T224)</f>
        <v>0</v>
      </c>
      <c r="AR222" s="149" t="s">
        <v>83</v>
      </c>
      <c r="AT222" s="157" t="s">
        <v>74</v>
      </c>
      <c r="AU222" s="157" t="s">
        <v>22</v>
      </c>
      <c r="AY222" s="149" t="s">
        <v>129</v>
      </c>
      <c r="BK222" s="158">
        <f>SUM(BK223:BK224)</f>
        <v>0</v>
      </c>
    </row>
    <row r="223" spans="2:65" s="1" customFormat="1" ht="22.5" customHeight="1">
      <c r="B223" s="162"/>
      <c r="C223" s="163" t="s">
        <v>402</v>
      </c>
      <c r="D223" s="163" t="s">
        <v>132</v>
      </c>
      <c r="E223" s="164" t="s">
        <v>403</v>
      </c>
      <c r="F223" s="165" t="s">
        <v>404</v>
      </c>
      <c r="G223" s="166" t="s">
        <v>135</v>
      </c>
      <c r="H223" s="167">
        <v>57.2</v>
      </c>
      <c r="I223" s="168"/>
      <c r="J223" s="169">
        <f>ROUND(I223*H223,2)</f>
        <v>0</v>
      </c>
      <c r="K223" s="165" t="s">
        <v>136</v>
      </c>
      <c r="L223" s="33"/>
      <c r="M223" s="170" t="s">
        <v>3</v>
      </c>
      <c r="N223" s="171" t="s">
        <v>46</v>
      </c>
      <c r="O223" s="34"/>
      <c r="P223" s="172">
        <f>O223*H223</f>
        <v>0</v>
      </c>
      <c r="Q223" s="172">
        <v>0</v>
      </c>
      <c r="R223" s="172">
        <f>Q223*H223</f>
        <v>0</v>
      </c>
      <c r="S223" s="172">
        <v>0</v>
      </c>
      <c r="T223" s="173">
        <f>S223*H223</f>
        <v>0</v>
      </c>
      <c r="AR223" s="16" t="s">
        <v>231</v>
      </c>
      <c r="AT223" s="16" t="s">
        <v>132</v>
      </c>
      <c r="AU223" s="16" t="s">
        <v>83</v>
      </c>
      <c r="AY223" s="16" t="s">
        <v>129</v>
      </c>
      <c r="BE223" s="174">
        <f>IF(N223="základní",J223,0)</f>
        <v>0</v>
      </c>
      <c r="BF223" s="174">
        <f>IF(N223="snížená",J223,0)</f>
        <v>0</v>
      </c>
      <c r="BG223" s="174">
        <f>IF(N223="zákl. přenesená",J223,0)</f>
        <v>0</v>
      </c>
      <c r="BH223" s="174">
        <f>IF(N223="sníž. přenesená",J223,0)</f>
        <v>0</v>
      </c>
      <c r="BI223" s="174">
        <f>IF(N223="nulová",J223,0)</f>
        <v>0</v>
      </c>
      <c r="BJ223" s="16" t="s">
        <v>22</v>
      </c>
      <c r="BK223" s="174">
        <f>ROUND(I223*H223,2)</f>
        <v>0</v>
      </c>
      <c r="BL223" s="16" t="s">
        <v>231</v>
      </c>
      <c r="BM223" s="16" t="s">
        <v>405</v>
      </c>
    </row>
    <row r="224" spans="2:47" s="1" customFormat="1" ht="13.5">
      <c r="B224" s="33"/>
      <c r="D224" s="175" t="s">
        <v>139</v>
      </c>
      <c r="F224" s="176" t="s">
        <v>406</v>
      </c>
      <c r="I224" s="177"/>
      <c r="L224" s="33"/>
      <c r="M224" s="62"/>
      <c r="N224" s="34"/>
      <c r="O224" s="34"/>
      <c r="P224" s="34"/>
      <c r="Q224" s="34"/>
      <c r="R224" s="34"/>
      <c r="S224" s="34"/>
      <c r="T224" s="63"/>
      <c r="AT224" s="16" t="s">
        <v>139</v>
      </c>
      <c r="AU224" s="16" t="s">
        <v>83</v>
      </c>
    </row>
    <row r="225" spans="2:63" s="10" customFormat="1" ht="36.75" customHeight="1">
      <c r="B225" s="148"/>
      <c r="D225" s="149" t="s">
        <v>74</v>
      </c>
      <c r="E225" s="150" t="s">
        <v>407</v>
      </c>
      <c r="F225" s="150" t="s">
        <v>408</v>
      </c>
      <c r="I225" s="151"/>
      <c r="J225" s="152">
        <f>BK225</f>
        <v>0</v>
      </c>
      <c r="L225" s="148"/>
      <c r="M225" s="153"/>
      <c r="N225" s="154"/>
      <c r="O225" s="154"/>
      <c r="P225" s="155">
        <f>P226+P229</f>
        <v>0</v>
      </c>
      <c r="Q225" s="154"/>
      <c r="R225" s="155">
        <f>R226+R229</f>
        <v>0</v>
      </c>
      <c r="S225" s="154"/>
      <c r="T225" s="156">
        <f>T226+T229</f>
        <v>0</v>
      </c>
      <c r="AR225" s="149" t="s">
        <v>166</v>
      </c>
      <c r="AT225" s="157" t="s">
        <v>74</v>
      </c>
      <c r="AU225" s="157" t="s">
        <v>75</v>
      </c>
      <c r="AY225" s="149" t="s">
        <v>129</v>
      </c>
      <c r="BK225" s="158">
        <f>BK226+BK229</f>
        <v>0</v>
      </c>
    </row>
    <row r="226" spans="2:63" s="10" customFormat="1" ht="19.5" customHeight="1">
      <c r="B226" s="148"/>
      <c r="D226" s="159" t="s">
        <v>74</v>
      </c>
      <c r="E226" s="160" t="s">
        <v>409</v>
      </c>
      <c r="F226" s="160" t="s">
        <v>410</v>
      </c>
      <c r="I226" s="151"/>
      <c r="J226" s="161">
        <f>BK226</f>
        <v>0</v>
      </c>
      <c r="L226" s="148"/>
      <c r="M226" s="153"/>
      <c r="N226" s="154"/>
      <c r="O226" s="154"/>
      <c r="P226" s="155">
        <f>SUM(P227:P228)</f>
        <v>0</v>
      </c>
      <c r="Q226" s="154"/>
      <c r="R226" s="155">
        <f>SUM(R227:R228)</f>
        <v>0</v>
      </c>
      <c r="S226" s="154"/>
      <c r="T226" s="156">
        <f>SUM(T227:T228)</f>
        <v>0</v>
      </c>
      <c r="AR226" s="149" t="s">
        <v>166</v>
      </c>
      <c r="AT226" s="157" t="s">
        <v>74</v>
      </c>
      <c r="AU226" s="157" t="s">
        <v>22</v>
      </c>
      <c r="AY226" s="149" t="s">
        <v>129</v>
      </c>
      <c r="BK226" s="158">
        <f>SUM(BK227:BK228)</f>
        <v>0</v>
      </c>
    </row>
    <row r="227" spans="2:65" s="1" customFormat="1" ht="22.5" customHeight="1">
      <c r="B227" s="162"/>
      <c r="C227" s="163" t="s">
        <v>411</v>
      </c>
      <c r="D227" s="163" t="s">
        <v>132</v>
      </c>
      <c r="E227" s="164" t="s">
        <v>412</v>
      </c>
      <c r="F227" s="165" t="s">
        <v>410</v>
      </c>
      <c r="G227" s="166" t="s">
        <v>413</v>
      </c>
      <c r="H227" s="167">
        <v>1</v>
      </c>
      <c r="I227" s="168"/>
      <c r="J227" s="169">
        <f>ROUND(I227*H227,2)</f>
        <v>0</v>
      </c>
      <c r="K227" s="165" t="s">
        <v>136</v>
      </c>
      <c r="L227" s="33"/>
      <c r="M227" s="170" t="s">
        <v>3</v>
      </c>
      <c r="N227" s="171" t="s">
        <v>46</v>
      </c>
      <c r="O227" s="34"/>
      <c r="P227" s="172">
        <f>O227*H227</f>
        <v>0</v>
      </c>
      <c r="Q227" s="172">
        <v>0</v>
      </c>
      <c r="R227" s="172">
        <f>Q227*H227</f>
        <v>0</v>
      </c>
      <c r="S227" s="172">
        <v>0</v>
      </c>
      <c r="T227" s="173">
        <f>S227*H227</f>
        <v>0</v>
      </c>
      <c r="AR227" s="16" t="s">
        <v>414</v>
      </c>
      <c r="AT227" s="16" t="s">
        <v>132</v>
      </c>
      <c r="AU227" s="16" t="s">
        <v>83</v>
      </c>
      <c r="AY227" s="16" t="s">
        <v>129</v>
      </c>
      <c r="BE227" s="174">
        <f>IF(N227="základní",J227,0)</f>
        <v>0</v>
      </c>
      <c r="BF227" s="174">
        <f>IF(N227="snížená",J227,0)</f>
        <v>0</v>
      </c>
      <c r="BG227" s="174">
        <f>IF(N227="zákl. přenesená",J227,0)</f>
        <v>0</v>
      </c>
      <c r="BH227" s="174">
        <f>IF(N227="sníž. přenesená",J227,0)</f>
        <v>0</v>
      </c>
      <c r="BI227" s="174">
        <f>IF(N227="nulová",J227,0)</f>
        <v>0</v>
      </c>
      <c r="BJ227" s="16" t="s">
        <v>22</v>
      </c>
      <c r="BK227" s="174">
        <f>ROUND(I227*H227,2)</f>
        <v>0</v>
      </c>
      <c r="BL227" s="16" t="s">
        <v>414</v>
      </c>
      <c r="BM227" s="16" t="s">
        <v>415</v>
      </c>
    </row>
    <row r="228" spans="2:47" s="1" customFormat="1" ht="13.5">
      <c r="B228" s="33"/>
      <c r="D228" s="175" t="s">
        <v>139</v>
      </c>
      <c r="F228" s="176" t="s">
        <v>416</v>
      </c>
      <c r="I228" s="177"/>
      <c r="L228" s="33"/>
      <c r="M228" s="62"/>
      <c r="N228" s="34"/>
      <c r="O228" s="34"/>
      <c r="P228" s="34"/>
      <c r="Q228" s="34"/>
      <c r="R228" s="34"/>
      <c r="S228" s="34"/>
      <c r="T228" s="63"/>
      <c r="AT228" s="16" t="s">
        <v>139</v>
      </c>
      <c r="AU228" s="16" t="s">
        <v>83</v>
      </c>
    </row>
    <row r="229" spans="2:63" s="10" customFormat="1" ht="29.25" customHeight="1">
      <c r="B229" s="148"/>
      <c r="D229" s="159" t="s">
        <v>74</v>
      </c>
      <c r="E229" s="160" t="s">
        <v>417</v>
      </c>
      <c r="F229" s="160" t="s">
        <v>418</v>
      </c>
      <c r="I229" s="151"/>
      <c r="J229" s="161">
        <f>BK229</f>
        <v>0</v>
      </c>
      <c r="L229" s="148"/>
      <c r="M229" s="153"/>
      <c r="N229" s="154"/>
      <c r="O229" s="154"/>
      <c r="P229" s="155">
        <f>SUM(P230:P231)</f>
        <v>0</v>
      </c>
      <c r="Q229" s="154"/>
      <c r="R229" s="155">
        <f>SUM(R230:R231)</f>
        <v>0</v>
      </c>
      <c r="S229" s="154"/>
      <c r="T229" s="156">
        <f>SUM(T230:T231)</f>
        <v>0</v>
      </c>
      <c r="AR229" s="149" t="s">
        <v>166</v>
      </c>
      <c r="AT229" s="157" t="s">
        <v>74</v>
      </c>
      <c r="AU229" s="157" t="s">
        <v>22</v>
      </c>
      <c r="AY229" s="149" t="s">
        <v>129</v>
      </c>
      <c r="BK229" s="158">
        <f>SUM(BK230:BK231)</f>
        <v>0</v>
      </c>
    </row>
    <row r="230" spans="2:65" s="1" customFormat="1" ht="22.5" customHeight="1">
      <c r="B230" s="162"/>
      <c r="C230" s="163" t="s">
        <v>419</v>
      </c>
      <c r="D230" s="163" t="s">
        <v>132</v>
      </c>
      <c r="E230" s="164" t="s">
        <v>420</v>
      </c>
      <c r="F230" s="361" t="s">
        <v>676</v>
      </c>
      <c r="G230" s="362" t="s">
        <v>677</v>
      </c>
      <c r="H230" s="167">
        <v>10</v>
      </c>
      <c r="I230" s="168"/>
      <c r="J230" s="169">
        <f>ROUND(I230*H230,2)</f>
        <v>0</v>
      </c>
      <c r="K230" s="165"/>
      <c r="L230" s="33"/>
      <c r="M230" s="170" t="s">
        <v>3</v>
      </c>
      <c r="N230" s="171" t="s">
        <v>46</v>
      </c>
      <c r="O230" s="34"/>
      <c r="P230" s="172">
        <f>O230*H230</f>
        <v>0</v>
      </c>
      <c r="Q230" s="172">
        <v>0</v>
      </c>
      <c r="R230" s="172">
        <f>Q230*H230</f>
        <v>0</v>
      </c>
      <c r="S230" s="172">
        <v>0</v>
      </c>
      <c r="T230" s="173">
        <f>S230*H230</f>
        <v>0</v>
      </c>
      <c r="AR230" s="16" t="s">
        <v>414</v>
      </c>
      <c r="AT230" s="16" t="s">
        <v>132</v>
      </c>
      <c r="AU230" s="16" t="s">
        <v>83</v>
      </c>
      <c r="AY230" s="16" t="s">
        <v>129</v>
      </c>
      <c r="BE230" s="174">
        <f>IF(N230="základní",J230,0)</f>
        <v>0</v>
      </c>
      <c r="BF230" s="174">
        <f>IF(N230="snížená",J230,0)</f>
        <v>0</v>
      </c>
      <c r="BG230" s="174">
        <f>IF(N230="zákl. přenesená",J230,0)</f>
        <v>0</v>
      </c>
      <c r="BH230" s="174">
        <f>IF(N230="sníž. přenesená",J230,0)</f>
        <v>0</v>
      </c>
      <c r="BI230" s="174">
        <f>IF(N230="nulová",J230,0)</f>
        <v>0</v>
      </c>
      <c r="BJ230" s="16" t="s">
        <v>22</v>
      </c>
      <c r="BK230" s="174">
        <f>ROUND(I230*H230,2)</f>
        <v>0</v>
      </c>
      <c r="BL230" s="16" t="s">
        <v>414</v>
      </c>
      <c r="BM230" s="16" t="s">
        <v>421</v>
      </c>
    </row>
    <row r="231" spans="2:47" s="1" customFormat="1" ht="13.5">
      <c r="B231" s="33"/>
      <c r="D231" s="175" t="s">
        <v>139</v>
      </c>
      <c r="F231" s="176"/>
      <c r="I231" s="177"/>
      <c r="L231" s="33"/>
      <c r="M231" s="211"/>
      <c r="N231" s="212"/>
      <c r="O231" s="212"/>
      <c r="P231" s="212"/>
      <c r="Q231" s="212"/>
      <c r="R231" s="212"/>
      <c r="S231" s="212"/>
      <c r="T231" s="213"/>
      <c r="AT231" s="16" t="s">
        <v>139</v>
      </c>
      <c r="AU231" s="16" t="s">
        <v>83</v>
      </c>
    </row>
    <row r="232" spans="2:65" s="1" customFormat="1" ht="22.5" customHeight="1">
      <c r="B232" s="162"/>
      <c r="C232" s="163">
        <v>48</v>
      </c>
      <c r="D232" s="163" t="s">
        <v>132</v>
      </c>
      <c r="E232" s="363" t="s">
        <v>679</v>
      </c>
      <c r="F232" s="361" t="s">
        <v>678</v>
      </c>
      <c r="G232" s="362" t="s">
        <v>680</v>
      </c>
      <c r="H232" s="167">
        <v>1</v>
      </c>
      <c r="I232" s="168">
        <v>50000</v>
      </c>
      <c r="J232" s="169">
        <f>ROUND(I232*H232,2)</f>
        <v>50000</v>
      </c>
      <c r="K232" s="165"/>
      <c r="L232" s="33"/>
      <c r="M232" s="170" t="s">
        <v>3</v>
      </c>
      <c r="N232" s="171" t="s">
        <v>46</v>
      </c>
      <c r="O232" s="34"/>
      <c r="P232" s="172">
        <f>O232*H232</f>
        <v>0</v>
      </c>
      <c r="Q232" s="172">
        <v>0</v>
      </c>
      <c r="R232" s="172">
        <f>Q232*H232</f>
        <v>0</v>
      </c>
      <c r="S232" s="172">
        <v>0</v>
      </c>
      <c r="T232" s="173">
        <f>S232*H232</f>
        <v>0</v>
      </c>
      <c r="AR232" s="16" t="s">
        <v>414</v>
      </c>
      <c r="AT232" s="16" t="s">
        <v>132</v>
      </c>
      <c r="AU232" s="16" t="s">
        <v>83</v>
      </c>
      <c r="AY232" s="16" t="s">
        <v>129</v>
      </c>
      <c r="BE232" s="174">
        <f>IF(N232="základní",J232,0)</f>
        <v>50000</v>
      </c>
      <c r="BF232" s="174">
        <f>IF(N232="snížená",J232,0)</f>
        <v>0</v>
      </c>
      <c r="BG232" s="174">
        <f>IF(N232="zákl. přenesená",J232,0)</f>
        <v>0</v>
      </c>
      <c r="BH232" s="174">
        <f>IF(N232="sníž. přenesená",J232,0)</f>
        <v>0</v>
      </c>
      <c r="BI232" s="174">
        <f>IF(N232="nulová",J232,0)</f>
        <v>0</v>
      </c>
      <c r="BJ232" s="16" t="s">
        <v>22</v>
      </c>
      <c r="BK232" s="174">
        <f>ROUND(I232*H232,2)</f>
        <v>50000</v>
      </c>
      <c r="BL232" s="16" t="s">
        <v>414</v>
      </c>
      <c r="BM232" s="16" t="s">
        <v>421</v>
      </c>
    </row>
    <row r="233" spans="2:47" s="1" customFormat="1" ht="13.5">
      <c r="B233" s="33"/>
      <c r="D233" s="175"/>
      <c r="F233" s="176"/>
      <c r="I233" s="177"/>
      <c r="L233" s="33"/>
      <c r="M233" s="34"/>
      <c r="N233" s="34"/>
      <c r="O233" s="34"/>
      <c r="P233" s="34"/>
      <c r="Q233" s="34"/>
      <c r="R233" s="34"/>
      <c r="S233" s="34"/>
      <c r="T233" s="34"/>
      <c r="AT233" s="16"/>
      <c r="AU233" s="16"/>
    </row>
    <row r="234" spans="2:12" s="1" customFormat="1" ht="6.75" customHeight="1">
      <c r="B234" s="48"/>
      <c r="C234" s="49"/>
      <c r="D234" s="49"/>
      <c r="E234" s="49"/>
      <c r="F234" s="49"/>
      <c r="G234" s="49"/>
      <c r="H234" s="49"/>
      <c r="I234" s="115"/>
      <c r="J234" s="49"/>
      <c r="K234" s="49"/>
      <c r="L234" s="33"/>
    </row>
    <row r="235" ht="13.5">
      <c r="AT235" s="214"/>
    </row>
  </sheetData>
  <sheetProtection/>
  <autoFilter ref="C92:K92"/>
  <mergeCells count="9">
    <mergeCell ref="E85:H85"/>
    <mergeCell ref="G1:H1"/>
    <mergeCell ref="L2:V2"/>
    <mergeCell ref="E7:H7"/>
    <mergeCell ref="E9:H9"/>
    <mergeCell ref="E24:H24"/>
    <mergeCell ref="E45:H45"/>
    <mergeCell ref="E47:H47"/>
    <mergeCell ref="E83:H83"/>
  </mergeCells>
  <hyperlinks>
    <hyperlink ref="F1:G1" location="C2" tooltip="Krycí list soupisu" display="1) Krycí list soupisu"/>
    <hyperlink ref="G1:H1" location="C54" tooltip="Rekapitulace" display="2) Rekapitulace"/>
    <hyperlink ref="J1" location="C9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22"/>
      <c r="C1" s="222"/>
      <c r="D1" s="221" t="s">
        <v>1</v>
      </c>
      <c r="E1" s="222"/>
      <c r="F1" s="223" t="s">
        <v>497</v>
      </c>
      <c r="G1" s="348" t="s">
        <v>498</v>
      </c>
      <c r="H1" s="348"/>
      <c r="I1" s="228"/>
      <c r="J1" s="223" t="s">
        <v>499</v>
      </c>
      <c r="K1" s="221" t="s">
        <v>87</v>
      </c>
      <c r="L1" s="223" t="s">
        <v>500</v>
      </c>
      <c r="M1" s="223"/>
      <c r="N1" s="223"/>
      <c r="O1" s="223"/>
      <c r="P1" s="223"/>
      <c r="Q1" s="223"/>
      <c r="R1" s="223"/>
      <c r="S1" s="223"/>
      <c r="T1" s="223"/>
      <c r="U1" s="219"/>
      <c r="V1" s="21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311" t="s">
        <v>6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6" t="s">
        <v>86</v>
      </c>
    </row>
    <row r="3" spans="2:4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83</v>
      </c>
    </row>
    <row r="4" spans="2:46" ht="36.75" customHeight="1">
      <c r="B4" s="20"/>
      <c r="C4" s="21"/>
      <c r="D4" s="22" t="s">
        <v>88</v>
      </c>
      <c r="E4" s="21"/>
      <c r="F4" s="21"/>
      <c r="G4" s="21"/>
      <c r="H4" s="21"/>
      <c r="I4" s="93"/>
      <c r="J4" s="21"/>
      <c r="K4" s="23"/>
      <c r="M4" s="24" t="s">
        <v>11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17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349" t="str">
        <f>'Rekapitulace stavby'!K6</f>
        <v>Energetické opatření - Střecha - Zborovská 4602, Chomutov</v>
      </c>
      <c r="F7" s="341"/>
      <c r="G7" s="341"/>
      <c r="H7" s="341"/>
      <c r="I7" s="93"/>
      <c r="J7" s="21"/>
      <c r="K7" s="23"/>
    </row>
    <row r="8" spans="2:11" s="1" customFormat="1" ht="15">
      <c r="B8" s="33"/>
      <c r="C8" s="34"/>
      <c r="D8" s="29" t="s">
        <v>89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350" t="s">
        <v>422</v>
      </c>
      <c r="F9" s="334"/>
      <c r="G9" s="334"/>
      <c r="H9" s="334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20</v>
      </c>
      <c r="E11" s="34"/>
      <c r="F11" s="27" t="s">
        <v>3</v>
      </c>
      <c r="G11" s="34"/>
      <c r="H11" s="34"/>
      <c r="I11" s="95" t="s">
        <v>21</v>
      </c>
      <c r="J11" s="27" t="s">
        <v>3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95" t="s">
        <v>25</v>
      </c>
      <c r="J12" s="96" t="str">
        <f>'Rekapitulace stavby'!AN8</f>
        <v>10.06.2016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95" t="s">
        <v>30</v>
      </c>
      <c r="J14" s="27">
        <f>IF('Rekapitulace stavby'!AN10="","",'Rekapitulace stavby'!AN10)</f>
      </c>
      <c r="K14" s="37"/>
    </row>
    <row r="15" spans="2:11" s="1" customFormat="1" ht="18" customHeight="1">
      <c r="B15" s="33"/>
      <c r="C15" s="34"/>
      <c r="D15" s="34"/>
      <c r="E15" s="27" t="str">
        <f>IF('Rekapitulace stavby'!E11="","",'Rekapitulace stavby'!E11)</f>
        <v>Úřad práce České republiky  </v>
      </c>
      <c r="F15" s="34"/>
      <c r="G15" s="34"/>
      <c r="H15" s="34"/>
      <c r="I15" s="95" t="s">
        <v>32</v>
      </c>
      <c r="J15" s="27">
        <f>IF('Rekapitulace stavby'!AN11="","",'Rekapitulace stavby'!AN11)</f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33</v>
      </c>
      <c r="E17" s="34"/>
      <c r="F17" s="34"/>
      <c r="G17" s="34"/>
      <c r="H17" s="34"/>
      <c r="I17" s="95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5" t="s">
        <v>32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35</v>
      </c>
      <c r="E20" s="34"/>
      <c r="F20" s="34"/>
      <c r="G20" s="34"/>
      <c r="H20" s="34"/>
      <c r="I20" s="95" t="s">
        <v>30</v>
      </c>
      <c r="J20" s="27" t="str">
        <f>IF('Rekapitulace stavby'!AN16="","",'Rekapitulace stavby'!AN16)</f>
        <v>25494741</v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>SM - PROJEKT spol. s.r.o.</v>
      </c>
      <c r="F21" s="34"/>
      <c r="G21" s="34"/>
      <c r="H21" s="34"/>
      <c r="I21" s="95" t="s">
        <v>32</v>
      </c>
      <c r="J21" s="27" t="str">
        <f>IF('Rekapitulace stavby'!AN17="","",'Rekapitulace stavby'!AN17)</f>
        <v>CZ25494741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40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344" t="s">
        <v>3</v>
      </c>
      <c r="F24" s="351"/>
      <c r="G24" s="351"/>
      <c r="H24" s="351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41</v>
      </c>
      <c r="E27" s="34"/>
      <c r="F27" s="34"/>
      <c r="G27" s="34"/>
      <c r="H27" s="34"/>
      <c r="I27" s="94"/>
      <c r="J27" s="104">
        <f>ROUND(J87,2)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43</v>
      </c>
      <c r="G29" s="34"/>
      <c r="H29" s="34"/>
      <c r="I29" s="105" t="s">
        <v>42</v>
      </c>
      <c r="J29" s="38" t="s">
        <v>44</v>
      </c>
      <c r="K29" s="37"/>
    </row>
    <row r="30" spans="2:11" s="1" customFormat="1" ht="14.25" customHeight="1">
      <c r="B30" s="33"/>
      <c r="C30" s="34"/>
      <c r="D30" s="41" t="s">
        <v>45</v>
      </c>
      <c r="E30" s="41" t="s">
        <v>46</v>
      </c>
      <c r="F30" s="106">
        <f>ROUND(SUM(BE87:BE146),2)</f>
        <v>0</v>
      </c>
      <c r="G30" s="34"/>
      <c r="H30" s="34"/>
      <c r="I30" s="107">
        <v>0.21</v>
      </c>
      <c r="J30" s="106">
        <f>ROUND(ROUND((SUM(BE87:BE146)),2)*I30,2)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47</v>
      </c>
      <c r="F31" s="106">
        <f>ROUND(SUM(BF87:BF146),2)</f>
        <v>0</v>
      </c>
      <c r="G31" s="34"/>
      <c r="H31" s="34"/>
      <c r="I31" s="107">
        <v>0.15</v>
      </c>
      <c r="J31" s="106">
        <f>ROUND(ROUND((SUM(BF87:BF146)),2)*I31,2)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48</v>
      </c>
      <c r="F32" s="106">
        <f>ROUND(SUM(BG87:BG146),2)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49</v>
      </c>
      <c r="F33" s="106">
        <f>ROUND(SUM(BH87:BH146),2)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50</v>
      </c>
      <c r="F34" s="106">
        <f>ROUND(SUM(BI87:BI146),2)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108"/>
      <c r="D36" s="109" t="s">
        <v>51</v>
      </c>
      <c r="E36" s="64"/>
      <c r="F36" s="64"/>
      <c r="G36" s="110" t="s">
        <v>52</v>
      </c>
      <c r="H36" s="111" t="s">
        <v>53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91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17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349" t="str">
        <f>E7</f>
        <v>Energetické opatření - Střecha - Zborovská 4602, Chomutov</v>
      </c>
      <c r="F45" s="334"/>
      <c r="G45" s="334"/>
      <c r="H45" s="334"/>
      <c r="I45" s="94"/>
      <c r="J45" s="34"/>
      <c r="K45" s="37"/>
    </row>
    <row r="46" spans="2:11" s="1" customFormat="1" ht="14.25" customHeight="1">
      <c r="B46" s="33"/>
      <c r="C46" s="29" t="s">
        <v>89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350" t="str">
        <f>E9</f>
        <v>SO 02 - Bleskosvod</v>
      </c>
      <c r="F47" s="334"/>
      <c r="G47" s="334"/>
      <c r="H47" s="334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Chomutov</v>
      </c>
      <c r="G49" s="34"/>
      <c r="H49" s="34"/>
      <c r="I49" s="95" t="s">
        <v>25</v>
      </c>
      <c r="J49" s="96" t="str">
        <f>IF(J12="","",J12)</f>
        <v>10.06.2016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29</v>
      </c>
      <c r="D51" s="34"/>
      <c r="E51" s="34"/>
      <c r="F51" s="27" t="str">
        <f>E15</f>
        <v>Úřad práce České republiky  </v>
      </c>
      <c r="G51" s="34"/>
      <c r="H51" s="34"/>
      <c r="I51" s="95" t="s">
        <v>35</v>
      </c>
      <c r="J51" s="27" t="str">
        <f>E21</f>
        <v>SM - PROJEKT spol. s.r.o.</v>
      </c>
      <c r="K51" s="37"/>
    </row>
    <row r="52" spans="2:11" s="1" customFormat="1" ht="14.25" customHeight="1">
      <c r="B52" s="33"/>
      <c r="C52" s="29" t="s">
        <v>33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92</v>
      </c>
      <c r="D54" s="108"/>
      <c r="E54" s="108"/>
      <c r="F54" s="108"/>
      <c r="G54" s="108"/>
      <c r="H54" s="108"/>
      <c r="I54" s="119"/>
      <c r="J54" s="120" t="s">
        <v>93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94</v>
      </c>
      <c r="D56" s="34"/>
      <c r="E56" s="34"/>
      <c r="F56" s="34"/>
      <c r="G56" s="34"/>
      <c r="H56" s="34"/>
      <c r="I56" s="94"/>
      <c r="J56" s="104">
        <f>J87</f>
        <v>0</v>
      </c>
      <c r="K56" s="37"/>
      <c r="AU56" s="16" t="s">
        <v>95</v>
      </c>
    </row>
    <row r="57" spans="2:11" s="7" customFormat="1" ht="24.75" customHeight="1">
      <c r="B57" s="123"/>
      <c r="C57" s="124"/>
      <c r="D57" s="125" t="s">
        <v>96</v>
      </c>
      <c r="E57" s="126"/>
      <c r="F57" s="126"/>
      <c r="G57" s="126"/>
      <c r="H57" s="126"/>
      <c r="I57" s="127"/>
      <c r="J57" s="128">
        <f>J88</f>
        <v>0</v>
      </c>
      <c r="K57" s="129"/>
    </row>
    <row r="58" spans="2:11" s="8" customFormat="1" ht="19.5" customHeight="1">
      <c r="B58" s="130"/>
      <c r="C58" s="131"/>
      <c r="D58" s="132" t="s">
        <v>423</v>
      </c>
      <c r="E58" s="133"/>
      <c r="F58" s="133"/>
      <c r="G58" s="133"/>
      <c r="H58" s="133"/>
      <c r="I58" s="134"/>
      <c r="J58" s="135">
        <f>J89</f>
        <v>0</v>
      </c>
      <c r="K58" s="136"/>
    </row>
    <row r="59" spans="2:11" s="8" customFormat="1" ht="14.25" customHeight="1">
      <c r="B59" s="130"/>
      <c r="C59" s="131"/>
      <c r="D59" s="132" t="s">
        <v>424</v>
      </c>
      <c r="E59" s="133"/>
      <c r="F59" s="133"/>
      <c r="G59" s="133"/>
      <c r="H59" s="133"/>
      <c r="I59" s="134"/>
      <c r="J59" s="135">
        <f>J90</f>
        <v>0</v>
      </c>
      <c r="K59" s="136"/>
    </row>
    <row r="60" spans="2:11" s="7" customFormat="1" ht="24.75" customHeight="1">
      <c r="B60" s="123"/>
      <c r="C60" s="124"/>
      <c r="D60" s="125" t="s">
        <v>101</v>
      </c>
      <c r="E60" s="126"/>
      <c r="F60" s="126"/>
      <c r="G60" s="126"/>
      <c r="H60" s="126"/>
      <c r="I60" s="127"/>
      <c r="J60" s="128">
        <f>J93</f>
        <v>0</v>
      </c>
      <c r="K60" s="129"/>
    </row>
    <row r="61" spans="2:11" s="8" customFormat="1" ht="19.5" customHeight="1">
      <c r="B61" s="130"/>
      <c r="C61" s="131"/>
      <c r="D61" s="132" t="s">
        <v>425</v>
      </c>
      <c r="E61" s="133"/>
      <c r="F61" s="133"/>
      <c r="G61" s="133"/>
      <c r="H61" s="133"/>
      <c r="I61" s="134"/>
      <c r="J61" s="135">
        <f>J94</f>
        <v>0</v>
      </c>
      <c r="K61" s="136"/>
    </row>
    <row r="62" spans="2:11" s="8" customFormat="1" ht="19.5" customHeight="1">
      <c r="B62" s="130"/>
      <c r="C62" s="131"/>
      <c r="D62" s="132" t="s">
        <v>109</v>
      </c>
      <c r="E62" s="133"/>
      <c r="F62" s="133"/>
      <c r="G62" s="133"/>
      <c r="H62" s="133"/>
      <c r="I62" s="134"/>
      <c r="J62" s="135">
        <f>J97</f>
        <v>0</v>
      </c>
      <c r="K62" s="136"/>
    </row>
    <row r="63" spans="2:11" s="7" customFormat="1" ht="24.75" customHeight="1">
      <c r="B63" s="123"/>
      <c r="C63" s="124"/>
      <c r="D63" s="125" t="s">
        <v>426</v>
      </c>
      <c r="E63" s="126"/>
      <c r="F63" s="126"/>
      <c r="G63" s="126"/>
      <c r="H63" s="126"/>
      <c r="I63" s="127"/>
      <c r="J63" s="128">
        <f>J102</f>
        <v>0</v>
      </c>
      <c r="K63" s="129"/>
    </row>
    <row r="64" spans="2:11" s="8" customFormat="1" ht="19.5" customHeight="1">
      <c r="B64" s="130"/>
      <c r="C64" s="131"/>
      <c r="D64" s="132" t="s">
        <v>427</v>
      </c>
      <c r="E64" s="133"/>
      <c r="F64" s="133"/>
      <c r="G64" s="133"/>
      <c r="H64" s="133"/>
      <c r="I64" s="134"/>
      <c r="J64" s="135">
        <f>J103</f>
        <v>0</v>
      </c>
      <c r="K64" s="136"/>
    </row>
    <row r="65" spans="2:11" s="7" customFormat="1" ht="24.75" customHeight="1">
      <c r="B65" s="123"/>
      <c r="C65" s="124"/>
      <c r="D65" s="125" t="s">
        <v>428</v>
      </c>
      <c r="E65" s="126"/>
      <c r="F65" s="126"/>
      <c r="G65" s="126"/>
      <c r="H65" s="126"/>
      <c r="I65" s="127"/>
      <c r="J65" s="128">
        <f>J130</f>
        <v>0</v>
      </c>
      <c r="K65" s="129"/>
    </row>
    <row r="66" spans="2:11" s="7" customFormat="1" ht="24.75" customHeight="1">
      <c r="B66" s="123"/>
      <c r="C66" s="124"/>
      <c r="D66" s="125" t="s">
        <v>110</v>
      </c>
      <c r="E66" s="126"/>
      <c r="F66" s="126"/>
      <c r="G66" s="126"/>
      <c r="H66" s="126"/>
      <c r="I66" s="127"/>
      <c r="J66" s="128">
        <f>J135</f>
        <v>0</v>
      </c>
      <c r="K66" s="129"/>
    </row>
    <row r="67" spans="2:11" s="8" customFormat="1" ht="19.5" customHeight="1">
      <c r="B67" s="130"/>
      <c r="C67" s="131"/>
      <c r="D67" s="132" t="s">
        <v>429</v>
      </c>
      <c r="E67" s="133"/>
      <c r="F67" s="133"/>
      <c r="G67" s="133"/>
      <c r="H67" s="133"/>
      <c r="I67" s="134"/>
      <c r="J67" s="135">
        <f>J136</f>
        <v>0</v>
      </c>
      <c r="K67" s="136"/>
    </row>
    <row r="68" spans="2:11" s="1" customFormat="1" ht="21.75" customHeight="1">
      <c r="B68" s="33"/>
      <c r="C68" s="34"/>
      <c r="D68" s="34"/>
      <c r="E68" s="34"/>
      <c r="F68" s="34"/>
      <c r="G68" s="34"/>
      <c r="H68" s="34"/>
      <c r="I68" s="94"/>
      <c r="J68" s="34"/>
      <c r="K68" s="37"/>
    </row>
    <row r="69" spans="2:11" s="1" customFormat="1" ht="6.75" customHeight="1">
      <c r="B69" s="48"/>
      <c r="C69" s="49"/>
      <c r="D69" s="49"/>
      <c r="E69" s="49"/>
      <c r="F69" s="49"/>
      <c r="G69" s="49"/>
      <c r="H69" s="49"/>
      <c r="I69" s="115"/>
      <c r="J69" s="49"/>
      <c r="K69" s="50"/>
    </row>
    <row r="73" spans="2:12" s="1" customFormat="1" ht="6.75" customHeight="1">
      <c r="B73" s="51"/>
      <c r="C73" s="52"/>
      <c r="D73" s="52"/>
      <c r="E73" s="52"/>
      <c r="F73" s="52"/>
      <c r="G73" s="52"/>
      <c r="H73" s="52"/>
      <c r="I73" s="116"/>
      <c r="J73" s="52"/>
      <c r="K73" s="52"/>
      <c r="L73" s="33"/>
    </row>
    <row r="74" spans="2:12" s="1" customFormat="1" ht="36.75" customHeight="1">
      <c r="B74" s="33"/>
      <c r="C74" s="53" t="s">
        <v>113</v>
      </c>
      <c r="L74" s="33"/>
    </row>
    <row r="75" spans="2:12" s="1" customFormat="1" ht="6.75" customHeight="1">
      <c r="B75" s="33"/>
      <c r="L75" s="33"/>
    </row>
    <row r="76" spans="2:12" s="1" customFormat="1" ht="14.25" customHeight="1">
      <c r="B76" s="33"/>
      <c r="C76" s="55" t="s">
        <v>17</v>
      </c>
      <c r="L76" s="33"/>
    </row>
    <row r="77" spans="2:12" s="1" customFormat="1" ht="22.5" customHeight="1">
      <c r="B77" s="33"/>
      <c r="E77" s="352" t="str">
        <f>E7</f>
        <v>Energetické opatření - Střecha - Zborovská 4602, Chomutov</v>
      </c>
      <c r="F77" s="329"/>
      <c r="G77" s="329"/>
      <c r="H77" s="329"/>
      <c r="L77" s="33"/>
    </row>
    <row r="78" spans="2:12" s="1" customFormat="1" ht="14.25" customHeight="1">
      <c r="B78" s="33"/>
      <c r="C78" s="55" t="s">
        <v>89</v>
      </c>
      <c r="L78" s="33"/>
    </row>
    <row r="79" spans="2:12" s="1" customFormat="1" ht="23.25" customHeight="1">
      <c r="B79" s="33"/>
      <c r="E79" s="326" t="str">
        <f>E9</f>
        <v>SO 02 - Bleskosvod</v>
      </c>
      <c r="F79" s="329"/>
      <c r="G79" s="329"/>
      <c r="H79" s="329"/>
      <c r="L79" s="33"/>
    </row>
    <row r="80" spans="2:12" s="1" customFormat="1" ht="6.75" customHeight="1">
      <c r="B80" s="33"/>
      <c r="L80" s="33"/>
    </row>
    <row r="81" spans="2:12" s="1" customFormat="1" ht="18" customHeight="1">
      <c r="B81" s="33"/>
      <c r="C81" s="55" t="s">
        <v>23</v>
      </c>
      <c r="F81" s="137" t="str">
        <f>F12</f>
        <v>Chomutov</v>
      </c>
      <c r="I81" s="138" t="s">
        <v>25</v>
      </c>
      <c r="J81" s="59" t="str">
        <f>IF(J12="","",J12)</f>
        <v>10.06.2016</v>
      </c>
      <c r="L81" s="33"/>
    </row>
    <row r="82" spans="2:12" s="1" customFormat="1" ht="6.75" customHeight="1">
      <c r="B82" s="33"/>
      <c r="L82" s="33"/>
    </row>
    <row r="83" spans="2:12" s="1" customFormat="1" ht="15">
      <c r="B83" s="33"/>
      <c r="C83" s="55" t="s">
        <v>29</v>
      </c>
      <c r="F83" s="137" t="str">
        <f>E15</f>
        <v>Úřad práce České republiky  </v>
      </c>
      <c r="I83" s="138" t="s">
        <v>35</v>
      </c>
      <c r="J83" s="137" t="str">
        <f>E21</f>
        <v>SM - PROJEKT spol. s.r.o.</v>
      </c>
      <c r="L83" s="33"/>
    </row>
    <row r="84" spans="2:12" s="1" customFormat="1" ht="14.25" customHeight="1">
      <c r="B84" s="33"/>
      <c r="C84" s="55" t="s">
        <v>33</v>
      </c>
      <c r="F84" s="137">
        <f>IF(E18="","",E18)</f>
      </c>
      <c r="L84" s="33"/>
    </row>
    <row r="85" spans="2:12" s="1" customFormat="1" ht="9.75" customHeight="1">
      <c r="B85" s="33"/>
      <c r="L85" s="33"/>
    </row>
    <row r="86" spans="2:20" s="9" customFormat="1" ht="29.25" customHeight="1">
      <c r="B86" s="139"/>
      <c r="C86" s="140" t="s">
        <v>114</v>
      </c>
      <c r="D86" s="141" t="s">
        <v>60</v>
      </c>
      <c r="E86" s="141" t="s">
        <v>56</v>
      </c>
      <c r="F86" s="141" t="s">
        <v>115</v>
      </c>
      <c r="G86" s="141" t="s">
        <v>116</v>
      </c>
      <c r="H86" s="141" t="s">
        <v>117</v>
      </c>
      <c r="I86" s="142" t="s">
        <v>118</v>
      </c>
      <c r="J86" s="141" t="s">
        <v>93</v>
      </c>
      <c r="K86" s="143" t="s">
        <v>119</v>
      </c>
      <c r="L86" s="139"/>
      <c r="M86" s="66" t="s">
        <v>120</v>
      </c>
      <c r="N86" s="67" t="s">
        <v>45</v>
      </c>
      <c r="O86" s="67" t="s">
        <v>121</v>
      </c>
      <c r="P86" s="67" t="s">
        <v>122</v>
      </c>
      <c r="Q86" s="67" t="s">
        <v>123</v>
      </c>
      <c r="R86" s="67" t="s">
        <v>124</v>
      </c>
      <c r="S86" s="67" t="s">
        <v>125</v>
      </c>
      <c r="T86" s="68" t="s">
        <v>126</v>
      </c>
    </row>
    <row r="87" spans="2:63" s="1" customFormat="1" ht="29.25" customHeight="1">
      <c r="B87" s="33"/>
      <c r="C87" s="70" t="s">
        <v>94</v>
      </c>
      <c r="J87" s="144">
        <f>BK87</f>
        <v>0</v>
      </c>
      <c r="L87" s="33"/>
      <c r="M87" s="69"/>
      <c r="N87" s="60"/>
      <c r="O87" s="60"/>
      <c r="P87" s="145">
        <f>P88+P93+P102+P130+P135</f>
        <v>0</v>
      </c>
      <c r="Q87" s="60"/>
      <c r="R87" s="145">
        <f>R88+R93+R102+R130+R135</f>
        <v>0</v>
      </c>
      <c r="S87" s="60"/>
      <c r="T87" s="146">
        <f>T88+T93+T102+T130+T135</f>
        <v>0</v>
      </c>
      <c r="AT87" s="16" t="s">
        <v>74</v>
      </c>
      <c r="AU87" s="16" t="s">
        <v>95</v>
      </c>
      <c r="BK87" s="147">
        <f>BK88+BK93+BK102+BK130+BK135</f>
        <v>0</v>
      </c>
    </row>
    <row r="88" spans="2:63" s="10" customFormat="1" ht="36.75" customHeight="1">
      <c r="B88" s="148"/>
      <c r="D88" s="149" t="s">
        <v>74</v>
      </c>
      <c r="E88" s="150" t="s">
        <v>127</v>
      </c>
      <c r="F88" s="150" t="s">
        <v>128</v>
      </c>
      <c r="I88" s="151"/>
      <c r="J88" s="152">
        <f>BK88</f>
        <v>0</v>
      </c>
      <c r="L88" s="148"/>
      <c r="M88" s="153"/>
      <c r="N88" s="154"/>
      <c r="O88" s="154"/>
      <c r="P88" s="155">
        <f>P89</f>
        <v>0</v>
      </c>
      <c r="Q88" s="154"/>
      <c r="R88" s="155">
        <f>R89</f>
        <v>0</v>
      </c>
      <c r="S88" s="154"/>
      <c r="T88" s="156">
        <f>T89</f>
        <v>0</v>
      </c>
      <c r="AR88" s="149" t="s">
        <v>22</v>
      </c>
      <c r="AT88" s="157" t="s">
        <v>74</v>
      </c>
      <c r="AU88" s="157" t="s">
        <v>75</v>
      </c>
      <c r="AY88" s="149" t="s">
        <v>129</v>
      </c>
      <c r="BK88" s="158">
        <f>BK89</f>
        <v>0</v>
      </c>
    </row>
    <row r="89" spans="2:63" s="10" customFormat="1" ht="19.5" customHeight="1">
      <c r="B89" s="148"/>
      <c r="D89" s="149" t="s">
        <v>74</v>
      </c>
      <c r="E89" s="215" t="s">
        <v>189</v>
      </c>
      <c r="F89" s="215" t="s">
        <v>430</v>
      </c>
      <c r="I89" s="151"/>
      <c r="J89" s="216">
        <f>BK89</f>
        <v>0</v>
      </c>
      <c r="L89" s="148"/>
      <c r="M89" s="153"/>
      <c r="N89" s="154"/>
      <c r="O89" s="154"/>
      <c r="P89" s="155">
        <f>P90</f>
        <v>0</v>
      </c>
      <c r="Q89" s="154"/>
      <c r="R89" s="155">
        <f>R90</f>
        <v>0</v>
      </c>
      <c r="S89" s="154"/>
      <c r="T89" s="156">
        <f>T90</f>
        <v>0</v>
      </c>
      <c r="AR89" s="149" t="s">
        <v>22</v>
      </c>
      <c r="AT89" s="157" t="s">
        <v>74</v>
      </c>
      <c r="AU89" s="157" t="s">
        <v>22</v>
      </c>
      <c r="AY89" s="149" t="s">
        <v>129</v>
      </c>
      <c r="BK89" s="158">
        <f>BK90</f>
        <v>0</v>
      </c>
    </row>
    <row r="90" spans="2:63" s="10" customFormat="1" ht="14.25" customHeight="1">
      <c r="B90" s="148"/>
      <c r="D90" s="159" t="s">
        <v>74</v>
      </c>
      <c r="E90" s="160" t="s">
        <v>431</v>
      </c>
      <c r="F90" s="160" t="s">
        <v>230</v>
      </c>
      <c r="I90" s="151"/>
      <c r="J90" s="161">
        <f>BK90</f>
        <v>0</v>
      </c>
      <c r="L90" s="148"/>
      <c r="M90" s="153"/>
      <c r="N90" s="154"/>
      <c r="O90" s="154"/>
      <c r="P90" s="155">
        <f>SUM(P91:P92)</f>
        <v>0</v>
      </c>
      <c r="Q90" s="154"/>
      <c r="R90" s="155">
        <f>SUM(R91:R92)</f>
        <v>0</v>
      </c>
      <c r="S90" s="154"/>
      <c r="T90" s="156">
        <f>SUM(T91:T92)</f>
        <v>0</v>
      </c>
      <c r="AR90" s="149" t="s">
        <v>22</v>
      </c>
      <c r="AT90" s="157" t="s">
        <v>74</v>
      </c>
      <c r="AU90" s="157" t="s">
        <v>83</v>
      </c>
      <c r="AY90" s="149" t="s">
        <v>129</v>
      </c>
      <c r="BK90" s="158">
        <f>SUM(BK91:BK92)</f>
        <v>0</v>
      </c>
    </row>
    <row r="91" spans="2:65" s="1" customFormat="1" ht="22.5" customHeight="1">
      <c r="B91" s="162"/>
      <c r="C91" s="163" t="s">
        <v>22</v>
      </c>
      <c r="D91" s="163" t="s">
        <v>132</v>
      </c>
      <c r="E91" s="164" t="s">
        <v>432</v>
      </c>
      <c r="F91" s="165" t="s">
        <v>433</v>
      </c>
      <c r="G91" s="166" t="s">
        <v>212</v>
      </c>
      <c r="H91" s="167">
        <v>1</v>
      </c>
      <c r="I91" s="168"/>
      <c r="J91" s="169">
        <f>ROUND(I91*H91,2)</f>
        <v>0</v>
      </c>
      <c r="K91" s="165" t="s">
        <v>3</v>
      </c>
      <c r="L91" s="33"/>
      <c r="M91" s="170" t="s">
        <v>3</v>
      </c>
      <c r="N91" s="171" t="s">
        <v>46</v>
      </c>
      <c r="O91" s="34"/>
      <c r="P91" s="172">
        <f>O91*H91</f>
        <v>0</v>
      </c>
      <c r="Q91" s="172">
        <v>0</v>
      </c>
      <c r="R91" s="172">
        <f>Q91*H91</f>
        <v>0</v>
      </c>
      <c r="S91" s="172">
        <v>0</v>
      </c>
      <c r="T91" s="173">
        <f>S91*H91</f>
        <v>0</v>
      </c>
      <c r="AR91" s="16" t="s">
        <v>137</v>
      </c>
      <c r="AT91" s="16" t="s">
        <v>132</v>
      </c>
      <c r="AU91" s="16" t="s">
        <v>153</v>
      </c>
      <c r="AY91" s="16" t="s">
        <v>129</v>
      </c>
      <c r="BE91" s="174">
        <f>IF(N91="základní",J91,0)</f>
        <v>0</v>
      </c>
      <c r="BF91" s="174">
        <f>IF(N91="snížená",J91,0)</f>
        <v>0</v>
      </c>
      <c r="BG91" s="174">
        <f>IF(N91="zákl. přenesená",J91,0)</f>
        <v>0</v>
      </c>
      <c r="BH91" s="174">
        <f>IF(N91="sníž. přenesená",J91,0)</f>
        <v>0</v>
      </c>
      <c r="BI91" s="174">
        <f>IF(N91="nulová",J91,0)</f>
        <v>0</v>
      </c>
      <c r="BJ91" s="16" t="s">
        <v>22</v>
      </c>
      <c r="BK91" s="174">
        <f>ROUND(I91*H91,2)</f>
        <v>0</v>
      </c>
      <c r="BL91" s="16" t="s">
        <v>137</v>
      </c>
      <c r="BM91" s="16" t="s">
        <v>22</v>
      </c>
    </row>
    <row r="92" spans="2:47" s="1" customFormat="1" ht="13.5">
      <c r="B92" s="33"/>
      <c r="D92" s="175" t="s">
        <v>139</v>
      </c>
      <c r="F92" s="176" t="s">
        <v>433</v>
      </c>
      <c r="I92" s="177"/>
      <c r="L92" s="33"/>
      <c r="M92" s="62"/>
      <c r="N92" s="34"/>
      <c r="O92" s="34"/>
      <c r="P92" s="34"/>
      <c r="Q92" s="34"/>
      <c r="R92" s="34"/>
      <c r="S92" s="34"/>
      <c r="T92" s="63"/>
      <c r="AT92" s="16" t="s">
        <v>139</v>
      </c>
      <c r="AU92" s="16" t="s">
        <v>153</v>
      </c>
    </row>
    <row r="93" spans="2:63" s="10" customFormat="1" ht="36.75" customHeight="1">
      <c r="B93" s="148"/>
      <c r="D93" s="149" t="s">
        <v>74</v>
      </c>
      <c r="E93" s="150" t="s">
        <v>236</v>
      </c>
      <c r="F93" s="150" t="s">
        <v>237</v>
      </c>
      <c r="I93" s="151"/>
      <c r="J93" s="152">
        <f>BK93</f>
        <v>0</v>
      </c>
      <c r="L93" s="148"/>
      <c r="M93" s="153"/>
      <c r="N93" s="154"/>
      <c r="O93" s="154"/>
      <c r="P93" s="155">
        <f>P94+P97</f>
        <v>0</v>
      </c>
      <c r="Q93" s="154"/>
      <c r="R93" s="155">
        <f>R94+R97</f>
        <v>0</v>
      </c>
      <c r="S93" s="154"/>
      <c r="T93" s="156">
        <f>T94+T97</f>
        <v>0</v>
      </c>
      <c r="AR93" s="149" t="s">
        <v>83</v>
      </c>
      <c r="AT93" s="157" t="s">
        <v>74</v>
      </c>
      <c r="AU93" s="157" t="s">
        <v>75</v>
      </c>
      <c r="AY93" s="149" t="s">
        <v>129</v>
      </c>
      <c r="BK93" s="158">
        <f>BK94+BK97</f>
        <v>0</v>
      </c>
    </row>
    <row r="94" spans="2:63" s="10" customFormat="1" ht="19.5" customHeight="1">
      <c r="B94" s="148"/>
      <c r="D94" s="159" t="s">
        <v>74</v>
      </c>
      <c r="E94" s="160" t="s">
        <v>434</v>
      </c>
      <c r="F94" s="160" t="s">
        <v>435</v>
      </c>
      <c r="I94" s="151"/>
      <c r="J94" s="161">
        <f>BK94</f>
        <v>0</v>
      </c>
      <c r="L94" s="148"/>
      <c r="M94" s="153"/>
      <c r="N94" s="154"/>
      <c r="O94" s="154"/>
      <c r="P94" s="155">
        <f>SUM(P95:P96)</f>
        <v>0</v>
      </c>
      <c r="Q94" s="154"/>
      <c r="R94" s="155">
        <f>SUM(R95:R96)</f>
        <v>0</v>
      </c>
      <c r="S94" s="154"/>
      <c r="T94" s="156">
        <f>SUM(T95:T96)</f>
        <v>0</v>
      </c>
      <c r="AR94" s="149" t="s">
        <v>83</v>
      </c>
      <c r="AT94" s="157" t="s">
        <v>74</v>
      </c>
      <c r="AU94" s="157" t="s">
        <v>22</v>
      </c>
      <c r="AY94" s="149" t="s">
        <v>129</v>
      </c>
      <c r="BK94" s="158">
        <f>SUM(BK95:BK96)</f>
        <v>0</v>
      </c>
    </row>
    <row r="95" spans="2:65" s="1" customFormat="1" ht="22.5" customHeight="1">
      <c r="B95" s="162"/>
      <c r="C95" s="163" t="s">
        <v>83</v>
      </c>
      <c r="D95" s="163" t="s">
        <v>132</v>
      </c>
      <c r="E95" s="164" t="s">
        <v>436</v>
      </c>
      <c r="F95" s="165" t="s">
        <v>437</v>
      </c>
      <c r="G95" s="166" t="s">
        <v>265</v>
      </c>
      <c r="H95" s="167">
        <v>1</v>
      </c>
      <c r="I95" s="168"/>
      <c r="J95" s="169">
        <f>ROUND(I95*H95,2)</f>
        <v>0</v>
      </c>
      <c r="K95" s="165" t="s">
        <v>3</v>
      </c>
      <c r="L95" s="33"/>
      <c r="M95" s="170" t="s">
        <v>3</v>
      </c>
      <c r="N95" s="171" t="s">
        <v>46</v>
      </c>
      <c r="O95" s="34"/>
      <c r="P95" s="172">
        <f>O95*H95</f>
        <v>0</v>
      </c>
      <c r="Q95" s="172">
        <v>0</v>
      </c>
      <c r="R95" s="172">
        <f>Q95*H95</f>
        <v>0</v>
      </c>
      <c r="S95" s="172">
        <v>0</v>
      </c>
      <c r="T95" s="173">
        <f>S95*H95</f>
        <v>0</v>
      </c>
      <c r="AR95" s="16" t="s">
        <v>231</v>
      </c>
      <c r="AT95" s="16" t="s">
        <v>132</v>
      </c>
      <c r="AU95" s="16" t="s">
        <v>83</v>
      </c>
      <c r="AY95" s="16" t="s">
        <v>129</v>
      </c>
      <c r="BE95" s="174">
        <f>IF(N95="základní",J95,0)</f>
        <v>0</v>
      </c>
      <c r="BF95" s="174">
        <f>IF(N95="snížená",J95,0)</f>
        <v>0</v>
      </c>
      <c r="BG95" s="174">
        <f>IF(N95="zákl. přenesená",J95,0)</f>
        <v>0</v>
      </c>
      <c r="BH95" s="174">
        <f>IF(N95="sníž. přenesená",J95,0)</f>
        <v>0</v>
      </c>
      <c r="BI95" s="174">
        <f>IF(N95="nulová",J95,0)</f>
        <v>0</v>
      </c>
      <c r="BJ95" s="16" t="s">
        <v>22</v>
      </c>
      <c r="BK95" s="174">
        <f>ROUND(I95*H95,2)</f>
        <v>0</v>
      </c>
      <c r="BL95" s="16" t="s">
        <v>231</v>
      </c>
      <c r="BM95" s="16" t="s">
        <v>83</v>
      </c>
    </row>
    <row r="96" spans="2:47" s="1" customFormat="1" ht="13.5">
      <c r="B96" s="33"/>
      <c r="D96" s="175" t="s">
        <v>139</v>
      </c>
      <c r="F96" s="176" t="s">
        <v>437</v>
      </c>
      <c r="I96" s="177"/>
      <c r="L96" s="33"/>
      <c r="M96" s="62"/>
      <c r="N96" s="34"/>
      <c r="O96" s="34"/>
      <c r="P96" s="34"/>
      <c r="Q96" s="34"/>
      <c r="R96" s="34"/>
      <c r="S96" s="34"/>
      <c r="T96" s="63"/>
      <c r="AT96" s="16" t="s">
        <v>139</v>
      </c>
      <c r="AU96" s="16" t="s">
        <v>83</v>
      </c>
    </row>
    <row r="97" spans="2:63" s="10" customFormat="1" ht="29.25" customHeight="1">
      <c r="B97" s="148"/>
      <c r="D97" s="159" t="s">
        <v>74</v>
      </c>
      <c r="E97" s="160" t="s">
        <v>400</v>
      </c>
      <c r="F97" s="160" t="s">
        <v>401</v>
      </c>
      <c r="I97" s="151"/>
      <c r="J97" s="161">
        <f>BK97</f>
        <v>0</v>
      </c>
      <c r="L97" s="148"/>
      <c r="M97" s="153"/>
      <c r="N97" s="154"/>
      <c r="O97" s="154"/>
      <c r="P97" s="155">
        <f>SUM(P98:P101)</f>
        <v>0</v>
      </c>
      <c r="Q97" s="154"/>
      <c r="R97" s="155">
        <f>SUM(R98:R101)</f>
        <v>0</v>
      </c>
      <c r="S97" s="154"/>
      <c r="T97" s="156">
        <f>SUM(T98:T101)</f>
        <v>0</v>
      </c>
      <c r="AR97" s="149" t="s">
        <v>83</v>
      </c>
      <c r="AT97" s="157" t="s">
        <v>74</v>
      </c>
      <c r="AU97" s="157" t="s">
        <v>22</v>
      </c>
      <c r="AY97" s="149" t="s">
        <v>129</v>
      </c>
      <c r="BK97" s="158">
        <f>SUM(BK98:BK101)</f>
        <v>0</v>
      </c>
    </row>
    <row r="98" spans="2:65" s="1" customFormat="1" ht="31.5" customHeight="1">
      <c r="B98" s="162"/>
      <c r="C98" s="163" t="s">
        <v>153</v>
      </c>
      <c r="D98" s="163" t="s">
        <v>132</v>
      </c>
      <c r="E98" s="164" t="s">
        <v>438</v>
      </c>
      <c r="F98" s="165" t="s">
        <v>439</v>
      </c>
      <c r="G98" s="166" t="s">
        <v>163</v>
      </c>
      <c r="H98" s="167">
        <v>10</v>
      </c>
      <c r="I98" s="168"/>
      <c r="J98" s="169">
        <f>ROUND(I98*H98,2)</f>
        <v>0</v>
      </c>
      <c r="K98" s="165" t="s">
        <v>3</v>
      </c>
      <c r="L98" s="33"/>
      <c r="M98" s="170" t="s">
        <v>3</v>
      </c>
      <c r="N98" s="171" t="s">
        <v>46</v>
      </c>
      <c r="O98" s="34"/>
      <c r="P98" s="172">
        <f>O98*H98</f>
        <v>0</v>
      </c>
      <c r="Q98" s="172">
        <v>0</v>
      </c>
      <c r="R98" s="172">
        <f>Q98*H98</f>
        <v>0</v>
      </c>
      <c r="S98" s="172">
        <v>0</v>
      </c>
      <c r="T98" s="173">
        <f>S98*H98</f>
        <v>0</v>
      </c>
      <c r="AR98" s="16" t="s">
        <v>231</v>
      </c>
      <c r="AT98" s="16" t="s">
        <v>132</v>
      </c>
      <c r="AU98" s="16" t="s">
        <v>83</v>
      </c>
      <c r="AY98" s="16" t="s">
        <v>129</v>
      </c>
      <c r="BE98" s="174">
        <f>IF(N98="základní",J98,0)</f>
        <v>0</v>
      </c>
      <c r="BF98" s="174">
        <f>IF(N98="snížená",J98,0)</f>
        <v>0</v>
      </c>
      <c r="BG98" s="174">
        <f>IF(N98="zákl. přenesená",J98,0)</f>
        <v>0</v>
      </c>
      <c r="BH98" s="174">
        <f>IF(N98="sníž. přenesená",J98,0)</f>
        <v>0</v>
      </c>
      <c r="BI98" s="174">
        <f>IF(N98="nulová",J98,0)</f>
        <v>0</v>
      </c>
      <c r="BJ98" s="16" t="s">
        <v>22</v>
      </c>
      <c r="BK98" s="174">
        <f>ROUND(I98*H98,2)</f>
        <v>0</v>
      </c>
      <c r="BL98" s="16" t="s">
        <v>231</v>
      </c>
      <c r="BM98" s="16" t="s">
        <v>153</v>
      </c>
    </row>
    <row r="99" spans="2:47" s="1" customFormat="1" ht="13.5">
      <c r="B99" s="33"/>
      <c r="D99" s="187" t="s">
        <v>139</v>
      </c>
      <c r="F99" s="209" t="s">
        <v>439</v>
      </c>
      <c r="I99" s="177"/>
      <c r="L99" s="33"/>
      <c r="M99" s="62"/>
      <c r="N99" s="34"/>
      <c r="O99" s="34"/>
      <c r="P99" s="34"/>
      <c r="Q99" s="34"/>
      <c r="R99" s="34"/>
      <c r="S99" s="34"/>
      <c r="T99" s="63"/>
      <c r="AT99" s="16" t="s">
        <v>139</v>
      </c>
      <c r="AU99" s="16" t="s">
        <v>83</v>
      </c>
    </row>
    <row r="100" spans="2:65" s="1" customFormat="1" ht="22.5" customHeight="1">
      <c r="B100" s="162"/>
      <c r="C100" s="196" t="s">
        <v>137</v>
      </c>
      <c r="D100" s="196" t="s">
        <v>144</v>
      </c>
      <c r="E100" s="197" t="s">
        <v>440</v>
      </c>
      <c r="F100" s="198" t="s">
        <v>441</v>
      </c>
      <c r="G100" s="199" t="s">
        <v>442</v>
      </c>
      <c r="H100" s="200">
        <v>1</v>
      </c>
      <c r="I100" s="201"/>
      <c r="J100" s="202">
        <f>ROUND(I100*H100,2)</f>
        <v>0</v>
      </c>
      <c r="K100" s="198" t="s">
        <v>3</v>
      </c>
      <c r="L100" s="203"/>
      <c r="M100" s="204" t="s">
        <v>3</v>
      </c>
      <c r="N100" s="205" t="s">
        <v>46</v>
      </c>
      <c r="O100" s="34"/>
      <c r="P100" s="172">
        <f>O100*H100</f>
        <v>0</v>
      </c>
      <c r="Q100" s="172">
        <v>0</v>
      </c>
      <c r="R100" s="172">
        <f>Q100*H100</f>
        <v>0</v>
      </c>
      <c r="S100" s="172">
        <v>0</v>
      </c>
      <c r="T100" s="173">
        <f>S100*H100</f>
        <v>0</v>
      </c>
      <c r="AR100" s="16" t="s">
        <v>249</v>
      </c>
      <c r="AT100" s="16" t="s">
        <v>144</v>
      </c>
      <c r="AU100" s="16" t="s">
        <v>83</v>
      </c>
      <c r="AY100" s="16" t="s">
        <v>129</v>
      </c>
      <c r="BE100" s="174">
        <f>IF(N100="základní",J100,0)</f>
        <v>0</v>
      </c>
      <c r="BF100" s="174">
        <f>IF(N100="snížená",J100,0)</f>
        <v>0</v>
      </c>
      <c r="BG100" s="174">
        <f>IF(N100="zákl. přenesená",J100,0)</f>
        <v>0</v>
      </c>
      <c r="BH100" s="174">
        <f>IF(N100="sníž. přenesená",J100,0)</f>
        <v>0</v>
      </c>
      <c r="BI100" s="174">
        <f>IF(N100="nulová",J100,0)</f>
        <v>0</v>
      </c>
      <c r="BJ100" s="16" t="s">
        <v>22</v>
      </c>
      <c r="BK100" s="174">
        <f>ROUND(I100*H100,2)</f>
        <v>0</v>
      </c>
      <c r="BL100" s="16" t="s">
        <v>231</v>
      </c>
      <c r="BM100" s="16" t="s">
        <v>137</v>
      </c>
    </row>
    <row r="101" spans="2:47" s="1" customFormat="1" ht="13.5">
      <c r="B101" s="33"/>
      <c r="D101" s="175" t="s">
        <v>139</v>
      </c>
      <c r="F101" s="176" t="s">
        <v>441</v>
      </c>
      <c r="I101" s="177"/>
      <c r="L101" s="33"/>
      <c r="M101" s="62"/>
      <c r="N101" s="34"/>
      <c r="O101" s="34"/>
      <c r="P101" s="34"/>
      <c r="Q101" s="34"/>
      <c r="R101" s="34"/>
      <c r="S101" s="34"/>
      <c r="T101" s="63"/>
      <c r="AT101" s="16" t="s">
        <v>139</v>
      </c>
      <c r="AU101" s="16" t="s">
        <v>83</v>
      </c>
    </row>
    <row r="102" spans="2:63" s="10" customFormat="1" ht="36.75" customHeight="1">
      <c r="B102" s="148"/>
      <c r="D102" s="149" t="s">
        <v>74</v>
      </c>
      <c r="E102" s="150" t="s">
        <v>144</v>
      </c>
      <c r="F102" s="150" t="s">
        <v>443</v>
      </c>
      <c r="I102" s="151"/>
      <c r="J102" s="152">
        <f>BK102</f>
        <v>0</v>
      </c>
      <c r="L102" s="148"/>
      <c r="M102" s="153"/>
      <c r="N102" s="154"/>
      <c r="O102" s="154"/>
      <c r="P102" s="155">
        <f>P103</f>
        <v>0</v>
      </c>
      <c r="Q102" s="154"/>
      <c r="R102" s="155">
        <f>R103</f>
        <v>0</v>
      </c>
      <c r="S102" s="154"/>
      <c r="T102" s="156">
        <f>T103</f>
        <v>0</v>
      </c>
      <c r="AR102" s="149" t="s">
        <v>153</v>
      </c>
      <c r="AT102" s="157" t="s">
        <v>74</v>
      </c>
      <c r="AU102" s="157" t="s">
        <v>75</v>
      </c>
      <c r="AY102" s="149" t="s">
        <v>129</v>
      </c>
      <c r="BK102" s="158">
        <f>BK103</f>
        <v>0</v>
      </c>
    </row>
    <row r="103" spans="2:63" s="10" customFormat="1" ht="19.5" customHeight="1">
      <c r="B103" s="148"/>
      <c r="D103" s="159" t="s">
        <v>74</v>
      </c>
      <c r="E103" s="160" t="s">
        <v>444</v>
      </c>
      <c r="F103" s="160" t="s">
        <v>445</v>
      </c>
      <c r="I103" s="151"/>
      <c r="J103" s="161">
        <f>BK103</f>
        <v>0</v>
      </c>
      <c r="L103" s="148"/>
      <c r="M103" s="153"/>
      <c r="N103" s="154"/>
      <c r="O103" s="154"/>
      <c r="P103" s="155">
        <f>SUM(P104:P129)</f>
        <v>0</v>
      </c>
      <c r="Q103" s="154"/>
      <c r="R103" s="155">
        <f>SUM(R104:R129)</f>
        <v>0</v>
      </c>
      <c r="S103" s="154"/>
      <c r="T103" s="156">
        <f>SUM(T104:T129)</f>
        <v>0</v>
      </c>
      <c r="AR103" s="149" t="s">
        <v>153</v>
      </c>
      <c r="AT103" s="157" t="s">
        <v>74</v>
      </c>
      <c r="AU103" s="157" t="s">
        <v>22</v>
      </c>
      <c r="AY103" s="149" t="s">
        <v>129</v>
      </c>
      <c r="BK103" s="158">
        <f>SUM(BK104:BK129)</f>
        <v>0</v>
      </c>
    </row>
    <row r="104" spans="2:65" s="1" customFormat="1" ht="22.5" customHeight="1">
      <c r="B104" s="162"/>
      <c r="C104" s="163" t="s">
        <v>166</v>
      </c>
      <c r="D104" s="163" t="s">
        <v>132</v>
      </c>
      <c r="E104" s="164" t="s">
        <v>446</v>
      </c>
      <c r="F104" s="165" t="s">
        <v>447</v>
      </c>
      <c r="G104" s="166" t="s">
        <v>163</v>
      </c>
      <c r="H104" s="167">
        <v>510</v>
      </c>
      <c r="I104" s="168"/>
      <c r="J104" s="169">
        <f>ROUND(I104*H104,2)</f>
        <v>0</v>
      </c>
      <c r="K104" s="165" t="s">
        <v>3</v>
      </c>
      <c r="L104" s="33"/>
      <c r="M104" s="170" t="s">
        <v>3</v>
      </c>
      <c r="N104" s="171" t="s">
        <v>46</v>
      </c>
      <c r="O104" s="34"/>
      <c r="P104" s="172">
        <f>O104*H104</f>
        <v>0</v>
      </c>
      <c r="Q104" s="172">
        <v>0</v>
      </c>
      <c r="R104" s="172">
        <f>Q104*H104</f>
        <v>0</v>
      </c>
      <c r="S104" s="172">
        <v>0</v>
      </c>
      <c r="T104" s="173">
        <f>S104*H104</f>
        <v>0</v>
      </c>
      <c r="AR104" s="16" t="s">
        <v>448</v>
      </c>
      <c r="AT104" s="16" t="s">
        <v>132</v>
      </c>
      <c r="AU104" s="16" t="s">
        <v>83</v>
      </c>
      <c r="AY104" s="16" t="s">
        <v>129</v>
      </c>
      <c r="BE104" s="174">
        <f>IF(N104="základní",J104,0)</f>
        <v>0</v>
      </c>
      <c r="BF104" s="174">
        <f>IF(N104="snížená",J104,0)</f>
        <v>0</v>
      </c>
      <c r="BG104" s="174">
        <f>IF(N104="zákl. přenesená",J104,0)</f>
        <v>0</v>
      </c>
      <c r="BH104" s="174">
        <f>IF(N104="sníž. přenesená",J104,0)</f>
        <v>0</v>
      </c>
      <c r="BI104" s="174">
        <f>IF(N104="nulová",J104,0)</f>
        <v>0</v>
      </c>
      <c r="BJ104" s="16" t="s">
        <v>22</v>
      </c>
      <c r="BK104" s="174">
        <f>ROUND(I104*H104,2)</f>
        <v>0</v>
      </c>
      <c r="BL104" s="16" t="s">
        <v>448</v>
      </c>
      <c r="BM104" s="16" t="s">
        <v>166</v>
      </c>
    </row>
    <row r="105" spans="2:47" s="1" customFormat="1" ht="13.5">
      <c r="B105" s="33"/>
      <c r="D105" s="187" t="s">
        <v>139</v>
      </c>
      <c r="F105" s="209" t="s">
        <v>447</v>
      </c>
      <c r="I105" s="177"/>
      <c r="L105" s="33"/>
      <c r="M105" s="62"/>
      <c r="N105" s="34"/>
      <c r="O105" s="34"/>
      <c r="P105" s="34"/>
      <c r="Q105" s="34"/>
      <c r="R105" s="34"/>
      <c r="S105" s="34"/>
      <c r="T105" s="63"/>
      <c r="AT105" s="16" t="s">
        <v>139</v>
      </c>
      <c r="AU105" s="16" t="s">
        <v>83</v>
      </c>
    </row>
    <row r="106" spans="2:65" s="1" customFormat="1" ht="22.5" customHeight="1">
      <c r="B106" s="162"/>
      <c r="C106" s="196" t="s">
        <v>130</v>
      </c>
      <c r="D106" s="196" t="s">
        <v>144</v>
      </c>
      <c r="E106" s="197" t="s">
        <v>449</v>
      </c>
      <c r="F106" s="198" t="s">
        <v>450</v>
      </c>
      <c r="G106" s="199" t="s">
        <v>163</v>
      </c>
      <c r="H106" s="200">
        <v>500</v>
      </c>
      <c r="I106" s="201"/>
      <c r="J106" s="202">
        <f>ROUND(I106*H106,2)</f>
        <v>0</v>
      </c>
      <c r="K106" s="198" t="s">
        <v>3</v>
      </c>
      <c r="L106" s="203"/>
      <c r="M106" s="204" t="s">
        <v>3</v>
      </c>
      <c r="N106" s="205" t="s">
        <v>46</v>
      </c>
      <c r="O106" s="34"/>
      <c r="P106" s="172">
        <f>O106*H106</f>
        <v>0</v>
      </c>
      <c r="Q106" s="172">
        <v>0</v>
      </c>
      <c r="R106" s="172">
        <f>Q106*H106</f>
        <v>0</v>
      </c>
      <c r="S106" s="172">
        <v>0</v>
      </c>
      <c r="T106" s="173">
        <f>S106*H106</f>
        <v>0</v>
      </c>
      <c r="AR106" s="16" t="s">
        <v>451</v>
      </c>
      <c r="AT106" s="16" t="s">
        <v>144</v>
      </c>
      <c r="AU106" s="16" t="s">
        <v>83</v>
      </c>
      <c r="AY106" s="16" t="s">
        <v>129</v>
      </c>
      <c r="BE106" s="174">
        <f>IF(N106="základní",J106,0)</f>
        <v>0</v>
      </c>
      <c r="BF106" s="174">
        <f>IF(N106="snížená",J106,0)</f>
        <v>0</v>
      </c>
      <c r="BG106" s="174">
        <f>IF(N106="zákl. přenesená",J106,0)</f>
        <v>0</v>
      </c>
      <c r="BH106" s="174">
        <f>IF(N106="sníž. přenesená",J106,0)</f>
        <v>0</v>
      </c>
      <c r="BI106" s="174">
        <f>IF(N106="nulová",J106,0)</f>
        <v>0</v>
      </c>
      <c r="BJ106" s="16" t="s">
        <v>22</v>
      </c>
      <c r="BK106" s="174">
        <f>ROUND(I106*H106,2)</f>
        <v>0</v>
      </c>
      <c r="BL106" s="16" t="s">
        <v>448</v>
      </c>
      <c r="BM106" s="16" t="s">
        <v>130</v>
      </c>
    </row>
    <row r="107" spans="2:47" s="1" customFormat="1" ht="13.5">
      <c r="B107" s="33"/>
      <c r="D107" s="187" t="s">
        <v>139</v>
      </c>
      <c r="F107" s="209" t="s">
        <v>450</v>
      </c>
      <c r="I107" s="177"/>
      <c r="L107" s="33"/>
      <c r="M107" s="62"/>
      <c r="N107" s="34"/>
      <c r="O107" s="34"/>
      <c r="P107" s="34"/>
      <c r="Q107" s="34"/>
      <c r="R107" s="34"/>
      <c r="S107" s="34"/>
      <c r="T107" s="63"/>
      <c r="AT107" s="16" t="s">
        <v>139</v>
      </c>
      <c r="AU107" s="16" t="s">
        <v>83</v>
      </c>
    </row>
    <row r="108" spans="2:65" s="1" customFormat="1" ht="22.5" customHeight="1">
      <c r="B108" s="162"/>
      <c r="C108" s="196" t="s">
        <v>178</v>
      </c>
      <c r="D108" s="196" t="s">
        <v>144</v>
      </c>
      <c r="E108" s="197" t="s">
        <v>452</v>
      </c>
      <c r="F108" s="198" t="s">
        <v>453</v>
      </c>
      <c r="G108" s="199" t="s">
        <v>163</v>
      </c>
      <c r="H108" s="200">
        <v>10</v>
      </c>
      <c r="I108" s="201"/>
      <c r="J108" s="202">
        <f>ROUND(I108*H108,2)</f>
        <v>0</v>
      </c>
      <c r="K108" s="198" t="s">
        <v>3</v>
      </c>
      <c r="L108" s="203"/>
      <c r="M108" s="204" t="s">
        <v>3</v>
      </c>
      <c r="N108" s="205" t="s">
        <v>46</v>
      </c>
      <c r="O108" s="34"/>
      <c r="P108" s="172">
        <f>O108*H108</f>
        <v>0</v>
      </c>
      <c r="Q108" s="172">
        <v>0</v>
      </c>
      <c r="R108" s="172">
        <f>Q108*H108</f>
        <v>0</v>
      </c>
      <c r="S108" s="172">
        <v>0</v>
      </c>
      <c r="T108" s="173">
        <f>S108*H108</f>
        <v>0</v>
      </c>
      <c r="AR108" s="16" t="s">
        <v>451</v>
      </c>
      <c r="AT108" s="16" t="s">
        <v>144</v>
      </c>
      <c r="AU108" s="16" t="s">
        <v>83</v>
      </c>
      <c r="AY108" s="16" t="s">
        <v>129</v>
      </c>
      <c r="BE108" s="174">
        <f>IF(N108="základní",J108,0)</f>
        <v>0</v>
      </c>
      <c r="BF108" s="174">
        <f>IF(N108="snížená",J108,0)</f>
        <v>0</v>
      </c>
      <c r="BG108" s="174">
        <f>IF(N108="zákl. přenesená",J108,0)</f>
        <v>0</v>
      </c>
      <c r="BH108" s="174">
        <f>IF(N108="sníž. přenesená",J108,0)</f>
        <v>0</v>
      </c>
      <c r="BI108" s="174">
        <f>IF(N108="nulová",J108,0)</f>
        <v>0</v>
      </c>
      <c r="BJ108" s="16" t="s">
        <v>22</v>
      </c>
      <c r="BK108" s="174">
        <f>ROUND(I108*H108,2)</f>
        <v>0</v>
      </c>
      <c r="BL108" s="16" t="s">
        <v>448</v>
      </c>
      <c r="BM108" s="16" t="s">
        <v>178</v>
      </c>
    </row>
    <row r="109" spans="2:47" s="1" customFormat="1" ht="13.5">
      <c r="B109" s="33"/>
      <c r="D109" s="187" t="s">
        <v>139</v>
      </c>
      <c r="F109" s="209" t="s">
        <v>453</v>
      </c>
      <c r="I109" s="177"/>
      <c r="L109" s="33"/>
      <c r="M109" s="62"/>
      <c r="N109" s="34"/>
      <c r="O109" s="34"/>
      <c r="P109" s="34"/>
      <c r="Q109" s="34"/>
      <c r="R109" s="34"/>
      <c r="S109" s="34"/>
      <c r="T109" s="63"/>
      <c r="AT109" s="16" t="s">
        <v>139</v>
      </c>
      <c r="AU109" s="16" t="s">
        <v>83</v>
      </c>
    </row>
    <row r="110" spans="2:65" s="1" customFormat="1" ht="22.5" customHeight="1">
      <c r="B110" s="162"/>
      <c r="C110" s="196" t="s">
        <v>147</v>
      </c>
      <c r="D110" s="196" t="s">
        <v>144</v>
      </c>
      <c r="E110" s="197" t="s">
        <v>454</v>
      </c>
      <c r="F110" s="198" t="s">
        <v>455</v>
      </c>
      <c r="G110" s="199" t="s">
        <v>456</v>
      </c>
      <c r="H110" s="200">
        <v>150</v>
      </c>
      <c r="I110" s="201"/>
      <c r="J110" s="202">
        <f>ROUND(I110*H110,2)</f>
        <v>0</v>
      </c>
      <c r="K110" s="198" t="s">
        <v>3</v>
      </c>
      <c r="L110" s="203"/>
      <c r="M110" s="204" t="s">
        <v>3</v>
      </c>
      <c r="N110" s="205" t="s">
        <v>46</v>
      </c>
      <c r="O110" s="34"/>
      <c r="P110" s="172">
        <f>O110*H110</f>
        <v>0</v>
      </c>
      <c r="Q110" s="172">
        <v>0</v>
      </c>
      <c r="R110" s="172">
        <f>Q110*H110</f>
        <v>0</v>
      </c>
      <c r="S110" s="172">
        <v>0</v>
      </c>
      <c r="T110" s="173">
        <f>S110*H110</f>
        <v>0</v>
      </c>
      <c r="AR110" s="16" t="s">
        <v>451</v>
      </c>
      <c r="AT110" s="16" t="s">
        <v>144</v>
      </c>
      <c r="AU110" s="16" t="s">
        <v>83</v>
      </c>
      <c r="AY110" s="16" t="s">
        <v>129</v>
      </c>
      <c r="BE110" s="174">
        <f>IF(N110="základní",J110,0)</f>
        <v>0</v>
      </c>
      <c r="BF110" s="174">
        <f>IF(N110="snížená",J110,0)</f>
        <v>0</v>
      </c>
      <c r="BG110" s="174">
        <f>IF(N110="zákl. přenesená",J110,0)</f>
        <v>0</v>
      </c>
      <c r="BH110" s="174">
        <f>IF(N110="sníž. přenesená",J110,0)</f>
        <v>0</v>
      </c>
      <c r="BI110" s="174">
        <f>IF(N110="nulová",J110,0)</f>
        <v>0</v>
      </c>
      <c r="BJ110" s="16" t="s">
        <v>22</v>
      </c>
      <c r="BK110" s="174">
        <f>ROUND(I110*H110,2)</f>
        <v>0</v>
      </c>
      <c r="BL110" s="16" t="s">
        <v>448</v>
      </c>
      <c r="BM110" s="16" t="s">
        <v>147</v>
      </c>
    </row>
    <row r="111" spans="2:47" s="1" customFormat="1" ht="13.5">
      <c r="B111" s="33"/>
      <c r="D111" s="187" t="s">
        <v>139</v>
      </c>
      <c r="F111" s="209" t="s">
        <v>455</v>
      </c>
      <c r="I111" s="177"/>
      <c r="L111" s="33"/>
      <c r="M111" s="62"/>
      <c r="N111" s="34"/>
      <c r="O111" s="34"/>
      <c r="P111" s="34"/>
      <c r="Q111" s="34"/>
      <c r="R111" s="34"/>
      <c r="S111" s="34"/>
      <c r="T111" s="63"/>
      <c r="AT111" s="16" t="s">
        <v>139</v>
      </c>
      <c r="AU111" s="16" t="s">
        <v>83</v>
      </c>
    </row>
    <row r="112" spans="2:65" s="1" customFormat="1" ht="22.5" customHeight="1">
      <c r="B112" s="162"/>
      <c r="C112" s="163" t="s">
        <v>189</v>
      </c>
      <c r="D112" s="163" t="s">
        <v>132</v>
      </c>
      <c r="E112" s="164" t="s">
        <v>457</v>
      </c>
      <c r="F112" s="165" t="s">
        <v>458</v>
      </c>
      <c r="G112" s="166" t="s">
        <v>265</v>
      </c>
      <c r="H112" s="167">
        <v>8</v>
      </c>
      <c r="I112" s="168"/>
      <c r="J112" s="169">
        <f>ROUND(I112*H112,2)</f>
        <v>0</v>
      </c>
      <c r="K112" s="165" t="s">
        <v>3</v>
      </c>
      <c r="L112" s="33"/>
      <c r="M112" s="170" t="s">
        <v>3</v>
      </c>
      <c r="N112" s="171" t="s">
        <v>46</v>
      </c>
      <c r="O112" s="34"/>
      <c r="P112" s="172">
        <f>O112*H112</f>
        <v>0</v>
      </c>
      <c r="Q112" s="172">
        <v>0</v>
      </c>
      <c r="R112" s="172">
        <f>Q112*H112</f>
        <v>0</v>
      </c>
      <c r="S112" s="172">
        <v>0</v>
      </c>
      <c r="T112" s="173">
        <f>S112*H112</f>
        <v>0</v>
      </c>
      <c r="AR112" s="16" t="s">
        <v>448</v>
      </c>
      <c r="AT112" s="16" t="s">
        <v>132</v>
      </c>
      <c r="AU112" s="16" t="s">
        <v>83</v>
      </c>
      <c r="AY112" s="16" t="s">
        <v>129</v>
      </c>
      <c r="BE112" s="174">
        <f>IF(N112="základní",J112,0)</f>
        <v>0</v>
      </c>
      <c r="BF112" s="174">
        <f>IF(N112="snížená",J112,0)</f>
        <v>0</v>
      </c>
      <c r="BG112" s="174">
        <f>IF(N112="zákl. přenesená",J112,0)</f>
        <v>0</v>
      </c>
      <c r="BH112" s="174">
        <f>IF(N112="sníž. přenesená",J112,0)</f>
        <v>0</v>
      </c>
      <c r="BI112" s="174">
        <f>IF(N112="nulová",J112,0)</f>
        <v>0</v>
      </c>
      <c r="BJ112" s="16" t="s">
        <v>22</v>
      </c>
      <c r="BK112" s="174">
        <f>ROUND(I112*H112,2)</f>
        <v>0</v>
      </c>
      <c r="BL112" s="16" t="s">
        <v>448</v>
      </c>
      <c r="BM112" s="16" t="s">
        <v>189</v>
      </c>
    </row>
    <row r="113" spans="2:47" s="1" customFormat="1" ht="13.5">
      <c r="B113" s="33"/>
      <c r="D113" s="187" t="s">
        <v>139</v>
      </c>
      <c r="F113" s="209" t="s">
        <v>458</v>
      </c>
      <c r="I113" s="177"/>
      <c r="L113" s="33"/>
      <c r="M113" s="62"/>
      <c r="N113" s="34"/>
      <c r="O113" s="34"/>
      <c r="P113" s="34"/>
      <c r="Q113" s="34"/>
      <c r="R113" s="34"/>
      <c r="S113" s="34"/>
      <c r="T113" s="63"/>
      <c r="AT113" s="16" t="s">
        <v>139</v>
      </c>
      <c r="AU113" s="16" t="s">
        <v>83</v>
      </c>
    </row>
    <row r="114" spans="2:65" s="1" customFormat="1" ht="22.5" customHeight="1">
      <c r="B114" s="162"/>
      <c r="C114" s="196" t="s">
        <v>27</v>
      </c>
      <c r="D114" s="196" t="s">
        <v>144</v>
      </c>
      <c r="E114" s="197" t="s">
        <v>459</v>
      </c>
      <c r="F114" s="198" t="s">
        <v>460</v>
      </c>
      <c r="G114" s="199" t="s">
        <v>456</v>
      </c>
      <c r="H114" s="200">
        <v>2</v>
      </c>
      <c r="I114" s="201"/>
      <c r="J114" s="202">
        <f>ROUND(I114*H114,2)</f>
        <v>0</v>
      </c>
      <c r="K114" s="198" t="s">
        <v>3</v>
      </c>
      <c r="L114" s="203"/>
      <c r="M114" s="204" t="s">
        <v>3</v>
      </c>
      <c r="N114" s="205" t="s">
        <v>46</v>
      </c>
      <c r="O114" s="34"/>
      <c r="P114" s="172">
        <f>O114*H114</f>
        <v>0</v>
      </c>
      <c r="Q114" s="172">
        <v>0</v>
      </c>
      <c r="R114" s="172">
        <f>Q114*H114</f>
        <v>0</v>
      </c>
      <c r="S114" s="172">
        <v>0</v>
      </c>
      <c r="T114" s="173">
        <f>S114*H114</f>
        <v>0</v>
      </c>
      <c r="AR114" s="16" t="s">
        <v>451</v>
      </c>
      <c r="AT114" s="16" t="s">
        <v>144</v>
      </c>
      <c r="AU114" s="16" t="s">
        <v>83</v>
      </c>
      <c r="AY114" s="16" t="s">
        <v>129</v>
      </c>
      <c r="BE114" s="174">
        <f>IF(N114="základní",J114,0)</f>
        <v>0</v>
      </c>
      <c r="BF114" s="174">
        <f>IF(N114="snížená",J114,0)</f>
        <v>0</v>
      </c>
      <c r="BG114" s="174">
        <f>IF(N114="zákl. přenesená",J114,0)</f>
        <v>0</v>
      </c>
      <c r="BH114" s="174">
        <f>IF(N114="sníž. přenesená",J114,0)</f>
        <v>0</v>
      </c>
      <c r="BI114" s="174">
        <f>IF(N114="nulová",J114,0)</f>
        <v>0</v>
      </c>
      <c r="BJ114" s="16" t="s">
        <v>22</v>
      </c>
      <c r="BK114" s="174">
        <f>ROUND(I114*H114,2)</f>
        <v>0</v>
      </c>
      <c r="BL114" s="16" t="s">
        <v>448</v>
      </c>
      <c r="BM114" s="16" t="s">
        <v>27</v>
      </c>
    </row>
    <row r="115" spans="2:47" s="1" customFormat="1" ht="13.5">
      <c r="B115" s="33"/>
      <c r="D115" s="187" t="s">
        <v>139</v>
      </c>
      <c r="F115" s="209" t="s">
        <v>460</v>
      </c>
      <c r="I115" s="177"/>
      <c r="L115" s="33"/>
      <c r="M115" s="62"/>
      <c r="N115" s="34"/>
      <c r="O115" s="34"/>
      <c r="P115" s="34"/>
      <c r="Q115" s="34"/>
      <c r="R115" s="34"/>
      <c r="S115" s="34"/>
      <c r="T115" s="63"/>
      <c r="AT115" s="16" t="s">
        <v>139</v>
      </c>
      <c r="AU115" s="16" t="s">
        <v>83</v>
      </c>
    </row>
    <row r="116" spans="2:65" s="1" customFormat="1" ht="22.5" customHeight="1">
      <c r="B116" s="162"/>
      <c r="C116" s="196" t="s">
        <v>201</v>
      </c>
      <c r="D116" s="196" t="s">
        <v>144</v>
      </c>
      <c r="E116" s="197" t="s">
        <v>461</v>
      </c>
      <c r="F116" s="198" t="s">
        <v>462</v>
      </c>
      <c r="G116" s="199" t="s">
        <v>456</v>
      </c>
      <c r="H116" s="200">
        <v>3</v>
      </c>
      <c r="I116" s="201"/>
      <c r="J116" s="202">
        <f>ROUND(I116*H116,2)</f>
        <v>0</v>
      </c>
      <c r="K116" s="198" t="s">
        <v>3</v>
      </c>
      <c r="L116" s="203"/>
      <c r="M116" s="204" t="s">
        <v>3</v>
      </c>
      <c r="N116" s="205" t="s">
        <v>46</v>
      </c>
      <c r="O116" s="34"/>
      <c r="P116" s="172">
        <f>O116*H116</f>
        <v>0</v>
      </c>
      <c r="Q116" s="172">
        <v>0</v>
      </c>
      <c r="R116" s="172">
        <f>Q116*H116</f>
        <v>0</v>
      </c>
      <c r="S116" s="172">
        <v>0</v>
      </c>
      <c r="T116" s="173">
        <f>S116*H116</f>
        <v>0</v>
      </c>
      <c r="AR116" s="16" t="s">
        <v>451</v>
      </c>
      <c r="AT116" s="16" t="s">
        <v>144</v>
      </c>
      <c r="AU116" s="16" t="s">
        <v>83</v>
      </c>
      <c r="AY116" s="16" t="s">
        <v>129</v>
      </c>
      <c r="BE116" s="174">
        <f>IF(N116="základní",J116,0)</f>
        <v>0</v>
      </c>
      <c r="BF116" s="174">
        <f>IF(N116="snížená",J116,0)</f>
        <v>0</v>
      </c>
      <c r="BG116" s="174">
        <f>IF(N116="zákl. přenesená",J116,0)</f>
        <v>0</v>
      </c>
      <c r="BH116" s="174">
        <f>IF(N116="sníž. přenesená",J116,0)</f>
        <v>0</v>
      </c>
      <c r="BI116" s="174">
        <f>IF(N116="nulová",J116,0)</f>
        <v>0</v>
      </c>
      <c r="BJ116" s="16" t="s">
        <v>22</v>
      </c>
      <c r="BK116" s="174">
        <f>ROUND(I116*H116,2)</f>
        <v>0</v>
      </c>
      <c r="BL116" s="16" t="s">
        <v>448</v>
      </c>
      <c r="BM116" s="16" t="s">
        <v>201</v>
      </c>
    </row>
    <row r="117" spans="2:47" s="1" customFormat="1" ht="13.5">
      <c r="B117" s="33"/>
      <c r="D117" s="187" t="s">
        <v>139</v>
      </c>
      <c r="F117" s="209" t="s">
        <v>462</v>
      </c>
      <c r="I117" s="177"/>
      <c r="L117" s="33"/>
      <c r="M117" s="62"/>
      <c r="N117" s="34"/>
      <c r="O117" s="34"/>
      <c r="P117" s="34"/>
      <c r="Q117" s="34"/>
      <c r="R117" s="34"/>
      <c r="S117" s="34"/>
      <c r="T117" s="63"/>
      <c r="AT117" s="16" t="s">
        <v>139</v>
      </c>
      <c r="AU117" s="16" t="s">
        <v>83</v>
      </c>
    </row>
    <row r="118" spans="2:65" s="1" customFormat="1" ht="22.5" customHeight="1">
      <c r="B118" s="162"/>
      <c r="C118" s="196" t="s">
        <v>209</v>
      </c>
      <c r="D118" s="196" t="s">
        <v>144</v>
      </c>
      <c r="E118" s="197" t="s">
        <v>463</v>
      </c>
      <c r="F118" s="198" t="s">
        <v>464</v>
      </c>
      <c r="G118" s="199" t="s">
        <v>456</v>
      </c>
      <c r="H118" s="200">
        <v>3</v>
      </c>
      <c r="I118" s="201"/>
      <c r="J118" s="202">
        <f>ROUND(I118*H118,2)</f>
        <v>0</v>
      </c>
      <c r="K118" s="198" t="s">
        <v>3</v>
      </c>
      <c r="L118" s="203"/>
      <c r="M118" s="204" t="s">
        <v>3</v>
      </c>
      <c r="N118" s="205" t="s">
        <v>46</v>
      </c>
      <c r="O118" s="34"/>
      <c r="P118" s="172">
        <f>O118*H118</f>
        <v>0</v>
      </c>
      <c r="Q118" s="172">
        <v>0</v>
      </c>
      <c r="R118" s="172">
        <f>Q118*H118</f>
        <v>0</v>
      </c>
      <c r="S118" s="172">
        <v>0</v>
      </c>
      <c r="T118" s="173">
        <f>S118*H118</f>
        <v>0</v>
      </c>
      <c r="AR118" s="16" t="s">
        <v>451</v>
      </c>
      <c r="AT118" s="16" t="s">
        <v>144</v>
      </c>
      <c r="AU118" s="16" t="s">
        <v>83</v>
      </c>
      <c r="AY118" s="16" t="s">
        <v>129</v>
      </c>
      <c r="BE118" s="174">
        <f>IF(N118="základní",J118,0)</f>
        <v>0</v>
      </c>
      <c r="BF118" s="174">
        <f>IF(N118="snížená",J118,0)</f>
        <v>0</v>
      </c>
      <c r="BG118" s="174">
        <f>IF(N118="zákl. přenesená",J118,0)</f>
        <v>0</v>
      </c>
      <c r="BH118" s="174">
        <f>IF(N118="sníž. přenesená",J118,0)</f>
        <v>0</v>
      </c>
      <c r="BI118" s="174">
        <f>IF(N118="nulová",J118,0)</f>
        <v>0</v>
      </c>
      <c r="BJ118" s="16" t="s">
        <v>22</v>
      </c>
      <c r="BK118" s="174">
        <f>ROUND(I118*H118,2)</f>
        <v>0</v>
      </c>
      <c r="BL118" s="16" t="s">
        <v>448</v>
      </c>
      <c r="BM118" s="16" t="s">
        <v>209</v>
      </c>
    </row>
    <row r="119" spans="2:47" s="1" customFormat="1" ht="13.5">
      <c r="B119" s="33"/>
      <c r="D119" s="187" t="s">
        <v>139</v>
      </c>
      <c r="F119" s="209" t="s">
        <v>464</v>
      </c>
      <c r="I119" s="177"/>
      <c r="L119" s="33"/>
      <c r="M119" s="62"/>
      <c r="N119" s="34"/>
      <c r="O119" s="34"/>
      <c r="P119" s="34"/>
      <c r="Q119" s="34"/>
      <c r="R119" s="34"/>
      <c r="S119" s="34"/>
      <c r="T119" s="63"/>
      <c r="AT119" s="16" t="s">
        <v>139</v>
      </c>
      <c r="AU119" s="16" t="s">
        <v>83</v>
      </c>
    </row>
    <row r="120" spans="2:65" s="1" customFormat="1" ht="22.5" customHeight="1">
      <c r="B120" s="162"/>
      <c r="C120" s="163" t="s">
        <v>215</v>
      </c>
      <c r="D120" s="163" t="s">
        <v>132</v>
      </c>
      <c r="E120" s="164" t="s">
        <v>465</v>
      </c>
      <c r="F120" s="165" t="s">
        <v>466</v>
      </c>
      <c r="G120" s="166" t="s">
        <v>265</v>
      </c>
      <c r="H120" s="167">
        <v>577</v>
      </c>
      <c r="I120" s="168"/>
      <c r="J120" s="169">
        <f>ROUND(I120*H120,2)</f>
        <v>0</v>
      </c>
      <c r="K120" s="165" t="s">
        <v>3</v>
      </c>
      <c r="L120" s="33"/>
      <c r="M120" s="170" t="s">
        <v>3</v>
      </c>
      <c r="N120" s="171" t="s">
        <v>46</v>
      </c>
      <c r="O120" s="34"/>
      <c r="P120" s="172">
        <f>O120*H120</f>
        <v>0</v>
      </c>
      <c r="Q120" s="172">
        <v>0</v>
      </c>
      <c r="R120" s="172">
        <f>Q120*H120</f>
        <v>0</v>
      </c>
      <c r="S120" s="172">
        <v>0</v>
      </c>
      <c r="T120" s="173">
        <f>S120*H120</f>
        <v>0</v>
      </c>
      <c r="AR120" s="16" t="s">
        <v>448</v>
      </c>
      <c r="AT120" s="16" t="s">
        <v>132</v>
      </c>
      <c r="AU120" s="16" t="s">
        <v>83</v>
      </c>
      <c r="AY120" s="16" t="s">
        <v>129</v>
      </c>
      <c r="BE120" s="174">
        <f>IF(N120="základní",J120,0)</f>
        <v>0</v>
      </c>
      <c r="BF120" s="174">
        <f>IF(N120="snížená",J120,0)</f>
        <v>0</v>
      </c>
      <c r="BG120" s="174">
        <f>IF(N120="zákl. přenesená",J120,0)</f>
        <v>0</v>
      </c>
      <c r="BH120" s="174">
        <f>IF(N120="sníž. přenesená",J120,0)</f>
        <v>0</v>
      </c>
      <c r="BI120" s="174">
        <f>IF(N120="nulová",J120,0)</f>
        <v>0</v>
      </c>
      <c r="BJ120" s="16" t="s">
        <v>22</v>
      </c>
      <c r="BK120" s="174">
        <f>ROUND(I120*H120,2)</f>
        <v>0</v>
      </c>
      <c r="BL120" s="16" t="s">
        <v>448</v>
      </c>
      <c r="BM120" s="16" t="s">
        <v>215</v>
      </c>
    </row>
    <row r="121" spans="2:47" s="1" customFormat="1" ht="13.5">
      <c r="B121" s="33"/>
      <c r="D121" s="187" t="s">
        <v>139</v>
      </c>
      <c r="F121" s="209" t="s">
        <v>466</v>
      </c>
      <c r="I121" s="177"/>
      <c r="L121" s="33"/>
      <c r="M121" s="62"/>
      <c r="N121" s="34"/>
      <c r="O121" s="34"/>
      <c r="P121" s="34"/>
      <c r="Q121" s="34"/>
      <c r="R121" s="34"/>
      <c r="S121" s="34"/>
      <c r="T121" s="63"/>
      <c r="AT121" s="16" t="s">
        <v>139</v>
      </c>
      <c r="AU121" s="16" t="s">
        <v>83</v>
      </c>
    </row>
    <row r="122" spans="2:65" s="1" customFormat="1" ht="22.5" customHeight="1">
      <c r="B122" s="162"/>
      <c r="C122" s="196" t="s">
        <v>220</v>
      </c>
      <c r="D122" s="196" t="s">
        <v>144</v>
      </c>
      <c r="E122" s="197" t="s">
        <v>467</v>
      </c>
      <c r="F122" s="198" t="s">
        <v>468</v>
      </c>
      <c r="G122" s="199" t="s">
        <v>456</v>
      </c>
      <c r="H122" s="200">
        <v>7</v>
      </c>
      <c r="I122" s="201"/>
      <c r="J122" s="202">
        <f>ROUND(I122*H122,2)</f>
        <v>0</v>
      </c>
      <c r="K122" s="198" t="s">
        <v>3</v>
      </c>
      <c r="L122" s="203"/>
      <c r="M122" s="204" t="s">
        <v>3</v>
      </c>
      <c r="N122" s="205" t="s">
        <v>46</v>
      </c>
      <c r="O122" s="34"/>
      <c r="P122" s="172">
        <f>O122*H122</f>
        <v>0</v>
      </c>
      <c r="Q122" s="172">
        <v>0</v>
      </c>
      <c r="R122" s="172">
        <f>Q122*H122</f>
        <v>0</v>
      </c>
      <c r="S122" s="172">
        <v>0</v>
      </c>
      <c r="T122" s="173">
        <f>S122*H122</f>
        <v>0</v>
      </c>
      <c r="AR122" s="16" t="s">
        <v>451</v>
      </c>
      <c r="AT122" s="16" t="s">
        <v>144</v>
      </c>
      <c r="AU122" s="16" t="s">
        <v>83</v>
      </c>
      <c r="AY122" s="16" t="s">
        <v>129</v>
      </c>
      <c r="BE122" s="174">
        <f>IF(N122="základní",J122,0)</f>
        <v>0</v>
      </c>
      <c r="BF122" s="174">
        <f>IF(N122="snížená",J122,0)</f>
        <v>0</v>
      </c>
      <c r="BG122" s="174">
        <f>IF(N122="zákl. přenesená",J122,0)</f>
        <v>0</v>
      </c>
      <c r="BH122" s="174">
        <f>IF(N122="sníž. přenesená",J122,0)</f>
        <v>0</v>
      </c>
      <c r="BI122" s="174">
        <f>IF(N122="nulová",J122,0)</f>
        <v>0</v>
      </c>
      <c r="BJ122" s="16" t="s">
        <v>22</v>
      </c>
      <c r="BK122" s="174">
        <f>ROUND(I122*H122,2)</f>
        <v>0</v>
      </c>
      <c r="BL122" s="16" t="s">
        <v>448</v>
      </c>
      <c r="BM122" s="16" t="s">
        <v>220</v>
      </c>
    </row>
    <row r="123" spans="2:47" s="1" customFormat="1" ht="13.5">
      <c r="B123" s="33"/>
      <c r="D123" s="187" t="s">
        <v>139</v>
      </c>
      <c r="F123" s="209" t="s">
        <v>468</v>
      </c>
      <c r="I123" s="177"/>
      <c r="L123" s="33"/>
      <c r="M123" s="62"/>
      <c r="N123" s="34"/>
      <c r="O123" s="34"/>
      <c r="P123" s="34"/>
      <c r="Q123" s="34"/>
      <c r="R123" s="34"/>
      <c r="S123" s="34"/>
      <c r="T123" s="63"/>
      <c r="AT123" s="16" t="s">
        <v>139</v>
      </c>
      <c r="AU123" s="16" t="s">
        <v>83</v>
      </c>
    </row>
    <row r="124" spans="2:65" s="1" customFormat="1" ht="22.5" customHeight="1">
      <c r="B124" s="162"/>
      <c r="C124" s="196" t="s">
        <v>9</v>
      </c>
      <c r="D124" s="196" t="s">
        <v>144</v>
      </c>
      <c r="E124" s="197" t="s">
        <v>469</v>
      </c>
      <c r="F124" s="198" t="s">
        <v>470</v>
      </c>
      <c r="G124" s="199" t="s">
        <v>456</v>
      </c>
      <c r="H124" s="200">
        <v>220</v>
      </c>
      <c r="I124" s="201"/>
      <c r="J124" s="202">
        <f>ROUND(I124*H124,2)</f>
        <v>0</v>
      </c>
      <c r="K124" s="198" t="s">
        <v>3</v>
      </c>
      <c r="L124" s="203"/>
      <c r="M124" s="204" t="s">
        <v>3</v>
      </c>
      <c r="N124" s="205" t="s">
        <v>46</v>
      </c>
      <c r="O124" s="34"/>
      <c r="P124" s="172">
        <f>O124*H124</f>
        <v>0</v>
      </c>
      <c r="Q124" s="172">
        <v>0</v>
      </c>
      <c r="R124" s="172">
        <f>Q124*H124</f>
        <v>0</v>
      </c>
      <c r="S124" s="172">
        <v>0</v>
      </c>
      <c r="T124" s="173">
        <f>S124*H124</f>
        <v>0</v>
      </c>
      <c r="AR124" s="16" t="s">
        <v>451</v>
      </c>
      <c r="AT124" s="16" t="s">
        <v>144</v>
      </c>
      <c r="AU124" s="16" t="s">
        <v>83</v>
      </c>
      <c r="AY124" s="16" t="s">
        <v>129</v>
      </c>
      <c r="BE124" s="174">
        <f>IF(N124="základní",J124,0)</f>
        <v>0</v>
      </c>
      <c r="BF124" s="174">
        <f>IF(N124="snížená",J124,0)</f>
        <v>0</v>
      </c>
      <c r="BG124" s="174">
        <f>IF(N124="zákl. přenesená",J124,0)</f>
        <v>0</v>
      </c>
      <c r="BH124" s="174">
        <f>IF(N124="sníž. přenesená",J124,0)</f>
        <v>0</v>
      </c>
      <c r="BI124" s="174">
        <f>IF(N124="nulová",J124,0)</f>
        <v>0</v>
      </c>
      <c r="BJ124" s="16" t="s">
        <v>22</v>
      </c>
      <c r="BK124" s="174">
        <f>ROUND(I124*H124,2)</f>
        <v>0</v>
      </c>
      <c r="BL124" s="16" t="s">
        <v>448</v>
      </c>
      <c r="BM124" s="16" t="s">
        <v>9</v>
      </c>
    </row>
    <row r="125" spans="2:47" s="1" customFormat="1" ht="13.5">
      <c r="B125" s="33"/>
      <c r="D125" s="187" t="s">
        <v>139</v>
      </c>
      <c r="F125" s="209" t="s">
        <v>470</v>
      </c>
      <c r="I125" s="177"/>
      <c r="L125" s="33"/>
      <c r="M125" s="62"/>
      <c r="N125" s="34"/>
      <c r="O125" s="34"/>
      <c r="P125" s="34"/>
      <c r="Q125" s="34"/>
      <c r="R125" s="34"/>
      <c r="S125" s="34"/>
      <c r="T125" s="63"/>
      <c r="AT125" s="16" t="s">
        <v>139</v>
      </c>
      <c r="AU125" s="16" t="s">
        <v>83</v>
      </c>
    </row>
    <row r="126" spans="2:65" s="1" customFormat="1" ht="22.5" customHeight="1">
      <c r="B126" s="162"/>
      <c r="C126" s="196" t="s">
        <v>231</v>
      </c>
      <c r="D126" s="196" t="s">
        <v>144</v>
      </c>
      <c r="E126" s="197" t="s">
        <v>471</v>
      </c>
      <c r="F126" s="198" t="s">
        <v>472</v>
      </c>
      <c r="G126" s="199" t="s">
        <v>456</v>
      </c>
      <c r="H126" s="200">
        <v>50</v>
      </c>
      <c r="I126" s="201"/>
      <c r="J126" s="202">
        <f>ROUND(I126*H126,2)</f>
        <v>0</v>
      </c>
      <c r="K126" s="198" t="s">
        <v>3</v>
      </c>
      <c r="L126" s="203"/>
      <c r="M126" s="204" t="s">
        <v>3</v>
      </c>
      <c r="N126" s="205" t="s">
        <v>46</v>
      </c>
      <c r="O126" s="34"/>
      <c r="P126" s="172">
        <f>O126*H126</f>
        <v>0</v>
      </c>
      <c r="Q126" s="172">
        <v>0</v>
      </c>
      <c r="R126" s="172">
        <f>Q126*H126</f>
        <v>0</v>
      </c>
      <c r="S126" s="172">
        <v>0</v>
      </c>
      <c r="T126" s="173">
        <f>S126*H126</f>
        <v>0</v>
      </c>
      <c r="AR126" s="16" t="s">
        <v>451</v>
      </c>
      <c r="AT126" s="16" t="s">
        <v>144</v>
      </c>
      <c r="AU126" s="16" t="s">
        <v>83</v>
      </c>
      <c r="AY126" s="16" t="s">
        <v>129</v>
      </c>
      <c r="BE126" s="174">
        <f>IF(N126="základní",J126,0)</f>
        <v>0</v>
      </c>
      <c r="BF126" s="174">
        <f>IF(N126="snížená",J126,0)</f>
        <v>0</v>
      </c>
      <c r="BG126" s="174">
        <f>IF(N126="zákl. přenesená",J126,0)</f>
        <v>0</v>
      </c>
      <c r="BH126" s="174">
        <f>IF(N126="sníž. přenesená",J126,0)</f>
        <v>0</v>
      </c>
      <c r="BI126" s="174">
        <f>IF(N126="nulová",J126,0)</f>
        <v>0</v>
      </c>
      <c r="BJ126" s="16" t="s">
        <v>22</v>
      </c>
      <c r="BK126" s="174">
        <f>ROUND(I126*H126,2)</f>
        <v>0</v>
      </c>
      <c r="BL126" s="16" t="s">
        <v>448</v>
      </c>
      <c r="BM126" s="16" t="s">
        <v>231</v>
      </c>
    </row>
    <row r="127" spans="2:47" s="1" customFormat="1" ht="13.5">
      <c r="B127" s="33"/>
      <c r="D127" s="187" t="s">
        <v>139</v>
      </c>
      <c r="F127" s="209" t="s">
        <v>472</v>
      </c>
      <c r="I127" s="177"/>
      <c r="L127" s="33"/>
      <c r="M127" s="62"/>
      <c r="N127" s="34"/>
      <c r="O127" s="34"/>
      <c r="P127" s="34"/>
      <c r="Q127" s="34"/>
      <c r="R127" s="34"/>
      <c r="S127" s="34"/>
      <c r="T127" s="63"/>
      <c r="AT127" s="16" t="s">
        <v>139</v>
      </c>
      <c r="AU127" s="16" t="s">
        <v>83</v>
      </c>
    </row>
    <row r="128" spans="2:65" s="1" customFormat="1" ht="22.5" customHeight="1">
      <c r="B128" s="162"/>
      <c r="C128" s="196" t="s">
        <v>240</v>
      </c>
      <c r="D128" s="196" t="s">
        <v>144</v>
      </c>
      <c r="E128" s="197" t="s">
        <v>473</v>
      </c>
      <c r="F128" s="198" t="s">
        <v>474</v>
      </c>
      <c r="G128" s="199" t="s">
        <v>456</v>
      </c>
      <c r="H128" s="200">
        <v>300</v>
      </c>
      <c r="I128" s="201"/>
      <c r="J128" s="202">
        <f>ROUND(I128*H128,2)</f>
        <v>0</v>
      </c>
      <c r="K128" s="198" t="s">
        <v>3</v>
      </c>
      <c r="L128" s="203"/>
      <c r="M128" s="204" t="s">
        <v>3</v>
      </c>
      <c r="N128" s="205" t="s">
        <v>46</v>
      </c>
      <c r="O128" s="34"/>
      <c r="P128" s="172">
        <f>O128*H128</f>
        <v>0</v>
      </c>
      <c r="Q128" s="172">
        <v>0</v>
      </c>
      <c r="R128" s="172">
        <f>Q128*H128</f>
        <v>0</v>
      </c>
      <c r="S128" s="172">
        <v>0</v>
      </c>
      <c r="T128" s="173">
        <f>S128*H128</f>
        <v>0</v>
      </c>
      <c r="AR128" s="16" t="s">
        <v>451</v>
      </c>
      <c r="AT128" s="16" t="s">
        <v>144</v>
      </c>
      <c r="AU128" s="16" t="s">
        <v>83</v>
      </c>
      <c r="AY128" s="16" t="s">
        <v>129</v>
      </c>
      <c r="BE128" s="174">
        <f>IF(N128="základní",J128,0)</f>
        <v>0</v>
      </c>
      <c r="BF128" s="174">
        <f>IF(N128="snížená",J128,0)</f>
        <v>0</v>
      </c>
      <c r="BG128" s="174">
        <f>IF(N128="zákl. přenesená",J128,0)</f>
        <v>0</v>
      </c>
      <c r="BH128" s="174">
        <f>IF(N128="sníž. přenesená",J128,0)</f>
        <v>0</v>
      </c>
      <c r="BI128" s="174">
        <f>IF(N128="nulová",J128,0)</f>
        <v>0</v>
      </c>
      <c r="BJ128" s="16" t="s">
        <v>22</v>
      </c>
      <c r="BK128" s="174">
        <f>ROUND(I128*H128,2)</f>
        <v>0</v>
      </c>
      <c r="BL128" s="16" t="s">
        <v>448</v>
      </c>
      <c r="BM128" s="16" t="s">
        <v>240</v>
      </c>
    </row>
    <row r="129" spans="2:47" s="1" customFormat="1" ht="13.5">
      <c r="B129" s="33"/>
      <c r="D129" s="175" t="s">
        <v>139</v>
      </c>
      <c r="F129" s="176" t="s">
        <v>474</v>
      </c>
      <c r="I129" s="177"/>
      <c r="L129" s="33"/>
      <c r="M129" s="62"/>
      <c r="N129" s="34"/>
      <c r="O129" s="34"/>
      <c r="P129" s="34"/>
      <c r="Q129" s="34"/>
      <c r="R129" s="34"/>
      <c r="S129" s="34"/>
      <c r="T129" s="63"/>
      <c r="AT129" s="16" t="s">
        <v>139</v>
      </c>
      <c r="AU129" s="16" t="s">
        <v>83</v>
      </c>
    </row>
    <row r="130" spans="2:63" s="10" customFormat="1" ht="36.75" customHeight="1">
      <c r="B130" s="148"/>
      <c r="D130" s="159" t="s">
        <v>74</v>
      </c>
      <c r="E130" s="217" t="s">
        <v>475</v>
      </c>
      <c r="F130" s="217" t="s">
        <v>476</v>
      </c>
      <c r="I130" s="151"/>
      <c r="J130" s="218">
        <f>BK130</f>
        <v>0</v>
      </c>
      <c r="L130" s="148"/>
      <c r="M130" s="153"/>
      <c r="N130" s="154"/>
      <c r="O130" s="154"/>
      <c r="P130" s="155">
        <f>SUM(P131:P134)</f>
        <v>0</v>
      </c>
      <c r="Q130" s="154"/>
      <c r="R130" s="155">
        <f>SUM(R131:R134)</f>
        <v>0</v>
      </c>
      <c r="S130" s="154"/>
      <c r="T130" s="156">
        <f>SUM(T131:T134)</f>
        <v>0</v>
      </c>
      <c r="AR130" s="149" t="s">
        <v>137</v>
      </c>
      <c r="AT130" s="157" t="s">
        <v>74</v>
      </c>
      <c r="AU130" s="157" t="s">
        <v>75</v>
      </c>
      <c r="AY130" s="149" t="s">
        <v>129</v>
      </c>
      <c r="BK130" s="158">
        <f>SUM(BK131:BK134)</f>
        <v>0</v>
      </c>
    </row>
    <row r="131" spans="2:65" s="1" customFormat="1" ht="31.5" customHeight="1">
      <c r="B131" s="162"/>
      <c r="C131" s="163" t="s">
        <v>246</v>
      </c>
      <c r="D131" s="163" t="s">
        <v>132</v>
      </c>
      <c r="E131" s="164" t="s">
        <v>477</v>
      </c>
      <c r="F131" s="165" t="s">
        <v>478</v>
      </c>
      <c r="G131" s="166" t="s">
        <v>479</v>
      </c>
      <c r="H131" s="167">
        <v>32</v>
      </c>
      <c r="I131" s="168"/>
      <c r="J131" s="169">
        <f>ROUND(I131*H131,2)</f>
        <v>0</v>
      </c>
      <c r="K131" s="165" t="s">
        <v>3</v>
      </c>
      <c r="L131" s="33"/>
      <c r="M131" s="170" t="s">
        <v>3</v>
      </c>
      <c r="N131" s="171" t="s">
        <v>46</v>
      </c>
      <c r="O131" s="34"/>
      <c r="P131" s="172">
        <f>O131*H131</f>
        <v>0</v>
      </c>
      <c r="Q131" s="172">
        <v>0</v>
      </c>
      <c r="R131" s="172">
        <f>Q131*H131</f>
        <v>0</v>
      </c>
      <c r="S131" s="172">
        <v>0</v>
      </c>
      <c r="T131" s="173">
        <f>S131*H131</f>
        <v>0</v>
      </c>
      <c r="AR131" s="16" t="s">
        <v>480</v>
      </c>
      <c r="AT131" s="16" t="s">
        <v>132</v>
      </c>
      <c r="AU131" s="16" t="s">
        <v>22</v>
      </c>
      <c r="AY131" s="16" t="s">
        <v>129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6" t="s">
        <v>22</v>
      </c>
      <c r="BK131" s="174">
        <f>ROUND(I131*H131,2)</f>
        <v>0</v>
      </c>
      <c r="BL131" s="16" t="s">
        <v>480</v>
      </c>
      <c r="BM131" s="16" t="s">
        <v>246</v>
      </c>
    </row>
    <row r="132" spans="2:47" s="1" customFormat="1" ht="13.5">
      <c r="B132" s="33"/>
      <c r="D132" s="187" t="s">
        <v>139</v>
      </c>
      <c r="F132" s="209" t="s">
        <v>478</v>
      </c>
      <c r="I132" s="177"/>
      <c r="L132" s="33"/>
      <c r="M132" s="62"/>
      <c r="N132" s="34"/>
      <c r="O132" s="34"/>
      <c r="P132" s="34"/>
      <c r="Q132" s="34"/>
      <c r="R132" s="34"/>
      <c r="S132" s="34"/>
      <c r="T132" s="63"/>
      <c r="AT132" s="16" t="s">
        <v>139</v>
      </c>
      <c r="AU132" s="16" t="s">
        <v>22</v>
      </c>
    </row>
    <row r="133" spans="2:65" s="1" customFormat="1" ht="22.5" customHeight="1">
      <c r="B133" s="162"/>
      <c r="C133" s="163" t="s">
        <v>253</v>
      </c>
      <c r="D133" s="163" t="s">
        <v>132</v>
      </c>
      <c r="E133" s="164" t="s">
        <v>481</v>
      </c>
      <c r="F133" s="165" t="s">
        <v>482</v>
      </c>
      <c r="G133" s="166" t="s">
        <v>479</v>
      </c>
      <c r="H133" s="167">
        <v>24</v>
      </c>
      <c r="I133" s="168"/>
      <c r="J133" s="169">
        <f>ROUND(I133*H133,2)</f>
        <v>0</v>
      </c>
      <c r="K133" s="165" t="s">
        <v>3</v>
      </c>
      <c r="L133" s="33"/>
      <c r="M133" s="170" t="s">
        <v>3</v>
      </c>
      <c r="N133" s="171" t="s">
        <v>46</v>
      </c>
      <c r="O133" s="34"/>
      <c r="P133" s="172">
        <f>O133*H133</f>
        <v>0</v>
      </c>
      <c r="Q133" s="172">
        <v>0</v>
      </c>
      <c r="R133" s="172">
        <f>Q133*H133</f>
        <v>0</v>
      </c>
      <c r="S133" s="172">
        <v>0</v>
      </c>
      <c r="T133" s="173">
        <f>S133*H133</f>
        <v>0</v>
      </c>
      <c r="AR133" s="16" t="s">
        <v>480</v>
      </c>
      <c r="AT133" s="16" t="s">
        <v>132</v>
      </c>
      <c r="AU133" s="16" t="s">
        <v>22</v>
      </c>
      <c r="AY133" s="16" t="s">
        <v>129</v>
      </c>
      <c r="BE133" s="174">
        <f>IF(N133="základní",J133,0)</f>
        <v>0</v>
      </c>
      <c r="BF133" s="174">
        <f>IF(N133="snížená",J133,0)</f>
        <v>0</v>
      </c>
      <c r="BG133" s="174">
        <f>IF(N133="zákl. přenesená",J133,0)</f>
        <v>0</v>
      </c>
      <c r="BH133" s="174">
        <f>IF(N133="sníž. přenesená",J133,0)</f>
        <v>0</v>
      </c>
      <c r="BI133" s="174">
        <f>IF(N133="nulová",J133,0)</f>
        <v>0</v>
      </c>
      <c r="BJ133" s="16" t="s">
        <v>22</v>
      </c>
      <c r="BK133" s="174">
        <f>ROUND(I133*H133,2)</f>
        <v>0</v>
      </c>
      <c r="BL133" s="16" t="s">
        <v>480</v>
      </c>
      <c r="BM133" s="16" t="s">
        <v>253</v>
      </c>
    </row>
    <row r="134" spans="2:47" s="1" customFormat="1" ht="13.5">
      <c r="B134" s="33"/>
      <c r="D134" s="175" t="s">
        <v>139</v>
      </c>
      <c r="F134" s="176" t="s">
        <v>482</v>
      </c>
      <c r="I134" s="177"/>
      <c r="L134" s="33"/>
      <c r="M134" s="62"/>
      <c r="N134" s="34"/>
      <c r="O134" s="34"/>
      <c r="P134" s="34"/>
      <c r="Q134" s="34"/>
      <c r="R134" s="34"/>
      <c r="S134" s="34"/>
      <c r="T134" s="63"/>
      <c r="AT134" s="16" t="s">
        <v>139</v>
      </c>
      <c r="AU134" s="16" t="s">
        <v>22</v>
      </c>
    </row>
    <row r="135" spans="2:63" s="10" customFormat="1" ht="36.75" customHeight="1">
      <c r="B135" s="148"/>
      <c r="D135" s="149" t="s">
        <v>74</v>
      </c>
      <c r="E135" s="150" t="s">
        <v>407</v>
      </c>
      <c r="F135" s="150" t="s">
        <v>408</v>
      </c>
      <c r="I135" s="151"/>
      <c r="J135" s="152">
        <f>BK135</f>
        <v>0</v>
      </c>
      <c r="L135" s="148"/>
      <c r="M135" s="153"/>
      <c r="N135" s="154"/>
      <c r="O135" s="154"/>
      <c r="P135" s="155">
        <f>P136</f>
        <v>0</v>
      </c>
      <c r="Q135" s="154"/>
      <c r="R135" s="155">
        <f>R136</f>
        <v>0</v>
      </c>
      <c r="S135" s="154"/>
      <c r="T135" s="156">
        <f>T136</f>
        <v>0</v>
      </c>
      <c r="AR135" s="149" t="s">
        <v>166</v>
      </c>
      <c r="AT135" s="157" t="s">
        <v>74</v>
      </c>
      <c r="AU135" s="157" t="s">
        <v>75</v>
      </c>
      <c r="AY135" s="149" t="s">
        <v>129</v>
      </c>
      <c r="BK135" s="158">
        <f>BK136</f>
        <v>0</v>
      </c>
    </row>
    <row r="136" spans="2:63" s="10" customFormat="1" ht="19.5" customHeight="1">
      <c r="B136" s="148"/>
      <c r="D136" s="159" t="s">
        <v>74</v>
      </c>
      <c r="E136" s="160" t="s">
        <v>407</v>
      </c>
      <c r="F136" s="160" t="s">
        <v>408</v>
      </c>
      <c r="I136" s="151"/>
      <c r="J136" s="161">
        <f>BK136</f>
        <v>0</v>
      </c>
      <c r="L136" s="148"/>
      <c r="M136" s="153"/>
      <c r="N136" s="154"/>
      <c r="O136" s="154"/>
      <c r="P136" s="155">
        <f>SUM(P137:P146)</f>
        <v>0</v>
      </c>
      <c r="Q136" s="154"/>
      <c r="R136" s="155">
        <f>SUM(R137:R146)</f>
        <v>0</v>
      </c>
      <c r="S136" s="154"/>
      <c r="T136" s="156">
        <f>SUM(T137:T146)</f>
        <v>0</v>
      </c>
      <c r="AR136" s="149" t="s">
        <v>166</v>
      </c>
      <c r="AT136" s="157" t="s">
        <v>74</v>
      </c>
      <c r="AU136" s="157" t="s">
        <v>22</v>
      </c>
      <c r="AY136" s="149" t="s">
        <v>129</v>
      </c>
      <c r="BK136" s="158">
        <f>SUM(BK137:BK146)</f>
        <v>0</v>
      </c>
    </row>
    <row r="137" spans="2:65" s="1" customFormat="1" ht="22.5" customHeight="1">
      <c r="B137" s="162"/>
      <c r="C137" s="163" t="s">
        <v>258</v>
      </c>
      <c r="D137" s="163" t="s">
        <v>132</v>
      </c>
      <c r="E137" s="164" t="s">
        <v>483</v>
      </c>
      <c r="F137" s="165" t="s">
        <v>484</v>
      </c>
      <c r="G137" s="166" t="s">
        <v>485</v>
      </c>
      <c r="H137" s="167">
        <v>1</v>
      </c>
      <c r="I137" s="168"/>
      <c r="J137" s="169">
        <f>ROUND(I137*H137,2)</f>
        <v>0</v>
      </c>
      <c r="K137" s="165" t="s">
        <v>3</v>
      </c>
      <c r="L137" s="33"/>
      <c r="M137" s="170" t="s">
        <v>3</v>
      </c>
      <c r="N137" s="171" t="s">
        <v>46</v>
      </c>
      <c r="O137" s="34"/>
      <c r="P137" s="172">
        <f>O137*H137</f>
        <v>0</v>
      </c>
      <c r="Q137" s="172">
        <v>0</v>
      </c>
      <c r="R137" s="172">
        <f>Q137*H137</f>
        <v>0</v>
      </c>
      <c r="S137" s="172">
        <v>0</v>
      </c>
      <c r="T137" s="173">
        <f>S137*H137</f>
        <v>0</v>
      </c>
      <c r="AR137" s="16" t="s">
        <v>137</v>
      </c>
      <c r="AT137" s="16" t="s">
        <v>132</v>
      </c>
      <c r="AU137" s="16" t="s">
        <v>83</v>
      </c>
      <c r="AY137" s="16" t="s">
        <v>129</v>
      </c>
      <c r="BE137" s="174">
        <f>IF(N137="základní",J137,0)</f>
        <v>0</v>
      </c>
      <c r="BF137" s="174">
        <f>IF(N137="snížená",J137,0)</f>
        <v>0</v>
      </c>
      <c r="BG137" s="174">
        <f>IF(N137="zákl. přenesená",J137,0)</f>
        <v>0</v>
      </c>
      <c r="BH137" s="174">
        <f>IF(N137="sníž. přenesená",J137,0)</f>
        <v>0</v>
      </c>
      <c r="BI137" s="174">
        <f>IF(N137="nulová",J137,0)</f>
        <v>0</v>
      </c>
      <c r="BJ137" s="16" t="s">
        <v>22</v>
      </c>
      <c r="BK137" s="174">
        <f>ROUND(I137*H137,2)</f>
        <v>0</v>
      </c>
      <c r="BL137" s="16" t="s">
        <v>137</v>
      </c>
      <c r="BM137" s="16" t="s">
        <v>258</v>
      </c>
    </row>
    <row r="138" spans="2:47" s="1" customFormat="1" ht="13.5">
      <c r="B138" s="33"/>
      <c r="D138" s="187" t="s">
        <v>139</v>
      </c>
      <c r="F138" s="209" t="s">
        <v>484</v>
      </c>
      <c r="I138" s="177"/>
      <c r="L138" s="33"/>
      <c r="M138" s="62"/>
      <c r="N138" s="34"/>
      <c r="O138" s="34"/>
      <c r="P138" s="34"/>
      <c r="Q138" s="34"/>
      <c r="R138" s="34"/>
      <c r="S138" s="34"/>
      <c r="T138" s="63"/>
      <c r="AT138" s="16" t="s">
        <v>139</v>
      </c>
      <c r="AU138" s="16" t="s">
        <v>83</v>
      </c>
    </row>
    <row r="139" spans="2:65" s="1" customFormat="1" ht="22.5" customHeight="1">
      <c r="B139" s="162"/>
      <c r="C139" s="163" t="s">
        <v>8</v>
      </c>
      <c r="D139" s="163" t="s">
        <v>132</v>
      </c>
      <c r="E139" s="164" t="s">
        <v>486</v>
      </c>
      <c r="F139" s="165" t="s">
        <v>487</v>
      </c>
      <c r="G139" s="166" t="s">
        <v>485</v>
      </c>
      <c r="H139" s="167">
        <v>1</v>
      </c>
      <c r="I139" s="168"/>
      <c r="J139" s="169">
        <f>ROUND(I139*H139,2)</f>
        <v>0</v>
      </c>
      <c r="K139" s="165" t="s">
        <v>3</v>
      </c>
      <c r="L139" s="33"/>
      <c r="M139" s="170" t="s">
        <v>3</v>
      </c>
      <c r="N139" s="171" t="s">
        <v>46</v>
      </c>
      <c r="O139" s="34"/>
      <c r="P139" s="172">
        <f>O139*H139</f>
        <v>0</v>
      </c>
      <c r="Q139" s="172">
        <v>0</v>
      </c>
      <c r="R139" s="172">
        <f>Q139*H139</f>
        <v>0</v>
      </c>
      <c r="S139" s="172">
        <v>0</v>
      </c>
      <c r="T139" s="173">
        <f>S139*H139</f>
        <v>0</v>
      </c>
      <c r="AR139" s="16" t="s">
        <v>137</v>
      </c>
      <c r="AT139" s="16" t="s">
        <v>132</v>
      </c>
      <c r="AU139" s="16" t="s">
        <v>83</v>
      </c>
      <c r="AY139" s="16" t="s">
        <v>129</v>
      </c>
      <c r="BE139" s="174">
        <f>IF(N139="základní",J139,0)</f>
        <v>0</v>
      </c>
      <c r="BF139" s="174">
        <f>IF(N139="snížená",J139,0)</f>
        <v>0</v>
      </c>
      <c r="BG139" s="174">
        <f>IF(N139="zákl. přenesená",J139,0)</f>
        <v>0</v>
      </c>
      <c r="BH139" s="174">
        <f>IF(N139="sníž. přenesená",J139,0)</f>
        <v>0</v>
      </c>
      <c r="BI139" s="174">
        <f>IF(N139="nulová",J139,0)</f>
        <v>0</v>
      </c>
      <c r="BJ139" s="16" t="s">
        <v>22</v>
      </c>
      <c r="BK139" s="174">
        <f>ROUND(I139*H139,2)</f>
        <v>0</v>
      </c>
      <c r="BL139" s="16" t="s">
        <v>137</v>
      </c>
      <c r="BM139" s="16" t="s">
        <v>8</v>
      </c>
    </row>
    <row r="140" spans="2:47" s="1" customFormat="1" ht="13.5">
      <c r="B140" s="33"/>
      <c r="D140" s="187" t="s">
        <v>139</v>
      </c>
      <c r="F140" s="209" t="s">
        <v>487</v>
      </c>
      <c r="I140" s="177"/>
      <c r="L140" s="33"/>
      <c r="M140" s="62"/>
      <c r="N140" s="34"/>
      <c r="O140" s="34"/>
      <c r="P140" s="34"/>
      <c r="Q140" s="34"/>
      <c r="R140" s="34"/>
      <c r="S140" s="34"/>
      <c r="T140" s="63"/>
      <c r="AT140" s="16" t="s">
        <v>139</v>
      </c>
      <c r="AU140" s="16" t="s">
        <v>83</v>
      </c>
    </row>
    <row r="141" spans="2:65" s="1" customFormat="1" ht="22.5" customHeight="1">
      <c r="B141" s="162"/>
      <c r="C141" s="163" t="s">
        <v>267</v>
      </c>
      <c r="D141" s="163" t="s">
        <v>132</v>
      </c>
      <c r="E141" s="164" t="s">
        <v>488</v>
      </c>
      <c r="F141" s="165" t="s">
        <v>489</v>
      </c>
      <c r="G141" s="166" t="s">
        <v>485</v>
      </c>
      <c r="H141" s="167">
        <v>1</v>
      </c>
      <c r="I141" s="168"/>
      <c r="J141" s="169">
        <f>ROUND(I141*H141,2)</f>
        <v>0</v>
      </c>
      <c r="K141" s="165" t="s">
        <v>3</v>
      </c>
      <c r="L141" s="33"/>
      <c r="M141" s="170" t="s">
        <v>3</v>
      </c>
      <c r="N141" s="171" t="s">
        <v>46</v>
      </c>
      <c r="O141" s="34"/>
      <c r="P141" s="172">
        <f>O141*H141</f>
        <v>0</v>
      </c>
      <c r="Q141" s="172">
        <v>0</v>
      </c>
      <c r="R141" s="172">
        <f>Q141*H141</f>
        <v>0</v>
      </c>
      <c r="S141" s="172">
        <v>0</v>
      </c>
      <c r="T141" s="173">
        <f>S141*H141</f>
        <v>0</v>
      </c>
      <c r="AR141" s="16" t="s">
        <v>137</v>
      </c>
      <c r="AT141" s="16" t="s">
        <v>132</v>
      </c>
      <c r="AU141" s="16" t="s">
        <v>83</v>
      </c>
      <c r="AY141" s="16" t="s">
        <v>129</v>
      </c>
      <c r="BE141" s="174">
        <f>IF(N141="základní",J141,0)</f>
        <v>0</v>
      </c>
      <c r="BF141" s="174">
        <f>IF(N141="snížená",J141,0)</f>
        <v>0</v>
      </c>
      <c r="BG141" s="174">
        <f>IF(N141="zákl. přenesená",J141,0)</f>
        <v>0</v>
      </c>
      <c r="BH141" s="174">
        <f>IF(N141="sníž. přenesená",J141,0)</f>
        <v>0</v>
      </c>
      <c r="BI141" s="174">
        <f>IF(N141="nulová",J141,0)</f>
        <v>0</v>
      </c>
      <c r="BJ141" s="16" t="s">
        <v>22</v>
      </c>
      <c r="BK141" s="174">
        <f>ROUND(I141*H141,2)</f>
        <v>0</v>
      </c>
      <c r="BL141" s="16" t="s">
        <v>137</v>
      </c>
      <c r="BM141" s="16" t="s">
        <v>267</v>
      </c>
    </row>
    <row r="142" spans="2:47" s="1" customFormat="1" ht="13.5">
      <c r="B142" s="33"/>
      <c r="D142" s="187" t="s">
        <v>139</v>
      </c>
      <c r="F142" s="209" t="s">
        <v>489</v>
      </c>
      <c r="I142" s="177"/>
      <c r="L142" s="33"/>
      <c r="M142" s="62"/>
      <c r="N142" s="34"/>
      <c r="O142" s="34"/>
      <c r="P142" s="34"/>
      <c r="Q142" s="34"/>
      <c r="R142" s="34"/>
      <c r="S142" s="34"/>
      <c r="T142" s="63"/>
      <c r="AT142" s="16" t="s">
        <v>139</v>
      </c>
      <c r="AU142" s="16" t="s">
        <v>83</v>
      </c>
    </row>
    <row r="143" spans="2:65" s="1" customFormat="1" ht="22.5" customHeight="1">
      <c r="B143" s="162"/>
      <c r="C143" s="163" t="s">
        <v>273</v>
      </c>
      <c r="D143" s="163" t="s">
        <v>132</v>
      </c>
      <c r="E143" s="164" t="s">
        <v>490</v>
      </c>
      <c r="F143" s="165" t="s">
        <v>491</v>
      </c>
      <c r="G143" s="166" t="s">
        <v>485</v>
      </c>
      <c r="H143" s="167">
        <v>1</v>
      </c>
      <c r="I143" s="168"/>
      <c r="J143" s="169">
        <f>ROUND(I143*H143,2)</f>
        <v>0</v>
      </c>
      <c r="K143" s="165" t="s">
        <v>3</v>
      </c>
      <c r="L143" s="33"/>
      <c r="M143" s="170" t="s">
        <v>3</v>
      </c>
      <c r="N143" s="171" t="s">
        <v>46</v>
      </c>
      <c r="O143" s="34"/>
      <c r="P143" s="172">
        <f>O143*H143</f>
        <v>0</v>
      </c>
      <c r="Q143" s="172">
        <v>0</v>
      </c>
      <c r="R143" s="172">
        <f>Q143*H143</f>
        <v>0</v>
      </c>
      <c r="S143" s="172">
        <v>0</v>
      </c>
      <c r="T143" s="173">
        <f>S143*H143</f>
        <v>0</v>
      </c>
      <c r="AR143" s="16" t="s">
        <v>137</v>
      </c>
      <c r="AT143" s="16" t="s">
        <v>132</v>
      </c>
      <c r="AU143" s="16" t="s">
        <v>83</v>
      </c>
      <c r="AY143" s="16" t="s">
        <v>129</v>
      </c>
      <c r="BE143" s="174">
        <f>IF(N143="základní",J143,0)</f>
        <v>0</v>
      </c>
      <c r="BF143" s="174">
        <f>IF(N143="snížená",J143,0)</f>
        <v>0</v>
      </c>
      <c r="BG143" s="174">
        <f>IF(N143="zákl. přenesená",J143,0)</f>
        <v>0</v>
      </c>
      <c r="BH143" s="174">
        <f>IF(N143="sníž. přenesená",J143,0)</f>
        <v>0</v>
      </c>
      <c r="BI143" s="174">
        <f>IF(N143="nulová",J143,0)</f>
        <v>0</v>
      </c>
      <c r="BJ143" s="16" t="s">
        <v>22</v>
      </c>
      <c r="BK143" s="174">
        <f>ROUND(I143*H143,2)</f>
        <v>0</v>
      </c>
      <c r="BL143" s="16" t="s">
        <v>137</v>
      </c>
      <c r="BM143" s="16" t="s">
        <v>273</v>
      </c>
    </row>
    <row r="144" spans="2:47" s="1" customFormat="1" ht="13.5">
      <c r="B144" s="33"/>
      <c r="D144" s="187" t="s">
        <v>139</v>
      </c>
      <c r="F144" s="209" t="s">
        <v>491</v>
      </c>
      <c r="I144" s="177"/>
      <c r="L144" s="33"/>
      <c r="M144" s="62"/>
      <c r="N144" s="34"/>
      <c r="O144" s="34"/>
      <c r="P144" s="34"/>
      <c r="Q144" s="34"/>
      <c r="R144" s="34"/>
      <c r="S144" s="34"/>
      <c r="T144" s="63"/>
      <c r="AT144" s="16" t="s">
        <v>139</v>
      </c>
      <c r="AU144" s="16" t="s">
        <v>83</v>
      </c>
    </row>
    <row r="145" spans="2:65" s="1" customFormat="1" ht="22.5" customHeight="1">
      <c r="B145" s="162"/>
      <c r="C145" s="163" t="s">
        <v>279</v>
      </c>
      <c r="D145" s="163" t="s">
        <v>132</v>
      </c>
      <c r="E145" s="164" t="s">
        <v>492</v>
      </c>
      <c r="F145" s="165" t="s">
        <v>493</v>
      </c>
      <c r="G145" s="166" t="s">
        <v>485</v>
      </c>
      <c r="H145" s="167">
        <v>1</v>
      </c>
      <c r="I145" s="168"/>
      <c r="J145" s="169">
        <f>ROUND(I145*H145,2)</f>
        <v>0</v>
      </c>
      <c r="K145" s="165" t="s">
        <v>3</v>
      </c>
      <c r="L145" s="33"/>
      <c r="M145" s="170" t="s">
        <v>3</v>
      </c>
      <c r="N145" s="171" t="s">
        <v>46</v>
      </c>
      <c r="O145" s="34"/>
      <c r="P145" s="172">
        <f>O145*H145</f>
        <v>0</v>
      </c>
      <c r="Q145" s="172">
        <v>0</v>
      </c>
      <c r="R145" s="172">
        <f>Q145*H145</f>
        <v>0</v>
      </c>
      <c r="S145" s="172">
        <v>0</v>
      </c>
      <c r="T145" s="173">
        <f>S145*H145</f>
        <v>0</v>
      </c>
      <c r="AR145" s="16" t="s">
        <v>137</v>
      </c>
      <c r="AT145" s="16" t="s">
        <v>132</v>
      </c>
      <c r="AU145" s="16" t="s">
        <v>83</v>
      </c>
      <c r="AY145" s="16" t="s">
        <v>129</v>
      </c>
      <c r="BE145" s="174">
        <f>IF(N145="základní",J145,0)</f>
        <v>0</v>
      </c>
      <c r="BF145" s="174">
        <f>IF(N145="snížená",J145,0)</f>
        <v>0</v>
      </c>
      <c r="BG145" s="174">
        <f>IF(N145="zákl. přenesená",J145,0)</f>
        <v>0</v>
      </c>
      <c r="BH145" s="174">
        <f>IF(N145="sníž. přenesená",J145,0)</f>
        <v>0</v>
      </c>
      <c r="BI145" s="174">
        <f>IF(N145="nulová",J145,0)</f>
        <v>0</v>
      </c>
      <c r="BJ145" s="16" t="s">
        <v>22</v>
      </c>
      <c r="BK145" s="174">
        <f>ROUND(I145*H145,2)</f>
        <v>0</v>
      </c>
      <c r="BL145" s="16" t="s">
        <v>137</v>
      </c>
      <c r="BM145" s="16" t="s">
        <v>279</v>
      </c>
    </row>
    <row r="146" spans="2:47" s="1" customFormat="1" ht="13.5">
      <c r="B146" s="33"/>
      <c r="D146" s="175" t="s">
        <v>139</v>
      </c>
      <c r="F146" s="176" t="s">
        <v>493</v>
      </c>
      <c r="I146" s="177"/>
      <c r="L146" s="33"/>
      <c r="M146" s="211"/>
      <c r="N146" s="212"/>
      <c r="O146" s="212"/>
      <c r="P146" s="212"/>
      <c r="Q146" s="212"/>
      <c r="R146" s="212"/>
      <c r="S146" s="212"/>
      <c r="T146" s="213"/>
      <c r="AT146" s="16" t="s">
        <v>139</v>
      </c>
      <c r="AU146" s="16" t="s">
        <v>83</v>
      </c>
    </row>
    <row r="147" spans="2:12" s="1" customFormat="1" ht="6.75" customHeight="1">
      <c r="B147" s="48"/>
      <c r="C147" s="49"/>
      <c r="D147" s="49"/>
      <c r="E147" s="49"/>
      <c r="F147" s="49"/>
      <c r="G147" s="49"/>
      <c r="H147" s="49"/>
      <c r="I147" s="115"/>
      <c r="J147" s="49"/>
      <c r="K147" s="49"/>
      <c r="L147" s="33"/>
    </row>
    <row r="233" ht="13.5">
      <c r="AT233" s="214"/>
    </row>
  </sheetData>
  <sheetProtection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29" customWidth="1"/>
    <col min="2" max="2" width="1.66796875" style="229" customWidth="1"/>
    <col min="3" max="4" width="5" style="229" customWidth="1"/>
    <col min="5" max="5" width="11.66015625" style="229" customWidth="1"/>
    <col min="6" max="6" width="9.16015625" style="229" customWidth="1"/>
    <col min="7" max="7" width="5" style="229" customWidth="1"/>
    <col min="8" max="8" width="77.83203125" style="229" customWidth="1"/>
    <col min="9" max="10" width="20" style="229" customWidth="1"/>
    <col min="11" max="11" width="1.66796875" style="229" customWidth="1"/>
    <col min="12" max="16384" width="9.33203125" style="229" customWidth="1"/>
  </cols>
  <sheetData>
    <row r="1" ht="37.5" customHeight="1"/>
    <row r="2" spans="2:11" ht="7.5" customHeight="1">
      <c r="B2" s="230"/>
      <c r="C2" s="231"/>
      <c r="D2" s="231"/>
      <c r="E2" s="231"/>
      <c r="F2" s="231"/>
      <c r="G2" s="231"/>
      <c r="H2" s="231"/>
      <c r="I2" s="231"/>
      <c r="J2" s="231"/>
      <c r="K2" s="232"/>
    </row>
    <row r="3" spans="2:11" s="235" customFormat="1" ht="45" customHeight="1">
      <c r="B3" s="233"/>
      <c r="C3" s="355" t="s">
        <v>501</v>
      </c>
      <c r="D3" s="355"/>
      <c r="E3" s="355"/>
      <c r="F3" s="355"/>
      <c r="G3" s="355"/>
      <c r="H3" s="355"/>
      <c r="I3" s="355"/>
      <c r="J3" s="355"/>
      <c r="K3" s="234"/>
    </row>
    <row r="4" spans="2:11" ht="25.5" customHeight="1">
      <c r="B4" s="236"/>
      <c r="C4" s="360" t="s">
        <v>502</v>
      </c>
      <c r="D4" s="360"/>
      <c r="E4" s="360"/>
      <c r="F4" s="360"/>
      <c r="G4" s="360"/>
      <c r="H4" s="360"/>
      <c r="I4" s="360"/>
      <c r="J4" s="360"/>
      <c r="K4" s="237"/>
    </row>
    <row r="5" spans="2:11" ht="5.25" customHeight="1">
      <c r="B5" s="236"/>
      <c r="C5" s="238"/>
      <c r="D5" s="238"/>
      <c r="E5" s="238"/>
      <c r="F5" s="238"/>
      <c r="G5" s="238"/>
      <c r="H5" s="238"/>
      <c r="I5" s="238"/>
      <c r="J5" s="238"/>
      <c r="K5" s="237"/>
    </row>
    <row r="6" spans="2:11" ht="15" customHeight="1">
      <c r="B6" s="236"/>
      <c r="C6" s="357" t="s">
        <v>503</v>
      </c>
      <c r="D6" s="357"/>
      <c r="E6" s="357"/>
      <c r="F6" s="357"/>
      <c r="G6" s="357"/>
      <c r="H6" s="357"/>
      <c r="I6" s="357"/>
      <c r="J6" s="357"/>
      <c r="K6" s="237"/>
    </row>
    <row r="7" spans="2:11" ht="15" customHeight="1">
      <c r="B7" s="240"/>
      <c r="C7" s="357" t="s">
        <v>504</v>
      </c>
      <c r="D7" s="357"/>
      <c r="E7" s="357"/>
      <c r="F7" s="357"/>
      <c r="G7" s="357"/>
      <c r="H7" s="357"/>
      <c r="I7" s="357"/>
      <c r="J7" s="357"/>
      <c r="K7" s="237"/>
    </row>
    <row r="8" spans="2:11" ht="12.75" customHeight="1">
      <c r="B8" s="240"/>
      <c r="C8" s="239"/>
      <c r="D8" s="239"/>
      <c r="E8" s="239"/>
      <c r="F8" s="239"/>
      <c r="G8" s="239"/>
      <c r="H8" s="239"/>
      <c r="I8" s="239"/>
      <c r="J8" s="239"/>
      <c r="K8" s="237"/>
    </row>
    <row r="9" spans="2:11" ht="15" customHeight="1">
      <c r="B9" s="240"/>
      <c r="C9" s="357" t="s">
        <v>505</v>
      </c>
      <c r="D9" s="357"/>
      <c r="E9" s="357"/>
      <c r="F9" s="357"/>
      <c r="G9" s="357"/>
      <c r="H9" s="357"/>
      <c r="I9" s="357"/>
      <c r="J9" s="357"/>
      <c r="K9" s="237"/>
    </row>
    <row r="10" spans="2:11" ht="15" customHeight="1">
      <c r="B10" s="240"/>
      <c r="C10" s="239"/>
      <c r="D10" s="357" t="s">
        <v>506</v>
      </c>
      <c r="E10" s="357"/>
      <c r="F10" s="357"/>
      <c r="G10" s="357"/>
      <c r="H10" s="357"/>
      <c r="I10" s="357"/>
      <c r="J10" s="357"/>
      <c r="K10" s="237"/>
    </row>
    <row r="11" spans="2:11" ht="15" customHeight="1">
      <c r="B11" s="240"/>
      <c r="C11" s="241"/>
      <c r="D11" s="357" t="s">
        <v>507</v>
      </c>
      <c r="E11" s="357"/>
      <c r="F11" s="357"/>
      <c r="G11" s="357"/>
      <c r="H11" s="357"/>
      <c r="I11" s="357"/>
      <c r="J11" s="357"/>
      <c r="K11" s="237"/>
    </row>
    <row r="12" spans="2:11" ht="12.75" customHeight="1">
      <c r="B12" s="240"/>
      <c r="C12" s="241"/>
      <c r="D12" s="241"/>
      <c r="E12" s="241"/>
      <c r="F12" s="241"/>
      <c r="G12" s="241"/>
      <c r="H12" s="241"/>
      <c r="I12" s="241"/>
      <c r="J12" s="241"/>
      <c r="K12" s="237"/>
    </row>
    <row r="13" spans="2:11" ht="15" customHeight="1">
      <c r="B13" s="240"/>
      <c r="C13" s="241"/>
      <c r="D13" s="357" t="s">
        <v>508</v>
      </c>
      <c r="E13" s="357"/>
      <c r="F13" s="357"/>
      <c r="G13" s="357"/>
      <c r="H13" s="357"/>
      <c r="I13" s="357"/>
      <c r="J13" s="357"/>
      <c r="K13" s="237"/>
    </row>
    <row r="14" spans="2:11" ht="15" customHeight="1">
      <c r="B14" s="240"/>
      <c r="C14" s="241"/>
      <c r="D14" s="357" t="s">
        <v>509</v>
      </c>
      <c r="E14" s="357"/>
      <c r="F14" s="357"/>
      <c r="G14" s="357"/>
      <c r="H14" s="357"/>
      <c r="I14" s="357"/>
      <c r="J14" s="357"/>
      <c r="K14" s="237"/>
    </row>
    <row r="15" spans="2:11" ht="15" customHeight="1">
      <c r="B15" s="240"/>
      <c r="C15" s="241"/>
      <c r="D15" s="357" t="s">
        <v>510</v>
      </c>
      <c r="E15" s="357"/>
      <c r="F15" s="357"/>
      <c r="G15" s="357"/>
      <c r="H15" s="357"/>
      <c r="I15" s="357"/>
      <c r="J15" s="357"/>
      <c r="K15" s="237"/>
    </row>
    <row r="16" spans="2:11" ht="15" customHeight="1">
      <c r="B16" s="240"/>
      <c r="C16" s="241"/>
      <c r="D16" s="241"/>
      <c r="E16" s="242" t="s">
        <v>81</v>
      </c>
      <c r="F16" s="357" t="s">
        <v>511</v>
      </c>
      <c r="G16" s="357"/>
      <c r="H16" s="357"/>
      <c r="I16" s="357"/>
      <c r="J16" s="357"/>
      <c r="K16" s="237"/>
    </row>
    <row r="17" spans="2:11" ht="15" customHeight="1">
      <c r="B17" s="240"/>
      <c r="C17" s="241"/>
      <c r="D17" s="241"/>
      <c r="E17" s="242" t="s">
        <v>512</v>
      </c>
      <c r="F17" s="357" t="s">
        <v>513</v>
      </c>
      <c r="G17" s="357"/>
      <c r="H17" s="357"/>
      <c r="I17" s="357"/>
      <c r="J17" s="357"/>
      <c r="K17" s="237"/>
    </row>
    <row r="18" spans="2:11" ht="15" customHeight="1">
      <c r="B18" s="240"/>
      <c r="C18" s="241"/>
      <c r="D18" s="241"/>
      <c r="E18" s="242" t="s">
        <v>514</v>
      </c>
      <c r="F18" s="357" t="s">
        <v>515</v>
      </c>
      <c r="G18" s="357"/>
      <c r="H18" s="357"/>
      <c r="I18" s="357"/>
      <c r="J18" s="357"/>
      <c r="K18" s="237"/>
    </row>
    <row r="19" spans="2:11" ht="15" customHeight="1">
      <c r="B19" s="240"/>
      <c r="C19" s="241"/>
      <c r="D19" s="241"/>
      <c r="E19" s="242" t="s">
        <v>516</v>
      </c>
      <c r="F19" s="357" t="s">
        <v>517</v>
      </c>
      <c r="G19" s="357"/>
      <c r="H19" s="357"/>
      <c r="I19" s="357"/>
      <c r="J19" s="357"/>
      <c r="K19" s="237"/>
    </row>
    <row r="20" spans="2:11" ht="15" customHeight="1">
      <c r="B20" s="240"/>
      <c r="C20" s="241"/>
      <c r="D20" s="241"/>
      <c r="E20" s="242" t="s">
        <v>518</v>
      </c>
      <c r="F20" s="357" t="s">
        <v>519</v>
      </c>
      <c r="G20" s="357"/>
      <c r="H20" s="357"/>
      <c r="I20" s="357"/>
      <c r="J20" s="357"/>
      <c r="K20" s="237"/>
    </row>
    <row r="21" spans="2:11" ht="15" customHeight="1">
      <c r="B21" s="240"/>
      <c r="C21" s="241"/>
      <c r="D21" s="241"/>
      <c r="E21" s="242" t="s">
        <v>520</v>
      </c>
      <c r="F21" s="357" t="s">
        <v>521</v>
      </c>
      <c r="G21" s="357"/>
      <c r="H21" s="357"/>
      <c r="I21" s="357"/>
      <c r="J21" s="357"/>
      <c r="K21" s="237"/>
    </row>
    <row r="22" spans="2:11" ht="12.75" customHeight="1">
      <c r="B22" s="240"/>
      <c r="C22" s="241"/>
      <c r="D22" s="241"/>
      <c r="E22" s="241"/>
      <c r="F22" s="241"/>
      <c r="G22" s="241"/>
      <c r="H22" s="241"/>
      <c r="I22" s="241"/>
      <c r="J22" s="241"/>
      <c r="K22" s="237"/>
    </row>
    <row r="23" spans="2:11" ht="15" customHeight="1">
      <c r="B23" s="240"/>
      <c r="C23" s="357" t="s">
        <v>522</v>
      </c>
      <c r="D23" s="357"/>
      <c r="E23" s="357"/>
      <c r="F23" s="357"/>
      <c r="G23" s="357"/>
      <c r="H23" s="357"/>
      <c r="I23" s="357"/>
      <c r="J23" s="357"/>
      <c r="K23" s="237"/>
    </row>
    <row r="24" spans="2:11" ht="15" customHeight="1">
      <c r="B24" s="240"/>
      <c r="C24" s="357" t="s">
        <v>523</v>
      </c>
      <c r="D24" s="357"/>
      <c r="E24" s="357"/>
      <c r="F24" s="357"/>
      <c r="G24" s="357"/>
      <c r="H24" s="357"/>
      <c r="I24" s="357"/>
      <c r="J24" s="357"/>
      <c r="K24" s="237"/>
    </row>
    <row r="25" spans="2:11" ht="15" customHeight="1">
      <c r="B25" s="240"/>
      <c r="C25" s="239"/>
      <c r="D25" s="357" t="s">
        <v>524</v>
      </c>
      <c r="E25" s="357"/>
      <c r="F25" s="357"/>
      <c r="G25" s="357"/>
      <c r="H25" s="357"/>
      <c r="I25" s="357"/>
      <c r="J25" s="357"/>
      <c r="K25" s="237"/>
    </row>
    <row r="26" spans="2:11" ht="15" customHeight="1">
      <c r="B26" s="240"/>
      <c r="C26" s="241"/>
      <c r="D26" s="357" t="s">
        <v>525</v>
      </c>
      <c r="E26" s="357"/>
      <c r="F26" s="357"/>
      <c r="G26" s="357"/>
      <c r="H26" s="357"/>
      <c r="I26" s="357"/>
      <c r="J26" s="357"/>
      <c r="K26" s="237"/>
    </row>
    <row r="27" spans="2:11" ht="12.75" customHeight="1">
      <c r="B27" s="240"/>
      <c r="C27" s="241"/>
      <c r="D27" s="241"/>
      <c r="E27" s="241"/>
      <c r="F27" s="241"/>
      <c r="G27" s="241"/>
      <c r="H27" s="241"/>
      <c r="I27" s="241"/>
      <c r="J27" s="241"/>
      <c r="K27" s="237"/>
    </row>
    <row r="28" spans="2:11" ht="15" customHeight="1">
      <c r="B28" s="240"/>
      <c r="C28" s="241"/>
      <c r="D28" s="357" t="s">
        <v>526</v>
      </c>
      <c r="E28" s="357"/>
      <c r="F28" s="357"/>
      <c r="G28" s="357"/>
      <c r="H28" s="357"/>
      <c r="I28" s="357"/>
      <c r="J28" s="357"/>
      <c r="K28" s="237"/>
    </row>
    <row r="29" spans="2:11" ht="15" customHeight="1">
      <c r="B29" s="240"/>
      <c r="C29" s="241"/>
      <c r="D29" s="357" t="s">
        <v>527</v>
      </c>
      <c r="E29" s="357"/>
      <c r="F29" s="357"/>
      <c r="G29" s="357"/>
      <c r="H29" s="357"/>
      <c r="I29" s="357"/>
      <c r="J29" s="357"/>
      <c r="K29" s="237"/>
    </row>
    <row r="30" spans="2:11" ht="12.75" customHeight="1">
      <c r="B30" s="240"/>
      <c r="C30" s="241"/>
      <c r="D30" s="241"/>
      <c r="E30" s="241"/>
      <c r="F30" s="241"/>
      <c r="G30" s="241"/>
      <c r="H30" s="241"/>
      <c r="I30" s="241"/>
      <c r="J30" s="241"/>
      <c r="K30" s="237"/>
    </row>
    <row r="31" spans="2:11" ht="15" customHeight="1">
      <c r="B31" s="240"/>
      <c r="C31" s="241"/>
      <c r="D31" s="357" t="s">
        <v>528</v>
      </c>
      <c r="E31" s="357"/>
      <c r="F31" s="357"/>
      <c r="G31" s="357"/>
      <c r="H31" s="357"/>
      <c r="I31" s="357"/>
      <c r="J31" s="357"/>
      <c r="K31" s="237"/>
    </row>
    <row r="32" spans="2:11" ht="15" customHeight="1">
      <c r="B32" s="240"/>
      <c r="C32" s="241"/>
      <c r="D32" s="357" t="s">
        <v>529</v>
      </c>
      <c r="E32" s="357"/>
      <c r="F32" s="357"/>
      <c r="G32" s="357"/>
      <c r="H32" s="357"/>
      <c r="I32" s="357"/>
      <c r="J32" s="357"/>
      <c r="K32" s="237"/>
    </row>
    <row r="33" spans="2:11" ht="15" customHeight="1">
      <c r="B33" s="240"/>
      <c r="C33" s="241"/>
      <c r="D33" s="357" t="s">
        <v>530</v>
      </c>
      <c r="E33" s="357"/>
      <c r="F33" s="357"/>
      <c r="G33" s="357"/>
      <c r="H33" s="357"/>
      <c r="I33" s="357"/>
      <c r="J33" s="357"/>
      <c r="K33" s="237"/>
    </row>
    <row r="34" spans="2:11" ht="15" customHeight="1">
      <c r="B34" s="240"/>
      <c r="C34" s="241"/>
      <c r="D34" s="239"/>
      <c r="E34" s="243" t="s">
        <v>114</v>
      </c>
      <c r="F34" s="239"/>
      <c r="G34" s="357" t="s">
        <v>531</v>
      </c>
      <c r="H34" s="357"/>
      <c r="I34" s="357"/>
      <c r="J34" s="357"/>
      <c r="K34" s="237"/>
    </row>
    <row r="35" spans="2:11" ht="30.75" customHeight="1">
      <c r="B35" s="240"/>
      <c r="C35" s="241"/>
      <c r="D35" s="239"/>
      <c r="E35" s="243" t="s">
        <v>532</v>
      </c>
      <c r="F35" s="239"/>
      <c r="G35" s="357" t="s">
        <v>533</v>
      </c>
      <c r="H35" s="357"/>
      <c r="I35" s="357"/>
      <c r="J35" s="357"/>
      <c r="K35" s="237"/>
    </row>
    <row r="36" spans="2:11" ht="15" customHeight="1">
      <c r="B36" s="240"/>
      <c r="C36" s="241"/>
      <c r="D36" s="239"/>
      <c r="E36" s="243" t="s">
        <v>56</v>
      </c>
      <c r="F36" s="239"/>
      <c r="G36" s="357" t="s">
        <v>534</v>
      </c>
      <c r="H36" s="357"/>
      <c r="I36" s="357"/>
      <c r="J36" s="357"/>
      <c r="K36" s="237"/>
    </row>
    <row r="37" spans="2:11" ht="15" customHeight="1">
      <c r="B37" s="240"/>
      <c r="C37" s="241"/>
      <c r="D37" s="239"/>
      <c r="E37" s="243" t="s">
        <v>115</v>
      </c>
      <c r="F37" s="239"/>
      <c r="G37" s="357" t="s">
        <v>535</v>
      </c>
      <c r="H37" s="357"/>
      <c r="I37" s="357"/>
      <c r="J37" s="357"/>
      <c r="K37" s="237"/>
    </row>
    <row r="38" spans="2:11" ht="15" customHeight="1">
      <c r="B38" s="240"/>
      <c r="C38" s="241"/>
      <c r="D38" s="239"/>
      <c r="E38" s="243" t="s">
        <v>116</v>
      </c>
      <c r="F38" s="239"/>
      <c r="G38" s="357" t="s">
        <v>536</v>
      </c>
      <c r="H38" s="357"/>
      <c r="I38" s="357"/>
      <c r="J38" s="357"/>
      <c r="K38" s="237"/>
    </row>
    <row r="39" spans="2:11" ht="15" customHeight="1">
      <c r="B39" s="240"/>
      <c r="C39" s="241"/>
      <c r="D39" s="239"/>
      <c r="E39" s="243" t="s">
        <v>117</v>
      </c>
      <c r="F39" s="239"/>
      <c r="G39" s="357" t="s">
        <v>537</v>
      </c>
      <c r="H39" s="357"/>
      <c r="I39" s="357"/>
      <c r="J39" s="357"/>
      <c r="K39" s="237"/>
    </row>
    <row r="40" spans="2:11" ht="15" customHeight="1">
      <c r="B40" s="240"/>
      <c r="C40" s="241"/>
      <c r="D40" s="239"/>
      <c r="E40" s="243" t="s">
        <v>538</v>
      </c>
      <c r="F40" s="239"/>
      <c r="G40" s="357" t="s">
        <v>539</v>
      </c>
      <c r="H40" s="357"/>
      <c r="I40" s="357"/>
      <c r="J40" s="357"/>
      <c r="K40" s="237"/>
    </row>
    <row r="41" spans="2:11" ht="15" customHeight="1">
      <c r="B41" s="240"/>
      <c r="C41" s="241"/>
      <c r="D41" s="239"/>
      <c r="E41" s="243"/>
      <c r="F41" s="239"/>
      <c r="G41" s="357" t="s">
        <v>540</v>
      </c>
      <c r="H41" s="357"/>
      <c r="I41" s="357"/>
      <c r="J41" s="357"/>
      <c r="K41" s="237"/>
    </row>
    <row r="42" spans="2:11" ht="15" customHeight="1">
      <c r="B42" s="240"/>
      <c r="C42" s="241"/>
      <c r="D42" s="239"/>
      <c r="E42" s="243" t="s">
        <v>541</v>
      </c>
      <c r="F42" s="239"/>
      <c r="G42" s="357" t="s">
        <v>542</v>
      </c>
      <c r="H42" s="357"/>
      <c r="I42" s="357"/>
      <c r="J42" s="357"/>
      <c r="K42" s="237"/>
    </row>
    <row r="43" spans="2:11" ht="15" customHeight="1">
      <c r="B43" s="240"/>
      <c r="C43" s="241"/>
      <c r="D43" s="239"/>
      <c r="E43" s="243" t="s">
        <v>119</v>
      </c>
      <c r="F43" s="239"/>
      <c r="G43" s="357" t="s">
        <v>543</v>
      </c>
      <c r="H43" s="357"/>
      <c r="I43" s="357"/>
      <c r="J43" s="357"/>
      <c r="K43" s="237"/>
    </row>
    <row r="44" spans="2:11" ht="12.75" customHeight="1">
      <c r="B44" s="240"/>
      <c r="C44" s="241"/>
      <c r="D44" s="239"/>
      <c r="E44" s="239"/>
      <c r="F44" s="239"/>
      <c r="G44" s="239"/>
      <c r="H44" s="239"/>
      <c r="I44" s="239"/>
      <c r="J44" s="239"/>
      <c r="K44" s="237"/>
    </row>
    <row r="45" spans="2:11" ht="15" customHeight="1">
      <c r="B45" s="240"/>
      <c r="C45" s="241"/>
      <c r="D45" s="357" t="s">
        <v>544</v>
      </c>
      <c r="E45" s="357"/>
      <c r="F45" s="357"/>
      <c r="G45" s="357"/>
      <c r="H45" s="357"/>
      <c r="I45" s="357"/>
      <c r="J45" s="357"/>
      <c r="K45" s="237"/>
    </row>
    <row r="46" spans="2:11" ht="15" customHeight="1">
      <c r="B46" s="240"/>
      <c r="C46" s="241"/>
      <c r="D46" s="241"/>
      <c r="E46" s="357" t="s">
        <v>545</v>
      </c>
      <c r="F46" s="357"/>
      <c r="G46" s="357"/>
      <c r="H46" s="357"/>
      <c r="I46" s="357"/>
      <c r="J46" s="357"/>
      <c r="K46" s="237"/>
    </row>
    <row r="47" spans="2:11" ht="15" customHeight="1">
      <c r="B47" s="240"/>
      <c r="C47" s="241"/>
      <c r="D47" s="241"/>
      <c r="E47" s="357" t="s">
        <v>546</v>
      </c>
      <c r="F47" s="357"/>
      <c r="G47" s="357"/>
      <c r="H47" s="357"/>
      <c r="I47" s="357"/>
      <c r="J47" s="357"/>
      <c r="K47" s="237"/>
    </row>
    <row r="48" spans="2:11" ht="15" customHeight="1">
      <c r="B48" s="240"/>
      <c r="C48" s="241"/>
      <c r="D48" s="241"/>
      <c r="E48" s="357" t="s">
        <v>547</v>
      </c>
      <c r="F48" s="357"/>
      <c r="G48" s="357"/>
      <c r="H48" s="357"/>
      <c r="I48" s="357"/>
      <c r="J48" s="357"/>
      <c r="K48" s="237"/>
    </row>
    <row r="49" spans="2:11" ht="15" customHeight="1">
      <c r="B49" s="240"/>
      <c r="C49" s="241"/>
      <c r="D49" s="357" t="s">
        <v>548</v>
      </c>
      <c r="E49" s="357"/>
      <c r="F49" s="357"/>
      <c r="G49" s="357"/>
      <c r="H49" s="357"/>
      <c r="I49" s="357"/>
      <c r="J49" s="357"/>
      <c r="K49" s="237"/>
    </row>
    <row r="50" spans="2:11" ht="25.5" customHeight="1">
      <c r="B50" s="236"/>
      <c r="C50" s="360" t="s">
        <v>549</v>
      </c>
      <c r="D50" s="360"/>
      <c r="E50" s="360"/>
      <c r="F50" s="360"/>
      <c r="G50" s="360"/>
      <c r="H50" s="360"/>
      <c r="I50" s="360"/>
      <c r="J50" s="360"/>
      <c r="K50" s="237"/>
    </row>
    <row r="51" spans="2:11" ht="5.25" customHeight="1">
      <c r="B51" s="236"/>
      <c r="C51" s="238"/>
      <c r="D51" s="238"/>
      <c r="E51" s="238"/>
      <c r="F51" s="238"/>
      <c r="G51" s="238"/>
      <c r="H51" s="238"/>
      <c r="I51" s="238"/>
      <c r="J51" s="238"/>
      <c r="K51" s="237"/>
    </row>
    <row r="52" spans="2:11" ht="15" customHeight="1">
      <c r="B52" s="236"/>
      <c r="C52" s="357" t="s">
        <v>550</v>
      </c>
      <c r="D52" s="357"/>
      <c r="E52" s="357"/>
      <c r="F52" s="357"/>
      <c r="G52" s="357"/>
      <c r="H52" s="357"/>
      <c r="I52" s="357"/>
      <c r="J52" s="357"/>
      <c r="K52" s="237"/>
    </row>
    <row r="53" spans="2:11" ht="15" customHeight="1">
      <c r="B53" s="236"/>
      <c r="C53" s="357" t="s">
        <v>551</v>
      </c>
      <c r="D53" s="357"/>
      <c r="E53" s="357"/>
      <c r="F53" s="357"/>
      <c r="G53" s="357"/>
      <c r="H53" s="357"/>
      <c r="I53" s="357"/>
      <c r="J53" s="357"/>
      <c r="K53" s="237"/>
    </row>
    <row r="54" spans="2:11" ht="12.75" customHeight="1">
      <c r="B54" s="236"/>
      <c r="C54" s="239"/>
      <c r="D54" s="239"/>
      <c r="E54" s="239"/>
      <c r="F54" s="239"/>
      <c r="G54" s="239"/>
      <c r="H54" s="239"/>
      <c r="I54" s="239"/>
      <c r="J54" s="239"/>
      <c r="K54" s="237"/>
    </row>
    <row r="55" spans="2:11" ht="15" customHeight="1">
      <c r="B55" s="236"/>
      <c r="C55" s="357" t="s">
        <v>552</v>
      </c>
      <c r="D55" s="357"/>
      <c r="E55" s="357"/>
      <c r="F55" s="357"/>
      <c r="G55" s="357"/>
      <c r="H55" s="357"/>
      <c r="I55" s="357"/>
      <c r="J55" s="357"/>
      <c r="K55" s="237"/>
    </row>
    <row r="56" spans="2:11" ht="15" customHeight="1">
      <c r="B56" s="236"/>
      <c r="C56" s="241"/>
      <c r="D56" s="357" t="s">
        <v>553</v>
      </c>
      <c r="E56" s="357"/>
      <c r="F56" s="357"/>
      <c r="G56" s="357"/>
      <c r="H56" s="357"/>
      <c r="I56" s="357"/>
      <c r="J56" s="357"/>
      <c r="K56" s="237"/>
    </row>
    <row r="57" spans="2:11" ht="15" customHeight="1">
      <c r="B57" s="236"/>
      <c r="C57" s="241"/>
      <c r="D57" s="357" t="s">
        <v>554</v>
      </c>
      <c r="E57" s="357"/>
      <c r="F57" s="357"/>
      <c r="G57" s="357"/>
      <c r="H57" s="357"/>
      <c r="I57" s="357"/>
      <c r="J57" s="357"/>
      <c r="K57" s="237"/>
    </row>
    <row r="58" spans="2:11" ht="15" customHeight="1">
      <c r="B58" s="236"/>
      <c r="C58" s="241"/>
      <c r="D58" s="357" t="s">
        <v>555</v>
      </c>
      <c r="E58" s="357"/>
      <c r="F58" s="357"/>
      <c r="G58" s="357"/>
      <c r="H58" s="357"/>
      <c r="I58" s="357"/>
      <c r="J58" s="357"/>
      <c r="K58" s="237"/>
    </row>
    <row r="59" spans="2:11" ht="15" customHeight="1">
      <c r="B59" s="236"/>
      <c r="C59" s="241"/>
      <c r="D59" s="357" t="s">
        <v>556</v>
      </c>
      <c r="E59" s="357"/>
      <c r="F59" s="357"/>
      <c r="G59" s="357"/>
      <c r="H59" s="357"/>
      <c r="I59" s="357"/>
      <c r="J59" s="357"/>
      <c r="K59" s="237"/>
    </row>
    <row r="60" spans="2:11" ht="15" customHeight="1">
      <c r="B60" s="236"/>
      <c r="C60" s="241"/>
      <c r="D60" s="359" t="s">
        <v>557</v>
      </c>
      <c r="E60" s="359"/>
      <c r="F60" s="359"/>
      <c r="G60" s="359"/>
      <c r="H60" s="359"/>
      <c r="I60" s="359"/>
      <c r="J60" s="359"/>
      <c r="K60" s="237"/>
    </row>
    <row r="61" spans="2:11" ht="15" customHeight="1">
      <c r="B61" s="236"/>
      <c r="C61" s="241"/>
      <c r="D61" s="357" t="s">
        <v>558</v>
      </c>
      <c r="E61" s="357"/>
      <c r="F61" s="357"/>
      <c r="G61" s="357"/>
      <c r="H61" s="357"/>
      <c r="I61" s="357"/>
      <c r="J61" s="357"/>
      <c r="K61" s="237"/>
    </row>
    <row r="62" spans="2:11" ht="12.75" customHeight="1">
      <c r="B62" s="236"/>
      <c r="C62" s="241"/>
      <c r="D62" s="241"/>
      <c r="E62" s="244"/>
      <c r="F62" s="241"/>
      <c r="G62" s="241"/>
      <c r="H62" s="241"/>
      <c r="I62" s="241"/>
      <c r="J62" s="241"/>
      <c r="K62" s="237"/>
    </row>
    <row r="63" spans="2:11" ht="15" customHeight="1">
      <c r="B63" s="236"/>
      <c r="C63" s="241"/>
      <c r="D63" s="357" t="s">
        <v>559</v>
      </c>
      <c r="E63" s="357"/>
      <c r="F63" s="357"/>
      <c r="G63" s="357"/>
      <c r="H63" s="357"/>
      <c r="I63" s="357"/>
      <c r="J63" s="357"/>
      <c r="K63" s="237"/>
    </row>
    <row r="64" spans="2:11" ht="15" customHeight="1">
      <c r="B64" s="236"/>
      <c r="C64" s="241"/>
      <c r="D64" s="359" t="s">
        <v>560</v>
      </c>
      <c r="E64" s="359"/>
      <c r="F64" s="359"/>
      <c r="G64" s="359"/>
      <c r="H64" s="359"/>
      <c r="I64" s="359"/>
      <c r="J64" s="359"/>
      <c r="K64" s="237"/>
    </row>
    <row r="65" spans="2:11" ht="15" customHeight="1">
      <c r="B65" s="236"/>
      <c r="C65" s="241"/>
      <c r="D65" s="357" t="s">
        <v>561</v>
      </c>
      <c r="E65" s="357"/>
      <c r="F65" s="357"/>
      <c r="G65" s="357"/>
      <c r="H65" s="357"/>
      <c r="I65" s="357"/>
      <c r="J65" s="357"/>
      <c r="K65" s="237"/>
    </row>
    <row r="66" spans="2:11" ht="15" customHeight="1">
      <c r="B66" s="236"/>
      <c r="C66" s="241"/>
      <c r="D66" s="357" t="s">
        <v>562</v>
      </c>
      <c r="E66" s="357"/>
      <c r="F66" s="357"/>
      <c r="G66" s="357"/>
      <c r="H66" s="357"/>
      <c r="I66" s="357"/>
      <c r="J66" s="357"/>
      <c r="K66" s="237"/>
    </row>
    <row r="67" spans="2:11" ht="15" customHeight="1">
      <c r="B67" s="236"/>
      <c r="C67" s="241"/>
      <c r="D67" s="357" t="s">
        <v>563</v>
      </c>
      <c r="E67" s="357"/>
      <c r="F67" s="357"/>
      <c r="G67" s="357"/>
      <c r="H67" s="357"/>
      <c r="I67" s="357"/>
      <c r="J67" s="357"/>
      <c r="K67" s="237"/>
    </row>
    <row r="68" spans="2:11" ht="15" customHeight="1">
      <c r="B68" s="236"/>
      <c r="C68" s="241"/>
      <c r="D68" s="357" t="s">
        <v>564</v>
      </c>
      <c r="E68" s="357"/>
      <c r="F68" s="357"/>
      <c r="G68" s="357"/>
      <c r="H68" s="357"/>
      <c r="I68" s="357"/>
      <c r="J68" s="357"/>
      <c r="K68" s="237"/>
    </row>
    <row r="69" spans="2:11" ht="12.75" customHeight="1">
      <c r="B69" s="245"/>
      <c r="C69" s="246"/>
      <c r="D69" s="246"/>
      <c r="E69" s="246"/>
      <c r="F69" s="246"/>
      <c r="G69" s="246"/>
      <c r="H69" s="246"/>
      <c r="I69" s="246"/>
      <c r="J69" s="246"/>
      <c r="K69" s="247"/>
    </row>
    <row r="70" spans="2:11" ht="18.75" customHeight="1">
      <c r="B70" s="248"/>
      <c r="C70" s="248"/>
      <c r="D70" s="248"/>
      <c r="E70" s="248"/>
      <c r="F70" s="248"/>
      <c r="G70" s="248"/>
      <c r="H70" s="248"/>
      <c r="I70" s="248"/>
      <c r="J70" s="248"/>
      <c r="K70" s="249"/>
    </row>
    <row r="71" spans="2:11" ht="18.75" customHeight="1"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  <row r="72" spans="2:11" ht="7.5" customHeight="1">
      <c r="B72" s="250"/>
      <c r="C72" s="251"/>
      <c r="D72" s="251"/>
      <c r="E72" s="251"/>
      <c r="F72" s="251"/>
      <c r="G72" s="251"/>
      <c r="H72" s="251"/>
      <c r="I72" s="251"/>
      <c r="J72" s="251"/>
      <c r="K72" s="252"/>
    </row>
    <row r="73" spans="2:11" ht="45" customHeight="1">
      <c r="B73" s="253"/>
      <c r="C73" s="358" t="s">
        <v>500</v>
      </c>
      <c r="D73" s="358"/>
      <c r="E73" s="358"/>
      <c r="F73" s="358"/>
      <c r="G73" s="358"/>
      <c r="H73" s="358"/>
      <c r="I73" s="358"/>
      <c r="J73" s="358"/>
      <c r="K73" s="254"/>
    </row>
    <row r="74" spans="2:11" ht="17.25" customHeight="1">
      <c r="B74" s="253"/>
      <c r="C74" s="255" t="s">
        <v>565</v>
      </c>
      <c r="D74" s="255"/>
      <c r="E74" s="255"/>
      <c r="F74" s="255" t="s">
        <v>566</v>
      </c>
      <c r="G74" s="256"/>
      <c r="H74" s="255" t="s">
        <v>115</v>
      </c>
      <c r="I74" s="255" t="s">
        <v>60</v>
      </c>
      <c r="J74" s="255" t="s">
        <v>567</v>
      </c>
      <c r="K74" s="254"/>
    </row>
    <row r="75" spans="2:11" ht="17.25" customHeight="1">
      <c r="B75" s="253"/>
      <c r="C75" s="257" t="s">
        <v>568</v>
      </c>
      <c r="D75" s="257"/>
      <c r="E75" s="257"/>
      <c r="F75" s="258" t="s">
        <v>569</v>
      </c>
      <c r="G75" s="259"/>
      <c r="H75" s="257"/>
      <c r="I75" s="257"/>
      <c r="J75" s="257" t="s">
        <v>570</v>
      </c>
      <c r="K75" s="254"/>
    </row>
    <row r="76" spans="2:11" ht="5.25" customHeight="1">
      <c r="B76" s="253"/>
      <c r="C76" s="260"/>
      <c r="D76" s="260"/>
      <c r="E76" s="260"/>
      <c r="F76" s="260"/>
      <c r="G76" s="261"/>
      <c r="H76" s="260"/>
      <c r="I76" s="260"/>
      <c r="J76" s="260"/>
      <c r="K76" s="254"/>
    </row>
    <row r="77" spans="2:11" ht="15" customHeight="1">
      <c r="B77" s="253"/>
      <c r="C77" s="243" t="s">
        <v>56</v>
      </c>
      <c r="D77" s="260"/>
      <c r="E77" s="260"/>
      <c r="F77" s="262" t="s">
        <v>571</v>
      </c>
      <c r="G77" s="261"/>
      <c r="H77" s="243" t="s">
        <v>572</v>
      </c>
      <c r="I77" s="243" t="s">
        <v>573</v>
      </c>
      <c r="J77" s="243">
        <v>20</v>
      </c>
      <c r="K77" s="254"/>
    </row>
    <row r="78" spans="2:11" ht="15" customHeight="1">
      <c r="B78" s="253"/>
      <c r="C78" s="243" t="s">
        <v>574</v>
      </c>
      <c r="D78" s="243"/>
      <c r="E78" s="243"/>
      <c r="F78" s="262" t="s">
        <v>571</v>
      </c>
      <c r="G78" s="261"/>
      <c r="H78" s="243" t="s">
        <v>575</v>
      </c>
      <c r="I78" s="243" t="s">
        <v>573</v>
      </c>
      <c r="J78" s="243">
        <v>120</v>
      </c>
      <c r="K78" s="254"/>
    </row>
    <row r="79" spans="2:11" ht="15" customHeight="1">
      <c r="B79" s="263"/>
      <c r="C79" s="243" t="s">
        <v>576</v>
      </c>
      <c r="D79" s="243"/>
      <c r="E79" s="243"/>
      <c r="F79" s="262" t="s">
        <v>577</v>
      </c>
      <c r="G79" s="261"/>
      <c r="H79" s="243" t="s">
        <v>578</v>
      </c>
      <c r="I79" s="243" t="s">
        <v>573</v>
      </c>
      <c r="J79" s="243">
        <v>50</v>
      </c>
      <c r="K79" s="254"/>
    </row>
    <row r="80" spans="2:11" ht="15" customHeight="1">
      <c r="B80" s="263"/>
      <c r="C80" s="243" t="s">
        <v>579</v>
      </c>
      <c r="D80" s="243"/>
      <c r="E80" s="243"/>
      <c r="F80" s="262" t="s">
        <v>571</v>
      </c>
      <c r="G80" s="261"/>
      <c r="H80" s="243" t="s">
        <v>580</v>
      </c>
      <c r="I80" s="243" t="s">
        <v>581</v>
      </c>
      <c r="J80" s="243"/>
      <c r="K80" s="254"/>
    </row>
    <row r="81" spans="2:11" ht="15" customHeight="1">
      <c r="B81" s="263"/>
      <c r="C81" s="264" t="s">
        <v>582</v>
      </c>
      <c r="D81" s="264"/>
      <c r="E81" s="264"/>
      <c r="F81" s="265" t="s">
        <v>577</v>
      </c>
      <c r="G81" s="264"/>
      <c r="H81" s="264" t="s">
        <v>583</v>
      </c>
      <c r="I81" s="264" t="s">
        <v>573</v>
      </c>
      <c r="J81" s="264">
        <v>15</v>
      </c>
      <c r="K81" s="254"/>
    </row>
    <row r="82" spans="2:11" ht="15" customHeight="1">
      <c r="B82" s="263"/>
      <c r="C82" s="264" t="s">
        <v>584</v>
      </c>
      <c r="D82" s="264"/>
      <c r="E82" s="264"/>
      <c r="F82" s="265" t="s">
        <v>577</v>
      </c>
      <c r="G82" s="264"/>
      <c r="H82" s="264" t="s">
        <v>585</v>
      </c>
      <c r="I82" s="264" t="s">
        <v>573</v>
      </c>
      <c r="J82" s="264">
        <v>15</v>
      </c>
      <c r="K82" s="254"/>
    </row>
    <row r="83" spans="2:11" ht="15" customHeight="1">
      <c r="B83" s="263"/>
      <c r="C83" s="264" t="s">
        <v>586</v>
      </c>
      <c r="D83" s="264"/>
      <c r="E83" s="264"/>
      <c r="F83" s="265" t="s">
        <v>577</v>
      </c>
      <c r="G83" s="264"/>
      <c r="H83" s="264" t="s">
        <v>587</v>
      </c>
      <c r="I83" s="264" t="s">
        <v>573</v>
      </c>
      <c r="J83" s="264">
        <v>20</v>
      </c>
      <c r="K83" s="254"/>
    </row>
    <row r="84" spans="2:11" ht="15" customHeight="1">
      <c r="B84" s="263"/>
      <c r="C84" s="264" t="s">
        <v>588</v>
      </c>
      <c r="D84" s="264"/>
      <c r="E84" s="264"/>
      <c r="F84" s="265" t="s">
        <v>577</v>
      </c>
      <c r="G84" s="264"/>
      <c r="H84" s="264" t="s">
        <v>589</v>
      </c>
      <c r="I84" s="264" t="s">
        <v>573</v>
      </c>
      <c r="J84" s="264">
        <v>20</v>
      </c>
      <c r="K84" s="254"/>
    </row>
    <row r="85" spans="2:11" ht="15" customHeight="1">
      <c r="B85" s="263"/>
      <c r="C85" s="243" t="s">
        <v>590</v>
      </c>
      <c r="D85" s="243"/>
      <c r="E85" s="243"/>
      <c r="F85" s="262" t="s">
        <v>577</v>
      </c>
      <c r="G85" s="261"/>
      <c r="H85" s="243" t="s">
        <v>591</v>
      </c>
      <c r="I85" s="243" t="s">
        <v>573</v>
      </c>
      <c r="J85" s="243">
        <v>50</v>
      </c>
      <c r="K85" s="254"/>
    </row>
    <row r="86" spans="2:11" ht="15" customHeight="1">
      <c r="B86" s="263"/>
      <c r="C86" s="243" t="s">
        <v>592</v>
      </c>
      <c r="D86" s="243"/>
      <c r="E86" s="243"/>
      <c r="F86" s="262" t="s">
        <v>577</v>
      </c>
      <c r="G86" s="261"/>
      <c r="H86" s="243" t="s">
        <v>593</v>
      </c>
      <c r="I86" s="243" t="s">
        <v>573</v>
      </c>
      <c r="J86" s="243">
        <v>20</v>
      </c>
      <c r="K86" s="254"/>
    </row>
    <row r="87" spans="2:11" ht="15" customHeight="1">
      <c r="B87" s="263"/>
      <c r="C87" s="243" t="s">
        <v>594</v>
      </c>
      <c r="D87" s="243"/>
      <c r="E87" s="243"/>
      <c r="F87" s="262" t="s">
        <v>577</v>
      </c>
      <c r="G87" s="261"/>
      <c r="H87" s="243" t="s">
        <v>595</v>
      </c>
      <c r="I87" s="243" t="s">
        <v>573</v>
      </c>
      <c r="J87" s="243">
        <v>20</v>
      </c>
      <c r="K87" s="254"/>
    </row>
    <row r="88" spans="2:11" ht="15" customHeight="1">
      <c r="B88" s="263"/>
      <c r="C88" s="243" t="s">
        <v>596</v>
      </c>
      <c r="D88" s="243"/>
      <c r="E88" s="243"/>
      <c r="F88" s="262" t="s">
        <v>577</v>
      </c>
      <c r="G88" s="261"/>
      <c r="H88" s="243" t="s">
        <v>597</v>
      </c>
      <c r="I88" s="243" t="s">
        <v>573</v>
      </c>
      <c r="J88" s="243">
        <v>50</v>
      </c>
      <c r="K88" s="254"/>
    </row>
    <row r="89" spans="2:11" ht="15" customHeight="1">
      <c r="B89" s="263"/>
      <c r="C89" s="243" t="s">
        <v>598</v>
      </c>
      <c r="D89" s="243"/>
      <c r="E89" s="243"/>
      <c r="F89" s="262" t="s">
        <v>577</v>
      </c>
      <c r="G89" s="261"/>
      <c r="H89" s="243" t="s">
        <v>598</v>
      </c>
      <c r="I89" s="243" t="s">
        <v>573</v>
      </c>
      <c r="J89" s="243">
        <v>50</v>
      </c>
      <c r="K89" s="254"/>
    </row>
    <row r="90" spans="2:11" ht="15" customHeight="1">
      <c r="B90" s="263"/>
      <c r="C90" s="243" t="s">
        <v>120</v>
      </c>
      <c r="D90" s="243"/>
      <c r="E90" s="243"/>
      <c r="F90" s="262" t="s">
        <v>577</v>
      </c>
      <c r="G90" s="261"/>
      <c r="H90" s="243" t="s">
        <v>599</v>
      </c>
      <c r="I90" s="243" t="s">
        <v>573</v>
      </c>
      <c r="J90" s="243">
        <v>255</v>
      </c>
      <c r="K90" s="254"/>
    </row>
    <row r="91" spans="2:11" ht="15" customHeight="1">
      <c r="B91" s="263"/>
      <c r="C91" s="243" t="s">
        <v>600</v>
      </c>
      <c r="D91" s="243"/>
      <c r="E91" s="243"/>
      <c r="F91" s="262" t="s">
        <v>571</v>
      </c>
      <c r="G91" s="261"/>
      <c r="H91" s="243" t="s">
        <v>601</v>
      </c>
      <c r="I91" s="243" t="s">
        <v>602</v>
      </c>
      <c r="J91" s="243"/>
      <c r="K91" s="254"/>
    </row>
    <row r="92" spans="2:11" ht="15" customHeight="1">
      <c r="B92" s="263"/>
      <c r="C92" s="243" t="s">
        <v>603</v>
      </c>
      <c r="D92" s="243"/>
      <c r="E92" s="243"/>
      <c r="F92" s="262" t="s">
        <v>571</v>
      </c>
      <c r="G92" s="261"/>
      <c r="H92" s="243" t="s">
        <v>604</v>
      </c>
      <c r="I92" s="243" t="s">
        <v>605</v>
      </c>
      <c r="J92" s="243"/>
      <c r="K92" s="254"/>
    </row>
    <row r="93" spans="2:11" ht="15" customHeight="1">
      <c r="B93" s="263"/>
      <c r="C93" s="243" t="s">
        <v>606</v>
      </c>
      <c r="D93" s="243"/>
      <c r="E93" s="243"/>
      <c r="F93" s="262" t="s">
        <v>571</v>
      </c>
      <c r="G93" s="261"/>
      <c r="H93" s="243" t="s">
        <v>606</v>
      </c>
      <c r="I93" s="243" t="s">
        <v>605</v>
      </c>
      <c r="J93" s="243"/>
      <c r="K93" s="254"/>
    </row>
    <row r="94" spans="2:11" ht="15" customHeight="1">
      <c r="B94" s="263"/>
      <c r="C94" s="243" t="s">
        <v>41</v>
      </c>
      <c r="D94" s="243"/>
      <c r="E94" s="243"/>
      <c r="F94" s="262" t="s">
        <v>571</v>
      </c>
      <c r="G94" s="261"/>
      <c r="H94" s="243" t="s">
        <v>607</v>
      </c>
      <c r="I94" s="243" t="s">
        <v>605</v>
      </c>
      <c r="J94" s="243"/>
      <c r="K94" s="254"/>
    </row>
    <row r="95" spans="2:11" ht="15" customHeight="1">
      <c r="B95" s="263"/>
      <c r="C95" s="243" t="s">
        <v>51</v>
      </c>
      <c r="D95" s="243"/>
      <c r="E95" s="243"/>
      <c r="F95" s="262" t="s">
        <v>571</v>
      </c>
      <c r="G95" s="261"/>
      <c r="H95" s="243" t="s">
        <v>608</v>
      </c>
      <c r="I95" s="243" t="s">
        <v>605</v>
      </c>
      <c r="J95" s="243"/>
      <c r="K95" s="254"/>
    </row>
    <row r="96" spans="2:11" ht="15" customHeight="1">
      <c r="B96" s="266"/>
      <c r="C96" s="267"/>
      <c r="D96" s="267"/>
      <c r="E96" s="267"/>
      <c r="F96" s="267"/>
      <c r="G96" s="267"/>
      <c r="H96" s="267"/>
      <c r="I96" s="267"/>
      <c r="J96" s="267"/>
      <c r="K96" s="268"/>
    </row>
    <row r="97" spans="2:11" ht="18.75" customHeight="1">
      <c r="B97" s="269"/>
      <c r="C97" s="270"/>
      <c r="D97" s="270"/>
      <c r="E97" s="270"/>
      <c r="F97" s="270"/>
      <c r="G97" s="270"/>
      <c r="H97" s="270"/>
      <c r="I97" s="270"/>
      <c r="J97" s="270"/>
      <c r="K97" s="269"/>
    </row>
    <row r="98" spans="2:11" ht="18.75" customHeight="1">
      <c r="B98" s="249"/>
      <c r="C98" s="249"/>
      <c r="D98" s="249"/>
      <c r="E98" s="249"/>
      <c r="F98" s="249"/>
      <c r="G98" s="249"/>
      <c r="H98" s="249"/>
      <c r="I98" s="249"/>
      <c r="J98" s="249"/>
      <c r="K98" s="249"/>
    </row>
    <row r="99" spans="2:11" ht="7.5" customHeight="1">
      <c r="B99" s="250"/>
      <c r="C99" s="251"/>
      <c r="D99" s="251"/>
      <c r="E99" s="251"/>
      <c r="F99" s="251"/>
      <c r="G99" s="251"/>
      <c r="H99" s="251"/>
      <c r="I99" s="251"/>
      <c r="J99" s="251"/>
      <c r="K99" s="252"/>
    </row>
    <row r="100" spans="2:11" ht="45" customHeight="1">
      <c r="B100" s="253"/>
      <c r="C100" s="358" t="s">
        <v>609</v>
      </c>
      <c r="D100" s="358"/>
      <c r="E100" s="358"/>
      <c r="F100" s="358"/>
      <c r="G100" s="358"/>
      <c r="H100" s="358"/>
      <c r="I100" s="358"/>
      <c r="J100" s="358"/>
      <c r="K100" s="254"/>
    </row>
    <row r="101" spans="2:11" ht="17.25" customHeight="1">
      <c r="B101" s="253"/>
      <c r="C101" s="255" t="s">
        <v>565</v>
      </c>
      <c r="D101" s="255"/>
      <c r="E101" s="255"/>
      <c r="F101" s="255" t="s">
        <v>566</v>
      </c>
      <c r="G101" s="256"/>
      <c r="H101" s="255" t="s">
        <v>115</v>
      </c>
      <c r="I101" s="255" t="s">
        <v>60</v>
      </c>
      <c r="J101" s="255" t="s">
        <v>567</v>
      </c>
      <c r="K101" s="254"/>
    </row>
    <row r="102" spans="2:11" ht="17.25" customHeight="1">
      <c r="B102" s="253"/>
      <c r="C102" s="257" t="s">
        <v>568</v>
      </c>
      <c r="D102" s="257"/>
      <c r="E102" s="257"/>
      <c r="F102" s="258" t="s">
        <v>569</v>
      </c>
      <c r="G102" s="259"/>
      <c r="H102" s="257"/>
      <c r="I102" s="257"/>
      <c r="J102" s="257" t="s">
        <v>570</v>
      </c>
      <c r="K102" s="254"/>
    </row>
    <row r="103" spans="2:11" ht="5.25" customHeight="1">
      <c r="B103" s="253"/>
      <c r="C103" s="255"/>
      <c r="D103" s="255"/>
      <c r="E103" s="255"/>
      <c r="F103" s="255"/>
      <c r="G103" s="271"/>
      <c r="H103" s="255"/>
      <c r="I103" s="255"/>
      <c r="J103" s="255"/>
      <c r="K103" s="254"/>
    </row>
    <row r="104" spans="2:11" ht="15" customHeight="1">
      <c r="B104" s="253"/>
      <c r="C104" s="243" t="s">
        <v>56</v>
      </c>
      <c r="D104" s="260"/>
      <c r="E104" s="260"/>
      <c r="F104" s="262" t="s">
        <v>571</v>
      </c>
      <c r="G104" s="271"/>
      <c r="H104" s="243" t="s">
        <v>610</v>
      </c>
      <c r="I104" s="243" t="s">
        <v>573</v>
      </c>
      <c r="J104" s="243">
        <v>20</v>
      </c>
      <c r="K104" s="254"/>
    </row>
    <row r="105" spans="2:11" ht="15" customHeight="1">
      <c r="B105" s="253"/>
      <c r="C105" s="243" t="s">
        <v>574</v>
      </c>
      <c r="D105" s="243"/>
      <c r="E105" s="243"/>
      <c r="F105" s="262" t="s">
        <v>571</v>
      </c>
      <c r="G105" s="243"/>
      <c r="H105" s="243" t="s">
        <v>610</v>
      </c>
      <c r="I105" s="243" t="s">
        <v>573</v>
      </c>
      <c r="J105" s="243">
        <v>120</v>
      </c>
      <c r="K105" s="254"/>
    </row>
    <row r="106" spans="2:11" ht="15" customHeight="1">
      <c r="B106" s="263"/>
      <c r="C106" s="243" t="s">
        <v>576</v>
      </c>
      <c r="D106" s="243"/>
      <c r="E106" s="243"/>
      <c r="F106" s="262" t="s">
        <v>577</v>
      </c>
      <c r="G106" s="243"/>
      <c r="H106" s="243" t="s">
        <v>610</v>
      </c>
      <c r="I106" s="243" t="s">
        <v>573</v>
      </c>
      <c r="J106" s="243">
        <v>50</v>
      </c>
      <c r="K106" s="254"/>
    </row>
    <row r="107" spans="2:11" ht="15" customHeight="1">
      <c r="B107" s="263"/>
      <c r="C107" s="243" t="s">
        <v>579</v>
      </c>
      <c r="D107" s="243"/>
      <c r="E107" s="243"/>
      <c r="F107" s="262" t="s">
        <v>571</v>
      </c>
      <c r="G107" s="243"/>
      <c r="H107" s="243" t="s">
        <v>610</v>
      </c>
      <c r="I107" s="243" t="s">
        <v>581</v>
      </c>
      <c r="J107" s="243"/>
      <c r="K107" s="254"/>
    </row>
    <row r="108" spans="2:11" ht="15" customHeight="1">
      <c r="B108" s="263"/>
      <c r="C108" s="243" t="s">
        <v>590</v>
      </c>
      <c r="D108" s="243"/>
      <c r="E108" s="243"/>
      <c r="F108" s="262" t="s">
        <v>577</v>
      </c>
      <c r="G108" s="243"/>
      <c r="H108" s="243" t="s">
        <v>610</v>
      </c>
      <c r="I108" s="243" t="s">
        <v>573</v>
      </c>
      <c r="J108" s="243">
        <v>50</v>
      </c>
      <c r="K108" s="254"/>
    </row>
    <row r="109" spans="2:11" ht="15" customHeight="1">
      <c r="B109" s="263"/>
      <c r="C109" s="243" t="s">
        <v>598</v>
      </c>
      <c r="D109" s="243"/>
      <c r="E109" s="243"/>
      <c r="F109" s="262" t="s">
        <v>577</v>
      </c>
      <c r="G109" s="243"/>
      <c r="H109" s="243" t="s">
        <v>610</v>
      </c>
      <c r="I109" s="243" t="s">
        <v>573</v>
      </c>
      <c r="J109" s="243">
        <v>50</v>
      </c>
      <c r="K109" s="254"/>
    </row>
    <row r="110" spans="2:11" ht="15" customHeight="1">
      <c r="B110" s="263"/>
      <c r="C110" s="243" t="s">
        <v>596</v>
      </c>
      <c r="D110" s="243"/>
      <c r="E110" s="243"/>
      <c r="F110" s="262" t="s">
        <v>577</v>
      </c>
      <c r="G110" s="243"/>
      <c r="H110" s="243" t="s">
        <v>610</v>
      </c>
      <c r="I110" s="243" t="s">
        <v>573</v>
      </c>
      <c r="J110" s="243">
        <v>50</v>
      </c>
      <c r="K110" s="254"/>
    </row>
    <row r="111" spans="2:11" ht="15" customHeight="1">
      <c r="B111" s="263"/>
      <c r="C111" s="243" t="s">
        <v>56</v>
      </c>
      <c r="D111" s="243"/>
      <c r="E111" s="243"/>
      <c r="F111" s="262" t="s">
        <v>571</v>
      </c>
      <c r="G111" s="243"/>
      <c r="H111" s="243" t="s">
        <v>611</v>
      </c>
      <c r="I111" s="243" t="s">
        <v>573</v>
      </c>
      <c r="J111" s="243">
        <v>20</v>
      </c>
      <c r="K111" s="254"/>
    </row>
    <row r="112" spans="2:11" ht="15" customHeight="1">
      <c r="B112" s="263"/>
      <c r="C112" s="243" t="s">
        <v>612</v>
      </c>
      <c r="D112" s="243"/>
      <c r="E112" s="243"/>
      <c r="F112" s="262" t="s">
        <v>571</v>
      </c>
      <c r="G112" s="243"/>
      <c r="H112" s="243" t="s">
        <v>613</v>
      </c>
      <c r="I112" s="243" t="s">
        <v>573</v>
      </c>
      <c r="J112" s="243">
        <v>120</v>
      </c>
      <c r="K112" s="254"/>
    </row>
    <row r="113" spans="2:11" ht="15" customHeight="1">
      <c r="B113" s="263"/>
      <c r="C113" s="243" t="s">
        <v>41</v>
      </c>
      <c r="D113" s="243"/>
      <c r="E113" s="243"/>
      <c r="F113" s="262" t="s">
        <v>571</v>
      </c>
      <c r="G113" s="243"/>
      <c r="H113" s="243" t="s">
        <v>614</v>
      </c>
      <c r="I113" s="243" t="s">
        <v>605</v>
      </c>
      <c r="J113" s="243"/>
      <c r="K113" s="254"/>
    </row>
    <row r="114" spans="2:11" ht="15" customHeight="1">
      <c r="B114" s="263"/>
      <c r="C114" s="243" t="s">
        <v>51</v>
      </c>
      <c r="D114" s="243"/>
      <c r="E114" s="243"/>
      <c r="F114" s="262" t="s">
        <v>571</v>
      </c>
      <c r="G114" s="243"/>
      <c r="H114" s="243" t="s">
        <v>615</v>
      </c>
      <c r="I114" s="243" t="s">
        <v>605</v>
      </c>
      <c r="J114" s="243"/>
      <c r="K114" s="254"/>
    </row>
    <row r="115" spans="2:11" ht="15" customHeight="1">
      <c r="B115" s="263"/>
      <c r="C115" s="243" t="s">
        <v>60</v>
      </c>
      <c r="D115" s="243"/>
      <c r="E115" s="243"/>
      <c r="F115" s="262" t="s">
        <v>571</v>
      </c>
      <c r="G115" s="243"/>
      <c r="H115" s="243" t="s">
        <v>616</v>
      </c>
      <c r="I115" s="243" t="s">
        <v>617</v>
      </c>
      <c r="J115" s="243"/>
      <c r="K115" s="254"/>
    </row>
    <row r="116" spans="2:11" ht="15" customHeight="1">
      <c r="B116" s="266"/>
      <c r="C116" s="272"/>
      <c r="D116" s="272"/>
      <c r="E116" s="272"/>
      <c r="F116" s="272"/>
      <c r="G116" s="272"/>
      <c r="H116" s="272"/>
      <c r="I116" s="272"/>
      <c r="J116" s="272"/>
      <c r="K116" s="268"/>
    </row>
    <row r="117" spans="2:11" ht="18.75" customHeight="1">
      <c r="B117" s="273"/>
      <c r="C117" s="239"/>
      <c r="D117" s="239"/>
      <c r="E117" s="239"/>
      <c r="F117" s="274"/>
      <c r="G117" s="239"/>
      <c r="H117" s="239"/>
      <c r="I117" s="239"/>
      <c r="J117" s="239"/>
      <c r="K117" s="273"/>
    </row>
    <row r="118" spans="2:11" ht="18.75" customHeight="1"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</row>
    <row r="119" spans="2:11" ht="7.5" customHeight="1">
      <c r="B119" s="275"/>
      <c r="C119" s="276"/>
      <c r="D119" s="276"/>
      <c r="E119" s="276"/>
      <c r="F119" s="276"/>
      <c r="G119" s="276"/>
      <c r="H119" s="276"/>
      <c r="I119" s="276"/>
      <c r="J119" s="276"/>
      <c r="K119" s="277"/>
    </row>
    <row r="120" spans="2:11" ht="45" customHeight="1">
      <c r="B120" s="278"/>
      <c r="C120" s="355" t="s">
        <v>618</v>
      </c>
      <c r="D120" s="355"/>
      <c r="E120" s="355"/>
      <c r="F120" s="355"/>
      <c r="G120" s="355"/>
      <c r="H120" s="355"/>
      <c r="I120" s="355"/>
      <c r="J120" s="355"/>
      <c r="K120" s="279"/>
    </row>
    <row r="121" spans="2:11" ht="17.25" customHeight="1">
      <c r="B121" s="280"/>
      <c r="C121" s="255" t="s">
        <v>565</v>
      </c>
      <c r="D121" s="255"/>
      <c r="E121" s="255"/>
      <c r="F121" s="255" t="s">
        <v>566</v>
      </c>
      <c r="G121" s="256"/>
      <c r="H121" s="255" t="s">
        <v>115</v>
      </c>
      <c r="I121" s="255" t="s">
        <v>60</v>
      </c>
      <c r="J121" s="255" t="s">
        <v>567</v>
      </c>
      <c r="K121" s="281"/>
    </row>
    <row r="122" spans="2:11" ht="17.25" customHeight="1">
      <c r="B122" s="280"/>
      <c r="C122" s="257" t="s">
        <v>568</v>
      </c>
      <c r="D122" s="257"/>
      <c r="E122" s="257"/>
      <c r="F122" s="258" t="s">
        <v>569</v>
      </c>
      <c r="G122" s="259"/>
      <c r="H122" s="257"/>
      <c r="I122" s="257"/>
      <c r="J122" s="257" t="s">
        <v>570</v>
      </c>
      <c r="K122" s="281"/>
    </row>
    <row r="123" spans="2:11" ht="5.25" customHeight="1">
      <c r="B123" s="282"/>
      <c r="C123" s="260"/>
      <c r="D123" s="260"/>
      <c r="E123" s="260"/>
      <c r="F123" s="260"/>
      <c r="G123" s="243"/>
      <c r="H123" s="260"/>
      <c r="I123" s="260"/>
      <c r="J123" s="260"/>
      <c r="K123" s="283"/>
    </row>
    <row r="124" spans="2:11" ht="15" customHeight="1">
      <c r="B124" s="282"/>
      <c r="C124" s="243" t="s">
        <v>574</v>
      </c>
      <c r="D124" s="260"/>
      <c r="E124" s="260"/>
      <c r="F124" s="262" t="s">
        <v>571</v>
      </c>
      <c r="G124" s="243"/>
      <c r="H124" s="243" t="s">
        <v>610</v>
      </c>
      <c r="I124" s="243" t="s">
        <v>573</v>
      </c>
      <c r="J124" s="243">
        <v>120</v>
      </c>
      <c r="K124" s="284"/>
    </row>
    <row r="125" spans="2:11" ht="15" customHeight="1">
      <c r="B125" s="282"/>
      <c r="C125" s="243" t="s">
        <v>619</v>
      </c>
      <c r="D125" s="243"/>
      <c r="E125" s="243"/>
      <c r="F125" s="262" t="s">
        <v>571</v>
      </c>
      <c r="G125" s="243"/>
      <c r="H125" s="243" t="s">
        <v>620</v>
      </c>
      <c r="I125" s="243" t="s">
        <v>573</v>
      </c>
      <c r="J125" s="243" t="s">
        <v>621</v>
      </c>
      <c r="K125" s="284"/>
    </row>
    <row r="126" spans="2:11" ht="15" customHeight="1">
      <c r="B126" s="282"/>
      <c r="C126" s="243" t="s">
        <v>520</v>
      </c>
      <c r="D126" s="243"/>
      <c r="E126" s="243"/>
      <c r="F126" s="262" t="s">
        <v>571</v>
      </c>
      <c r="G126" s="243"/>
      <c r="H126" s="243" t="s">
        <v>622</v>
      </c>
      <c r="I126" s="243" t="s">
        <v>573</v>
      </c>
      <c r="J126" s="243" t="s">
        <v>621</v>
      </c>
      <c r="K126" s="284"/>
    </row>
    <row r="127" spans="2:11" ht="15" customHeight="1">
      <c r="B127" s="282"/>
      <c r="C127" s="243" t="s">
        <v>582</v>
      </c>
      <c r="D127" s="243"/>
      <c r="E127" s="243"/>
      <c r="F127" s="262" t="s">
        <v>577</v>
      </c>
      <c r="G127" s="243"/>
      <c r="H127" s="243" t="s">
        <v>583</v>
      </c>
      <c r="I127" s="243" t="s">
        <v>573</v>
      </c>
      <c r="J127" s="243">
        <v>15</v>
      </c>
      <c r="K127" s="284"/>
    </row>
    <row r="128" spans="2:11" ht="15" customHeight="1">
      <c r="B128" s="282"/>
      <c r="C128" s="264" t="s">
        <v>584</v>
      </c>
      <c r="D128" s="264"/>
      <c r="E128" s="264"/>
      <c r="F128" s="265" t="s">
        <v>577</v>
      </c>
      <c r="G128" s="264"/>
      <c r="H128" s="264" t="s">
        <v>585</v>
      </c>
      <c r="I128" s="264" t="s">
        <v>573</v>
      </c>
      <c r="J128" s="264">
        <v>15</v>
      </c>
      <c r="K128" s="284"/>
    </row>
    <row r="129" spans="2:11" ht="15" customHeight="1">
      <c r="B129" s="282"/>
      <c r="C129" s="264" t="s">
        <v>586</v>
      </c>
      <c r="D129" s="264"/>
      <c r="E129" s="264"/>
      <c r="F129" s="265" t="s">
        <v>577</v>
      </c>
      <c r="G129" s="264"/>
      <c r="H129" s="264" t="s">
        <v>587</v>
      </c>
      <c r="I129" s="264" t="s">
        <v>573</v>
      </c>
      <c r="J129" s="264">
        <v>20</v>
      </c>
      <c r="K129" s="284"/>
    </row>
    <row r="130" spans="2:11" ht="15" customHeight="1">
      <c r="B130" s="282"/>
      <c r="C130" s="264" t="s">
        <v>588</v>
      </c>
      <c r="D130" s="264"/>
      <c r="E130" s="264"/>
      <c r="F130" s="265" t="s">
        <v>577</v>
      </c>
      <c r="G130" s="264"/>
      <c r="H130" s="264" t="s">
        <v>589</v>
      </c>
      <c r="I130" s="264" t="s">
        <v>573</v>
      </c>
      <c r="J130" s="264">
        <v>20</v>
      </c>
      <c r="K130" s="284"/>
    </row>
    <row r="131" spans="2:11" ht="15" customHeight="1">
      <c r="B131" s="282"/>
      <c r="C131" s="243" t="s">
        <v>576</v>
      </c>
      <c r="D131" s="243"/>
      <c r="E131" s="243"/>
      <c r="F131" s="262" t="s">
        <v>577</v>
      </c>
      <c r="G131" s="243"/>
      <c r="H131" s="243" t="s">
        <v>610</v>
      </c>
      <c r="I131" s="243" t="s">
        <v>573</v>
      </c>
      <c r="J131" s="243">
        <v>50</v>
      </c>
      <c r="K131" s="284"/>
    </row>
    <row r="132" spans="2:11" ht="15" customHeight="1">
      <c r="B132" s="282"/>
      <c r="C132" s="243" t="s">
        <v>590</v>
      </c>
      <c r="D132" s="243"/>
      <c r="E132" s="243"/>
      <c r="F132" s="262" t="s">
        <v>577</v>
      </c>
      <c r="G132" s="243"/>
      <c r="H132" s="243" t="s">
        <v>610</v>
      </c>
      <c r="I132" s="243" t="s">
        <v>573</v>
      </c>
      <c r="J132" s="243">
        <v>50</v>
      </c>
      <c r="K132" s="284"/>
    </row>
    <row r="133" spans="2:11" ht="15" customHeight="1">
      <c r="B133" s="282"/>
      <c r="C133" s="243" t="s">
        <v>596</v>
      </c>
      <c r="D133" s="243"/>
      <c r="E133" s="243"/>
      <c r="F133" s="262" t="s">
        <v>577</v>
      </c>
      <c r="G133" s="243"/>
      <c r="H133" s="243" t="s">
        <v>610</v>
      </c>
      <c r="I133" s="243" t="s">
        <v>573</v>
      </c>
      <c r="J133" s="243">
        <v>50</v>
      </c>
      <c r="K133" s="284"/>
    </row>
    <row r="134" spans="2:11" ht="15" customHeight="1">
      <c r="B134" s="282"/>
      <c r="C134" s="243" t="s">
        <v>598</v>
      </c>
      <c r="D134" s="243"/>
      <c r="E134" s="243"/>
      <c r="F134" s="262" t="s">
        <v>577</v>
      </c>
      <c r="G134" s="243"/>
      <c r="H134" s="243" t="s">
        <v>610</v>
      </c>
      <c r="I134" s="243" t="s">
        <v>573</v>
      </c>
      <c r="J134" s="243">
        <v>50</v>
      </c>
      <c r="K134" s="284"/>
    </row>
    <row r="135" spans="2:11" ht="15" customHeight="1">
      <c r="B135" s="282"/>
      <c r="C135" s="243" t="s">
        <v>120</v>
      </c>
      <c r="D135" s="243"/>
      <c r="E135" s="243"/>
      <c r="F135" s="262" t="s">
        <v>577</v>
      </c>
      <c r="G135" s="243"/>
      <c r="H135" s="243" t="s">
        <v>623</v>
      </c>
      <c r="I135" s="243" t="s">
        <v>573</v>
      </c>
      <c r="J135" s="243">
        <v>255</v>
      </c>
      <c r="K135" s="284"/>
    </row>
    <row r="136" spans="2:11" ht="15" customHeight="1">
      <c r="B136" s="282"/>
      <c r="C136" s="243" t="s">
        <v>600</v>
      </c>
      <c r="D136" s="243"/>
      <c r="E136" s="243"/>
      <c r="F136" s="262" t="s">
        <v>571</v>
      </c>
      <c r="G136" s="243"/>
      <c r="H136" s="243" t="s">
        <v>624</v>
      </c>
      <c r="I136" s="243" t="s">
        <v>602</v>
      </c>
      <c r="J136" s="243"/>
      <c r="K136" s="284"/>
    </row>
    <row r="137" spans="2:11" ht="15" customHeight="1">
      <c r="B137" s="282"/>
      <c r="C137" s="243" t="s">
        <v>603</v>
      </c>
      <c r="D137" s="243"/>
      <c r="E137" s="243"/>
      <c r="F137" s="262" t="s">
        <v>571</v>
      </c>
      <c r="G137" s="243"/>
      <c r="H137" s="243" t="s">
        <v>625</v>
      </c>
      <c r="I137" s="243" t="s">
        <v>605</v>
      </c>
      <c r="J137" s="243"/>
      <c r="K137" s="284"/>
    </row>
    <row r="138" spans="2:11" ht="15" customHeight="1">
      <c r="B138" s="282"/>
      <c r="C138" s="243" t="s">
        <v>606</v>
      </c>
      <c r="D138" s="243"/>
      <c r="E138" s="243"/>
      <c r="F138" s="262" t="s">
        <v>571</v>
      </c>
      <c r="G138" s="243"/>
      <c r="H138" s="243" t="s">
        <v>606</v>
      </c>
      <c r="I138" s="243" t="s">
        <v>605</v>
      </c>
      <c r="J138" s="243"/>
      <c r="K138" s="284"/>
    </row>
    <row r="139" spans="2:11" ht="15" customHeight="1">
      <c r="B139" s="282"/>
      <c r="C139" s="243" t="s">
        <v>41</v>
      </c>
      <c r="D139" s="243"/>
      <c r="E139" s="243"/>
      <c r="F139" s="262" t="s">
        <v>571</v>
      </c>
      <c r="G139" s="243"/>
      <c r="H139" s="243" t="s">
        <v>626</v>
      </c>
      <c r="I139" s="243" t="s">
        <v>605</v>
      </c>
      <c r="J139" s="243"/>
      <c r="K139" s="284"/>
    </row>
    <row r="140" spans="2:11" ht="15" customHeight="1">
      <c r="B140" s="282"/>
      <c r="C140" s="243" t="s">
        <v>627</v>
      </c>
      <c r="D140" s="243"/>
      <c r="E140" s="243"/>
      <c r="F140" s="262" t="s">
        <v>571</v>
      </c>
      <c r="G140" s="243"/>
      <c r="H140" s="243" t="s">
        <v>628</v>
      </c>
      <c r="I140" s="243" t="s">
        <v>605</v>
      </c>
      <c r="J140" s="243"/>
      <c r="K140" s="284"/>
    </row>
    <row r="141" spans="2:11" ht="15" customHeight="1">
      <c r="B141" s="285"/>
      <c r="C141" s="286"/>
      <c r="D141" s="286"/>
      <c r="E141" s="286"/>
      <c r="F141" s="286"/>
      <c r="G141" s="286"/>
      <c r="H141" s="286"/>
      <c r="I141" s="286"/>
      <c r="J141" s="286"/>
      <c r="K141" s="287"/>
    </row>
    <row r="142" spans="2:11" ht="18.75" customHeight="1">
      <c r="B142" s="239"/>
      <c r="C142" s="239"/>
      <c r="D142" s="239"/>
      <c r="E142" s="239"/>
      <c r="F142" s="274"/>
      <c r="G142" s="239"/>
      <c r="H142" s="239"/>
      <c r="I142" s="239"/>
      <c r="J142" s="239"/>
      <c r="K142" s="239"/>
    </row>
    <row r="143" spans="2:11" ht="18.75" customHeight="1"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</row>
    <row r="144" spans="2:11" ht="7.5" customHeight="1">
      <c r="B144" s="250"/>
      <c r="C144" s="251"/>
      <c r="D144" s="251"/>
      <c r="E144" s="251"/>
      <c r="F144" s="251"/>
      <c r="G144" s="251"/>
      <c r="H144" s="251"/>
      <c r="I144" s="251"/>
      <c r="J144" s="251"/>
      <c r="K144" s="252"/>
    </row>
    <row r="145" spans="2:11" ht="45" customHeight="1">
      <c r="B145" s="253"/>
      <c r="C145" s="358" t="s">
        <v>629</v>
      </c>
      <c r="D145" s="358"/>
      <c r="E145" s="358"/>
      <c r="F145" s="358"/>
      <c r="G145" s="358"/>
      <c r="H145" s="358"/>
      <c r="I145" s="358"/>
      <c r="J145" s="358"/>
      <c r="K145" s="254"/>
    </row>
    <row r="146" spans="2:11" ht="17.25" customHeight="1">
      <c r="B146" s="253"/>
      <c r="C146" s="255" t="s">
        <v>565</v>
      </c>
      <c r="D146" s="255"/>
      <c r="E146" s="255"/>
      <c r="F146" s="255" t="s">
        <v>566</v>
      </c>
      <c r="G146" s="256"/>
      <c r="H146" s="255" t="s">
        <v>115</v>
      </c>
      <c r="I146" s="255" t="s">
        <v>60</v>
      </c>
      <c r="J146" s="255" t="s">
        <v>567</v>
      </c>
      <c r="K146" s="254"/>
    </row>
    <row r="147" spans="2:11" ht="17.25" customHeight="1">
      <c r="B147" s="253"/>
      <c r="C147" s="257" t="s">
        <v>568</v>
      </c>
      <c r="D147" s="257"/>
      <c r="E147" s="257"/>
      <c r="F147" s="258" t="s">
        <v>569</v>
      </c>
      <c r="G147" s="259"/>
      <c r="H147" s="257"/>
      <c r="I147" s="257"/>
      <c r="J147" s="257" t="s">
        <v>570</v>
      </c>
      <c r="K147" s="254"/>
    </row>
    <row r="148" spans="2:11" ht="5.25" customHeight="1">
      <c r="B148" s="263"/>
      <c r="C148" s="260"/>
      <c r="D148" s="260"/>
      <c r="E148" s="260"/>
      <c r="F148" s="260"/>
      <c r="G148" s="261"/>
      <c r="H148" s="260"/>
      <c r="I148" s="260"/>
      <c r="J148" s="260"/>
      <c r="K148" s="284"/>
    </row>
    <row r="149" spans="2:11" ht="15" customHeight="1">
      <c r="B149" s="263"/>
      <c r="C149" s="288" t="s">
        <v>574</v>
      </c>
      <c r="D149" s="243"/>
      <c r="E149" s="243"/>
      <c r="F149" s="289" t="s">
        <v>571</v>
      </c>
      <c r="G149" s="243"/>
      <c r="H149" s="288" t="s">
        <v>610</v>
      </c>
      <c r="I149" s="288" t="s">
        <v>573</v>
      </c>
      <c r="J149" s="288">
        <v>120</v>
      </c>
      <c r="K149" s="284"/>
    </row>
    <row r="150" spans="2:11" ht="15" customHeight="1">
      <c r="B150" s="263"/>
      <c r="C150" s="288" t="s">
        <v>619</v>
      </c>
      <c r="D150" s="243"/>
      <c r="E150" s="243"/>
      <c r="F150" s="289" t="s">
        <v>571</v>
      </c>
      <c r="G150" s="243"/>
      <c r="H150" s="288" t="s">
        <v>630</v>
      </c>
      <c r="I150" s="288" t="s">
        <v>573</v>
      </c>
      <c r="J150" s="288" t="s">
        <v>621</v>
      </c>
      <c r="K150" s="284"/>
    </row>
    <row r="151" spans="2:11" ht="15" customHeight="1">
      <c r="B151" s="263"/>
      <c r="C151" s="288" t="s">
        <v>520</v>
      </c>
      <c r="D151" s="243"/>
      <c r="E151" s="243"/>
      <c r="F151" s="289" t="s">
        <v>571</v>
      </c>
      <c r="G151" s="243"/>
      <c r="H151" s="288" t="s">
        <v>631</v>
      </c>
      <c r="I151" s="288" t="s">
        <v>573</v>
      </c>
      <c r="J151" s="288" t="s">
        <v>621</v>
      </c>
      <c r="K151" s="284"/>
    </row>
    <row r="152" spans="2:11" ht="15" customHeight="1">
      <c r="B152" s="263"/>
      <c r="C152" s="288" t="s">
        <v>576</v>
      </c>
      <c r="D152" s="243"/>
      <c r="E152" s="243"/>
      <c r="F152" s="289" t="s">
        <v>577</v>
      </c>
      <c r="G152" s="243"/>
      <c r="H152" s="288" t="s">
        <v>610</v>
      </c>
      <c r="I152" s="288" t="s">
        <v>573</v>
      </c>
      <c r="J152" s="288">
        <v>50</v>
      </c>
      <c r="K152" s="284"/>
    </row>
    <row r="153" spans="2:11" ht="15" customHeight="1">
      <c r="B153" s="263"/>
      <c r="C153" s="288" t="s">
        <v>579</v>
      </c>
      <c r="D153" s="243"/>
      <c r="E153" s="243"/>
      <c r="F153" s="289" t="s">
        <v>571</v>
      </c>
      <c r="G153" s="243"/>
      <c r="H153" s="288" t="s">
        <v>610</v>
      </c>
      <c r="I153" s="288" t="s">
        <v>581</v>
      </c>
      <c r="J153" s="288"/>
      <c r="K153" s="284"/>
    </row>
    <row r="154" spans="2:11" ht="15" customHeight="1">
      <c r="B154" s="263"/>
      <c r="C154" s="288" t="s">
        <v>590</v>
      </c>
      <c r="D154" s="243"/>
      <c r="E154" s="243"/>
      <c r="F154" s="289" t="s">
        <v>577</v>
      </c>
      <c r="G154" s="243"/>
      <c r="H154" s="288" t="s">
        <v>610</v>
      </c>
      <c r="I154" s="288" t="s">
        <v>573</v>
      </c>
      <c r="J154" s="288">
        <v>50</v>
      </c>
      <c r="K154" s="284"/>
    </row>
    <row r="155" spans="2:11" ht="15" customHeight="1">
      <c r="B155" s="263"/>
      <c r="C155" s="288" t="s">
        <v>598</v>
      </c>
      <c r="D155" s="243"/>
      <c r="E155" s="243"/>
      <c r="F155" s="289" t="s">
        <v>577</v>
      </c>
      <c r="G155" s="243"/>
      <c r="H155" s="288" t="s">
        <v>610</v>
      </c>
      <c r="I155" s="288" t="s">
        <v>573</v>
      </c>
      <c r="J155" s="288">
        <v>50</v>
      </c>
      <c r="K155" s="284"/>
    </row>
    <row r="156" spans="2:11" ht="15" customHeight="1">
      <c r="B156" s="263"/>
      <c r="C156" s="288" t="s">
        <v>596</v>
      </c>
      <c r="D156" s="243"/>
      <c r="E156" s="243"/>
      <c r="F156" s="289" t="s">
        <v>577</v>
      </c>
      <c r="G156" s="243"/>
      <c r="H156" s="288" t="s">
        <v>610</v>
      </c>
      <c r="I156" s="288" t="s">
        <v>573</v>
      </c>
      <c r="J156" s="288">
        <v>50</v>
      </c>
      <c r="K156" s="284"/>
    </row>
    <row r="157" spans="2:11" ht="15" customHeight="1">
      <c r="B157" s="263"/>
      <c r="C157" s="288" t="s">
        <v>92</v>
      </c>
      <c r="D157" s="243"/>
      <c r="E157" s="243"/>
      <c r="F157" s="289" t="s">
        <v>571</v>
      </c>
      <c r="G157" s="243"/>
      <c r="H157" s="288" t="s">
        <v>632</v>
      </c>
      <c r="I157" s="288" t="s">
        <v>573</v>
      </c>
      <c r="J157" s="288" t="s">
        <v>633</v>
      </c>
      <c r="K157" s="284"/>
    </row>
    <row r="158" spans="2:11" ht="15" customHeight="1">
      <c r="B158" s="263"/>
      <c r="C158" s="288" t="s">
        <v>634</v>
      </c>
      <c r="D158" s="243"/>
      <c r="E158" s="243"/>
      <c r="F158" s="289" t="s">
        <v>571</v>
      </c>
      <c r="G158" s="243"/>
      <c r="H158" s="288" t="s">
        <v>635</v>
      </c>
      <c r="I158" s="288" t="s">
        <v>605</v>
      </c>
      <c r="J158" s="288"/>
      <c r="K158" s="284"/>
    </row>
    <row r="159" spans="2:11" ht="15" customHeight="1">
      <c r="B159" s="290"/>
      <c r="C159" s="272"/>
      <c r="D159" s="272"/>
      <c r="E159" s="272"/>
      <c r="F159" s="272"/>
      <c r="G159" s="272"/>
      <c r="H159" s="272"/>
      <c r="I159" s="272"/>
      <c r="J159" s="272"/>
      <c r="K159" s="291"/>
    </row>
    <row r="160" spans="2:11" ht="18.75" customHeight="1">
      <c r="B160" s="239"/>
      <c r="C160" s="243"/>
      <c r="D160" s="243"/>
      <c r="E160" s="243"/>
      <c r="F160" s="262"/>
      <c r="G160" s="243"/>
      <c r="H160" s="243"/>
      <c r="I160" s="243"/>
      <c r="J160" s="243"/>
      <c r="K160" s="239"/>
    </row>
    <row r="161" spans="2:11" ht="18.75" customHeight="1"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</row>
    <row r="162" spans="2:11" ht="7.5" customHeight="1">
      <c r="B162" s="230"/>
      <c r="C162" s="231"/>
      <c r="D162" s="231"/>
      <c r="E162" s="231"/>
      <c r="F162" s="231"/>
      <c r="G162" s="231"/>
      <c r="H162" s="231"/>
      <c r="I162" s="231"/>
      <c r="J162" s="231"/>
      <c r="K162" s="232"/>
    </row>
    <row r="163" spans="2:11" ht="45" customHeight="1">
      <c r="B163" s="233"/>
      <c r="C163" s="355" t="s">
        <v>636</v>
      </c>
      <c r="D163" s="355"/>
      <c r="E163" s="355"/>
      <c r="F163" s="355"/>
      <c r="G163" s="355"/>
      <c r="H163" s="355"/>
      <c r="I163" s="355"/>
      <c r="J163" s="355"/>
      <c r="K163" s="234"/>
    </row>
    <row r="164" spans="2:11" ht="17.25" customHeight="1">
      <c r="B164" s="233"/>
      <c r="C164" s="255" t="s">
        <v>565</v>
      </c>
      <c r="D164" s="255"/>
      <c r="E164" s="255"/>
      <c r="F164" s="255" t="s">
        <v>566</v>
      </c>
      <c r="G164" s="292"/>
      <c r="H164" s="293" t="s">
        <v>115</v>
      </c>
      <c r="I164" s="293" t="s">
        <v>60</v>
      </c>
      <c r="J164" s="255" t="s">
        <v>567</v>
      </c>
      <c r="K164" s="234"/>
    </row>
    <row r="165" spans="2:11" ht="17.25" customHeight="1">
      <c r="B165" s="236"/>
      <c r="C165" s="257" t="s">
        <v>568</v>
      </c>
      <c r="D165" s="257"/>
      <c r="E165" s="257"/>
      <c r="F165" s="258" t="s">
        <v>569</v>
      </c>
      <c r="G165" s="294"/>
      <c r="H165" s="295"/>
      <c r="I165" s="295"/>
      <c r="J165" s="257" t="s">
        <v>570</v>
      </c>
      <c r="K165" s="237"/>
    </row>
    <row r="166" spans="2:11" ht="5.25" customHeight="1">
      <c r="B166" s="263"/>
      <c r="C166" s="260"/>
      <c r="D166" s="260"/>
      <c r="E166" s="260"/>
      <c r="F166" s="260"/>
      <c r="G166" s="261"/>
      <c r="H166" s="260"/>
      <c r="I166" s="260"/>
      <c r="J166" s="260"/>
      <c r="K166" s="284"/>
    </row>
    <row r="167" spans="2:11" ht="15" customHeight="1">
      <c r="B167" s="263"/>
      <c r="C167" s="243" t="s">
        <v>574</v>
      </c>
      <c r="D167" s="243"/>
      <c r="E167" s="243"/>
      <c r="F167" s="262" t="s">
        <v>571</v>
      </c>
      <c r="G167" s="243"/>
      <c r="H167" s="243" t="s">
        <v>610</v>
      </c>
      <c r="I167" s="243" t="s">
        <v>573</v>
      </c>
      <c r="J167" s="243">
        <v>120</v>
      </c>
      <c r="K167" s="284"/>
    </row>
    <row r="168" spans="2:11" ht="15" customHeight="1">
      <c r="B168" s="263"/>
      <c r="C168" s="243" t="s">
        <v>619</v>
      </c>
      <c r="D168" s="243"/>
      <c r="E168" s="243"/>
      <c r="F168" s="262" t="s">
        <v>571</v>
      </c>
      <c r="G168" s="243"/>
      <c r="H168" s="243" t="s">
        <v>620</v>
      </c>
      <c r="I168" s="243" t="s">
        <v>573</v>
      </c>
      <c r="J168" s="243" t="s">
        <v>621</v>
      </c>
      <c r="K168" s="284"/>
    </row>
    <row r="169" spans="2:11" ht="15" customHeight="1">
      <c r="B169" s="263"/>
      <c r="C169" s="243" t="s">
        <v>520</v>
      </c>
      <c r="D169" s="243"/>
      <c r="E169" s="243"/>
      <c r="F169" s="262" t="s">
        <v>571</v>
      </c>
      <c r="G169" s="243"/>
      <c r="H169" s="243" t="s">
        <v>637</v>
      </c>
      <c r="I169" s="243" t="s">
        <v>573</v>
      </c>
      <c r="J169" s="243" t="s">
        <v>621</v>
      </c>
      <c r="K169" s="284"/>
    </row>
    <row r="170" spans="2:11" ht="15" customHeight="1">
      <c r="B170" s="263"/>
      <c r="C170" s="243" t="s">
        <v>576</v>
      </c>
      <c r="D170" s="243"/>
      <c r="E170" s="243"/>
      <c r="F170" s="262" t="s">
        <v>577</v>
      </c>
      <c r="G170" s="243"/>
      <c r="H170" s="243" t="s">
        <v>637</v>
      </c>
      <c r="I170" s="243" t="s">
        <v>573</v>
      </c>
      <c r="J170" s="243">
        <v>50</v>
      </c>
      <c r="K170" s="284"/>
    </row>
    <row r="171" spans="2:11" ht="15" customHeight="1">
      <c r="B171" s="263"/>
      <c r="C171" s="243" t="s">
        <v>579</v>
      </c>
      <c r="D171" s="243"/>
      <c r="E171" s="243"/>
      <c r="F171" s="262" t="s">
        <v>571</v>
      </c>
      <c r="G171" s="243"/>
      <c r="H171" s="243" t="s">
        <v>637</v>
      </c>
      <c r="I171" s="243" t="s">
        <v>581</v>
      </c>
      <c r="J171" s="243"/>
      <c r="K171" s="284"/>
    </row>
    <row r="172" spans="2:11" ht="15" customHeight="1">
      <c r="B172" s="263"/>
      <c r="C172" s="243" t="s">
        <v>590</v>
      </c>
      <c r="D172" s="243"/>
      <c r="E172" s="243"/>
      <c r="F172" s="262" t="s">
        <v>577</v>
      </c>
      <c r="G172" s="243"/>
      <c r="H172" s="243" t="s">
        <v>637</v>
      </c>
      <c r="I172" s="243" t="s">
        <v>573</v>
      </c>
      <c r="J172" s="243">
        <v>50</v>
      </c>
      <c r="K172" s="284"/>
    </row>
    <row r="173" spans="2:11" ht="15" customHeight="1">
      <c r="B173" s="263"/>
      <c r="C173" s="243" t="s">
        <v>598</v>
      </c>
      <c r="D173" s="243"/>
      <c r="E173" s="243"/>
      <c r="F173" s="262" t="s">
        <v>577</v>
      </c>
      <c r="G173" s="243"/>
      <c r="H173" s="243" t="s">
        <v>637</v>
      </c>
      <c r="I173" s="243" t="s">
        <v>573</v>
      </c>
      <c r="J173" s="243">
        <v>50</v>
      </c>
      <c r="K173" s="284"/>
    </row>
    <row r="174" spans="2:11" ht="15" customHeight="1">
      <c r="B174" s="263"/>
      <c r="C174" s="243" t="s">
        <v>596</v>
      </c>
      <c r="D174" s="243"/>
      <c r="E174" s="243"/>
      <c r="F174" s="262" t="s">
        <v>577</v>
      </c>
      <c r="G174" s="243"/>
      <c r="H174" s="243" t="s">
        <v>637</v>
      </c>
      <c r="I174" s="243" t="s">
        <v>573</v>
      </c>
      <c r="J174" s="243">
        <v>50</v>
      </c>
      <c r="K174" s="284"/>
    </row>
    <row r="175" spans="2:11" ht="15" customHeight="1">
      <c r="B175" s="263"/>
      <c r="C175" s="243" t="s">
        <v>114</v>
      </c>
      <c r="D175" s="243"/>
      <c r="E175" s="243"/>
      <c r="F175" s="262" t="s">
        <v>571</v>
      </c>
      <c r="G175" s="243"/>
      <c r="H175" s="243" t="s">
        <v>638</v>
      </c>
      <c r="I175" s="243" t="s">
        <v>639</v>
      </c>
      <c r="J175" s="243"/>
      <c r="K175" s="284"/>
    </row>
    <row r="176" spans="2:11" ht="15" customHeight="1">
      <c r="B176" s="263"/>
      <c r="C176" s="243" t="s">
        <v>60</v>
      </c>
      <c r="D176" s="243"/>
      <c r="E176" s="243"/>
      <c r="F176" s="262" t="s">
        <v>571</v>
      </c>
      <c r="G176" s="243"/>
      <c r="H176" s="243" t="s">
        <v>640</v>
      </c>
      <c r="I176" s="243" t="s">
        <v>641</v>
      </c>
      <c r="J176" s="243">
        <v>1</v>
      </c>
      <c r="K176" s="284"/>
    </row>
    <row r="177" spans="2:11" ht="15" customHeight="1">
      <c r="B177" s="263"/>
      <c r="C177" s="243" t="s">
        <v>56</v>
      </c>
      <c r="D177" s="243"/>
      <c r="E177" s="243"/>
      <c r="F177" s="262" t="s">
        <v>571</v>
      </c>
      <c r="G177" s="243"/>
      <c r="H177" s="243" t="s">
        <v>642</v>
      </c>
      <c r="I177" s="243" t="s">
        <v>573</v>
      </c>
      <c r="J177" s="243">
        <v>20</v>
      </c>
      <c r="K177" s="284"/>
    </row>
    <row r="178" spans="2:11" ht="15" customHeight="1">
      <c r="B178" s="263"/>
      <c r="C178" s="243" t="s">
        <v>115</v>
      </c>
      <c r="D178" s="243"/>
      <c r="E178" s="243"/>
      <c r="F178" s="262" t="s">
        <v>571</v>
      </c>
      <c r="G178" s="243"/>
      <c r="H178" s="243" t="s">
        <v>643</v>
      </c>
      <c r="I178" s="243" t="s">
        <v>573</v>
      </c>
      <c r="J178" s="243">
        <v>255</v>
      </c>
      <c r="K178" s="284"/>
    </row>
    <row r="179" spans="2:11" ht="15" customHeight="1">
      <c r="B179" s="263"/>
      <c r="C179" s="243" t="s">
        <v>116</v>
      </c>
      <c r="D179" s="243"/>
      <c r="E179" s="243"/>
      <c r="F179" s="262" t="s">
        <v>571</v>
      </c>
      <c r="G179" s="243"/>
      <c r="H179" s="243" t="s">
        <v>536</v>
      </c>
      <c r="I179" s="243" t="s">
        <v>573</v>
      </c>
      <c r="J179" s="243">
        <v>10</v>
      </c>
      <c r="K179" s="284"/>
    </row>
    <row r="180" spans="2:11" ht="15" customHeight="1">
      <c r="B180" s="263"/>
      <c r="C180" s="243" t="s">
        <v>117</v>
      </c>
      <c r="D180" s="243"/>
      <c r="E180" s="243"/>
      <c r="F180" s="262" t="s">
        <v>571</v>
      </c>
      <c r="G180" s="243"/>
      <c r="H180" s="243" t="s">
        <v>644</v>
      </c>
      <c r="I180" s="243" t="s">
        <v>605</v>
      </c>
      <c r="J180" s="243"/>
      <c r="K180" s="284"/>
    </row>
    <row r="181" spans="2:11" ht="15" customHeight="1">
      <c r="B181" s="263"/>
      <c r="C181" s="243" t="s">
        <v>645</v>
      </c>
      <c r="D181" s="243"/>
      <c r="E181" s="243"/>
      <c r="F181" s="262" t="s">
        <v>571</v>
      </c>
      <c r="G181" s="243"/>
      <c r="H181" s="243" t="s">
        <v>646</v>
      </c>
      <c r="I181" s="243" t="s">
        <v>605</v>
      </c>
      <c r="J181" s="243"/>
      <c r="K181" s="284"/>
    </row>
    <row r="182" spans="2:11" ht="15" customHeight="1">
      <c r="B182" s="263"/>
      <c r="C182" s="243" t="s">
        <v>634</v>
      </c>
      <c r="D182" s="243"/>
      <c r="E182" s="243"/>
      <c r="F182" s="262" t="s">
        <v>571</v>
      </c>
      <c r="G182" s="243"/>
      <c r="H182" s="243" t="s">
        <v>647</v>
      </c>
      <c r="I182" s="243" t="s">
        <v>605</v>
      </c>
      <c r="J182" s="243"/>
      <c r="K182" s="284"/>
    </row>
    <row r="183" spans="2:11" ht="15" customHeight="1">
      <c r="B183" s="263"/>
      <c r="C183" s="243" t="s">
        <v>119</v>
      </c>
      <c r="D183" s="243"/>
      <c r="E183" s="243"/>
      <c r="F183" s="262" t="s">
        <v>577</v>
      </c>
      <c r="G183" s="243"/>
      <c r="H183" s="243" t="s">
        <v>648</v>
      </c>
      <c r="I183" s="243" t="s">
        <v>573</v>
      </c>
      <c r="J183" s="243">
        <v>50</v>
      </c>
      <c r="K183" s="284"/>
    </row>
    <row r="184" spans="2:11" ht="15" customHeight="1">
      <c r="B184" s="263"/>
      <c r="C184" s="243" t="s">
        <v>649</v>
      </c>
      <c r="D184" s="243"/>
      <c r="E184" s="243"/>
      <c r="F184" s="262" t="s">
        <v>577</v>
      </c>
      <c r="G184" s="243"/>
      <c r="H184" s="243" t="s">
        <v>650</v>
      </c>
      <c r="I184" s="243" t="s">
        <v>651</v>
      </c>
      <c r="J184" s="243"/>
      <c r="K184" s="284"/>
    </row>
    <row r="185" spans="2:11" ht="15" customHeight="1">
      <c r="B185" s="263"/>
      <c r="C185" s="243" t="s">
        <v>652</v>
      </c>
      <c r="D185" s="243"/>
      <c r="E185" s="243"/>
      <c r="F185" s="262" t="s">
        <v>577</v>
      </c>
      <c r="G185" s="243"/>
      <c r="H185" s="243" t="s">
        <v>653</v>
      </c>
      <c r="I185" s="243" t="s">
        <v>651</v>
      </c>
      <c r="J185" s="243"/>
      <c r="K185" s="284"/>
    </row>
    <row r="186" spans="2:11" ht="15" customHeight="1">
      <c r="B186" s="263"/>
      <c r="C186" s="243" t="s">
        <v>654</v>
      </c>
      <c r="D186" s="243"/>
      <c r="E186" s="243"/>
      <c r="F186" s="262" t="s">
        <v>577</v>
      </c>
      <c r="G186" s="243"/>
      <c r="H186" s="243" t="s">
        <v>655</v>
      </c>
      <c r="I186" s="243" t="s">
        <v>651</v>
      </c>
      <c r="J186" s="243"/>
      <c r="K186" s="284"/>
    </row>
    <row r="187" spans="2:11" ht="15" customHeight="1">
      <c r="B187" s="263"/>
      <c r="C187" s="296" t="s">
        <v>656</v>
      </c>
      <c r="D187" s="243"/>
      <c r="E187" s="243"/>
      <c r="F187" s="262" t="s">
        <v>577</v>
      </c>
      <c r="G187" s="243"/>
      <c r="H187" s="243" t="s">
        <v>657</v>
      </c>
      <c r="I187" s="243" t="s">
        <v>658</v>
      </c>
      <c r="J187" s="297" t="s">
        <v>659</v>
      </c>
      <c r="K187" s="284"/>
    </row>
    <row r="188" spans="2:11" ht="15" customHeight="1">
      <c r="B188" s="290"/>
      <c r="C188" s="298"/>
      <c r="D188" s="272"/>
      <c r="E188" s="272"/>
      <c r="F188" s="272"/>
      <c r="G188" s="272"/>
      <c r="H188" s="272"/>
      <c r="I188" s="272"/>
      <c r="J188" s="272"/>
      <c r="K188" s="291"/>
    </row>
    <row r="189" spans="2:11" ht="18.75" customHeight="1">
      <c r="B189" s="299"/>
      <c r="C189" s="300"/>
      <c r="D189" s="300"/>
      <c r="E189" s="300"/>
      <c r="F189" s="301"/>
      <c r="G189" s="243"/>
      <c r="H189" s="243"/>
      <c r="I189" s="243"/>
      <c r="J189" s="243"/>
      <c r="K189" s="239"/>
    </row>
    <row r="190" spans="2:11" ht="18.75" customHeight="1">
      <c r="B190" s="239"/>
      <c r="C190" s="243"/>
      <c r="D190" s="243"/>
      <c r="E190" s="243"/>
      <c r="F190" s="262"/>
      <c r="G190" s="243"/>
      <c r="H190" s="243"/>
      <c r="I190" s="243"/>
      <c r="J190" s="243"/>
      <c r="K190" s="239"/>
    </row>
    <row r="191" spans="2:11" ht="18.75" customHeight="1">
      <c r="B191" s="249"/>
      <c r="C191" s="249"/>
      <c r="D191" s="249"/>
      <c r="E191" s="249"/>
      <c r="F191" s="249"/>
      <c r="G191" s="249"/>
      <c r="H191" s="249"/>
      <c r="I191" s="249"/>
      <c r="J191" s="249"/>
      <c r="K191" s="249"/>
    </row>
    <row r="192" spans="2:11" ht="13.5">
      <c r="B192" s="230"/>
      <c r="C192" s="231"/>
      <c r="D192" s="231"/>
      <c r="E192" s="231"/>
      <c r="F192" s="231"/>
      <c r="G192" s="231"/>
      <c r="H192" s="231"/>
      <c r="I192" s="231"/>
      <c r="J192" s="231"/>
      <c r="K192" s="232"/>
    </row>
    <row r="193" spans="2:11" ht="21">
      <c r="B193" s="233"/>
      <c r="C193" s="355" t="s">
        <v>660</v>
      </c>
      <c r="D193" s="355"/>
      <c r="E193" s="355"/>
      <c r="F193" s="355"/>
      <c r="G193" s="355"/>
      <c r="H193" s="355"/>
      <c r="I193" s="355"/>
      <c r="J193" s="355"/>
      <c r="K193" s="234"/>
    </row>
    <row r="194" spans="2:11" ht="25.5" customHeight="1">
      <c r="B194" s="233"/>
      <c r="C194" s="302" t="s">
        <v>661</v>
      </c>
      <c r="D194" s="302"/>
      <c r="E194" s="302"/>
      <c r="F194" s="302" t="s">
        <v>662</v>
      </c>
      <c r="G194" s="303"/>
      <c r="H194" s="356" t="s">
        <v>663</v>
      </c>
      <c r="I194" s="356"/>
      <c r="J194" s="356"/>
      <c r="K194" s="234"/>
    </row>
    <row r="195" spans="2:11" ht="5.25" customHeight="1">
      <c r="B195" s="263"/>
      <c r="C195" s="260"/>
      <c r="D195" s="260"/>
      <c r="E195" s="260"/>
      <c r="F195" s="260"/>
      <c r="G195" s="243"/>
      <c r="H195" s="260"/>
      <c r="I195" s="260"/>
      <c r="J195" s="260"/>
      <c r="K195" s="284"/>
    </row>
    <row r="196" spans="2:11" ht="15" customHeight="1">
      <c r="B196" s="263"/>
      <c r="C196" s="243" t="s">
        <v>664</v>
      </c>
      <c r="D196" s="243"/>
      <c r="E196" s="243"/>
      <c r="F196" s="262" t="s">
        <v>46</v>
      </c>
      <c r="G196" s="243"/>
      <c r="H196" s="354" t="s">
        <v>665</v>
      </c>
      <c r="I196" s="354"/>
      <c r="J196" s="354"/>
      <c r="K196" s="284"/>
    </row>
    <row r="197" spans="2:11" ht="15" customHeight="1">
      <c r="B197" s="263"/>
      <c r="C197" s="269"/>
      <c r="D197" s="243"/>
      <c r="E197" s="243"/>
      <c r="F197" s="262" t="s">
        <v>47</v>
      </c>
      <c r="G197" s="243"/>
      <c r="H197" s="354" t="s">
        <v>666</v>
      </c>
      <c r="I197" s="354"/>
      <c r="J197" s="354"/>
      <c r="K197" s="284"/>
    </row>
    <row r="198" spans="2:11" ht="15" customHeight="1">
      <c r="B198" s="263"/>
      <c r="C198" s="269"/>
      <c r="D198" s="243"/>
      <c r="E198" s="243"/>
      <c r="F198" s="262" t="s">
        <v>50</v>
      </c>
      <c r="G198" s="243"/>
      <c r="H198" s="354" t="s">
        <v>667</v>
      </c>
      <c r="I198" s="354"/>
      <c r="J198" s="354"/>
      <c r="K198" s="284"/>
    </row>
    <row r="199" spans="2:11" ht="15" customHeight="1">
      <c r="B199" s="263"/>
      <c r="C199" s="243"/>
      <c r="D199" s="243"/>
      <c r="E199" s="243"/>
      <c r="F199" s="262" t="s">
        <v>48</v>
      </c>
      <c r="G199" s="243"/>
      <c r="H199" s="354" t="s">
        <v>668</v>
      </c>
      <c r="I199" s="354"/>
      <c r="J199" s="354"/>
      <c r="K199" s="284"/>
    </row>
    <row r="200" spans="2:11" ht="15" customHeight="1">
      <c r="B200" s="263"/>
      <c r="C200" s="243"/>
      <c r="D200" s="243"/>
      <c r="E200" s="243"/>
      <c r="F200" s="262" t="s">
        <v>49</v>
      </c>
      <c r="G200" s="243"/>
      <c r="H200" s="354" t="s">
        <v>669</v>
      </c>
      <c r="I200" s="354"/>
      <c r="J200" s="354"/>
      <c r="K200" s="284"/>
    </row>
    <row r="201" spans="2:11" ht="15" customHeight="1">
      <c r="B201" s="263"/>
      <c r="C201" s="243"/>
      <c r="D201" s="243"/>
      <c r="E201" s="243"/>
      <c r="F201" s="262"/>
      <c r="G201" s="243"/>
      <c r="H201" s="243"/>
      <c r="I201" s="243"/>
      <c r="J201" s="243"/>
      <c r="K201" s="284"/>
    </row>
    <row r="202" spans="2:11" ht="15" customHeight="1">
      <c r="B202" s="263"/>
      <c r="C202" s="243" t="s">
        <v>617</v>
      </c>
      <c r="D202" s="243"/>
      <c r="E202" s="243"/>
      <c r="F202" s="262" t="s">
        <v>81</v>
      </c>
      <c r="G202" s="243"/>
      <c r="H202" s="354" t="s">
        <v>670</v>
      </c>
      <c r="I202" s="354"/>
      <c r="J202" s="354"/>
      <c r="K202" s="284"/>
    </row>
    <row r="203" spans="2:11" ht="15" customHeight="1">
      <c r="B203" s="263"/>
      <c r="C203" s="269"/>
      <c r="D203" s="243"/>
      <c r="E203" s="243"/>
      <c r="F203" s="262" t="s">
        <v>514</v>
      </c>
      <c r="G203" s="243"/>
      <c r="H203" s="354" t="s">
        <v>515</v>
      </c>
      <c r="I203" s="354"/>
      <c r="J203" s="354"/>
      <c r="K203" s="284"/>
    </row>
    <row r="204" spans="2:11" ht="15" customHeight="1">
      <c r="B204" s="263"/>
      <c r="C204" s="243"/>
      <c r="D204" s="243"/>
      <c r="E204" s="243"/>
      <c r="F204" s="262" t="s">
        <v>512</v>
      </c>
      <c r="G204" s="243"/>
      <c r="H204" s="354" t="s">
        <v>671</v>
      </c>
      <c r="I204" s="354"/>
      <c r="J204" s="354"/>
      <c r="K204" s="284"/>
    </row>
    <row r="205" spans="2:11" ht="15" customHeight="1">
      <c r="B205" s="304"/>
      <c r="C205" s="269"/>
      <c r="D205" s="269"/>
      <c r="E205" s="269"/>
      <c r="F205" s="262" t="s">
        <v>516</v>
      </c>
      <c r="G205" s="248"/>
      <c r="H205" s="353" t="s">
        <v>517</v>
      </c>
      <c r="I205" s="353"/>
      <c r="J205" s="353"/>
      <c r="K205" s="305"/>
    </row>
    <row r="206" spans="2:11" ht="15" customHeight="1">
      <c r="B206" s="304"/>
      <c r="C206" s="269"/>
      <c r="D206" s="269"/>
      <c r="E206" s="269"/>
      <c r="F206" s="262" t="s">
        <v>518</v>
      </c>
      <c r="G206" s="248"/>
      <c r="H206" s="353" t="s">
        <v>418</v>
      </c>
      <c r="I206" s="353"/>
      <c r="J206" s="353"/>
      <c r="K206" s="305"/>
    </row>
    <row r="207" spans="2:11" ht="15" customHeight="1">
      <c r="B207" s="304"/>
      <c r="C207" s="269"/>
      <c r="D207" s="269"/>
      <c r="E207" s="269"/>
      <c r="F207" s="306"/>
      <c r="G207" s="248"/>
      <c r="H207" s="307"/>
      <c r="I207" s="307"/>
      <c r="J207" s="307"/>
      <c r="K207" s="305"/>
    </row>
    <row r="208" spans="2:11" ht="15" customHeight="1">
      <c r="B208" s="304"/>
      <c r="C208" s="243" t="s">
        <v>641</v>
      </c>
      <c r="D208" s="269"/>
      <c r="E208" s="269"/>
      <c r="F208" s="262">
        <v>1</v>
      </c>
      <c r="G208" s="248"/>
      <c r="H208" s="353" t="s">
        <v>672</v>
      </c>
      <c r="I208" s="353"/>
      <c r="J208" s="353"/>
      <c r="K208" s="305"/>
    </row>
    <row r="209" spans="2:11" ht="15" customHeight="1">
      <c r="B209" s="304"/>
      <c r="C209" s="269"/>
      <c r="D209" s="269"/>
      <c r="E209" s="269"/>
      <c r="F209" s="262">
        <v>2</v>
      </c>
      <c r="G209" s="248"/>
      <c r="H209" s="353" t="s">
        <v>673</v>
      </c>
      <c r="I209" s="353"/>
      <c r="J209" s="353"/>
      <c r="K209" s="305"/>
    </row>
    <row r="210" spans="2:11" ht="15" customHeight="1">
      <c r="B210" s="304"/>
      <c r="C210" s="269"/>
      <c r="D210" s="269"/>
      <c r="E210" s="269"/>
      <c r="F210" s="262">
        <v>3</v>
      </c>
      <c r="G210" s="248"/>
      <c r="H210" s="353" t="s">
        <v>674</v>
      </c>
      <c r="I210" s="353"/>
      <c r="J210" s="353"/>
      <c r="K210" s="305"/>
    </row>
    <row r="211" spans="2:11" ht="15" customHeight="1">
      <c r="B211" s="304"/>
      <c r="C211" s="269"/>
      <c r="D211" s="269"/>
      <c r="E211" s="269"/>
      <c r="F211" s="262">
        <v>4</v>
      </c>
      <c r="G211" s="248"/>
      <c r="H211" s="353" t="s">
        <v>675</v>
      </c>
      <c r="I211" s="353"/>
      <c r="J211" s="353"/>
      <c r="K211" s="305"/>
    </row>
    <row r="212" spans="2:11" ht="12.75" customHeight="1">
      <c r="B212" s="308"/>
      <c r="C212" s="309"/>
      <c r="D212" s="309"/>
      <c r="E212" s="309"/>
      <c r="F212" s="309"/>
      <c r="G212" s="309"/>
      <c r="H212" s="309"/>
      <c r="I212" s="309"/>
      <c r="J212" s="309"/>
      <c r="K212" s="310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Novák</dc:creator>
  <cp:keywords/>
  <dc:description/>
  <cp:lastModifiedBy>Kuna Jan</cp:lastModifiedBy>
  <dcterms:created xsi:type="dcterms:W3CDTF">2016-07-01T06:52:30Z</dcterms:created>
  <dcterms:modified xsi:type="dcterms:W3CDTF">2016-07-01T07:11:18Z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