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/>
  <bookViews>
    <workbookView xWindow="28680" yWindow="65416" windowWidth="29040" windowHeight="15990" activeTab="1"/>
  </bookViews>
  <sheets>
    <sheet name="Rekapitulace stavby" sheetId="1" r:id="rId1"/>
    <sheet name="SO 101 - Komunikace" sheetId="2" r:id="rId2"/>
    <sheet name="Pokyny pro vyplnění" sheetId="3" r:id="rId3"/>
  </sheets>
  <definedNames>
    <definedName name="_xlnm._FilterDatabase" localSheetId="1" hidden="1">'SO 101 - Komunikace'!$C$92:$K$378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101 - Komunikace'!$C$4:$J$39,'SO 101 - Komunikace'!$C$45:$J$74,'SO 101 - Komunikace'!$C$80:$K$378</definedName>
    <definedName name="_xlnm.Print_Titles" localSheetId="0">'Rekapitulace stavby'!$52:$52</definedName>
    <definedName name="_xlnm.Print_Titles" localSheetId="1">'SO 101 - Komunikace'!$92:$92</definedName>
  </definedNames>
  <calcPr calcId="191029"/>
</workbook>
</file>

<file path=xl/sharedStrings.xml><?xml version="1.0" encoding="utf-8"?>
<sst xmlns="http://schemas.openxmlformats.org/spreadsheetml/2006/main" count="3454" uniqueCount="726">
  <si>
    <t>Export Komplet</t>
  </si>
  <si>
    <t>VZ</t>
  </si>
  <si>
    <t>2.0</t>
  </si>
  <si>
    <t/>
  </si>
  <si>
    <t>False</t>
  </si>
  <si>
    <t>{4d4648e4-172a-4e3c-b6d7-a421c5744f6e}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</si>
  <si>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</si>
  <si>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</si>
  <si>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</si>
  <si>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</si>
  <si>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</si>
  <si>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</si>
  <si>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</si>
  <si>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</si>
  <si>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</si>
  <si>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KAP14-3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</si>
  <si>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</si>
  <si>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</si>
  <si>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 ulici Pod Strážištěm, Chomutov - Úsek 3</t>
  </si>
  <si>
    <t>KSO:</t>
  </si>
  <si>
    <t>CC-CZ:</t>
  </si>
  <si>
    <t>Místo:</t>
  </si>
  <si>
    <t>Pod Strážištěm</t>
  </si>
  <si>
    <t>Datum:</t>
  </si>
  <si>
    <t>4. 8. 2022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</si>
  <si>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</si>
  <si>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</si>
  <si>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</si>
  <si>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</si>
  <si>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</si>
  <si>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</si>
  <si>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</si>
  <si>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</si>
  <si>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</si>
  <si>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</si>
  <si>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</si>
  <si>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</si>
  <si>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</si>
  <si>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</si>
  <si>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</si>
  <si>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</si>
  <si>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</si>
  <si>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</si>
  <si>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</si>
  <si>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</si>
  <si>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</si>
  <si>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</si>
  <si>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</si>
  <si>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</si>
  <si>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</si>
  <si>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</si>
  <si>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</si>
  <si>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</si>
  <si>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</si>
  <si>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</si>
  <si>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</si>
  <si>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</si>
  <si>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</si>
  <si>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</si>
  <si>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</si>
  <si>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</si>
  <si>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</si>
  <si>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</si>
  <si>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</si>
  <si>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</si>
  <si>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</si>
  <si>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</si>
  <si>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</si>
  <si>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</si>
  <si>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</si>
  <si>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</si>
  <si>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</si>
  <si>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</si>
  <si>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</si>
  <si>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</si>
  <si>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</si>
  <si>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</si>
  <si>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</si>
  <si>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</si>
  <si>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</si>
  <si>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</si>
  <si>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{e33bb538-98ab-4e33-b950-76ce588f9463}</t>
  </si>
  <si>
    <t>2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</si>
  <si>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</si>
  <si>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</si>
  <si>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</si>
  <si>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</si>
  <si>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</si>
  <si>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</si>
  <si>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</si>
  <si>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</si>
  <si>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</si>
  <si>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</si>
  <si>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</si>
  <si>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</si>
  <si>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</si>
  <si>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</si>
  <si>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</si>
  <si>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</si>
  <si>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</si>
  <si>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</si>
  <si>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</si>
  <si>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</si>
  <si>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</si>
  <si>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</si>
  <si>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</si>
  <si>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</si>
  <si>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</si>
  <si>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</si>
  <si>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</si>
  <si>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</si>
  <si>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</si>
  <si>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</si>
  <si>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</si>
  <si>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</si>
  <si>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</si>
  <si>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</si>
  <si>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</si>
  <si>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</si>
  <si>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</si>
  <si>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</si>
  <si>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</si>
  <si>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</si>
  <si>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</si>
  <si>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</si>
  <si>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CS ÚRS 2022 02</t>
  </si>
  <si>
    <t>4</t>
  </si>
  <si>
    <t>-1604896626</t>
  </si>
  <si>
    <t>Online PSC</t>
  </si>
  <si>
    <t>https://podminky.urs.cz/item/CS_URS_2022_02/113107213</t>
  </si>
  <si>
    <t>VV</t>
  </si>
  <si>
    <t>"podkladní asfaltová vrstva - předpoklad 50%"</t>
  </si>
  <si>
    <t>1981*0,5</t>
  </si>
  <si>
    <t>Součet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</si>
  <si>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</si>
  <si>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</si>
  <si>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-96610937</t>
  </si>
  <si>
    <t>https://podminky.urs.cz/item/CS_URS_2022_02/113107232</t>
  </si>
  <si>
    <t>"plocha chodníků"</t>
  </si>
  <si>
    <t>483</t>
  </si>
  <si>
    <t>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</si>
  <si>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</si>
  <si>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</si>
  <si>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1381008427</t>
  </si>
  <si>
    <t>https://podminky.urs.cz/item/CS_URS_2022_02/113107321</t>
  </si>
  <si>
    <t>"vjezdy na pozemky"</t>
  </si>
  <si>
    <t>15,4</t>
  </si>
  <si>
    <t>113154123</t>
  </si>
  <si>
    <t>Frézování živičného podkladu nebo krytu s naložením na dopravní prostředek plochy do 500 m2 bez překážek v trase pruhu šířky přes 0,5 m do 1 m, tloušťky vrstvy 50 mm</t>
  </si>
  <si>
    <t>381557406</t>
  </si>
  <si>
    <t>https://podminky.urs.cz/item/CS_URS_2022_02/113154123</t>
  </si>
  <si>
    <t>5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</si>
  <si>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</si>
  <si>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</si>
  <si>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-1691451610</t>
  </si>
  <si>
    <t>https://podminky.urs.cz/item/CS_URS_2022_02/113154332</t>
  </si>
  <si>
    <t>"celková plocha komunikace"</t>
  </si>
  <si>
    <t>1981</t>
  </si>
  <si>
    <t>6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</si>
  <si>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</si>
  <si>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</si>
  <si>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-544237654</t>
  </si>
  <si>
    <t>https://podminky.urs.cz/item/CS_URS_2022_02/113154334</t>
  </si>
  <si>
    <t>"podkladní asfaltová vrstva"</t>
  </si>
  <si>
    <t>7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</si>
  <si>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</si>
  <si>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</si>
  <si>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</si>
  <si>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-482359564</t>
  </si>
  <si>
    <t>https://podminky.urs.cz/item/CS_URS_2022_02/113201111</t>
  </si>
  <si>
    <t>354</t>
  </si>
  <si>
    <t>8</t>
  </si>
  <si>
    <t>113204111</t>
  </si>
  <si>
    <t>Vytrhání obrub s vybouráním lože, s přemístěním hmot na skládku na vzdálenost do 3 m nebo s naložením na dopravní prostředek záhonových</t>
  </si>
  <si>
    <t>-1459212035</t>
  </si>
  <si>
    <t>https://podminky.urs.cz/item/CS_URS_2022_02/113204111</t>
  </si>
  <si>
    <t>220,4</t>
  </si>
  <si>
    <t>9</t>
  </si>
  <si>
    <t>171251201</t>
  </si>
  <si>
    <t>Uložení sypaniny na skládky nebo meziskládky bez hutnění s upravením uložené sypaniny do předepsaného tvaru</t>
  </si>
  <si>
    <t>m3</t>
  </si>
  <si>
    <t>-808727596</t>
  </si>
  <si>
    <t>https://podminky.urs.cz/item/CS_URS_2022_02/171251201</t>
  </si>
  <si>
    <t>"celková tonáž sutě"</t>
  </si>
  <si>
    <t>1606,276/2,0</t>
  </si>
  <si>
    <t>10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</si>
  <si>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</si>
  <si>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</si>
  <si>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-426135850</t>
  </si>
  <si>
    <t>https://podminky.urs.cz/item/CS_URS_2022_02/175151101</t>
  </si>
  <si>
    <t>(221)*0,4*0,2</t>
  </si>
  <si>
    <t>11</t>
  </si>
  <si>
    <t>M</t>
  </si>
  <si>
    <t>58331200</t>
  </si>
  <si>
    <t>štěrkopísek netříděný</t>
  </si>
  <si>
    <t>t</t>
  </si>
  <si>
    <t>1047511572</t>
  </si>
  <si>
    <t>17,68*2 "Přepočtené koeficientem množství</t>
  </si>
  <si>
    <t>12</t>
  </si>
  <si>
    <t>181311103</t>
  </si>
  <si>
    <t>Rozprostření a urovnání ornice v rovině nebo ve svahu sklonu do 1:5 ručně při souvislé ploše, tl. vrstvy do 200 mm</t>
  </si>
  <si>
    <t>-314687078</t>
  </si>
  <si>
    <t>https://podminky.urs.cz/item/CS_URS_2022_02/181311103</t>
  </si>
  <si>
    <t>"zelené plochy"</t>
  </si>
  <si>
    <t>162</t>
  </si>
  <si>
    <t>Komunikace pozemní</t>
  </si>
  <si>
    <t>13</t>
  </si>
  <si>
    <t>564710113</t>
  </si>
  <si>
    <t>Podklad nebo kryt z kameniva hrubého drceného vel. 16-32 mm s rozprostřením a zhutněním plochy přes 100 m2, po zhutnění tl. 70 mm</t>
  </si>
  <si>
    <t>-364564328</t>
  </si>
  <si>
    <t>https://podminky.urs.cz/item/CS_URS_2022_02/564710113</t>
  </si>
  <si>
    <t>"sjezdy u chodníků"</t>
  </si>
  <si>
    <t>14</t>
  </si>
  <si>
    <t>564750011</t>
  </si>
  <si>
    <t>Podklad nebo kryt z kameniva hrubého drceného vel. 8-16 mm s rozprostřením a zhutněním plochy přes 100 m2, po zhutnění tl. 150 mm</t>
  </si>
  <si>
    <t>1524301701</t>
  </si>
  <si>
    <t>https://podminky.urs.cz/item/CS_URS_2022_02/564750011</t>
  </si>
  <si>
    <t>"chodníky"</t>
  </si>
  <si>
    <t>564750111</t>
  </si>
  <si>
    <t>Podklad nebo kryt z kameniva hrubého drceného vel. 16-32 mm s rozprostřením a zhutněním plochy přes 100 m2, po zhutnění tl. 150 mm</t>
  </si>
  <si>
    <t>-656467234</t>
  </si>
  <si>
    <t>https://podminky.urs.cz/item/CS_URS_2022_02/564750111</t>
  </si>
  <si>
    <t>16</t>
  </si>
  <si>
    <t>564771111</t>
  </si>
  <si>
    <t>Podklad nebo kryt z kameniva hrubého drceného vel. 32-63 mm s rozprostřením a zhutněním plochy přes 100 m2, po zhutnění tl. 250 mm</t>
  </si>
  <si>
    <t>-1375241224</t>
  </si>
  <si>
    <t>https://podminky.urs.cz/item/CS_URS_2022_02/564771111</t>
  </si>
  <si>
    <t>"podkladní asfaltová vrstva - 50%"</t>
  </si>
  <si>
    <t>17</t>
  </si>
  <si>
    <t>564911411</t>
  </si>
  <si>
    <t>Podklad nebo podsyp z asfaltového recyklátu s rozprostřením a zhutněním plochy přes 100 m2, po zhutnění tl. 50 mm</t>
  </si>
  <si>
    <t>-1078706986</t>
  </si>
  <si>
    <t>https://podminky.urs.cz/item/CS_URS_2022_02/564911411</t>
  </si>
  <si>
    <t>18</t>
  </si>
  <si>
    <t>567122112</t>
  </si>
  <si>
    <t>Podklad ze směsi stmelené cementem SC bez dilatačních spár, s rozprostřením a zhutněním SC C 8/10 (KSC I), po zhutnění tl. 130 mm</t>
  </si>
  <si>
    <t>-25920558</t>
  </si>
  <si>
    <t>https://podminky.urs.cz/item/CS_URS_2022_02/567122112</t>
  </si>
  <si>
    <t>"podkladní asfaltová vrstva -50% plochy"</t>
  </si>
  <si>
    <t>19</t>
  </si>
  <si>
    <t>573191111</t>
  </si>
  <si>
    <t>Postřik infiltrační kationaktivní emulzí v množství 1,00 kg/m2</t>
  </si>
  <si>
    <t>-497113927</t>
  </si>
  <si>
    <t>https://podminky.urs.cz/item/CS_URS_2022_02/573191111</t>
  </si>
  <si>
    <t>20</t>
  </si>
  <si>
    <t>573211106</t>
  </si>
  <si>
    <t>Postřik spojovací PS bez posypu kamenivem z asfaltu silničního, v množství 0,20 kg/m2</t>
  </si>
  <si>
    <t>-625901461</t>
  </si>
  <si>
    <t>https://podminky.urs.cz/item/CS_URS_2022_02/573211106</t>
  </si>
  <si>
    <t>Chodníky</t>
  </si>
  <si>
    <t>573211107</t>
  </si>
  <si>
    <t>Postřik spojovací PS bez posypu kamenivem z asfaltu silničního, v množství 0,30 kg/m2</t>
  </si>
  <si>
    <t>-783503202</t>
  </si>
  <si>
    <t>https://podminky.urs.cz/item/CS_URS_2022_02/573211107</t>
  </si>
  <si>
    <t>22</t>
  </si>
  <si>
    <t>577134141</t>
  </si>
  <si>
    <t>Asfaltový beton vrstva obrusná ACO 11 (ABS) s rozprostřením a se zhutněním z modifikovaného asfaltu v pruhu šířky přes 3 m, po zhutnění tl. 40 mm</t>
  </si>
  <si>
    <t>-1884968879</t>
  </si>
  <si>
    <t>https://podminky.urs.cz/item/CS_URS_2022_02/577134141</t>
  </si>
  <si>
    <t>23</t>
  </si>
  <si>
    <t>577143111</t>
  </si>
  <si>
    <t>Asfaltový beton vrstva obrusná ACO 8 (ABJ) s rozprostřením a se zhutněním z nemodifikovaného asfaltu v pruhu šířky do 3 m, po zhutnění tl. 50 mm</t>
  </si>
  <si>
    <t>-2121112334</t>
  </si>
  <si>
    <t>https://podminky.urs.cz/item/CS_URS_2022_02/577143111</t>
  </si>
  <si>
    <t>24</t>
  </si>
  <si>
    <t>565166121</t>
  </si>
  <si>
    <t>Asfaltový beton vrstva podkladní ACP 22 (obalované kamenivo hrubozrnné - OKH) s rozprostřením a zhutněním v pruhu šířky přes 3 m, po zhutnění tl. 80 mm</t>
  </si>
  <si>
    <t>-1580332054</t>
  </si>
  <si>
    <t>https://podminky.urs.cz/item/CS_URS_2022_02/565166121</t>
  </si>
  <si>
    <t>25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</si>
  <si>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</si>
  <si>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</si>
  <si>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-1987076243</t>
  </si>
  <si>
    <t>https://podminky.urs.cz/item/CS_URS_2022_02/596211113</t>
  </si>
  <si>
    <t>"chodníky dlažba relief"</t>
  </si>
  <si>
    <t>26</t>
  </si>
  <si>
    <t>59245222</t>
  </si>
  <si>
    <t>dlažba zámková tvaru I základní pro nevidomé 196x161x60mm barevná</t>
  </si>
  <si>
    <t>-693047140</t>
  </si>
  <si>
    <t>22*1,03 'Přepočtené koeficientem množství</t>
  </si>
  <si>
    <t>27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</si>
  <si>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</si>
  <si>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</si>
  <si>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1627728315</t>
  </si>
  <si>
    <t>https://podminky.urs.cz/item/CS_URS_2022_02/596211212</t>
  </si>
  <si>
    <t>"chodníky vjezdy"</t>
  </si>
  <si>
    <t>28</t>
  </si>
  <si>
    <t>59245091</t>
  </si>
  <si>
    <t>dlažba zámková profilová 230x140x80mm barevná</t>
  </si>
  <si>
    <t>-404780827</t>
  </si>
  <si>
    <t>15,4*1,03 'Přepočtené koeficientem množství</t>
  </si>
  <si>
    <t>Trubní vedení</t>
  </si>
  <si>
    <t>29</t>
  </si>
  <si>
    <t>871251141</t>
  </si>
  <si>
    <t>Montáž vodovodního potrubí z plastů v otevřeném výkopu z polyetylenu PE 100 svařovaných na tupo SDR 11/PN16 D 110 x 10,0 mm</t>
  </si>
  <si>
    <t>780271832</t>
  </si>
  <si>
    <t>https://podminky.urs.cz/item/CS_URS_2022_02/871251141</t>
  </si>
  <si>
    <t>184*2</t>
  </si>
  <si>
    <t>30</t>
  </si>
  <si>
    <t>10.622.443</t>
  </si>
  <si>
    <t>Trubka KOPOFLEX 110 červená (25m)</t>
  </si>
  <si>
    <t>-1636776268</t>
  </si>
  <si>
    <t>31</t>
  </si>
  <si>
    <t>890331851</t>
  </si>
  <si>
    <t>Bourání šachet a jímek strojně velikosti obestavěného prostoru přes 1,5 do 3 m3 ze železobetonu</t>
  </si>
  <si>
    <t>-187663517</t>
  </si>
  <si>
    <t>https://podminky.urs.cz/item/CS_URS_2022_02/890331851</t>
  </si>
  <si>
    <t>5,1</t>
  </si>
  <si>
    <t>32</t>
  </si>
  <si>
    <t>894411111</t>
  </si>
  <si>
    <t>Zřízení šachet kanalizačních z betonových dílců výšky vstupu do 1,50 m s obložením dna betonem tř. C 25/30, na potrubí DN do 200</t>
  </si>
  <si>
    <t>kus</t>
  </si>
  <si>
    <t>1999565092</t>
  </si>
  <si>
    <t>https://podminky.urs.cz/item/CS_URS_2022_02/894411111</t>
  </si>
  <si>
    <t>Ostatní konstrukce a práce, bourání</t>
  </si>
  <si>
    <t>33</t>
  </si>
  <si>
    <t>915211111</t>
  </si>
  <si>
    <t>Vodorovné dopravní značení stříkaným plastem dělící čára šířky 125 mm souvislá bílá základní</t>
  </si>
  <si>
    <t>1428465206</t>
  </si>
  <si>
    <t>https://podminky.urs.cz/item/CS_URS_2022_02/915211111</t>
  </si>
  <si>
    <t>190</t>
  </si>
  <si>
    <t>34</t>
  </si>
  <si>
    <t>915211121</t>
  </si>
  <si>
    <t>Vodorovné dopravní značení stříkaným plastem dělící čára šířky 125 mm přerušovaná bílá základní</t>
  </si>
  <si>
    <t>773836616</t>
  </si>
  <si>
    <t>https://podminky.urs.cz/item/CS_URS_2022_02/915211121</t>
  </si>
  <si>
    <t>35</t>
  </si>
  <si>
    <t>915221111</t>
  </si>
  <si>
    <t>Vodorovné dopravní značení stříkaným plastem vodící čára bílá šířky 250 mm souvislá základní</t>
  </si>
  <si>
    <t>-911499495</t>
  </si>
  <si>
    <t>https://podminky.urs.cz/item/CS_URS_2022_02/915221111</t>
  </si>
  <si>
    <t>342+30</t>
  </si>
  <si>
    <t>36</t>
  </si>
  <si>
    <t>915221121</t>
  </si>
  <si>
    <t>Vodorovné dopravní značení stříkaným plastem vodící čára bílá šířky 250 mm přerušovaná základní</t>
  </si>
  <si>
    <t>1221792520</t>
  </si>
  <si>
    <t>https://podminky.urs.cz/item/CS_URS_2022_02/915221121</t>
  </si>
  <si>
    <t>20+22+16+11+20+9</t>
  </si>
  <si>
    <t>37</t>
  </si>
  <si>
    <t>915231112</t>
  </si>
  <si>
    <t>Vodorovné dopravní značení stříkaným plastem přechody pro chodce, šipky, symboly nápisy bílé retroreflexní</t>
  </si>
  <si>
    <t>-1002497313</t>
  </si>
  <si>
    <t>https://podminky.urs.cz/item/CS_URS_2022_02/915231112</t>
  </si>
  <si>
    <t>zastávka BUS</t>
  </si>
  <si>
    <t>70</t>
  </si>
  <si>
    <t>38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</si>
  <si>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</si>
  <si>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</si>
  <si>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1365271128</t>
  </si>
  <si>
    <t>https://podminky.urs.cz/item/CS_URS_2022_02/916131113</t>
  </si>
  <si>
    <t>snížená obruba</t>
  </si>
  <si>
    <t>5+5+2+3,5+3,5</t>
  </si>
  <si>
    <t>přechodová obruba</t>
  </si>
  <si>
    <t>5+5</t>
  </si>
  <si>
    <t>1+1+1+1</t>
  </si>
  <si>
    <t xml:space="preserve">obruba zastávky </t>
  </si>
  <si>
    <t>13,5+13,5</t>
  </si>
  <si>
    <t>39</t>
  </si>
  <si>
    <t>59217029</t>
  </si>
  <si>
    <t>obrubník betonový silniční nájezdový 1000x150x150mm</t>
  </si>
  <si>
    <t>-1905142188</t>
  </si>
  <si>
    <t>19*1,03 'Přepočtené koeficientem množství</t>
  </si>
  <si>
    <t>40</t>
  </si>
  <si>
    <t>59217030</t>
  </si>
  <si>
    <t>obrubník betonový silniční přechodový 1000x150x150-250mm</t>
  </si>
  <si>
    <t>611379568</t>
  </si>
  <si>
    <t>14*1,03 'Přepočtené koeficientem množství</t>
  </si>
  <si>
    <t>41</t>
  </si>
  <si>
    <t>592170X</t>
  </si>
  <si>
    <t>obrubník betonový zastávkový</t>
  </si>
  <si>
    <t>109823189</t>
  </si>
  <si>
    <t>27*1,03 'Přepočtené koeficientem množství</t>
  </si>
  <si>
    <t>42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</si>
  <si>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</si>
  <si>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</si>
  <si>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631939486</t>
  </si>
  <si>
    <t>https://podminky.urs.cz/item/CS_URS_2022_02/916131213</t>
  </si>
  <si>
    <t xml:space="preserve">"silniční obrubníky" </t>
  </si>
  <si>
    <t>43</t>
  </si>
  <si>
    <t>59217023</t>
  </si>
  <si>
    <t>obrubník betonový chodníkový 1000x150x250mm</t>
  </si>
  <si>
    <t>981504455</t>
  </si>
  <si>
    <t>354*1,03 'Přepočtené koeficientem množství</t>
  </si>
  <si>
    <t>44</t>
  </si>
  <si>
    <t>916331112</t>
  </si>
  <si>
    <t>Osazení zahradního obrubníku betonového s ložem tl. od 50 do 100 mm z betonu prostého tř. C 12/15 s boční opěrou z betonu prostého tř. C 12/15</t>
  </si>
  <si>
    <t>-641390848</t>
  </si>
  <si>
    <t>https://podminky.urs.cz/item/CS_URS_2022_02/916331112</t>
  </si>
  <si>
    <t>66,2+10,4+58,4+85,4</t>
  </si>
  <si>
    <t>45</t>
  </si>
  <si>
    <t>59217008</t>
  </si>
  <si>
    <t>obrubník betonový parkový 1000x80x200mm</t>
  </si>
  <si>
    <t>867940313</t>
  </si>
  <si>
    <t>220,4*1,03 'Přepočtené koeficientem množství</t>
  </si>
  <si>
    <t>46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</si>
  <si>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</si>
  <si>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</si>
  <si>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1999024850</t>
  </si>
  <si>
    <t>https://podminky.urs.cz/item/CS_URS_2022_02/919732211</t>
  </si>
  <si>
    <t>"ukončení komunikace"</t>
  </si>
  <si>
    <t>8+11+32</t>
  </si>
  <si>
    <t>47</t>
  </si>
  <si>
    <t>919735113</t>
  </si>
  <si>
    <t>Řezání stávajícího živičného krytu nebo podkladu hloubky přes 100 do 150 mm</t>
  </si>
  <si>
    <t>-955024983</t>
  </si>
  <si>
    <t>https://podminky.urs.cz/item/CS_URS_2022_02/919735113</t>
  </si>
  <si>
    <t>48</t>
  </si>
  <si>
    <t>919794441</t>
  </si>
  <si>
    <t>Úprava ploch kolem hydrantů, šoupat, kanalizačních poklopů a mříží, sloupů apod. v živičných krytech jakékoliv tloušťky, jednotlivě v půdorysné ploše do 2 m2</t>
  </si>
  <si>
    <t>145645419</t>
  </si>
  <si>
    <t>https://podminky.urs.cz/item/CS_URS_2022_02/919794441</t>
  </si>
  <si>
    <t>49</t>
  </si>
  <si>
    <t>938908411</t>
  </si>
  <si>
    <t>Čištění vozovek splachováním vodou povrchu podkladu nebo krytu živičného, betonového nebo dlážděného</t>
  </si>
  <si>
    <t>-1395708193</t>
  </si>
  <si>
    <t>https://podminky.urs.cz/item/CS_URS_2022_02/938908411</t>
  </si>
  <si>
    <t>"podkladní asfaltová vrstva bez mostního objektu"</t>
  </si>
  <si>
    <t>50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</si>
  <si>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</si>
  <si>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</si>
  <si>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-1943058760</t>
  </si>
  <si>
    <t>https://podminky.urs.cz/item/CS_URS_2022_02/979024443</t>
  </si>
  <si>
    <t>390</t>
  </si>
  <si>
    <t>997</t>
  </si>
  <si>
    <t>Přesun sutě</t>
  </si>
  <si>
    <t>51</t>
  </si>
  <si>
    <t>9970136011</t>
  </si>
  <si>
    <t>Poplatek za uložení stavebního odpadu na skládce (skládkovné) z prostého betonu zatříděného do Katalogu odpadů pod kódem 17 01 01</t>
  </si>
  <si>
    <t>723507708</t>
  </si>
  <si>
    <t>https://podminky.urs.cz/item/CS_URS_2022_02/9970136011</t>
  </si>
  <si>
    <t>pevná cena od investora 140,5 kč za 1 t</t>
  </si>
  <si>
    <t>skládka tsmc chomutov pražská</t>
  </si>
  <si>
    <t>301,875</t>
  </si>
  <si>
    <t>81,42</t>
  </si>
  <si>
    <t>8,816</t>
  </si>
  <si>
    <t>52</t>
  </si>
  <si>
    <t>997221571</t>
  </si>
  <si>
    <t>Vodorovná doprava vybouraných hmot bez naložení, ale se složením a s hrubým urovnáním na vzdálenost do 1 km</t>
  </si>
  <si>
    <t>-1722668682</t>
  </si>
  <si>
    <t>https://podminky.urs.cz/item/CS_URS_2022_02/997221571</t>
  </si>
  <si>
    <t>1606,276</t>
  </si>
  <si>
    <t>53</t>
  </si>
  <si>
    <t>997221579</t>
  </si>
  <si>
    <t>Vodorovná doprava vybouraných hmot bez naložení, ale se složením a s hrubým urovnáním na vzdálenost Příplatek k ceně za každý další i započatý 1 km přes 1 km</t>
  </si>
  <si>
    <t>1853925374</t>
  </si>
  <si>
    <t>https://podminky.urs.cz/item/CS_URS_2022_02/997221579</t>
  </si>
  <si>
    <t>"do 8 km celkem"</t>
  </si>
  <si>
    <t>1606,276*7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</si>
  <si>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</si>
  <si>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</si>
  <si>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</si>
  <si>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</si>
  <si>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</si>
  <si>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-1642624589</t>
  </si>
  <si>
    <t>https://podminky.urs.cz/item/CS_URS_2022_02/998225111</t>
  </si>
  <si>
    <t>Práce a dodávky M</t>
  </si>
  <si>
    <t>22-M</t>
  </si>
  <si>
    <t>Montáže technologických zařízení pro dopravní stavby</t>
  </si>
  <si>
    <t>55</t>
  </si>
  <si>
    <t>220182002</t>
  </si>
  <si>
    <t>Zatažení trubek do chráničky 110 mm ochranné z HDPE</t>
  </si>
  <si>
    <t>64</t>
  </si>
  <si>
    <t>-1854852979</t>
  </si>
  <si>
    <t>https://podminky.urs.cz/item/CS_URS_2022_02/220182002</t>
  </si>
  <si>
    <t>221</t>
  </si>
  <si>
    <t>46-M</t>
  </si>
  <si>
    <t>Zemní práce při extr.mont.pracích</t>
  </si>
  <si>
    <t>56</t>
  </si>
  <si>
    <t>460010002</t>
  </si>
  <si>
    <t>Vytyčení trasy vedení vzdušného (nadzemního) sdělovacího nebo ovládacího podél silnice</t>
  </si>
  <si>
    <t>km</t>
  </si>
  <si>
    <t>1431627820</t>
  </si>
  <si>
    <t>https://podminky.urs.cz/item/CS_URS_2022_02/460010002</t>
  </si>
  <si>
    <t>221*0,001*2</t>
  </si>
  <si>
    <t>57</t>
  </si>
  <si>
    <t>460030001</t>
  </si>
  <si>
    <t>Přípravné terénní práce sejmutí ornice ručně včetně rozpojení a odhozu ornice do vzdálenosti 3 m nebo naložení na dopravní prostředek v hornině třídy 1 s vrstvou ornice do 15 cm</t>
  </si>
  <si>
    <t>-1705978584</t>
  </si>
  <si>
    <t>(221)*0,4*0,15</t>
  </si>
  <si>
    <t>58</t>
  </si>
  <si>
    <t>460150034</t>
  </si>
  <si>
    <t>Hloubení zapažených i nezapažených kabelových rýh ručně včetně urovnání dna s přemístěním výkopku do vzdálenosti 3 m od okraje jámy nebo naložením na dopravní prostředek šířky 40 cm, hloubky 50 cm, v hornině třídy 4</t>
  </si>
  <si>
    <t>847543498</t>
  </si>
  <si>
    <t>59</t>
  </si>
  <si>
    <t>460490013</t>
  </si>
  <si>
    <t>Výstražná fólie z PVC pro krytí kabelů včetně vyrovnání povrchu rýhy, rozvinutí a uložení fólie šířky do 34 cm</t>
  </si>
  <si>
    <t>-2069850513</t>
  </si>
  <si>
    <t>https://podminky.urs.cz/item/CS_URS_2022_02/460490013</t>
  </si>
  <si>
    <t>60</t>
  </si>
  <si>
    <t>460560014</t>
  </si>
  <si>
    <t>Zásyp kabelových rýh ručně s uložením výkopku ve vrstvách včetně zhutnění a urovnání povrchu šířky 40 cm hloubky 30 cm, v hornině třídy 4</t>
  </si>
  <si>
    <t>1732145822</t>
  </si>
  <si>
    <t>61</t>
  </si>
  <si>
    <t>460620007</t>
  </si>
  <si>
    <t>Úprava terénu zatravnění, včetně dodání osiva a zalití vodou na rovině</t>
  </si>
  <si>
    <t>545825103</t>
  </si>
  <si>
    <t>https://podminky.urs.cz/item/CS_URS_2022_02/460620007</t>
  </si>
  <si>
    <t>221*0,4</t>
  </si>
  <si>
    <t>VRN</t>
  </si>
  <si>
    <t>Vedlejší rozpočtové náklady</t>
  </si>
  <si>
    <t>VRN1</t>
  </si>
  <si>
    <t>Průzkumné, geodetické a projektové práce</t>
  </si>
  <si>
    <t>62</t>
  </si>
  <si>
    <t>013254000</t>
  </si>
  <si>
    <t>Dokumentace skutečného provedení stavby</t>
  </si>
  <si>
    <t>kpl</t>
  </si>
  <si>
    <t>2014500119</t>
  </si>
  <si>
    <t>"3x +1x digitální"1</t>
  </si>
  <si>
    <t>VRN3</t>
  </si>
  <si>
    <t>Zařízení staveniště</t>
  </si>
  <si>
    <t>63</t>
  </si>
  <si>
    <t>032903000</t>
  </si>
  <si>
    <t>Náklady na provoz a údržbu vybavení staveniště</t>
  </si>
  <si>
    <t>měsíc</t>
  </si>
  <si>
    <t>678473126</t>
  </si>
  <si>
    <t>"předpoklad 3 měsíce"3</t>
  </si>
  <si>
    <t>034103000</t>
  </si>
  <si>
    <t>Oplocení staveniště</t>
  </si>
  <si>
    <t>-588579849</t>
  </si>
  <si>
    <t>"rozsah, etapizace stavby"</t>
  </si>
  <si>
    <t>65</t>
  </si>
  <si>
    <t>034303000</t>
  </si>
  <si>
    <t>-370192373</t>
  </si>
  <si>
    <t>66</t>
  </si>
  <si>
    <t>034503000</t>
  </si>
  <si>
    <t>Informační tabule na staveništi</t>
  </si>
  <si>
    <t>987428669</t>
  </si>
  <si>
    <t>VRN4</t>
  </si>
  <si>
    <t>Inženýrská činnost</t>
  </si>
  <si>
    <t>67</t>
  </si>
  <si>
    <t>042503000</t>
  </si>
  <si>
    <t>Plán BOZP na staveništi</t>
  </si>
  <si>
    <t>-135048956</t>
  </si>
  <si>
    <t>68</t>
  </si>
  <si>
    <t>043134000</t>
  </si>
  <si>
    <t>Zkoušky zatěžovací</t>
  </si>
  <si>
    <t>1024</t>
  </si>
  <si>
    <t>-1053748804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</si>
  <si>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</si>
  <si>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</si>
  <si>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</si>
  <si>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</si>
  <si>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</si>
  <si>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</si>
  <si>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</si>
  <si>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</si>
  <si>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</si>
  <si>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</si>
  <si>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</si>
  <si>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</si>
  <si>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</si>
  <si>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</si>
  <si>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</si>
  <si>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</si>
  <si>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</si>
  <si>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</si>
  <si>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</si>
  <si>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</si>
  <si>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</si>
  <si>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</si>
  <si>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</si>
  <si>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</si>
  <si>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</si>
  <si>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</si>
  <si>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</si>
  <si>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</si>
  <si>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</si>
  <si>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</si>
  <si>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</si>
  <si>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</si>
  <si>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</si>
  <si>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</si>
  <si>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</si>
  <si>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</si>
  <si>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</si>
  <si>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</si>
  <si>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</si>
  <si>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</si>
  <si>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</si>
  <si>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</si>
  <si>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</si>
  <si>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</si>
  <si>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</si>
  <si>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</si>
  <si>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</si>
  <si>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</si>
  <si>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</si>
  <si>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</si>
  <si>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</si>
  <si>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</si>
  <si>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</si>
  <si>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</si>
  <si>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</si>
  <si>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</si>
  <si>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</si>
  <si>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</si>
  <si>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</si>
  <si>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</si>
  <si>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</si>
  <si>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</si>
  <si>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</si>
  <si>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</si>
  <si>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</si>
  <si>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</si>
  <si>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</si>
  <si>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</si>
  <si>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</si>
  <si>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</si>
  <si>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</si>
  <si>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</si>
  <si>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</si>
  <si>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</si>
  <si>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</si>
  <si>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</si>
  <si>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</si>
  <si>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</si>
  <si>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</si>
  <si>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</si>
  <si>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</si>
  <si>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</si>
  <si>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</si>
  <si>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</si>
  <si>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</si>
  <si>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</si>
  <si>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</si>
  <si>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</si>
  <si>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</si>
  <si>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</si>
  <si>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</si>
  <si>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</si>
  <si>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</si>
  <si>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</si>
  <si>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</si>
  <si>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</si>
  <si>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</si>
  <si>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</si>
  <si>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</si>
  <si>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</si>
  <si>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</si>
  <si>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</si>
  <si>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</si>
  <si>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</si>
  <si>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</si>
  <si>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</si>
  <si>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</si>
  <si>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</si>
  <si>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</si>
  <si>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</si>
  <si>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</si>
  <si>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</si>
  <si>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</si>
  <si>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</si>
  <si>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</si>
  <si>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</si>
  <si>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</si>
  <si>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</si>
  <si>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</si>
  <si>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</si>
  <si>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</si>
  <si>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</si>
  <si>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</si>
  <si>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</si>
  <si>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</si>
  <si>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</si>
  <si>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</si>
  <si>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</si>
  <si>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</si>
  <si>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</si>
  <si>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</si>
  <si>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</si>
  <si>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</si>
  <si>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</si>
  <si>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</si>
  <si>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</si>
  <si>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</si>
  <si>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</si>
  <si>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</si>
  <si>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</si>
  <si>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</si>
  <si>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</si>
  <si>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</si>
  <si>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</si>
  <si>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</si>
  <si>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</si>
  <si>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</si>
  <si>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</si>
  <si>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</si>
  <si>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</si>
  <si>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</si>
  <si>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</si>
  <si>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</si>
  <si>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</si>
  <si>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</si>
  <si>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</si>
  <si>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</si>
  <si>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</si>
  <si>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</si>
  <si>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</si>
  <si>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</si>
  <si>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</si>
  <si>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</si>
  <si>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</si>
  <si>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</si>
  <si>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</si>
  <si>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</si>
  <si>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</si>
  <si>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</si>
  <si>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</si>
  <si>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</si>
  <si>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</si>
  <si>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</si>
  <si>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</si>
  <si>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</si>
  <si>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</si>
  <si>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</si>
  <si>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</si>
  <si>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</si>
  <si>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</si>
  <si>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</si>
  <si>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</si>
  <si>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</si>
  <si>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</si>
  <si>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</si>
  <si>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</si>
  <si>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Dopravní značení na staveništi, Dle požadavku investora 100 000,-</t>
  </si>
  <si>
    <t>"rozsah, etapizace stavby", Dle požadavku investora 100 000,-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</si>
</sst>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13" TargetMode="External" /><Relationship Id="rId2" Type="http://schemas.openxmlformats.org/officeDocument/2006/relationships/hyperlink" Target="https://podminky.urs.cz/item/CS_URS_2022_02/113107232" TargetMode="External" /><Relationship Id="rId3" Type="http://schemas.openxmlformats.org/officeDocument/2006/relationships/hyperlink" Target="https://podminky.urs.cz/item/CS_URS_2022_02/113107321" TargetMode="External" /><Relationship Id="rId4" Type="http://schemas.openxmlformats.org/officeDocument/2006/relationships/hyperlink" Target="https://podminky.urs.cz/item/CS_URS_2022_02/113154123" TargetMode="External" /><Relationship Id="rId5" Type="http://schemas.openxmlformats.org/officeDocument/2006/relationships/hyperlink" Target="https://podminky.urs.cz/item/CS_URS_2022_02/113154332" TargetMode="External" /><Relationship Id="rId6" Type="http://schemas.openxmlformats.org/officeDocument/2006/relationships/hyperlink" Target="https://podminky.urs.cz/item/CS_URS_2022_02/113154334" TargetMode="External" /><Relationship Id="rId7" Type="http://schemas.openxmlformats.org/officeDocument/2006/relationships/hyperlink" Target="https://podminky.urs.cz/item/CS_URS_2022_02/113201111" TargetMode="External" /><Relationship Id="rId8" Type="http://schemas.openxmlformats.org/officeDocument/2006/relationships/hyperlink" Target="https://podminky.urs.cz/item/CS_URS_2022_02/11320411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311103" TargetMode="External" /><Relationship Id="rId12" Type="http://schemas.openxmlformats.org/officeDocument/2006/relationships/hyperlink" Target="https://podminky.urs.cz/item/CS_URS_2022_02/564710113" TargetMode="External" /><Relationship Id="rId13" Type="http://schemas.openxmlformats.org/officeDocument/2006/relationships/hyperlink" Target="https://podminky.urs.cz/item/CS_URS_2022_02/564750011" TargetMode="External" /><Relationship Id="rId14" Type="http://schemas.openxmlformats.org/officeDocument/2006/relationships/hyperlink" Target="https://podminky.urs.cz/item/CS_URS_2022_02/564750111" TargetMode="External" /><Relationship Id="rId15" Type="http://schemas.openxmlformats.org/officeDocument/2006/relationships/hyperlink" Target="https://podminky.urs.cz/item/CS_URS_2022_02/564771111" TargetMode="External" /><Relationship Id="rId16" Type="http://schemas.openxmlformats.org/officeDocument/2006/relationships/hyperlink" Target="https://podminky.urs.cz/item/CS_URS_2022_02/564911411" TargetMode="External" /><Relationship Id="rId17" Type="http://schemas.openxmlformats.org/officeDocument/2006/relationships/hyperlink" Target="https://podminky.urs.cz/item/CS_URS_2022_02/567122112" TargetMode="External" /><Relationship Id="rId18" Type="http://schemas.openxmlformats.org/officeDocument/2006/relationships/hyperlink" Target="https://podminky.urs.cz/item/CS_URS_2022_02/573191111" TargetMode="External" /><Relationship Id="rId19" Type="http://schemas.openxmlformats.org/officeDocument/2006/relationships/hyperlink" Target="https://podminky.urs.cz/item/CS_URS_2022_02/573211106" TargetMode="External" /><Relationship Id="rId20" Type="http://schemas.openxmlformats.org/officeDocument/2006/relationships/hyperlink" Target="https://podminky.urs.cz/item/CS_URS_2022_02/573211107" TargetMode="External" /><Relationship Id="rId21" Type="http://schemas.openxmlformats.org/officeDocument/2006/relationships/hyperlink" Target="https://podminky.urs.cz/item/CS_URS_2022_02/577134141" TargetMode="External" /><Relationship Id="rId22" Type="http://schemas.openxmlformats.org/officeDocument/2006/relationships/hyperlink" Target="https://podminky.urs.cz/item/CS_URS_2022_02/577143111" TargetMode="External" /><Relationship Id="rId23" Type="http://schemas.openxmlformats.org/officeDocument/2006/relationships/hyperlink" Target="https://podminky.urs.cz/item/CS_URS_2022_02/565166121" TargetMode="External" /><Relationship Id="rId24" Type="http://schemas.openxmlformats.org/officeDocument/2006/relationships/hyperlink" Target="https://podminky.urs.cz/item/CS_URS_2022_02/596211113" TargetMode="External" /><Relationship Id="rId25" Type="http://schemas.openxmlformats.org/officeDocument/2006/relationships/hyperlink" Target="https://podminky.urs.cz/item/CS_URS_2022_02/596211212" TargetMode="External" /><Relationship Id="rId26" Type="http://schemas.openxmlformats.org/officeDocument/2006/relationships/hyperlink" Target="https://podminky.urs.cz/item/CS_URS_2022_02/871251141" TargetMode="External" /><Relationship Id="rId27" Type="http://schemas.openxmlformats.org/officeDocument/2006/relationships/hyperlink" Target="https://podminky.urs.cz/item/CS_URS_2022_02/890331851" TargetMode="External" /><Relationship Id="rId28" Type="http://schemas.openxmlformats.org/officeDocument/2006/relationships/hyperlink" Target="https://podminky.urs.cz/item/CS_URS_2022_02/894411111" TargetMode="External" /><Relationship Id="rId29" Type="http://schemas.openxmlformats.org/officeDocument/2006/relationships/hyperlink" Target="https://podminky.urs.cz/item/CS_URS_2022_02/915211111" TargetMode="External" /><Relationship Id="rId30" Type="http://schemas.openxmlformats.org/officeDocument/2006/relationships/hyperlink" Target="https://podminky.urs.cz/item/CS_URS_2022_02/915211121" TargetMode="External" /><Relationship Id="rId31" Type="http://schemas.openxmlformats.org/officeDocument/2006/relationships/hyperlink" Target="https://podminky.urs.cz/item/CS_URS_2022_02/915221111" TargetMode="External" /><Relationship Id="rId32" Type="http://schemas.openxmlformats.org/officeDocument/2006/relationships/hyperlink" Target="https://podminky.urs.cz/item/CS_URS_2022_02/915221121" TargetMode="External" /><Relationship Id="rId33" Type="http://schemas.openxmlformats.org/officeDocument/2006/relationships/hyperlink" Target="https://podminky.urs.cz/item/CS_URS_2022_02/915231112" TargetMode="External" /><Relationship Id="rId34" Type="http://schemas.openxmlformats.org/officeDocument/2006/relationships/hyperlink" Target="https://podminky.urs.cz/item/CS_URS_2022_02/916131113" TargetMode="External" /><Relationship Id="rId35" Type="http://schemas.openxmlformats.org/officeDocument/2006/relationships/hyperlink" Target="https://podminky.urs.cz/item/CS_URS_2022_02/916131213" TargetMode="External" /><Relationship Id="rId36" Type="http://schemas.openxmlformats.org/officeDocument/2006/relationships/hyperlink" Target="https://podminky.urs.cz/item/CS_URS_2022_02/916331112" TargetMode="External" /><Relationship Id="rId37" Type="http://schemas.openxmlformats.org/officeDocument/2006/relationships/hyperlink" Target="https://podminky.urs.cz/item/CS_URS_2022_02/919732211" TargetMode="External" /><Relationship Id="rId38" Type="http://schemas.openxmlformats.org/officeDocument/2006/relationships/hyperlink" Target="https://podminky.urs.cz/item/CS_URS_2022_02/919735113" TargetMode="External" /><Relationship Id="rId39" Type="http://schemas.openxmlformats.org/officeDocument/2006/relationships/hyperlink" Target="https://podminky.urs.cz/item/CS_URS_2022_02/919794441" TargetMode="External" /><Relationship Id="rId40" Type="http://schemas.openxmlformats.org/officeDocument/2006/relationships/hyperlink" Target="https://podminky.urs.cz/item/CS_URS_2022_02/938908411" TargetMode="External" /><Relationship Id="rId41" Type="http://schemas.openxmlformats.org/officeDocument/2006/relationships/hyperlink" Target="https://podminky.urs.cz/item/CS_URS_2022_02/979024443" TargetMode="External" /><Relationship Id="rId42" Type="http://schemas.openxmlformats.org/officeDocument/2006/relationships/hyperlink" Target="https://podminky.urs.cz/item/CS_URS_2022_02/9970136011" TargetMode="External" /><Relationship Id="rId43" Type="http://schemas.openxmlformats.org/officeDocument/2006/relationships/hyperlink" Target="https://podminky.urs.cz/item/CS_URS_2022_02/997221571" TargetMode="External" /><Relationship Id="rId44" Type="http://schemas.openxmlformats.org/officeDocument/2006/relationships/hyperlink" Target="https://podminky.urs.cz/item/CS_URS_2022_02/997221579" TargetMode="External" /><Relationship Id="rId45" Type="http://schemas.openxmlformats.org/officeDocument/2006/relationships/hyperlink" Target="https://podminky.urs.cz/item/CS_URS_2022_02/998225111" TargetMode="External" /><Relationship Id="rId46" Type="http://schemas.openxmlformats.org/officeDocument/2006/relationships/hyperlink" Target="https://podminky.urs.cz/item/CS_URS_2022_02/220182002" TargetMode="External" /><Relationship Id="rId47" Type="http://schemas.openxmlformats.org/officeDocument/2006/relationships/hyperlink" Target="https://podminky.urs.cz/item/CS_URS_2022_02/460010002" TargetMode="External" /><Relationship Id="rId48" Type="http://schemas.openxmlformats.org/officeDocument/2006/relationships/hyperlink" Target="https://podminky.urs.cz/item/CS_URS_2022_02/460490013" TargetMode="External" /><Relationship Id="rId49" Type="http://schemas.openxmlformats.org/officeDocument/2006/relationships/hyperlink" Target="https://podminky.urs.cz/item/CS_URS_2022_02/460620007" TargetMode="External" /><Relationship Id="rId5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9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3" t="s">
        <v>6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03" t="s">
        <v>15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300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04" t="s">
        <v>18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301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1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1"/>
      <c r="BS8" s="18" t="s">
        <v>7</v>
      </c>
    </row>
    <row r="9" spans="2:71" s="1" customFormat="1" ht="14.45" customHeight="1">
      <c r="B9" s="21"/>
      <c r="AR9" s="21"/>
      <c r="BE9" s="301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1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301"/>
      <c r="BS11" s="18" t="s">
        <v>7</v>
      </c>
    </row>
    <row r="12" spans="2:71" s="1" customFormat="1" ht="6.95" customHeight="1">
      <c r="B12" s="21"/>
      <c r="AR12" s="21"/>
      <c r="BE12" s="301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1"/>
      <c r="BS13" s="18" t="s">
        <v>7</v>
      </c>
    </row>
    <row r="14" spans="2:71" ht="12.75">
      <c r="B14" s="21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28</v>
      </c>
      <c r="AN14" s="30" t="s">
        <v>30</v>
      </c>
      <c r="AR14" s="21"/>
      <c r="BE14" s="301"/>
      <c r="BS14" s="18" t="s">
        <v>7</v>
      </c>
    </row>
    <row r="15" spans="2:71" s="1" customFormat="1" ht="6.95" customHeight="1">
      <c r="B15" s="21"/>
      <c r="AR15" s="21"/>
      <c r="BE15" s="301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1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301"/>
      <c r="BS17" s="18" t="s">
        <v>33</v>
      </c>
    </row>
    <row r="18" spans="2:71" s="1" customFormat="1" ht="6.95" customHeight="1">
      <c r="B18" s="21"/>
      <c r="AR18" s="21"/>
      <c r="BE18" s="301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1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301"/>
      <c r="BS20" s="18" t="s">
        <v>4</v>
      </c>
    </row>
    <row r="21" spans="2:57" s="1" customFormat="1" ht="6.95" customHeight="1">
      <c r="B21" s="21"/>
      <c r="AR21" s="21"/>
      <c r="BE21" s="301"/>
    </row>
    <row r="22" spans="2:57" s="1" customFormat="1" ht="12" customHeight="1">
      <c r="B22" s="21"/>
      <c r="D22" s="28" t="s">
        <v>36</v>
      </c>
      <c r="AR22" s="21"/>
      <c r="BE22" s="301"/>
    </row>
    <row r="23" spans="2:57" s="1" customFormat="1" ht="47.25" customHeight="1">
      <c r="B23" s="21"/>
      <c r="E23" s="307" t="s">
        <v>37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1"/>
      <c r="BE23" s="301"/>
    </row>
    <row r="24" spans="2:57" s="1" customFormat="1" ht="6.95" customHeight="1">
      <c r="B24" s="21"/>
      <c r="AR24" s="21"/>
      <c r="BE24" s="30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1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8">
        <f>ROUND(AG54,2)</f>
        <v>155091.6</v>
      </c>
      <c r="AL26" s="309"/>
      <c r="AM26" s="309"/>
      <c r="AN26" s="309"/>
      <c r="AO26" s="309"/>
      <c r="AP26" s="33"/>
      <c r="AQ26" s="33"/>
      <c r="AR26" s="34"/>
      <c r="BE26" s="30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0" t="s">
        <v>39</v>
      </c>
      <c r="M28" s="310"/>
      <c r="N28" s="310"/>
      <c r="O28" s="310"/>
      <c r="P28" s="310"/>
      <c r="Q28" s="33"/>
      <c r="R28" s="33"/>
      <c r="S28" s="33"/>
      <c r="T28" s="33"/>
      <c r="U28" s="33"/>
      <c r="V28" s="33"/>
      <c r="W28" s="310" t="s">
        <v>40</v>
      </c>
      <c r="X28" s="310"/>
      <c r="Y28" s="310"/>
      <c r="Z28" s="310"/>
      <c r="AA28" s="310"/>
      <c r="AB28" s="310"/>
      <c r="AC28" s="310"/>
      <c r="AD28" s="310"/>
      <c r="AE28" s="310"/>
      <c r="AF28" s="33"/>
      <c r="AG28" s="33"/>
      <c r="AH28" s="33"/>
      <c r="AI28" s="33"/>
      <c r="AJ28" s="33"/>
      <c r="AK28" s="310" t="s">
        <v>41</v>
      </c>
      <c r="AL28" s="310"/>
      <c r="AM28" s="310"/>
      <c r="AN28" s="310"/>
      <c r="AO28" s="310"/>
      <c r="AP28" s="33"/>
      <c r="AQ28" s="33"/>
      <c r="AR28" s="34"/>
      <c r="BE28" s="301"/>
    </row>
    <row r="29" spans="2:57" s="3" customFormat="1" ht="14.45" customHeight="1">
      <c r="B29" s="38"/>
      <c r="D29" s="28" t="s">
        <v>42</v>
      </c>
      <c r="F29" s="28" t="s">
        <v>43</v>
      </c>
      <c r="L29" s="295">
        <v>0.21</v>
      </c>
      <c r="M29" s="294"/>
      <c r="N29" s="294"/>
      <c r="O29" s="294"/>
      <c r="P29" s="294"/>
      <c r="W29" s="293">
        <f>ROUND(AZ54,2)</f>
        <v>155091.6</v>
      </c>
      <c r="X29" s="294"/>
      <c r="Y29" s="294"/>
      <c r="Z29" s="294"/>
      <c r="AA29" s="294"/>
      <c r="AB29" s="294"/>
      <c r="AC29" s="294"/>
      <c r="AD29" s="294"/>
      <c r="AE29" s="294"/>
      <c r="AK29" s="293">
        <f>ROUND(AV54,2)</f>
        <v>32569.24</v>
      </c>
      <c r="AL29" s="294"/>
      <c r="AM29" s="294"/>
      <c r="AN29" s="294"/>
      <c r="AO29" s="294"/>
      <c r="AR29" s="38"/>
      <c r="BE29" s="302"/>
    </row>
    <row r="30" spans="2:57" s="3" customFormat="1" ht="14.45" customHeight="1">
      <c r="B30" s="38"/>
      <c r="F30" s="28" t="s">
        <v>44</v>
      </c>
      <c r="L30" s="295">
        <v>0.15</v>
      </c>
      <c r="M30" s="294"/>
      <c r="N30" s="294"/>
      <c r="O30" s="294"/>
      <c r="P30" s="294"/>
      <c r="W30" s="293">
        <f>ROUND(BA54,2)</f>
        <v>0</v>
      </c>
      <c r="X30" s="294"/>
      <c r="Y30" s="294"/>
      <c r="Z30" s="294"/>
      <c r="AA30" s="294"/>
      <c r="AB30" s="294"/>
      <c r="AC30" s="294"/>
      <c r="AD30" s="294"/>
      <c r="AE30" s="294"/>
      <c r="AK30" s="293">
        <f>ROUND(AW54,2)</f>
        <v>0</v>
      </c>
      <c r="AL30" s="294"/>
      <c r="AM30" s="294"/>
      <c r="AN30" s="294"/>
      <c r="AO30" s="294"/>
      <c r="AR30" s="38"/>
      <c r="BE30" s="302"/>
    </row>
    <row r="31" spans="2:57" s="3" customFormat="1" ht="14.45" customHeight="1" hidden="1">
      <c r="B31" s="38"/>
      <c r="F31" s="28" t="s">
        <v>45</v>
      </c>
      <c r="L31" s="295">
        <v>0.21</v>
      </c>
      <c r="M31" s="294"/>
      <c r="N31" s="294"/>
      <c r="O31" s="294"/>
      <c r="P31" s="294"/>
      <c r="W31" s="293">
        <f>ROUND(BB54,2)</f>
        <v>0</v>
      </c>
      <c r="X31" s="294"/>
      <c r="Y31" s="294"/>
      <c r="Z31" s="294"/>
      <c r="AA31" s="294"/>
      <c r="AB31" s="294"/>
      <c r="AC31" s="294"/>
      <c r="AD31" s="294"/>
      <c r="AE31" s="294"/>
      <c r="AK31" s="293">
        <v>0</v>
      </c>
      <c r="AL31" s="294"/>
      <c r="AM31" s="294"/>
      <c r="AN31" s="294"/>
      <c r="AO31" s="294"/>
      <c r="AR31" s="38"/>
      <c r="BE31" s="302"/>
    </row>
    <row r="32" spans="2:57" s="3" customFormat="1" ht="14.45" customHeight="1" hidden="1">
      <c r="B32" s="38"/>
      <c r="F32" s="28" t="s">
        <v>46</v>
      </c>
      <c r="L32" s="295">
        <v>0.15</v>
      </c>
      <c r="M32" s="294"/>
      <c r="N32" s="294"/>
      <c r="O32" s="294"/>
      <c r="P32" s="294"/>
      <c r="W32" s="293">
        <f>ROUND(BC54,2)</f>
        <v>0</v>
      </c>
      <c r="X32" s="294"/>
      <c r="Y32" s="294"/>
      <c r="Z32" s="294"/>
      <c r="AA32" s="294"/>
      <c r="AB32" s="294"/>
      <c r="AC32" s="294"/>
      <c r="AD32" s="294"/>
      <c r="AE32" s="294"/>
      <c r="AK32" s="293">
        <v>0</v>
      </c>
      <c r="AL32" s="294"/>
      <c r="AM32" s="294"/>
      <c r="AN32" s="294"/>
      <c r="AO32" s="294"/>
      <c r="AR32" s="38"/>
      <c r="BE32" s="302"/>
    </row>
    <row r="33" spans="2:44" s="3" customFormat="1" ht="14.45" customHeight="1" hidden="1">
      <c r="B33" s="38"/>
      <c r="F33" s="28" t="s">
        <v>47</v>
      </c>
      <c r="L33" s="295">
        <v>0</v>
      </c>
      <c r="M33" s="294"/>
      <c r="N33" s="294"/>
      <c r="O33" s="294"/>
      <c r="P33" s="294"/>
      <c r="W33" s="293">
        <f>ROUND(BD54,2)</f>
        <v>0</v>
      </c>
      <c r="X33" s="294"/>
      <c r="Y33" s="294"/>
      <c r="Z33" s="294"/>
      <c r="AA33" s="294"/>
      <c r="AB33" s="294"/>
      <c r="AC33" s="294"/>
      <c r="AD33" s="294"/>
      <c r="AE33" s="294"/>
      <c r="AK33" s="293">
        <v>0</v>
      </c>
      <c r="AL33" s="294"/>
      <c r="AM33" s="294"/>
      <c r="AN33" s="294"/>
      <c r="AO33" s="29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96" t="s">
        <v>50</v>
      </c>
      <c r="Y35" s="297"/>
      <c r="Z35" s="297"/>
      <c r="AA35" s="297"/>
      <c r="AB35" s="297"/>
      <c r="AC35" s="41"/>
      <c r="AD35" s="41"/>
      <c r="AE35" s="41"/>
      <c r="AF35" s="41"/>
      <c r="AG35" s="41"/>
      <c r="AH35" s="41"/>
      <c r="AI35" s="41"/>
      <c r="AJ35" s="41"/>
      <c r="AK35" s="298">
        <f>SUM(AK26:AK33)</f>
        <v>187660.84</v>
      </c>
      <c r="AL35" s="297"/>
      <c r="AM35" s="297"/>
      <c r="AN35" s="297"/>
      <c r="AO35" s="29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KAP14-3</v>
      </c>
      <c r="AR44" s="47"/>
    </row>
    <row r="45" spans="2:44" s="5" customFormat="1" ht="36.95" customHeight="1">
      <c r="B45" s="48"/>
      <c r="C45" s="49" t="s">
        <v>17</v>
      </c>
      <c r="L45" s="284" t="str">
        <f>K6</f>
        <v>Obnova povrchu v ulici Pod Strážištěm, Chomutov - Úsek 3</v>
      </c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Pod Strážištěm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86" t="str">
        <f>IF(AN8="","",AN8)</f>
        <v>4. 8. 2022</v>
      </c>
      <c r="AN47" s="286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Statutární město Chomutov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87" t="str">
        <f>IF(E17="","",E17)</f>
        <v>KAP atelier</v>
      </c>
      <c r="AN49" s="288"/>
      <c r="AO49" s="288"/>
      <c r="AP49" s="288"/>
      <c r="AQ49" s="33"/>
      <c r="AR49" s="34"/>
      <c r="AS49" s="289" t="s">
        <v>52</v>
      </c>
      <c r="AT49" s="290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87" t="str">
        <f>IF(E20="","",E20)</f>
        <v xml:space="preserve"> </v>
      </c>
      <c r="AN50" s="288"/>
      <c r="AO50" s="288"/>
      <c r="AP50" s="288"/>
      <c r="AQ50" s="33"/>
      <c r="AR50" s="34"/>
      <c r="AS50" s="291"/>
      <c r="AT50" s="292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1"/>
      <c r="AT51" s="292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75" t="s">
        <v>53</v>
      </c>
      <c r="D52" s="276"/>
      <c r="E52" s="276"/>
      <c r="F52" s="276"/>
      <c r="G52" s="276"/>
      <c r="H52" s="56"/>
      <c r="I52" s="277" t="s">
        <v>54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8" t="s">
        <v>55</v>
      </c>
      <c r="AH52" s="276"/>
      <c r="AI52" s="276"/>
      <c r="AJ52" s="276"/>
      <c r="AK52" s="276"/>
      <c r="AL52" s="276"/>
      <c r="AM52" s="276"/>
      <c r="AN52" s="277" t="s">
        <v>56</v>
      </c>
      <c r="AO52" s="276"/>
      <c r="AP52" s="276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2">
        <f>ROUND(AG55,2)</f>
        <v>155091.6</v>
      </c>
      <c r="AH54" s="282"/>
      <c r="AI54" s="282"/>
      <c r="AJ54" s="282"/>
      <c r="AK54" s="282"/>
      <c r="AL54" s="282"/>
      <c r="AM54" s="282"/>
      <c r="AN54" s="283">
        <f>SUM(AG54,AT54)</f>
        <v>187660.84</v>
      </c>
      <c r="AO54" s="283"/>
      <c r="AP54" s="283"/>
      <c r="AQ54" s="68" t="s">
        <v>3</v>
      </c>
      <c r="AR54" s="64"/>
      <c r="AS54" s="69">
        <f>ROUND(AS55,2)</f>
        <v>0</v>
      </c>
      <c r="AT54" s="70">
        <f>ROUND(SUM(AV54:AW54),2)</f>
        <v>32569.24</v>
      </c>
      <c r="AU54" s="71">
        <f>ROUND(AU55,5)</f>
        <v>0</v>
      </c>
      <c r="AV54" s="70">
        <f>ROUND(AZ54*L29,2)</f>
        <v>32569.24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155091.6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281" t="s">
        <v>77</v>
      </c>
      <c r="E55" s="281"/>
      <c r="F55" s="281"/>
      <c r="G55" s="281"/>
      <c r="H55" s="281"/>
      <c r="I55" s="78"/>
      <c r="J55" s="281" t="s">
        <v>78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79">
        <f>'SO 101 - Komunikace'!J30</f>
        <v>155091.6</v>
      </c>
      <c r="AH55" s="280"/>
      <c r="AI55" s="280"/>
      <c r="AJ55" s="280"/>
      <c r="AK55" s="280"/>
      <c r="AL55" s="280"/>
      <c r="AM55" s="280"/>
      <c r="AN55" s="279">
        <f>SUM(AG55,AT55)</f>
        <v>187660.84</v>
      </c>
      <c r="AO55" s="280"/>
      <c r="AP55" s="280"/>
      <c r="AQ55" s="79" t="s">
        <v>79</v>
      </c>
      <c r="AR55" s="76"/>
      <c r="AS55" s="80">
        <v>0</v>
      </c>
      <c r="AT55" s="81">
        <f>ROUND(SUM(AV55:AW55),2)</f>
        <v>32569.24</v>
      </c>
      <c r="AU55" s="82">
        <f>'SO 101 - Komunikace'!P93</f>
        <v>0</v>
      </c>
      <c r="AV55" s="81">
        <f>'SO 101 - Komunikace'!J33</f>
        <v>32569.24</v>
      </c>
      <c r="AW55" s="81">
        <f>'SO 101 - Komunikace'!J34</f>
        <v>0</v>
      </c>
      <c r="AX55" s="81">
        <f>'SO 101 - Komunikace'!J35</f>
        <v>0</v>
      </c>
      <c r="AY55" s="81">
        <f>'SO 101 - Komunikace'!J36</f>
        <v>0</v>
      </c>
      <c r="AZ55" s="81">
        <f>'SO 101 - Komunikace'!F33</f>
        <v>155091.6</v>
      </c>
      <c r="BA55" s="81">
        <f>'SO 101 - Komunikace'!F34</f>
        <v>0</v>
      </c>
      <c r="BB55" s="81">
        <f>'SO 101 - Komunikace'!F35</f>
        <v>0</v>
      </c>
      <c r="BC55" s="81">
        <f>'SO 101 - Komunikace'!F36</f>
        <v>0</v>
      </c>
      <c r="BD55" s="83">
        <f>'SO 101 - Komunikace'!F37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1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9"/>
  <sheetViews>
    <sheetView showGridLines="0" tabSelected="1" workbookViewId="0" topLeftCell="A348">
      <selection activeCell="I368" sqref="I36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 t="s">
        <v>6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2" t="str">
        <f>'Rekapitulace stavby'!K6</f>
        <v>Obnova povrchu v ulici Pod Strážištěm, Chomutov - Úsek 3</v>
      </c>
      <c r="F7" s="313"/>
      <c r="G7" s="313"/>
      <c r="H7" s="313"/>
      <c r="L7" s="21"/>
    </row>
    <row r="8" spans="1:31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84" t="s">
        <v>85</v>
      </c>
      <c r="F9" s="311"/>
      <c r="G9" s="311"/>
      <c r="H9" s="311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4. 8. 2022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4" t="str">
        <f>'Rekapitulace stavby'!E14</f>
        <v>Vyplň údaj</v>
      </c>
      <c r="F18" s="303"/>
      <c r="G18" s="303"/>
      <c r="H18" s="303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7"/>
      <c r="B27" s="88"/>
      <c r="C27" s="87"/>
      <c r="D27" s="87"/>
      <c r="E27" s="307" t="s">
        <v>3</v>
      </c>
      <c r="F27" s="307"/>
      <c r="G27" s="307"/>
      <c r="H27" s="307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38</v>
      </c>
      <c r="E30" s="33"/>
      <c r="F30" s="33"/>
      <c r="G30" s="33"/>
      <c r="H30" s="33"/>
      <c r="I30" s="33"/>
      <c r="J30" s="67">
        <f>ROUND(J93,2)</f>
        <v>155091.6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42</v>
      </c>
      <c r="E33" s="28" t="s">
        <v>43</v>
      </c>
      <c r="F33" s="92">
        <f>ROUND((SUM(BE93:BE378)),2)</f>
        <v>155091.6</v>
      </c>
      <c r="G33" s="33"/>
      <c r="H33" s="33"/>
      <c r="I33" s="93">
        <v>0.21</v>
      </c>
      <c r="J33" s="92">
        <f>ROUND(((SUM(BE93:BE378))*I33),2)</f>
        <v>32569.24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2">
        <f>ROUND((SUM(BF93:BF378)),2)</f>
        <v>0</v>
      </c>
      <c r="G34" s="33"/>
      <c r="H34" s="33"/>
      <c r="I34" s="93">
        <v>0.15</v>
      </c>
      <c r="J34" s="92">
        <f>ROUND(((SUM(BF93:BF378))*I34),2)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2">
        <f>ROUND((SUM(BG93:BG378)),2)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2">
        <f>ROUND((SUM(BH93:BH378)),2)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2">
        <f>ROUND((SUM(BI93:BI378)),2)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48</v>
      </c>
      <c r="E39" s="56"/>
      <c r="F39" s="56"/>
      <c r="G39" s="96" t="s">
        <v>49</v>
      </c>
      <c r="H39" s="97" t="s">
        <v>50</v>
      </c>
      <c r="I39" s="56"/>
      <c r="J39" s="98">
        <f>SUM(J30:J37)</f>
        <v>187660.84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2" t="str">
        <f>E7</f>
        <v>Obnova povrchu v ulici Pod Strážištěm, Chomutov - Úsek 3</v>
      </c>
      <c r="F48" s="313"/>
      <c r="G48" s="313"/>
      <c r="H48" s="313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84" t="str">
        <f>E9</f>
        <v>SO 101 - Komunikace</v>
      </c>
      <c r="F50" s="311"/>
      <c r="G50" s="311"/>
      <c r="H50" s="311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Pod Strážištěm</v>
      </c>
      <c r="G52" s="33"/>
      <c r="H52" s="33"/>
      <c r="I52" s="28" t="s">
        <v>23</v>
      </c>
      <c r="J52" s="51" t="str">
        <f>IF(J12="","",J12)</f>
        <v>4. 8. 2022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Chomutov</v>
      </c>
      <c r="G54" s="33"/>
      <c r="H54" s="33"/>
      <c r="I54" s="28" t="s">
        <v>31</v>
      </c>
      <c r="J54" s="31" t="str">
        <f>E21</f>
        <v>KAP atelier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87</v>
      </c>
      <c r="D57" s="94"/>
      <c r="E57" s="94"/>
      <c r="F57" s="94"/>
      <c r="G57" s="94"/>
      <c r="H57" s="94"/>
      <c r="I57" s="94"/>
      <c r="J57" s="101" t="s">
        <v>88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70</v>
      </c>
      <c r="D59" s="33"/>
      <c r="E59" s="33"/>
      <c r="F59" s="33"/>
      <c r="G59" s="33"/>
      <c r="H59" s="33"/>
      <c r="I59" s="33"/>
      <c r="J59" s="67">
        <f>J93</f>
        <v>155091.6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89</v>
      </c>
    </row>
    <row r="60" spans="2:12" s="9" customFormat="1" ht="24.95" customHeight="1">
      <c r="B60" s="103"/>
      <c r="D60" s="104" t="s">
        <v>90</v>
      </c>
      <c r="E60" s="105"/>
      <c r="F60" s="105"/>
      <c r="G60" s="105"/>
      <c r="H60" s="105"/>
      <c r="I60" s="105"/>
      <c r="J60" s="106">
        <f>J94</f>
        <v>55091.6</v>
      </c>
      <c r="L60" s="103"/>
    </row>
    <row r="61" spans="2:12" s="10" customFormat="1" ht="19.9" customHeight="1">
      <c r="B61" s="107"/>
      <c r="D61" s="108" t="s">
        <v>91</v>
      </c>
      <c r="E61" s="109"/>
      <c r="F61" s="109"/>
      <c r="G61" s="109"/>
      <c r="H61" s="109"/>
      <c r="I61" s="109"/>
      <c r="J61" s="110">
        <f>J95</f>
        <v>0</v>
      </c>
      <c r="L61" s="107"/>
    </row>
    <row r="62" spans="2:12" s="10" customFormat="1" ht="19.9" customHeight="1">
      <c r="B62" s="107"/>
      <c r="D62" s="108" t="s">
        <v>92</v>
      </c>
      <c r="E62" s="109"/>
      <c r="F62" s="109"/>
      <c r="G62" s="109"/>
      <c r="H62" s="109"/>
      <c r="I62" s="109"/>
      <c r="J62" s="110">
        <f>J147</f>
        <v>0</v>
      </c>
      <c r="L62" s="107"/>
    </row>
    <row r="63" spans="2:12" s="10" customFormat="1" ht="19.9" customHeight="1">
      <c r="B63" s="107"/>
      <c r="D63" s="108" t="s">
        <v>93</v>
      </c>
      <c r="E63" s="109"/>
      <c r="F63" s="109"/>
      <c r="G63" s="109"/>
      <c r="H63" s="109"/>
      <c r="I63" s="109"/>
      <c r="J63" s="110">
        <f>J225</f>
        <v>0</v>
      </c>
      <c r="L63" s="107"/>
    </row>
    <row r="64" spans="2:12" s="10" customFormat="1" ht="19.9" customHeight="1">
      <c r="B64" s="107"/>
      <c r="D64" s="108" t="s">
        <v>94</v>
      </c>
      <c r="E64" s="109"/>
      <c r="F64" s="109"/>
      <c r="G64" s="109"/>
      <c r="H64" s="109"/>
      <c r="I64" s="109"/>
      <c r="J64" s="110">
        <f>J238</f>
        <v>0</v>
      </c>
      <c r="L64" s="107"/>
    </row>
    <row r="65" spans="2:12" s="10" customFormat="1" ht="19.9" customHeight="1">
      <c r="B65" s="107"/>
      <c r="D65" s="108" t="s">
        <v>95</v>
      </c>
      <c r="E65" s="109"/>
      <c r="F65" s="109"/>
      <c r="G65" s="109"/>
      <c r="H65" s="109"/>
      <c r="I65" s="109"/>
      <c r="J65" s="110">
        <f>J307</f>
        <v>55091.6</v>
      </c>
      <c r="L65" s="107"/>
    </row>
    <row r="66" spans="2:12" s="10" customFormat="1" ht="19.9" customHeight="1">
      <c r="B66" s="107"/>
      <c r="D66" s="108" t="s">
        <v>96</v>
      </c>
      <c r="E66" s="109"/>
      <c r="F66" s="109"/>
      <c r="G66" s="109"/>
      <c r="H66" s="109"/>
      <c r="I66" s="109"/>
      <c r="J66" s="110">
        <f>J324</f>
        <v>0</v>
      </c>
      <c r="L66" s="107"/>
    </row>
    <row r="67" spans="2:12" s="9" customFormat="1" ht="24.95" customHeight="1">
      <c r="B67" s="103"/>
      <c r="D67" s="104" t="s">
        <v>97</v>
      </c>
      <c r="E67" s="105"/>
      <c r="F67" s="105"/>
      <c r="G67" s="105"/>
      <c r="H67" s="105"/>
      <c r="I67" s="105"/>
      <c r="J67" s="106">
        <f>J327</f>
        <v>0</v>
      </c>
      <c r="L67" s="103"/>
    </row>
    <row r="68" spans="2:12" s="10" customFormat="1" ht="19.9" customHeight="1">
      <c r="B68" s="107"/>
      <c r="D68" s="108" t="s">
        <v>98</v>
      </c>
      <c r="E68" s="109"/>
      <c r="F68" s="109"/>
      <c r="G68" s="109"/>
      <c r="H68" s="109"/>
      <c r="I68" s="109"/>
      <c r="J68" s="110">
        <f>J328</f>
        <v>0</v>
      </c>
      <c r="L68" s="107"/>
    </row>
    <row r="69" spans="2:12" s="10" customFormat="1" ht="19.9" customHeight="1">
      <c r="B69" s="107"/>
      <c r="D69" s="108" t="s">
        <v>99</v>
      </c>
      <c r="E69" s="109"/>
      <c r="F69" s="109"/>
      <c r="G69" s="109"/>
      <c r="H69" s="109"/>
      <c r="I69" s="109"/>
      <c r="J69" s="110">
        <f>J332</f>
        <v>0</v>
      </c>
      <c r="L69" s="107"/>
    </row>
    <row r="70" spans="2:12" s="9" customFormat="1" ht="24.95" customHeight="1">
      <c r="B70" s="103"/>
      <c r="D70" s="104" t="s">
        <v>100</v>
      </c>
      <c r="E70" s="105"/>
      <c r="F70" s="105"/>
      <c r="G70" s="105"/>
      <c r="H70" s="105"/>
      <c r="I70" s="105"/>
      <c r="J70" s="106">
        <f>J354</f>
        <v>100000</v>
      </c>
      <c r="L70" s="103"/>
    </row>
    <row r="71" spans="2:12" s="10" customFormat="1" ht="19.9" customHeight="1">
      <c r="B71" s="107"/>
      <c r="D71" s="108" t="s">
        <v>101</v>
      </c>
      <c r="E71" s="109"/>
      <c r="F71" s="109"/>
      <c r="G71" s="109"/>
      <c r="H71" s="109"/>
      <c r="I71" s="109"/>
      <c r="J71" s="110">
        <f>J355</f>
        <v>0</v>
      </c>
      <c r="L71" s="107"/>
    </row>
    <row r="72" spans="2:12" s="10" customFormat="1" ht="19.9" customHeight="1">
      <c r="B72" s="107"/>
      <c r="D72" s="108" t="s">
        <v>102</v>
      </c>
      <c r="E72" s="109"/>
      <c r="F72" s="109"/>
      <c r="G72" s="109"/>
      <c r="H72" s="109"/>
      <c r="I72" s="109"/>
      <c r="J72" s="110">
        <f>J359</f>
        <v>100000</v>
      </c>
      <c r="L72" s="107"/>
    </row>
    <row r="73" spans="2:12" s="10" customFormat="1" ht="19.9" customHeight="1">
      <c r="B73" s="107"/>
      <c r="D73" s="108" t="s">
        <v>103</v>
      </c>
      <c r="E73" s="109"/>
      <c r="F73" s="109"/>
      <c r="G73" s="109"/>
      <c r="H73" s="109"/>
      <c r="I73" s="109"/>
      <c r="J73" s="110">
        <f>J374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86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104</v>
      </c>
      <c r="D80" s="33"/>
      <c r="E80" s="33"/>
      <c r="F80" s="33"/>
      <c r="G80" s="33"/>
      <c r="H80" s="33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2" t="str">
        <f>E7</f>
        <v>Obnova povrchu v ulici Pod Strážištěm, Chomutov - Úsek 3</v>
      </c>
      <c r="F83" s="313"/>
      <c r="G83" s="313"/>
      <c r="H83" s="313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84</v>
      </c>
      <c r="D84" s="33"/>
      <c r="E84" s="33"/>
      <c r="F84" s="33"/>
      <c r="G84" s="33"/>
      <c r="H84" s="33"/>
      <c r="I84" s="33"/>
      <c r="J84" s="33"/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4" t="str">
        <f>E9</f>
        <v>SO 101 - Komunikace</v>
      </c>
      <c r="F85" s="311"/>
      <c r="G85" s="311"/>
      <c r="H85" s="311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21</v>
      </c>
      <c r="D87" s="33"/>
      <c r="E87" s="33"/>
      <c r="F87" s="26" t="str">
        <f>F12</f>
        <v>Pod Strážištěm</v>
      </c>
      <c r="G87" s="33"/>
      <c r="H87" s="33"/>
      <c r="I87" s="28" t="s">
        <v>23</v>
      </c>
      <c r="J87" s="51" t="str">
        <f>IF(J12="","",J12)</f>
        <v>4. 8. 2022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Statutární město Chomutov</v>
      </c>
      <c r="G89" s="33"/>
      <c r="H89" s="33"/>
      <c r="I89" s="28" t="s">
        <v>31</v>
      </c>
      <c r="J89" s="31" t="str">
        <f>E21</f>
        <v>KAP atelier</v>
      </c>
      <c r="K89" s="33"/>
      <c r="L89" s="8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 xml:space="preserve"> </v>
      </c>
      <c r="K90" s="33"/>
      <c r="L90" s="8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8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1"/>
      <c r="B92" s="112"/>
      <c r="C92" s="113" t="s">
        <v>105</v>
      </c>
      <c r="D92" s="114" t="s">
        <v>57</v>
      </c>
      <c r="E92" s="114" t="s">
        <v>53</v>
      </c>
      <c r="F92" s="114" t="s">
        <v>54</v>
      </c>
      <c r="G92" s="114" t="s">
        <v>106</v>
      </c>
      <c r="H92" s="114" t="s">
        <v>107</v>
      </c>
      <c r="I92" s="114" t="s">
        <v>108</v>
      </c>
      <c r="J92" s="114" t="s">
        <v>88</v>
      </c>
      <c r="K92" s="115" t="s">
        <v>109</v>
      </c>
      <c r="L92" s="116"/>
      <c r="M92" s="58" t="s">
        <v>3</v>
      </c>
      <c r="N92" s="59" t="s">
        <v>42</v>
      </c>
      <c r="O92" s="59" t="s">
        <v>110</v>
      </c>
      <c r="P92" s="59" t="s">
        <v>111</v>
      </c>
      <c r="Q92" s="59" t="s">
        <v>112</v>
      </c>
      <c r="R92" s="59" t="s">
        <v>113</v>
      </c>
      <c r="S92" s="59" t="s">
        <v>114</v>
      </c>
      <c r="T92" s="60" t="s">
        <v>115</v>
      </c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63" s="2" customFormat="1" ht="22.9" customHeight="1">
      <c r="A93" s="33"/>
      <c r="B93" s="34"/>
      <c r="C93" s="65" t="s">
        <v>116</v>
      </c>
      <c r="D93" s="33"/>
      <c r="E93" s="33"/>
      <c r="F93" s="33"/>
      <c r="G93" s="33"/>
      <c r="H93" s="33"/>
      <c r="I93" s="33"/>
      <c r="J93" s="117">
        <f>BK93</f>
        <v>155091.6</v>
      </c>
      <c r="K93" s="33"/>
      <c r="L93" s="34"/>
      <c r="M93" s="61"/>
      <c r="N93" s="52"/>
      <c r="O93" s="62"/>
      <c r="P93" s="118">
        <f>P94+P327+P354</f>
        <v>0</v>
      </c>
      <c r="Q93" s="62"/>
      <c r="R93" s="118">
        <f>R94+R327+R354</f>
        <v>1619.4045218999997</v>
      </c>
      <c r="S93" s="62"/>
      <c r="T93" s="119">
        <f>T94+T327+T354</f>
        <v>1606.276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71</v>
      </c>
      <c r="AU93" s="18" t="s">
        <v>89</v>
      </c>
      <c r="BK93" s="120">
        <f>BK94+BK327+BK354</f>
        <v>155091.6</v>
      </c>
    </row>
    <row r="94" spans="2:63" s="12" customFormat="1" ht="25.9" customHeight="1">
      <c r="B94" s="121"/>
      <c r="D94" s="122" t="s">
        <v>71</v>
      </c>
      <c r="E94" s="123" t="s">
        <v>117</v>
      </c>
      <c r="F94" s="123" t="s">
        <v>118</v>
      </c>
      <c r="I94" s="124"/>
      <c r="J94" s="125">
        <f>BK94</f>
        <v>55091.6</v>
      </c>
      <c r="L94" s="121"/>
      <c r="M94" s="126"/>
      <c r="N94" s="127"/>
      <c r="O94" s="127"/>
      <c r="P94" s="128">
        <f>P95+P147+P225+P238+P307+P324</f>
        <v>0</v>
      </c>
      <c r="Q94" s="127"/>
      <c r="R94" s="128">
        <f>R95+R147+R225+R238+R307+R324</f>
        <v>1619.3800350999998</v>
      </c>
      <c r="S94" s="127"/>
      <c r="T94" s="129">
        <f>T95+T147+T225+T238+T307+T324</f>
        <v>1606.276</v>
      </c>
      <c r="AR94" s="122" t="s">
        <v>80</v>
      </c>
      <c r="AT94" s="130" t="s">
        <v>71</v>
      </c>
      <c r="AU94" s="130" t="s">
        <v>72</v>
      </c>
      <c r="AY94" s="122" t="s">
        <v>119</v>
      </c>
      <c r="BK94" s="131">
        <f>BK95+BK147+BK225+BK238+BK307+BK324</f>
        <v>55091.6</v>
      </c>
    </row>
    <row r="95" spans="2:63" s="12" customFormat="1" ht="22.9" customHeight="1">
      <c r="B95" s="121"/>
      <c r="D95" s="122" t="s">
        <v>71</v>
      </c>
      <c r="E95" s="132" t="s">
        <v>80</v>
      </c>
      <c r="F95" s="132" t="s">
        <v>120</v>
      </c>
      <c r="I95" s="124"/>
      <c r="J95" s="133">
        <f>BK95</f>
        <v>0</v>
      </c>
      <c r="L95" s="121"/>
      <c r="M95" s="126"/>
      <c r="N95" s="127"/>
      <c r="O95" s="127"/>
      <c r="P95" s="128">
        <f>SUM(P96:P146)</f>
        <v>0</v>
      </c>
      <c r="Q95" s="127"/>
      <c r="R95" s="128">
        <f>SUM(R96:R146)</f>
        <v>35.76054</v>
      </c>
      <c r="S95" s="127"/>
      <c r="T95" s="129">
        <f>SUM(T96:T146)</f>
        <v>1583.4060000000002</v>
      </c>
      <c r="AR95" s="122" t="s">
        <v>80</v>
      </c>
      <c r="AT95" s="130" t="s">
        <v>71</v>
      </c>
      <c r="AU95" s="130" t="s">
        <v>80</v>
      </c>
      <c r="AY95" s="122" t="s">
        <v>119</v>
      </c>
      <c r="BK95" s="131">
        <f>SUM(BK96:BK146)</f>
        <v>0</v>
      </c>
    </row>
    <row r="96" spans="1:65" s="2" customFormat="1" ht="37.9" customHeight="1">
      <c r="A96" s="33"/>
      <c r="B96" s="134"/>
      <c r="C96" s="135" t="s">
        <v>80</v>
      </c>
      <c r="D96" s="135" t="s">
        <v>121</v>
      </c>
      <c r="E96" s="136" t="s">
        <v>122</v>
      </c>
      <c r="F96" s="137" t="s">
        <v>123</v>
      </c>
      <c r="G96" s="138" t="s">
        <v>124</v>
      </c>
      <c r="H96" s="139">
        <v>990.5</v>
      </c>
      <c r="I96" s="140"/>
      <c r="J96" s="141">
        <f>ROUND(I96*H96,2)</f>
        <v>0</v>
      </c>
      <c r="K96" s="137" t="s">
        <v>125</v>
      </c>
      <c r="L96" s="34"/>
      <c r="M96" s="142" t="s">
        <v>3</v>
      </c>
      <c r="N96" s="143" t="s">
        <v>43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0.5</v>
      </c>
      <c r="T96" s="145">
        <f>S96*H96</f>
        <v>495.25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126</v>
      </c>
      <c r="AT96" s="146" t="s">
        <v>121</v>
      </c>
      <c r="AU96" s="146" t="s">
        <v>82</v>
      </c>
      <c r="AY96" s="18" t="s">
        <v>119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80</v>
      </c>
      <c r="BK96" s="147">
        <f>ROUND(I96*H96,2)</f>
        <v>0</v>
      </c>
      <c r="BL96" s="18" t="s">
        <v>126</v>
      </c>
      <c r="BM96" s="146" t="s">
        <v>127</v>
      </c>
    </row>
    <row r="97" spans="1:47" s="2" customFormat="1" ht="12">
      <c r="A97" s="33"/>
      <c r="B97" s="34"/>
      <c r="C97" s="33"/>
      <c r="D97" s="148" t="s">
        <v>128</v>
      </c>
      <c r="E97" s="33"/>
      <c r="F97" s="149" t="s">
        <v>129</v>
      </c>
      <c r="G97" s="33"/>
      <c r="H97" s="33"/>
      <c r="I97" s="150"/>
      <c r="J97" s="33"/>
      <c r="K97" s="33"/>
      <c r="L97" s="34"/>
      <c r="M97" s="151"/>
      <c r="N97" s="152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128</v>
      </c>
      <c r="AU97" s="18" t="s">
        <v>82</v>
      </c>
    </row>
    <row r="98" spans="2:51" s="13" customFormat="1" ht="12">
      <c r="B98" s="153"/>
      <c r="D98" s="154" t="s">
        <v>130</v>
      </c>
      <c r="E98" s="155" t="s">
        <v>3</v>
      </c>
      <c r="F98" s="156" t="s">
        <v>131</v>
      </c>
      <c r="H98" s="155" t="s">
        <v>3</v>
      </c>
      <c r="I98" s="157"/>
      <c r="L98" s="153"/>
      <c r="M98" s="158"/>
      <c r="N98" s="159"/>
      <c r="O98" s="159"/>
      <c r="P98" s="159"/>
      <c r="Q98" s="159"/>
      <c r="R98" s="159"/>
      <c r="S98" s="159"/>
      <c r="T98" s="160"/>
      <c r="AT98" s="155" t="s">
        <v>130</v>
      </c>
      <c r="AU98" s="155" t="s">
        <v>82</v>
      </c>
      <c r="AV98" s="13" t="s">
        <v>80</v>
      </c>
      <c r="AW98" s="13" t="s">
        <v>33</v>
      </c>
      <c r="AX98" s="13" t="s">
        <v>72</v>
      </c>
      <c r="AY98" s="155" t="s">
        <v>119</v>
      </c>
    </row>
    <row r="99" spans="2:51" s="14" customFormat="1" ht="12">
      <c r="B99" s="161"/>
      <c r="D99" s="154" t="s">
        <v>130</v>
      </c>
      <c r="E99" s="162" t="s">
        <v>3</v>
      </c>
      <c r="F99" s="163" t="s">
        <v>132</v>
      </c>
      <c r="H99" s="164">
        <v>990.5</v>
      </c>
      <c r="I99" s="165"/>
      <c r="L99" s="161"/>
      <c r="M99" s="166"/>
      <c r="N99" s="167"/>
      <c r="O99" s="167"/>
      <c r="P99" s="167"/>
      <c r="Q99" s="167"/>
      <c r="R99" s="167"/>
      <c r="S99" s="167"/>
      <c r="T99" s="168"/>
      <c r="AT99" s="162" t="s">
        <v>130</v>
      </c>
      <c r="AU99" s="162" t="s">
        <v>82</v>
      </c>
      <c r="AV99" s="14" t="s">
        <v>82</v>
      </c>
      <c r="AW99" s="14" t="s">
        <v>33</v>
      </c>
      <c r="AX99" s="14" t="s">
        <v>72</v>
      </c>
      <c r="AY99" s="162" t="s">
        <v>119</v>
      </c>
    </row>
    <row r="100" spans="2:51" s="15" customFormat="1" ht="12">
      <c r="B100" s="169"/>
      <c r="D100" s="154" t="s">
        <v>130</v>
      </c>
      <c r="E100" s="170" t="s">
        <v>3</v>
      </c>
      <c r="F100" s="171" t="s">
        <v>133</v>
      </c>
      <c r="H100" s="172">
        <v>990.5</v>
      </c>
      <c r="I100" s="173"/>
      <c r="L100" s="169"/>
      <c r="M100" s="174"/>
      <c r="N100" s="175"/>
      <c r="O100" s="175"/>
      <c r="P100" s="175"/>
      <c r="Q100" s="175"/>
      <c r="R100" s="175"/>
      <c r="S100" s="175"/>
      <c r="T100" s="176"/>
      <c r="AT100" s="170" t="s">
        <v>130</v>
      </c>
      <c r="AU100" s="170" t="s">
        <v>82</v>
      </c>
      <c r="AV100" s="15" t="s">
        <v>126</v>
      </c>
      <c r="AW100" s="15" t="s">
        <v>33</v>
      </c>
      <c r="AX100" s="15" t="s">
        <v>80</v>
      </c>
      <c r="AY100" s="170" t="s">
        <v>119</v>
      </c>
    </row>
    <row r="101" spans="1:65" s="2" customFormat="1" ht="37.9" customHeight="1">
      <c r="A101" s="33"/>
      <c r="B101" s="134"/>
      <c r="C101" s="135" t="s">
        <v>82</v>
      </c>
      <c r="D101" s="135" t="s">
        <v>121</v>
      </c>
      <c r="E101" s="136" t="s">
        <v>134</v>
      </c>
      <c r="F101" s="137" t="s">
        <v>135</v>
      </c>
      <c r="G101" s="138" t="s">
        <v>124</v>
      </c>
      <c r="H101" s="139">
        <v>483</v>
      </c>
      <c r="I101" s="140"/>
      <c r="J101" s="141">
        <f>ROUND(I101*H101,2)</f>
        <v>0</v>
      </c>
      <c r="K101" s="137" t="s">
        <v>125</v>
      </c>
      <c r="L101" s="34"/>
      <c r="M101" s="142" t="s">
        <v>3</v>
      </c>
      <c r="N101" s="143" t="s">
        <v>43</v>
      </c>
      <c r="O101" s="54"/>
      <c r="P101" s="144">
        <f>O101*H101</f>
        <v>0</v>
      </c>
      <c r="Q101" s="144">
        <v>0</v>
      </c>
      <c r="R101" s="144">
        <f>Q101*H101</f>
        <v>0</v>
      </c>
      <c r="S101" s="144">
        <v>0.625</v>
      </c>
      <c r="T101" s="145">
        <f>S101*H101</f>
        <v>301.875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126</v>
      </c>
      <c r="AT101" s="146" t="s">
        <v>121</v>
      </c>
      <c r="AU101" s="146" t="s">
        <v>82</v>
      </c>
      <c r="AY101" s="18" t="s">
        <v>119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80</v>
      </c>
      <c r="BK101" s="147">
        <f>ROUND(I101*H101,2)</f>
        <v>0</v>
      </c>
      <c r="BL101" s="18" t="s">
        <v>126</v>
      </c>
      <c r="BM101" s="146" t="s">
        <v>136</v>
      </c>
    </row>
    <row r="102" spans="1:47" s="2" customFormat="1" ht="12">
      <c r="A102" s="33"/>
      <c r="B102" s="34"/>
      <c r="C102" s="33"/>
      <c r="D102" s="148" t="s">
        <v>128</v>
      </c>
      <c r="E102" s="33"/>
      <c r="F102" s="149" t="s">
        <v>137</v>
      </c>
      <c r="G102" s="33"/>
      <c r="H102" s="33"/>
      <c r="I102" s="150"/>
      <c r="J102" s="33"/>
      <c r="K102" s="33"/>
      <c r="L102" s="34"/>
      <c r="M102" s="151"/>
      <c r="N102" s="152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128</v>
      </c>
      <c r="AU102" s="18" t="s">
        <v>82</v>
      </c>
    </row>
    <row r="103" spans="2:51" s="13" customFormat="1" ht="12">
      <c r="B103" s="153"/>
      <c r="D103" s="154" t="s">
        <v>130</v>
      </c>
      <c r="E103" s="155" t="s">
        <v>3</v>
      </c>
      <c r="F103" s="156" t="s">
        <v>138</v>
      </c>
      <c r="H103" s="155" t="s">
        <v>3</v>
      </c>
      <c r="I103" s="157"/>
      <c r="L103" s="153"/>
      <c r="M103" s="158"/>
      <c r="N103" s="159"/>
      <c r="O103" s="159"/>
      <c r="P103" s="159"/>
      <c r="Q103" s="159"/>
      <c r="R103" s="159"/>
      <c r="S103" s="159"/>
      <c r="T103" s="160"/>
      <c r="AT103" s="155" t="s">
        <v>130</v>
      </c>
      <c r="AU103" s="155" t="s">
        <v>82</v>
      </c>
      <c r="AV103" s="13" t="s">
        <v>80</v>
      </c>
      <c r="AW103" s="13" t="s">
        <v>33</v>
      </c>
      <c r="AX103" s="13" t="s">
        <v>72</v>
      </c>
      <c r="AY103" s="155" t="s">
        <v>119</v>
      </c>
    </row>
    <row r="104" spans="2:51" s="14" customFormat="1" ht="12">
      <c r="B104" s="161"/>
      <c r="D104" s="154" t="s">
        <v>130</v>
      </c>
      <c r="E104" s="162" t="s">
        <v>3</v>
      </c>
      <c r="F104" s="163" t="s">
        <v>139</v>
      </c>
      <c r="H104" s="164">
        <v>483</v>
      </c>
      <c r="I104" s="165"/>
      <c r="L104" s="161"/>
      <c r="M104" s="166"/>
      <c r="N104" s="167"/>
      <c r="O104" s="167"/>
      <c r="P104" s="167"/>
      <c r="Q104" s="167"/>
      <c r="R104" s="167"/>
      <c r="S104" s="167"/>
      <c r="T104" s="168"/>
      <c r="AT104" s="162" t="s">
        <v>130</v>
      </c>
      <c r="AU104" s="162" t="s">
        <v>82</v>
      </c>
      <c r="AV104" s="14" t="s">
        <v>82</v>
      </c>
      <c r="AW104" s="14" t="s">
        <v>33</v>
      </c>
      <c r="AX104" s="14" t="s">
        <v>72</v>
      </c>
      <c r="AY104" s="162" t="s">
        <v>119</v>
      </c>
    </row>
    <row r="105" spans="2:51" s="15" customFormat="1" ht="12">
      <c r="B105" s="169"/>
      <c r="D105" s="154" t="s">
        <v>130</v>
      </c>
      <c r="E105" s="170" t="s">
        <v>3</v>
      </c>
      <c r="F105" s="171" t="s">
        <v>133</v>
      </c>
      <c r="H105" s="172">
        <v>483</v>
      </c>
      <c r="I105" s="173"/>
      <c r="L105" s="169"/>
      <c r="M105" s="174"/>
      <c r="N105" s="175"/>
      <c r="O105" s="175"/>
      <c r="P105" s="175"/>
      <c r="Q105" s="175"/>
      <c r="R105" s="175"/>
      <c r="S105" s="175"/>
      <c r="T105" s="176"/>
      <c r="AT105" s="170" t="s">
        <v>130</v>
      </c>
      <c r="AU105" s="170" t="s">
        <v>82</v>
      </c>
      <c r="AV105" s="15" t="s">
        <v>126</v>
      </c>
      <c r="AW105" s="15" t="s">
        <v>33</v>
      </c>
      <c r="AX105" s="15" t="s">
        <v>80</v>
      </c>
      <c r="AY105" s="170" t="s">
        <v>119</v>
      </c>
    </row>
    <row r="106" spans="1:65" s="2" customFormat="1" ht="37.9" customHeight="1">
      <c r="A106" s="33"/>
      <c r="B106" s="134"/>
      <c r="C106" s="135" t="s">
        <v>140</v>
      </c>
      <c r="D106" s="135" t="s">
        <v>121</v>
      </c>
      <c r="E106" s="136" t="s">
        <v>141</v>
      </c>
      <c r="F106" s="137" t="s">
        <v>142</v>
      </c>
      <c r="G106" s="138" t="s">
        <v>124</v>
      </c>
      <c r="H106" s="139">
        <v>15.4</v>
      </c>
      <c r="I106" s="140"/>
      <c r="J106" s="141">
        <f>ROUND(I106*H106,2)</f>
        <v>0</v>
      </c>
      <c r="K106" s="137" t="s">
        <v>125</v>
      </c>
      <c r="L106" s="34"/>
      <c r="M106" s="142" t="s">
        <v>3</v>
      </c>
      <c r="N106" s="143" t="s">
        <v>43</v>
      </c>
      <c r="O106" s="54"/>
      <c r="P106" s="144">
        <f>O106*H106</f>
        <v>0</v>
      </c>
      <c r="Q106" s="144">
        <v>0</v>
      </c>
      <c r="R106" s="144">
        <f>Q106*H106</f>
        <v>0</v>
      </c>
      <c r="S106" s="144">
        <v>0.17</v>
      </c>
      <c r="T106" s="145">
        <f>S106*H106</f>
        <v>2.6180000000000003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126</v>
      </c>
      <c r="AT106" s="146" t="s">
        <v>121</v>
      </c>
      <c r="AU106" s="146" t="s">
        <v>82</v>
      </c>
      <c r="AY106" s="18" t="s">
        <v>119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80</v>
      </c>
      <c r="BK106" s="147">
        <f>ROUND(I106*H106,2)</f>
        <v>0</v>
      </c>
      <c r="BL106" s="18" t="s">
        <v>126</v>
      </c>
      <c r="BM106" s="146" t="s">
        <v>143</v>
      </c>
    </row>
    <row r="107" spans="1:47" s="2" customFormat="1" ht="12">
      <c r="A107" s="33"/>
      <c r="B107" s="34"/>
      <c r="C107" s="33"/>
      <c r="D107" s="148" t="s">
        <v>128</v>
      </c>
      <c r="E107" s="33"/>
      <c r="F107" s="149" t="s">
        <v>144</v>
      </c>
      <c r="G107" s="33"/>
      <c r="H107" s="33"/>
      <c r="I107" s="150"/>
      <c r="J107" s="33"/>
      <c r="K107" s="33"/>
      <c r="L107" s="34"/>
      <c r="M107" s="151"/>
      <c r="N107" s="152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128</v>
      </c>
      <c r="AU107" s="18" t="s">
        <v>82</v>
      </c>
    </row>
    <row r="108" spans="2:51" s="13" customFormat="1" ht="12">
      <c r="B108" s="153"/>
      <c r="D108" s="154" t="s">
        <v>130</v>
      </c>
      <c r="E108" s="155" t="s">
        <v>3</v>
      </c>
      <c r="F108" s="156" t="s">
        <v>145</v>
      </c>
      <c r="H108" s="155" t="s">
        <v>3</v>
      </c>
      <c r="I108" s="157"/>
      <c r="L108" s="153"/>
      <c r="M108" s="158"/>
      <c r="N108" s="159"/>
      <c r="O108" s="159"/>
      <c r="P108" s="159"/>
      <c r="Q108" s="159"/>
      <c r="R108" s="159"/>
      <c r="S108" s="159"/>
      <c r="T108" s="160"/>
      <c r="AT108" s="155" t="s">
        <v>130</v>
      </c>
      <c r="AU108" s="155" t="s">
        <v>82</v>
      </c>
      <c r="AV108" s="13" t="s">
        <v>80</v>
      </c>
      <c r="AW108" s="13" t="s">
        <v>33</v>
      </c>
      <c r="AX108" s="13" t="s">
        <v>72</v>
      </c>
      <c r="AY108" s="155" t="s">
        <v>119</v>
      </c>
    </row>
    <row r="109" spans="2:51" s="14" customFormat="1" ht="12">
      <c r="B109" s="161"/>
      <c r="D109" s="154" t="s">
        <v>130</v>
      </c>
      <c r="E109" s="162" t="s">
        <v>3</v>
      </c>
      <c r="F109" s="163" t="s">
        <v>146</v>
      </c>
      <c r="H109" s="164">
        <v>15.4</v>
      </c>
      <c r="I109" s="165"/>
      <c r="L109" s="161"/>
      <c r="M109" s="166"/>
      <c r="N109" s="167"/>
      <c r="O109" s="167"/>
      <c r="P109" s="167"/>
      <c r="Q109" s="167"/>
      <c r="R109" s="167"/>
      <c r="S109" s="167"/>
      <c r="T109" s="168"/>
      <c r="AT109" s="162" t="s">
        <v>130</v>
      </c>
      <c r="AU109" s="162" t="s">
        <v>82</v>
      </c>
      <c r="AV109" s="14" t="s">
        <v>82</v>
      </c>
      <c r="AW109" s="14" t="s">
        <v>33</v>
      </c>
      <c r="AX109" s="14" t="s">
        <v>80</v>
      </c>
      <c r="AY109" s="162" t="s">
        <v>119</v>
      </c>
    </row>
    <row r="110" spans="1:65" s="2" customFormat="1" ht="24.2" customHeight="1">
      <c r="A110" s="33"/>
      <c r="B110" s="134"/>
      <c r="C110" s="135" t="s">
        <v>126</v>
      </c>
      <c r="D110" s="135" t="s">
        <v>121</v>
      </c>
      <c r="E110" s="136" t="s">
        <v>147</v>
      </c>
      <c r="F110" s="137" t="s">
        <v>148</v>
      </c>
      <c r="G110" s="138" t="s">
        <v>124</v>
      </c>
      <c r="H110" s="139">
        <v>483</v>
      </c>
      <c r="I110" s="140"/>
      <c r="J110" s="141">
        <f>ROUND(I110*H110,2)</f>
        <v>0</v>
      </c>
      <c r="K110" s="137" t="s">
        <v>125</v>
      </c>
      <c r="L110" s="34"/>
      <c r="M110" s="142" t="s">
        <v>3</v>
      </c>
      <c r="N110" s="143" t="s">
        <v>43</v>
      </c>
      <c r="O110" s="54"/>
      <c r="P110" s="144">
        <f>O110*H110</f>
        <v>0</v>
      </c>
      <c r="Q110" s="144">
        <v>5E-05</v>
      </c>
      <c r="R110" s="144">
        <f>Q110*H110</f>
        <v>0.02415</v>
      </c>
      <c r="S110" s="144">
        <v>0.115</v>
      </c>
      <c r="T110" s="145">
        <f>S110*H110</f>
        <v>55.545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126</v>
      </c>
      <c r="AT110" s="146" t="s">
        <v>121</v>
      </c>
      <c r="AU110" s="146" t="s">
        <v>82</v>
      </c>
      <c r="AY110" s="18" t="s">
        <v>119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80</v>
      </c>
      <c r="BK110" s="147">
        <f>ROUND(I110*H110,2)</f>
        <v>0</v>
      </c>
      <c r="BL110" s="18" t="s">
        <v>126</v>
      </c>
      <c r="BM110" s="146" t="s">
        <v>149</v>
      </c>
    </row>
    <row r="111" spans="1:47" s="2" customFormat="1" ht="12">
      <c r="A111" s="33"/>
      <c r="B111" s="34"/>
      <c r="C111" s="33"/>
      <c r="D111" s="148" t="s">
        <v>128</v>
      </c>
      <c r="E111" s="33"/>
      <c r="F111" s="149" t="s">
        <v>150</v>
      </c>
      <c r="G111" s="33"/>
      <c r="H111" s="33"/>
      <c r="I111" s="150"/>
      <c r="J111" s="33"/>
      <c r="K111" s="33"/>
      <c r="L111" s="34"/>
      <c r="M111" s="151"/>
      <c r="N111" s="152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128</v>
      </c>
      <c r="AU111" s="18" t="s">
        <v>82</v>
      </c>
    </row>
    <row r="112" spans="2:51" s="13" customFormat="1" ht="12">
      <c r="B112" s="153"/>
      <c r="D112" s="154" t="s">
        <v>130</v>
      </c>
      <c r="E112" s="155" t="s">
        <v>3</v>
      </c>
      <c r="F112" s="156" t="s">
        <v>138</v>
      </c>
      <c r="H112" s="155" t="s">
        <v>3</v>
      </c>
      <c r="I112" s="157"/>
      <c r="L112" s="153"/>
      <c r="M112" s="158"/>
      <c r="N112" s="159"/>
      <c r="O112" s="159"/>
      <c r="P112" s="159"/>
      <c r="Q112" s="159"/>
      <c r="R112" s="159"/>
      <c r="S112" s="159"/>
      <c r="T112" s="160"/>
      <c r="AT112" s="155" t="s">
        <v>130</v>
      </c>
      <c r="AU112" s="155" t="s">
        <v>82</v>
      </c>
      <c r="AV112" s="13" t="s">
        <v>80</v>
      </c>
      <c r="AW112" s="13" t="s">
        <v>33</v>
      </c>
      <c r="AX112" s="13" t="s">
        <v>72</v>
      </c>
      <c r="AY112" s="155" t="s">
        <v>119</v>
      </c>
    </row>
    <row r="113" spans="2:51" s="14" customFormat="1" ht="12">
      <c r="B113" s="161"/>
      <c r="D113" s="154" t="s">
        <v>130</v>
      </c>
      <c r="E113" s="162" t="s">
        <v>3</v>
      </c>
      <c r="F113" s="163" t="s">
        <v>139</v>
      </c>
      <c r="H113" s="164">
        <v>483</v>
      </c>
      <c r="I113" s="165"/>
      <c r="L113" s="161"/>
      <c r="M113" s="166"/>
      <c r="N113" s="167"/>
      <c r="O113" s="167"/>
      <c r="P113" s="167"/>
      <c r="Q113" s="167"/>
      <c r="R113" s="167"/>
      <c r="S113" s="167"/>
      <c r="T113" s="168"/>
      <c r="AT113" s="162" t="s">
        <v>130</v>
      </c>
      <c r="AU113" s="162" t="s">
        <v>82</v>
      </c>
      <c r="AV113" s="14" t="s">
        <v>82</v>
      </c>
      <c r="AW113" s="14" t="s">
        <v>33</v>
      </c>
      <c r="AX113" s="14" t="s">
        <v>72</v>
      </c>
      <c r="AY113" s="162" t="s">
        <v>119</v>
      </c>
    </row>
    <row r="114" spans="2:51" s="15" customFormat="1" ht="12">
      <c r="B114" s="169"/>
      <c r="D114" s="154" t="s">
        <v>130</v>
      </c>
      <c r="E114" s="170" t="s">
        <v>3</v>
      </c>
      <c r="F114" s="171" t="s">
        <v>133</v>
      </c>
      <c r="H114" s="172">
        <v>483</v>
      </c>
      <c r="I114" s="173"/>
      <c r="L114" s="169"/>
      <c r="M114" s="174"/>
      <c r="N114" s="175"/>
      <c r="O114" s="175"/>
      <c r="P114" s="175"/>
      <c r="Q114" s="175"/>
      <c r="R114" s="175"/>
      <c r="S114" s="175"/>
      <c r="T114" s="176"/>
      <c r="AT114" s="170" t="s">
        <v>130</v>
      </c>
      <c r="AU114" s="170" t="s">
        <v>82</v>
      </c>
      <c r="AV114" s="15" t="s">
        <v>126</v>
      </c>
      <c r="AW114" s="15" t="s">
        <v>33</v>
      </c>
      <c r="AX114" s="15" t="s">
        <v>80</v>
      </c>
      <c r="AY114" s="170" t="s">
        <v>119</v>
      </c>
    </row>
    <row r="115" spans="1:65" s="2" customFormat="1" ht="24.2" customHeight="1">
      <c r="A115" s="33"/>
      <c r="B115" s="134"/>
      <c r="C115" s="135" t="s">
        <v>151</v>
      </c>
      <c r="D115" s="135" t="s">
        <v>121</v>
      </c>
      <c r="E115" s="136" t="s">
        <v>152</v>
      </c>
      <c r="F115" s="137" t="s">
        <v>153</v>
      </c>
      <c r="G115" s="138" t="s">
        <v>124</v>
      </c>
      <c r="H115" s="139">
        <v>1981</v>
      </c>
      <c r="I115" s="140"/>
      <c r="J115" s="141">
        <f>ROUND(I115*H115,2)</f>
        <v>0</v>
      </c>
      <c r="K115" s="137" t="s">
        <v>125</v>
      </c>
      <c r="L115" s="34"/>
      <c r="M115" s="142" t="s">
        <v>3</v>
      </c>
      <c r="N115" s="143" t="s">
        <v>43</v>
      </c>
      <c r="O115" s="54"/>
      <c r="P115" s="144">
        <f>O115*H115</f>
        <v>0</v>
      </c>
      <c r="Q115" s="144">
        <v>6E-05</v>
      </c>
      <c r="R115" s="144">
        <f>Q115*H115</f>
        <v>0.11886000000000001</v>
      </c>
      <c r="S115" s="144">
        <v>0.092</v>
      </c>
      <c r="T115" s="145">
        <f>S115*H115</f>
        <v>182.252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6" t="s">
        <v>126</v>
      </c>
      <c r="AT115" s="146" t="s">
        <v>121</v>
      </c>
      <c r="AU115" s="146" t="s">
        <v>82</v>
      </c>
      <c r="AY115" s="18" t="s">
        <v>119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8" t="s">
        <v>80</v>
      </c>
      <c r="BK115" s="147">
        <f>ROUND(I115*H115,2)</f>
        <v>0</v>
      </c>
      <c r="BL115" s="18" t="s">
        <v>126</v>
      </c>
      <c r="BM115" s="146" t="s">
        <v>154</v>
      </c>
    </row>
    <row r="116" spans="1:47" s="2" customFormat="1" ht="12">
      <c r="A116" s="33"/>
      <c r="B116" s="34"/>
      <c r="C116" s="33"/>
      <c r="D116" s="148" t="s">
        <v>128</v>
      </c>
      <c r="E116" s="33"/>
      <c r="F116" s="149" t="s">
        <v>155</v>
      </c>
      <c r="G116" s="33"/>
      <c r="H116" s="33"/>
      <c r="I116" s="150"/>
      <c r="J116" s="33"/>
      <c r="K116" s="33"/>
      <c r="L116" s="34"/>
      <c r="M116" s="151"/>
      <c r="N116" s="152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128</v>
      </c>
      <c r="AU116" s="18" t="s">
        <v>82</v>
      </c>
    </row>
    <row r="117" spans="2:51" s="13" customFormat="1" ht="12">
      <c r="B117" s="153"/>
      <c r="D117" s="154" t="s">
        <v>130</v>
      </c>
      <c r="E117" s="155" t="s">
        <v>3</v>
      </c>
      <c r="F117" s="156" t="s">
        <v>156</v>
      </c>
      <c r="H117" s="155" t="s">
        <v>3</v>
      </c>
      <c r="I117" s="157"/>
      <c r="L117" s="153"/>
      <c r="M117" s="158"/>
      <c r="N117" s="159"/>
      <c r="O117" s="159"/>
      <c r="P117" s="159"/>
      <c r="Q117" s="159"/>
      <c r="R117" s="159"/>
      <c r="S117" s="159"/>
      <c r="T117" s="160"/>
      <c r="AT117" s="155" t="s">
        <v>130</v>
      </c>
      <c r="AU117" s="155" t="s">
        <v>82</v>
      </c>
      <c r="AV117" s="13" t="s">
        <v>80</v>
      </c>
      <c r="AW117" s="13" t="s">
        <v>33</v>
      </c>
      <c r="AX117" s="13" t="s">
        <v>72</v>
      </c>
      <c r="AY117" s="155" t="s">
        <v>119</v>
      </c>
    </row>
    <row r="118" spans="2:51" s="14" customFormat="1" ht="12">
      <c r="B118" s="161"/>
      <c r="D118" s="154" t="s">
        <v>130</v>
      </c>
      <c r="E118" s="162" t="s">
        <v>3</v>
      </c>
      <c r="F118" s="163" t="s">
        <v>157</v>
      </c>
      <c r="H118" s="164">
        <v>1981</v>
      </c>
      <c r="I118" s="165"/>
      <c r="L118" s="161"/>
      <c r="M118" s="166"/>
      <c r="N118" s="167"/>
      <c r="O118" s="167"/>
      <c r="P118" s="167"/>
      <c r="Q118" s="167"/>
      <c r="R118" s="167"/>
      <c r="S118" s="167"/>
      <c r="T118" s="168"/>
      <c r="AT118" s="162" t="s">
        <v>130</v>
      </c>
      <c r="AU118" s="162" t="s">
        <v>82</v>
      </c>
      <c r="AV118" s="14" t="s">
        <v>82</v>
      </c>
      <c r="AW118" s="14" t="s">
        <v>33</v>
      </c>
      <c r="AX118" s="14" t="s">
        <v>80</v>
      </c>
      <c r="AY118" s="162" t="s">
        <v>119</v>
      </c>
    </row>
    <row r="119" spans="1:65" s="2" customFormat="1" ht="24.2" customHeight="1">
      <c r="A119" s="33"/>
      <c r="B119" s="134"/>
      <c r="C119" s="135" t="s">
        <v>158</v>
      </c>
      <c r="D119" s="135" t="s">
        <v>121</v>
      </c>
      <c r="E119" s="136" t="s">
        <v>159</v>
      </c>
      <c r="F119" s="137" t="s">
        <v>160</v>
      </c>
      <c r="G119" s="138" t="s">
        <v>124</v>
      </c>
      <c r="H119" s="139">
        <v>1981</v>
      </c>
      <c r="I119" s="140"/>
      <c r="J119" s="141">
        <f>ROUND(I119*H119,2)</f>
        <v>0</v>
      </c>
      <c r="K119" s="137" t="s">
        <v>125</v>
      </c>
      <c r="L119" s="34"/>
      <c r="M119" s="142" t="s">
        <v>3</v>
      </c>
      <c r="N119" s="143" t="s">
        <v>43</v>
      </c>
      <c r="O119" s="54"/>
      <c r="P119" s="144">
        <f>O119*H119</f>
        <v>0</v>
      </c>
      <c r="Q119" s="144">
        <v>0.00013</v>
      </c>
      <c r="R119" s="144">
        <f>Q119*H119</f>
        <v>0.25753</v>
      </c>
      <c r="S119" s="144">
        <v>0.23</v>
      </c>
      <c r="T119" s="145">
        <f>S119*H119</f>
        <v>455.63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6" t="s">
        <v>126</v>
      </c>
      <c r="AT119" s="146" t="s">
        <v>121</v>
      </c>
      <c r="AU119" s="146" t="s">
        <v>82</v>
      </c>
      <c r="AY119" s="18" t="s">
        <v>119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8" t="s">
        <v>80</v>
      </c>
      <c r="BK119" s="147">
        <f>ROUND(I119*H119,2)</f>
        <v>0</v>
      </c>
      <c r="BL119" s="18" t="s">
        <v>126</v>
      </c>
      <c r="BM119" s="146" t="s">
        <v>161</v>
      </c>
    </row>
    <row r="120" spans="1:47" s="2" customFormat="1" ht="12">
      <c r="A120" s="33"/>
      <c r="B120" s="34"/>
      <c r="C120" s="33"/>
      <c r="D120" s="148" t="s">
        <v>128</v>
      </c>
      <c r="E120" s="33"/>
      <c r="F120" s="149" t="s">
        <v>162</v>
      </c>
      <c r="G120" s="33"/>
      <c r="H120" s="33"/>
      <c r="I120" s="150"/>
      <c r="J120" s="33"/>
      <c r="K120" s="33"/>
      <c r="L120" s="34"/>
      <c r="M120" s="151"/>
      <c r="N120" s="152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128</v>
      </c>
      <c r="AU120" s="18" t="s">
        <v>82</v>
      </c>
    </row>
    <row r="121" spans="2:51" s="13" customFormat="1" ht="12">
      <c r="B121" s="153"/>
      <c r="D121" s="154" t="s">
        <v>130</v>
      </c>
      <c r="E121" s="155" t="s">
        <v>3</v>
      </c>
      <c r="F121" s="156" t="s">
        <v>163</v>
      </c>
      <c r="H121" s="155" t="s">
        <v>3</v>
      </c>
      <c r="I121" s="157"/>
      <c r="L121" s="153"/>
      <c r="M121" s="158"/>
      <c r="N121" s="159"/>
      <c r="O121" s="159"/>
      <c r="P121" s="159"/>
      <c r="Q121" s="159"/>
      <c r="R121" s="159"/>
      <c r="S121" s="159"/>
      <c r="T121" s="160"/>
      <c r="AT121" s="155" t="s">
        <v>130</v>
      </c>
      <c r="AU121" s="155" t="s">
        <v>82</v>
      </c>
      <c r="AV121" s="13" t="s">
        <v>80</v>
      </c>
      <c r="AW121" s="13" t="s">
        <v>33</v>
      </c>
      <c r="AX121" s="13" t="s">
        <v>72</v>
      </c>
      <c r="AY121" s="155" t="s">
        <v>119</v>
      </c>
    </row>
    <row r="122" spans="2:51" s="14" customFormat="1" ht="12">
      <c r="B122" s="161"/>
      <c r="D122" s="154" t="s">
        <v>130</v>
      </c>
      <c r="E122" s="162" t="s">
        <v>3</v>
      </c>
      <c r="F122" s="163" t="s">
        <v>157</v>
      </c>
      <c r="H122" s="164">
        <v>1981</v>
      </c>
      <c r="I122" s="165"/>
      <c r="L122" s="161"/>
      <c r="M122" s="166"/>
      <c r="N122" s="167"/>
      <c r="O122" s="167"/>
      <c r="P122" s="167"/>
      <c r="Q122" s="167"/>
      <c r="R122" s="167"/>
      <c r="S122" s="167"/>
      <c r="T122" s="168"/>
      <c r="AT122" s="162" t="s">
        <v>130</v>
      </c>
      <c r="AU122" s="162" t="s">
        <v>82</v>
      </c>
      <c r="AV122" s="14" t="s">
        <v>82</v>
      </c>
      <c r="AW122" s="14" t="s">
        <v>33</v>
      </c>
      <c r="AX122" s="14" t="s">
        <v>72</v>
      </c>
      <c r="AY122" s="162" t="s">
        <v>119</v>
      </c>
    </row>
    <row r="123" spans="2:51" s="15" customFormat="1" ht="12">
      <c r="B123" s="169"/>
      <c r="D123" s="154" t="s">
        <v>130</v>
      </c>
      <c r="E123" s="170" t="s">
        <v>3</v>
      </c>
      <c r="F123" s="171" t="s">
        <v>133</v>
      </c>
      <c r="H123" s="172">
        <v>1981</v>
      </c>
      <c r="I123" s="173"/>
      <c r="L123" s="169"/>
      <c r="M123" s="174"/>
      <c r="N123" s="175"/>
      <c r="O123" s="175"/>
      <c r="P123" s="175"/>
      <c r="Q123" s="175"/>
      <c r="R123" s="175"/>
      <c r="S123" s="175"/>
      <c r="T123" s="176"/>
      <c r="AT123" s="170" t="s">
        <v>130</v>
      </c>
      <c r="AU123" s="170" t="s">
        <v>82</v>
      </c>
      <c r="AV123" s="15" t="s">
        <v>126</v>
      </c>
      <c r="AW123" s="15" t="s">
        <v>33</v>
      </c>
      <c r="AX123" s="15" t="s">
        <v>80</v>
      </c>
      <c r="AY123" s="170" t="s">
        <v>119</v>
      </c>
    </row>
    <row r="124" spans="1:65" s="2" customFormat="1" ht="24.2" customHeight="1">
      <c r="A124" s="33"/>
      <c r="B124" s="134"/>
      <c r="C124" s="135" t="s">
        <v>164</v>
      </c>
      <c r="D124" s="135" t="s">
        <v>121</v>
      </c>
      <c r="E124" s="136" t="s">
        <v>165</v>
      </c>
      <c r="F124" s="137" t="s">
        <v>166</v>
      </c>
      <c r="G124" s="138" t="s">
        <v>167</v>
      </c>
      <c r="H124" s="139">
        <v>354</v>
      </c>
      <c r="I124" s="140"/>
      <c r="J124" s="141">
        <f>ROUND(I124*H124,2)</f>
        <v>0</v>
      </c>
      <c r="K124" s="137" t="s">
        <v>125</v>
      </c>
      <c r="L124" s="34"/>
      <c r="M124" s="142" t="s">
        <v>3</v>
      </c>
      <c r="N124" s="143" t="s">
        <v>43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0.23</v>
      </c>
      <c r="T124" s="145">
        <f>S124*H124</f>
        <v>81.42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126</v>
      </c>
      <c r="AT124" s="146" t="s">
        <v>121</v>
      </c>
      <c r="AU124" s="146" t="s">
        <v>82</v>
      </c>
      <c r="AY124" s="18" t="s">
        <v>119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80</v>
      </c>
      <c r="BK124" s="147">
        <f>ROUND(I124*H124,2)</f>
        <v>0</v>
      </c>
      <c r="BL124" s="18" t="s">
        <v>126</v>
      </c>
      <c r="BM124" s="146" t="s">
        <v>168</v>
      </c>
    </row>
    <row r="125" spans="1:47" s="2" customFormat="1" ht="12">
      <c r="A125" s="33"/>
      <c r="B125" s="34"/>
      <c r="C125" s="33"/>
      <c r="D125" s="148" t="s">
        <v>128</v>
      </c>
      <c r="E125" s="33"/>
      <c r="F125" s="149" t="s">
        <v>169</v>
      </c>
      <c r="G125" s="33"/>
      <c r="H125" s="33"/>
      <c r="I125" s="150"/>
      <c r="J125" s="33"/>
      <c r="K125" s="33"/>
      <c r="L125" s="34"/>
      <c r="M125" s="151"/>
      <c r="N125" s="152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128</v>
      </c>
      <c r="AU125" s="18" t="s">
        <v>82</v>
      </c>
    </row>
    <row r="126" spans="2:51" s="14" customFormat="1" ht="12">
      <c r="B126" s="161"/>
      <c r="D126" s="154" t="s">
        <v>130</v>
      </c>
      <c r="E126" s="162" t="s">
        <v>3</v>
      </c>
      <c r="F126" s="163" t="s">
        <v>170</v>
      </c>
      <c r="H126" s="164">
        <v>354</v>
      </c>
      <c r="I126" s="165"/>
      <c r="L126" s="161"/>
      <c r="M126" s="166"/>
      <c r="N126" s="167"/>
      <c r="O126" s="167"/>
      <c r="P126" s="167"/>
      <c r="Q126" s="167"/>
      <c r="R126" s="167"/>
      <c r="S126" s="167"/>
      <c r="T126" s="168"/>
      <c r="AT126" s="162" t="s">
        <v>130</v>
      </c>
      <c r="AU126" s="162" t="s">
        <v>82</v>
      </c>
      <c r="AV126" s="14" t="s">
        <v>82</v>
      </c>
      <c r="AW126" s="14" t="s">
        <v>33</v>
      </c>
      <c r="AX126" s="14" t="s">
        <v>80</v>
      </c>
      <c r="AY126" s="162" t="s">
        <v>119</v>
      </c>
    </row>
    <row r="127" spans="1:65" s="2" customFormat="1" ht="24.2" customHeight="1">
      <c r="A127" s="33"/>
      <c r="B127" s="134"/>
      <c r="C127" s="135" t="s">
        <v>171</v>
      </c>
      <c r="D127" s="135" t="s">
        <v>121</v>
      </c>
      <c r="E127" s="136" t="s">
        <v>172</v>
      </c>
      <c r="F127" s="137" t="s">
        <v>173</v>
      </c>
      <c r="G127" s="138" t="s">
        <v>167</v>
      </c>
      <c r="H127" s="139">
        <v>220.4</v>
      </c>
      <c r="I127" s="140"/>
      <c r="J127" s="141">
        <f>ROUND(I127*H127,2)</f>
        <v>0</v>
      </c>
      <c r="K127" s="137" t="s">
        <v>125</v>
      </c>
      <c r="L127" s="34"/>
      <c r="M127" s="142" t="s">
        <v>3</v>
      </c>
      <c r="N127" s="143" t="s">
        <v>43</v>
      </c>
      <c r="O127" s="54"/>
      <c r="P127" s="144">
        <f>O127*H127</f>
        <v>0</v>
      </c>
      <c r="Q127" s="144">
        <v>0</v>
      </c>
      <c r="R127" s="144">
        <f>Q127*H127</f>
        <v>0</v>
      </c>
      <c r="S127" s="144">
        <v>0.04</v>
      </c>
      <c r="T127" s="145">
        <f>S127*H127</f>
        <v>8.816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126</v>
      </c>
      <c r="AT127" s="146" t="s">
        <v>121</v>
      </c>
      <c r="AU127" s="146" t="s">
        <v>82</v>
      </c>
      <c r="AY127" s="18" t="s">
        <v>119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80</v>
      </c>
      <c r="BK127" s="147">
        <f>ROUND(I127*H127,2)</f>
        <v>0</v>
      </c>
      <c r="BL127" s="18" t="s">
        <v>126</v>
      </c>
      <c r="BM127" s="146" t="s">
        <v>174</v>
      </c>
    </row>
    <row r="128" spans="1:47" s="2" customFormat="1" ht="12">
      <c r="A128" s="33"/>
      <c r="B128" s="34"/>
      <c r="C128" s="33"/>
      <c r="D128" s="148" t="s">
        <v>128</v>
      </c>
      <c r="E128" s="33"/>
      <c r="F128" s="149" t="s">
        <v>175</v>
      </c>
      <c r="G128" s="33"/>
      <c r="H128" s="33"/>
      <c r="I128" s="150"/>
      <c r="J128" s="33"/>
      <c r="K128" s="33"/>
      <c r="L128" s="34"/>
      <c r="M128" s="151"/>
      <c r="N128" s="152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128</v>
      </c>
      <c r="AU128" s="18" t="s">
        <v>82</v>
      </c>
    </row>
    <row r="129" spans="2:51" s="14" customFormat="1" ht="12">
      <c r="B129" s="161"/>
      <c r="D129" s="154" t="s">
        <v>130</v>
      </c>
      <c r="E129" s="162" t="s">
        <v>3</v>
      </c>
      <c r="F129" s="163" t="s">
        <v>176</v>
      </c>
      <c r="H129" s="164">
        <v>220.4</v>
      </c>
      <c r="I129" s="165"/>
      <c r="L129" s="161"/>
      <c r="M129" s="166"/>
      <c r="N129" s="167"/>
      <c r="O129" s="167"/>
      <c r="P129" s="167"/>
      <c r="Q129" s="167"/>
      <c r="R129" s="167"/>
      <c r="S129" s="167"/>
      <c r="T129" s="168"/>
      <c r="AT129" s="162" t="s">
        <v>130</v>
      </c>
      <c r="AU129" s="162" t="s">
        <v>82</v>
      </c>
      <c r="AV129" s="14" t="s">
        <v>82</v>
      </c>
      <c r="AW129" s="14" t="s">
        <v>33</v>
      </c>
      <c r="AX129" s="14" t="s">
        <v>80</v>
      </c>
      <c r="AY129" s="162" t="s">
        <v>119</v>
      </c>
    </row>
    <row r="130" spans="1:65" s="2" customFormat="1" ht="24.2" customHeight="1">
      <c r="A130" s="33"/>
      <c r="B130" s="134"/>
      <c r="C130" s="135" t="s">
        <v>177</v>
      </c>
      <c r="D130" s="135" t="s">
        <v>121</v>
      </c>
      <c r="E130" s="136" t="s">
        <v>178</v>
      </c>
      <c r="F130" s="137" t="s">
        <v>179</v>
      </c>
      <c r="G130" s="138" t="s">
        <v>180</v>
      </c>
      <c r="H130" s="139">
        <v>803.138</v>
      </c>
      <c r="I130" s="140"/>
      <c r="J130" s="141">
        <f>ROUND(I130*H130,2)</f>
        <v>0</v>
      </c>
      <c r="K130" s="137" t="s">
        <v>125</v>
      </c>
      <c r="L130" s="34"/>
      <c r="M130" s="142" t="s">
        <v>3</v>
      </c>
      <c r="N130" s="143" t="s">
        <v>43</v>
      </c>
      <c r="O130" s="54"/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46" t="s">
        <v>126</v>
      </c>
      <c r="AT130" s="146" t="s">
        <v>121</v>
      </c>
      <c r="AU130" s="146" t="s">
        <v>82</v>
      </c>
      <c r="AY130" s="18" t="s">
        <v>119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8" t="s">
        <v>80</v>
      </c>
      <c r="BK130" s="147">
        <f>ROUND(I130*H130,2)</f>
        <v>0</v>
      </c>
      <c r="BL130" s="18" t="s">
        <v>126</v>
      </c>
      <c r="BM130" s="146" t="s">
        <v>181</v>
      </c>
    </row>
    <row r="131" spans="1:47" s="2" customFormat="1" ht="12">
      <c r="A131" s="33"/>
      <c r="B131" s="34"/>
      <c r="C131" s="33"/>
      <c r="D131" s="148" t="s">
        <v>128</v>
      </c>
      <c r="E131" s="33"/>
      <c r="F131" s="149" t="s">
        <v>182</v>
      </c>
      <c r="G131" s="33"/>
      <c r="H131" s="33"/>
      <c r="I131" s="150"/>
      <c r="J131" s="33"/>
      <c r="K131" s="33"/>
      <c r="L131" s="34"/>
      <c r="M131" s="151"/>
      <c r="N131" s="152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128</v>
      </c>
      <c r="AU131" s="18" t="s">
        <v>82</v>
      </c>
    </row>
    <row r="132" spans="2:51" s="13" customFormat="1" ht="12">
      <c r="B132" s="153"/>
      <c r="D132" s="154" t="s">
        <v>130</v>
      </c>
      <c r="E132" s="155" t="s">
        <v>3</v>
      </c>
      <c r="F132" s="156" t="s">
        <v>183</v>
      </c>
      <c r="H132" s="155" t="s">
        <v>3</v>
      </c>
      <c r="I132" s="157"/>
      <c r="L132" s="153"/>
      <c r="M132" s="158"/>
      <c r="N132" s="159"/>
      <c r="O132" s="159"/>
      <c r="P132" s="159"/>
      <c r="Q132" s="159"/>
      <c r="R132" s="159"/>
      <c r="S132" s="159"/>
      <c r="T132" s="160"/>
      <c r="AT132" s="155" t="s">
        <v>130</v>
      </c>
      <c r="AU132" s="155" t="s">
        <v>82</v>
      </c>
      <c r="AV132" s="13" t="s">
        <v>80</v>
      </c>
      <c r="AW132" s="13" t="s">
        <v>33</v>
      </c>
      <c r="AX132" s="13" t="s">
        <v>72</v>
      </c>
      <c r="AY132" s="155" t="s">
        <v>119</v>
      </c>
    </row>
    <row r="133" spans="2:51" s="14" customFormat="1" ht="12">
      <c r="B133" s="161"/>
      <c r="D133" s="154" t="s">
        <v>130</v>
      </c>
      <c r="E133" s="162" t="s">
        <v>3</v>
      </c>
      <c r="F133" s="163" t="s">
        <v>184</v>
      </c>
      <c r="H133" s="164">
        <v>803.138</v>
      </c>
      <c r="I133" s="165"/>
      <c r="L133" s="161"/>
      <c r="M133" s="166"/>
      <c r="N133" s="167"/>
      <c r="O133" s="167"/>
      <c r="P133" s="167"/>
      <c r="Q133" s="167"/>
      <c r="R133" s="167"/>
      <c r="S133" s="167"/>
      <c r="T133" s="168"/>
      <c r="AT133" s="162" t="s">
        <v>130</v>
      </c>
      <c r="AU133" s="162" t="s">
        <v>82</v>
      </c>
      <c r="AV133" s="14" t="s">
        <v>82</v>
      </c>
      <c r="AW133" s="14" t="s">
        <v>33</v>
      </c>
      <c r="AX133" s="14" t="s">
        <v>72</v>
      </c>
      <c r="AY133" s="162" t="s">
        <v>119</v>
      </c>
    </row>
    <row r="134" spans="2:51" s="15" customFormat="1" ht="12">
      <c r="B134" s="169"/>
      <c r="D134" s="154" t="s">
        <v>130</v>
      </c>
      <c r="E134" s="170" t="s">
        <v>3</v>
      </c>
      <c r="F134" s="171" t="s">
        <v>133</v>
      </c>
      <c r="H134" s="172">
        <v>803.138</v>
      </c>
      <c r="I134" s="173"/>
      <c r="L134" s="169"/>
      <c r="M134" s="174"/>
      <c r="N134" s="175"/>
      <c r="O134" s="175"/>
      <c r="P134" s="175"/>
      <c r="Q134" s="175"/>
      <c r="R134" s="175"/>
      <c r="S134" s="175"/>
      <c r="T134" s="176"/>
      <c r="AT134" s="170" t="s">
        <v>130</v>
      </c>
      <c r="AU134" s="170" t="s">
        <v>82</v>
      </c>
      <c r="AV134" s="15" t="s">
        <v>126</v>
      </c>
      <c r="AW134" s="15" t="s">
        <v>33</v>
      </c>
      <c r="AX134" s="15" t="s">
        <v>80</v>
      </c>
      <c r="AY134" s="170" t="s">
        <v>119</v>
      </c>
    </row>
    <row r="135" spans="1:65" s="2" customFormat="1" ht="37.9" customHeight="1">
      <c r="A135" s="33"/>
      <c r="B135" s="134"/>
      <c r="C135" s="135" t="s">
        <v>185</v>
      </c>
      <c r="D135" s="135" t="s">
        <v>121</v>
      </c>
      <c r="E135" s="136" t="s">
        <v>186</v>
      </c>
      <c r="F135" s="137" t="s">
        <v>187</v>
      </c>
      <c r="G135" s="138" t="s">
        <v>180</v>
      </c>
      <c r="H135" s="139">
        <v>17.68</v>
      </c>
      <c r="I135" s="140"/>
      <c r="J135" s="141">
        <f>ROUND(I135*H135,2)</f>
        <v>0</v>
      </c>
      <c r="K135" s="137" t="s">
        <v>125</v>
      </c>
      <c r="L135" s="34"/>
      <c r="M135" s="142" t="s">
        <v>3</v>
      </c>
      <c r="N135" s="143" t="s">
        <v>43</v>
      </c>
      <c r="O135" s="54"/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46" t="s">
        <v>126</v>
      </c>
      <c r="AT135" s="146" t="s">
        <v>121</v>
      </c>
      <c r="AU135" s="146" t="s">
        <v>82</v>
      </c>
      <c r="AY135" s="18" t="s">
        <v>119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80</v>
      </c>
      <c r="BK135" s="147">
        <f>ROUND(I135*H135,2)</f>
        <v>0</v>
      </c>
      <c r="BL135" s="18" t="s">
        <v>126</v>
      </c>
      <c r="BM135" s="146" t="s">
        <v>188</v>
      </c>
    </row>
    <row r="136" spans="1:47" s="2" customFormat="1" ht="12">
      <c r="A136" s="33"/>
      <c r="B136" s="34"/>
      <c r="C136" s="33"/>
      <c r="D136" s="148" t="s">
        <v>128</v>
      </c>
      <c r="E136" s="33"/>
      <c r="F136" s="149" t="s">
        <v>189</v>
      </c>
      <c r="G136" s="33"/>
      <c r="H136" s="33"/>
      <c r="I136" s="150"/>
      <c r="J136" s="33"/>
      <c r="K136" s="33"/>
      <c r="L136" s="34"/>
      <c r="M136" s="151"/>
      <c r="N136" s="152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128</v>
      </c>
      <c r="AU136" s="18" t="s">
        <v>82</v>
      </c>
    </row>
    <row r="137" spans="2:51" s="14" customFormat="1" ht="12">
      <c r="B137" s="161"/>
      <c r="D137" s="154" t="s">
        <v>130</v>
      </c>
      <c r="E137" s="162" t="s">
        <v>3</v>
      </c>
      <c r="F137" s="163" t="s">
        <v>190</v>
      </c>
      <c r="H137" s="164">
        <v>17.68</v>
      </c>
      <c r="I137" s="165"/>
      <c r="L137" s="161"/>
      <c r="M137" s="166"/>
      <c r="N137" s="167"/>
      <c r="O137" s="167"/>
      <c r="P137" s="167"/>
      <c r="Q137" s="167"/>
      <c r="R137" s="167"/>
      <c r="S137" s="167"/>
      <c r="T137" s="168"/>
      <c r="AT137" s="162" t="s">
        <v>130</v>
      </c>
      <c r="AU137" s="162" t="s">
        <v>82</v>
      </c>
      <c r="AV137" s="14" t="s">
        <v>82</v>
      </c>
      <c r="AW137" s="14" t="s">
        <v>33</v>
      </c>
      <c r="AX137" s="14" t="s">
        <v>72</v>
      </c>
      <c r="AY137" s="162" t="s">
        <v>119</v>
      </c>
    </row>
    <row r="138" spans="2:51" s="15" customFormat="1" ht="12">
      <c r="B138" s="169"/>
      <c r="D138" s="154" t="s">
        <v>130</v>
      </c>
      <c r="E138" s="170" t="s">
        <v>3</v>
      </c>
      <c r="F138" s="171" t="s">
        <v>133</v>
      </c>
      <c r="H138" s="172">
        <v>17.68</v>
      </c>
      <c r="I138" s="173"/>
      <c r="L138" s="169"/>
      <c r="M138" s="174"/>
      <c r="N138" s="175"/>
      <c r="O138" s="175"/>
      <c r="P138" s="175"/>
      <c r="Q138" s="175"/>
      <c r="R138" s="175"/>
      <c r="S138" s="175"/>
      <c r="T138" s="176"/>
      <c r="AT138" s="170" t="s">
        <v>130</v>
      </c>
      <c r="AU138" s="170" t="s">
        <v>82</v>
      </c>
      <c r="AV138" s="15" t="s">
        <v>126</v>
      </c>
      <c r="AW138" s="15" t="s">
        <v>33</v>
      </c>
      <c r="AX138" s="15" t="s">
        <v>80</v>
      </c>
      <c r="AY138" s="170" t="s">
        <v>119</v>
      </c>
    </row>
    <row r="139" spans="1:65" s="2" customFormat="1" ht="16.5" customHeight="1">
      <c r="A139" s="33"/>
      <c r="B139" s="134"/>
      <c r="C139" s="177" t="s">
        <v>191</v>
      </c>
      <c r="D139" s="177" t="s">
        <v>192</v>
      </c>
      <c r="E139" s="178" t="s">
        <v>193</v>
      </c>
      <c r="F139" s="179" t="s">
        <v>194</v>
      </c>
      <c r="G139" s="180" t="s">
        <v>195</v>
      </c>
      <c r="H139" s="181">
        <v>35.36</v>
      </c>
      <c r="I139" s="182"/>
      <c r="J139" s="183">
        <f>ROUND(I139*H139,2)</f>
        <v>0</v>
      </c>
      <c r="K139" s="179" t="s">
        <v>125</v>
      </c>
      <c r="L139" s="184"/>
      <c r="M139" s="185" t="s">
        <v>3</v>
      </c>
      <c r="N139" s="186" t="s">
        <v>43</v>
      </c>
      <c r="O139" s="54"/>
      <c r="P139" s="144">
        <f>O139*H139</f>
        <v>0</v>
      </c>
      <c r="Q139" s="144">
        <v>1</v>
      </c>
      <c r="R139" s="144">
        <f>Q139*H139</f>
        <v>35.36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171</v>
      </c>
      <c r="AT139" s="146" t="s">
        <v>192</v>
      </c>
      <c r="AU139" s="146" t="s">
        <v>82</v>
      </c>
      <c r="AY139" s="18" t="s">
        <v>119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80</v>
      </c>
      <c r="BK139" s="147">
        <f>ROUND(I139*H139,2)</f>
        <v>0</v>
      </c>
      <c r="BL139" s="18" t="s">
        <v>126</v>
      </c>
      <c r="BM139" s="146" t="s">
        <v>196</v>
      </c>
    </row>
    <row r="140" spans="2:51" s="14" customFormat="1" ht="12">
      <c r="B140" s="161"/>
      <c r="D140" s="154" t="s">
        <v>130</v>
      </c>
      <c r="E140" s="162" t="s">
        <v>3</v>
      </c>
      <c r="F140" s="163" t="s">
        <v>197</v>
      </c>
      <c r="H140" s="164">
        <v>35.36</v>
      </c>
      <c r="I140" s="165"/>
      <c r="L140" s="161"/>
      <c r="M140" s="166"/>
      <c r="N140" s="167"/>
      <c r="O140" s="167"/>
      <c r="P140" s="167"/>
      <c r="Q140" s="167"/>
      <c r="R140" s="167"/>
      <c r="S140" s="167"/>
      <c r="T140" s="168"/>
      <c r="AT140" s="162" t="s">
        <v>130</v>
      </c>
      <c r="AU140" s="162" t="s">
        <v>82</v>
      </c>
      <c r="AV140" s="14" t="s">
        <v>82</v>
      </c>
      <c r="AW140" s="14" t="s">
        <v>33</v>
      </c>
      <c r="AX140" s="14" t="s">
        <v>72</v>
      </c>
      <c r="AY140" s="162" t="s">
        <v>119</v>
      </c>
    </row>
    <row r="141" spans="2:51" s="15" customFormat="1" ht="12">
      <c r="B141" s="169"/>
      <c r="D141" s="154" t="s">
        <v>130</v>
      </c>
      <c r="E141" s="170" t="s">
        <v>3</v>
      </c>
      <c r="F141" s="171" t="s">
        <v>133</v>
      </c>
      <c r="H141" s="172">
        <v>35.36</v>
      </c>
      <c r="I141" s="173"/>
      <c r="L141" s="169"/>
      <c r="M141" s="174"/>
      <c r="N141" s="175"/>
      <c r="O141" s="175"/>
      <c r="P141" s="175"/>
      <c r="Q141" s="175"/>
      <c r="R141" s="175"/>
      <c r="S141" s="175"/>
      <c r="T141" s="176"/>
      <c r="AT141" s="170" t="s">
        <v>130</v>
      </c>
      <c r="AU141" s="170" t="s">
        <v>82</v>
      </c>
      <c r="AV141" s="15" t="s">
        <v>126</v>
      </c>
      <c r="AW141" s="15" t="s">
        <v>33</v>
      </c>
      <c r="AX141" s="15" t="s">
        <v>80</v>
      </c>
      <c r="AY141" s="170" t="s">
        <v>119</v>
      </c>
    </row>
    <row r="142" spans="1:65" s="2" customFormat="1" ht="24.2" customHeight="1">
      <c r="A142" s="33"/>
      <c r="B142" s="134"/>
      <c r="C142" s="135" t="s">
        <v>198</v>
      </c>
      <c r="D142" s="135" t="s">
        <v>121</v>
      </c>
      <c r="E142" s="136" t="s">
        <v>199</v>
      </c>
      <c r="F142" s="137" t="s">
        <v>200</v>
      </c>
      <c r="G142" s="138" t="s">
        <v>124</v>
      </c>
      <c r="H142" s="139">
        <v>162</v>
      </c>
      <c r="I142" s="140"/>
      <c r="J142" s="141">
        <f>ROUND(I142*H142,2)</f>
        <v>0</v>
      </c>
      <c r="K142" s="137" t="s">
        <v>125</v>
      </c>
      <c r="L142" s="34"/>
      <c r="M142" s="142" t="s">
        <v>3</v>
      </c>
      <c r="N142" s="143" t="s">
        <v>43</v>
      </c>
      <c r="O142" s="54"/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126</v>
      </c>
      <c r="AT142" s="146" t="s">
        <v>121</v>
      </c>
      <c r="AU142" s="146" t="s">
        <v>82</v>
      </c>
      <c r="AY142" s="18" t="s">
        <v>119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80</v>
      </c>
      <c r="BK142" s="147">
        <f>ROUND(I142*H142,2)</f>
        <v>0</v>
      </c>
      <c r="BL142" s="18" t="s">
        <v>126</v>
      </c>
      <c r="BM142" s="146" t="s">
        <v>201</v>
      </c>
    </row>
    <row r="143" spans="1:47" s="2" customFormat="1" ht="12">
      <c r="A143" s="33"/>
      <c r="B143" s="34"/>
      <c r="C143" s="33"/>
      <c r="D143" s="148" t="s">
        <v>128</v>
      </c>
      <c r="E143" s="33"/>
      <c r="F143" s="149" t="s">
        <v>202</v>
      </c>
      <c r="G143" s="33"/>
      <c r="H143" s="33"/>
      <c r="I143" s="150"/>
      <c r="J143" s="33"/>
      <c r="K143" s="33"/>
      <c r="L143" s="34"/>
      <c r="M143" s="151"/>
      <c r="N143" s="152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128</v>
      </c>
      <c r="AU143" s="18" t="s">
        <v>82</v>
      </c>
    </row>
    <row r="144" spans="2:51" s="13" customFormat="1" ht="12">
      <c r="B144" s="153"/>
      <c r="D144" s="154" t="s">
        <v>130</v>
      </c>
      <c r="E144" s="155" t="s">
        <v>3</v>
      </c>
      <c r="F144" s="156" t="s">
        <v>203</v>
      </c>
      <c r="H144" s="155" t="s">
        <v>3</v>
      </c>
      <c r="I144" s="157"/>
      <c r="L144" s="153"/>
      <c r="M144" s="158"/>
      <c r="N144" s="159"/>
      <c r="O144" s="159"/>
      <c r="P144" s="159"/>
      <c r="Q144" s="159"/>
      <c r="R144" s="159"/>
      <c r="S144" s="159"/>
      <c r="T144" s="160"/>
      <c r="AT144" s="155" t="s">
        <v>130</v>
      </c>
      <c r="AU144" s="155" t="s">
        <v>82</v>
      </c>
      <c r="AV144" s="13" t="s">
        <v>80</v>
      </c>
      <c r="AW144" s="13" t="s">
        <v>33</v>
      </c>
      <c r="AX144" s="13" t="s">
        <v>72</v>
      </c>
      <c r="AY144" s="155" t="s">
        <v>119</v>
      </c>
    </row>
    <row r="145" spans="2:51" s="14" customFormat="1" ht="12">
      <c r="B145" s="161"/>
      <c r="D145" s="154" t="s">
        <v>130</v>
      </c>
      <c r="E145" s="162" t="s">
        <v>3</v>
      </c>
      <c r="F145" s="163" t="s">
        <v>204</v>
      </c>
      <c r="H145" s="164">
        <v>162</v>
      </c>
      <c r="I145" s="165"/>
      <c r="L145" s="161"/>
      <c r="M145" s="166"/>
      <c r="N145" s="167"/>
      <c r="O145" s="167"/>
      <c r="P145" s="167"/>
      <c r="Q145" s="167"/>
      <c r="R145" s="167"/>
      <c r="S145" s="167"/>
      <c r="T145" s="168"/>
      <c r="AT145" s="162" t="s">
        <v>130</v>
      </c>
      <c r="AU145" s="162" t="s">
        <v>82</v>
      </c>
      <c r="AV145" s="14" t="s">
        <v>82</v>
      </c>
      <c r="AW145" s="14" t="s">
        <v>33</v>
      </c>
      <c r="AX145" s="14" t="s">
        <v>72</v>
      </c>
      <c r="AY145" s="162" t="s">
        <v>119</v>
      </c>
    </row>
    <row r="146" spans="2:51" s="15" customFormat="1" ht="12">
      <c r="B146" s="169"/>
      <c r="D146" s="154" t="s">
        <v>130</v>
      </c>
      <c r="E146" s="170" t="s">
        <v>3</v>
      </c>
      <c r="F146" s="171" t="s">
        <v>133</v>
      </c>
      <c r="H146" s="172">
        <v>162</v>
      </c>
      <c r="I146" s="173"/>
      <c r="L146" s="169"/>
      <c r="M146" s="174"/>
      <c r="N146" s="175"/>
      <c r="O146" s="175"/>
      <c r="P146" s="175"/>
      <c r="Q146" s="175"/>
      <c r="R146" s="175"/>
      <c r="S146" s="175"/>
      <c r="T146" s="176"/>
      <c r="AT146" s="170" t="s">
        <v>130</v>
      </c>
      <c r="AU146" s="170" t="s">
        <v>82</v>
      </c>
      <c r="AV146" s="15" t="s">
        <v>126</v>
      </c>
      <c r="AW146" s="15" t="s">
        <v>33</v>
      </c>
      <c r="AX146" s="15" t="s">
        <v>80</v>
      </c>
      <c r="AY146" s="170" t="s">
        <v>119</v>
      </c>
    </row>
    <row r="147" spans="2:63" s="12" customFormat="1" ht="22.9" customHeight="1">
      <c r="B147" s="121"/>
      <c r="D147" s="122" t="s">
        <v>71</v>
      </c>
      <c r="E147" s="132" t="s">
        <v>151</v>
      </c>
      <c r="F147" s="132" t="s">
        <v>205</v>
      </c>
      <c r="I147" s="124"/>
      <c r="J147" s="133">
        <f>BK147</f>
        <v>0</v>
      </c>
      <c r="L147" s="121"/>
      <c r="M147" s="126"/>
      <c r="N147" s="127"/>
      <c r="O147" s="127"/>
      <c r="P147" s="128">
        <f>SUM(P148:P224)</f>
        <v>0</v>
      </c>
      <c r="Q147" s="127"/>
      <c r="R147" s="128">
        <f>SUM(R148:R224)</f>
        <v>1432.1225679999998</v>
      </c>
      <c r="S147" s="127"/>
      <c r="T147" s="129">
        <f>SUM(T148:T224)</f>
        <v>0</v>
      </c>
      <c r="AR147" s="122" t="s">
        <v>80</v>
      </c>
      <c r="AT147" s="130" t="s">
        <v>71</v>
      </c>
      <c r="AU147" s="130" t="s">
        <v>80</v>
      </c>
      <c r="AY147" s="122" t="s">
        <v>119</v>
      </c>
      <c r="BK147" s="131">
        <f>SUM(BK148:BK224)</f>
        <v>0</v>
      </c>
    </row>
    <row r="148" spans="1:65" s="2" customFormat="1" ht="24.2" customHeight="1">
      <c r="A148" s="33"/>
      <c r="B148" s="134"/>
      <c r="C148" s="135" t="s">
        <v>206</v>
      </c>
      <c r="D148" s="135" t="s">
        <v>121</v>
      </c>
      <c r="E148" s="136" t="s">
        <v>207</v>
      </c>
      <c r="F148" s="137" t="s">
        <v>208</v>
      </c>
      <c r="G148" s="138" t="s">
        <v>124</v>
      </c>
      <c r="H148" s="139">
        <v>15.4</v>
      </c>
      <c r="I148" s="140"/>
      <c r="J148" s="141">
        <f>ROUND(I148*H148,2)</f>
        <v>0</v>
      </c>
      <c r="K148" s="137" t="s">
        <v>125</v>
      </c>
      <c r="L148" s="34"/>
      <c r="M148" s="142" t="s">
        <v>3</v>
      </c>
      <c r="N148" s="143" t="s">
        <v>43</v>
      </c>
      <c r="O148" s="54"/>
      <c r="P148" s="144">
        <f>O148*H148</f>
        <v>0</v>
      </c>
      <c r="Q148" s="144">
        <v>0.1395</v>
      </c>
      <c r="R148" s="144">
        <f>Q148*H148</f>
        <v>2.1483000000000003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126</v>
      </c>
      <c r="AT148" s="146" t="s">
        <v>121</v>
      </c>
      <c r="AU148" s="146" t="s">
        <v>82</v>
      </c>
      <c r="AY148" s="18" t="s">
        <v>119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80</v>
      </c>
      <c r="BK148" s="147">
        <f>ROUND(I148*H148,2)</f>
        <v>0</v>
      </c>
      <c r="BL148" s="18" t="s">
        <v>126</v>
      </c>
      <c r="BM148" s="146" t="s">
        <v>209</v>
      </c>
    </row>
    <row r="149" spans="1:47" s="2" customFormat="1" ht="12">
      <c r="A149" s="33"/>
      <c r="B149" s="34"/>
      <c r="C149" s="33"/>
      <c r="D149" s="148" t="s">
        <v>128</v>
      </c>
      <c r="E149" s="33"/>
      <c r="F149" s="149" t="s">
        <v>210</v>
      </c>
      <c r="G149" s="33"/>
      <c r="H149" s="33"/>
      <c r="I149" s="150"/>
      <c r="J149" s="33"/>
      <c r="K149" s="33"/>
      <c r="L149" s="34"/>
      <c r="M149" s="151"/>
      <c r="N149" s="152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128</v>
      </c>
      <c r="AU149" s="18" t="s">
        <v>82</v>
      </c>
    </row>
    <row r="150" spans="2:51" s="13" customFormat="1" ht="12">
      <c r="B150" s="153"/>
      <c r="D150" s="154" t="s">
        <v>130</v>
      </c>
      <c r="E150" s="155" t="s">
        <v>3</v>
      </c>
      <c r="F150" s="156" t="s">
        <v>211</v>
      </c>
      <c r="H150" s="155" t="s">
        <v>3</v>
      </c>
      <c r="I150" s="157"/>
      <c r="L150" s="153"/>
      <c r="M150" s="158"/>
      <c r="N150" s="159"/>
      <c r="O150" s="159"/>
      <c r="P150" s="159"/>
      <c r="Q150" s="159"/>
      <c r="R150" s="159"/>
      <c r="S150" s="159"/>
      <c r="T150" s="160"/>
      <c r="AT150" s="155" t="s">
        <v>130</v>
      </c>
      <c r="AU150" s="155" t="s">
        <v>82</v>
      </c>
      <c r="AV150" s="13" t="s">
        <v>80</v>
      </c>
      <c r="AW150" s="13" t="s">
        <v>33</v>
      </c>
      <c r="AX150" s="13" t="s">
        <v>72</v>
      </c>
      <c r="AY150" s="155" t="s">
        <v>119</v>
      </c>
    </row>
    <row r="151" spans="2:51" s="14" customFormat="1" ht="12">
      <c r="B151" s="161"/>
      <c r="D151" s="154" t="s">
        <v>130</v>
      </c>
      <c r="E151" s="162" t="s">
        <v>3</v>
      </c>
      <c r="F151" s="163" t="s">
        <v>146</v>
      </c>
      <c r="H151" s="164">
        <v>15.4</v>
      </c>
      <c r="I151" s="165"/>
      <c r="L151" s="161"/>
      <c r="M151" s="166"/>
      <c r="N151" s="167"/>
      <c r="O151" s="167"/>
      <c r="P151" s="167"/>
      <c r="Q151" s="167"/>
      <c r="R151" s="167"/>
      <c r="S151" s="167"/>
      <c r="T151" s="168"/>
      <c r="AT151" s="162" t="s">
        <v>130</v>
      </c>
      <c r="AU151" s="162" t="s">
        <v>82</v>
      </c>
      <c r="AV151" s="14" t="s">
        <v>82</v>
      </c>
      <c r="AW151" s="14" t="s">
        <v>33</v>
      </c>
      <c r="AX151" s="14" t="s">
        <v>72</v>
      </c>
      <c r="AY151" s="162" t="s">
        <v>119</v>
      </c>
    </row>
    <row r="152" spans="2:51" s="15" customFormat="1" ht="12">
      <c r="B152" s="169"/>
      <c r="D152" s="154" t="s">
        <v>130</v>
      </c>
      <c r="E152" s="170" t="s">
        <v>3</v>
      </c>
      <c r="F152" s="171" t="s">
        <v>133</v>
      </c>
      <c r="H152" s="172">
        <v>15.4</v>
      </c>
      <c r="I152" s="173"/>
      <c r="L152" s="169"/>
      <c r="M152" s="174"/>
      <c r="N152" s="175"/>
      <c r="O152" s="175"/>
      <c r="P152" s="175"/>
      <c r="Q152" s="175"/>
      <c r="R152" s="175"/>
      <c r="S152" s="175"/>
      <c r="T152" s="176"/>
      <c r="AT152" s="170" t="s">
        <v>130</v>
      </c>
      <c r="AU152" s="170" t="s">
        <v>82</v>
      </c>
      <c r="AV152" s="15" t="s">
        <v>126</v>
      </c>
      <c r="AW152" s="15" t="s">
        <v>33</v>
      </c>
      <c r="AX152" s="15" t="s">
        <v>80</v>
      </c>
      <c r="AY152" s="170" t="s">
        <v>119</v>
      </c>
    </row>
    <row r="153" spans="1:65" s="2" customFormat="1" ht="24.2" customHeight="1">
      <c r="A153" s="33"/>
      <c r="B153" s="134"/>
      <c r="C153" s="135" t="s">
        <v>212</v>
      </c>
      <c r="D153" s="135" t="s">
        <v>121</v>
      </c>
      <c r="E153" s="136" t="s">
        <v>213</v>
      </c>
      <c r="F153" s="137" t="s">
        <v>214</v>
      </c>
      <c r="G153" s="138" t="s">
        <v>124</v>
      </c>
      <c r="H153" s="139">
        <v>483</v>
      </c>
      <c r="I153" s="140"/>
      <c r="J153" s="141">
        <f>ROUND(I153*H153,2)</f>
        <v>0</v>
      </c>
      <c r="K153" s="137" t="s">
        <v>125</v>
      </c>
      <c r="L153" s="34"/>
      <c r="M153" s="142" t="s">
        <v>3</v>
      </c>
      <c r="N153" s="143" t="s">
        <v>43</v>
      </c>
      <c r="O153" s="54"/>
      <c r="P153" s="144">
        <f>O153*H153</f>
        <v>0</v>
      </c>
      <c r="Q153" s="144">
        <v>0.299</v>
      </c>
      <c r="R153" s="144">
        <f>Q153*H153</f>
        <v>144.417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126</v>
      </c>
      <c r="AT153" s="146" t="s">
        <v>121</v>
      </c>
      <c r="AU153" s="146" t="s">
        <v>82</v>
      </c>
      <c r="AY153" s="18" t="s">
        <v>119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80</v>
      </c>
      <c r="BK153" s="147">
        <f>ROUND(I153*H153,2)</f>
        <v>0</v>
      </c>
      <c r="BL153" s="18" t="s">
        <v>126</v>
      </c>
      <c r="BM153" s="146" t="s">
        <v>215</v>
      </c>
    </row>
    <row r="154" spans="1:47" s="2" customFormat="1" ht="12">
      <c r="A154" s="33"/>
      <c r="B154" s="34"/>
      <c r="C154" s="33"/>
      <c r="D154" s="148" t="s">
        <v>128</v>
      </c>
      <c r="E154" s="33"/>
      <c r="F154" s="149" t="s">
        <v>216</v>
      </c>
      <c r="G154" s="33"/>
      <c r="H154" s="33"/>
      <c r="I154" s="150"/>
      <c r="J154" s="33"/>
      <c r="K154" s="33"/>
      <c r="L154" s="34"/>
      <c r="M154" s="151"/>
      <c r="N154" s="152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128</v>
      </c>
      <c r="AU154" s="18" t="s">
        <v>82</v>
      </c>
    </row>
    <row r="155" spans="2:51" s="13" customFormat="1" ht="12">
      <c r="B155" s="153"/>
      <c r="D155" s="154" t="s">
        <v>130</v>
      </c>
      <c r="E155" s="155" t="s">
        <v>3</v>
      </c>
      <c r="F155" s="156" t="s">
        <v>217</v>
      </c>
      <c r="H155" s="155" t="s">
        <v>3</v>
      </c>
      <c r="I155" s="157"/>
      <c r="L155" s="153"/>
      <c r="M155" s="158"/>
      <c r="N155" s="159"/>
      <c r="O155" s="159"/>
      <c r="P155" s="159"/>
      <c r="Q155" s="159"/>
      <c r="R155" s="159"/>
      <c r="S155" s="159"/>
      <c r="T155" s="160"/>
      <c r="AT155" s="155" t="s">
        <v>130</v>
      </c>
      <c r="AU155" s="155" t="s">
        <v>82</v>
      </c>
      <c r="AV155" s="13" t="s">
        <v>80</v>
      </c>
      <c r="AW155" s="13" t="s">
        <v>33</v>
      </c>
      <c r="AX155" s="13" t="s">
        <v>72</v>
      </c>
      <c r="AY155" s="155" t="s">
        <v>119</v>
      </c>
    </row>
    <row r="156" spans="2:51" s="14" customFormat="1" ht="12">
      <c r="B156" s="161"/>
      <c r="D156" s="154" t="s">
        <v>130</v>
      </c>
      <c r="E156" s="162" t="s">
        <v>3</v>
      </c>
      <c r="F156" s="163" t="s">
        <v>139</v>
      </c>
      <c r="H156" s="164">
        <v>483</v>
      </c>
      <c r="I156" s="165"/>
      <c r="L156" s="161"/>
      <c r="M156" s="166"/>
      <c r="N156" s="167"/>
      <c r="O156" s="167"/>
      <c r="P156" s="167"/>
      <c r="Q156" s="167"/>
      <c r="R156" s="167"/>
      <c r="S156" s="167"/>
      <c r="T156" s="168"/>
      <c r="AT156" s="162" t="s">
        <v>130</v>
      </c>
      <c r="AU156" s="162" t="s">
        <v>82</v>
      </c>
      <c r="AV156" s="14" t="s">
        <v>82</v>
      </c>
      <c r="AW156" s="14" t="s">
        <v>33</v>
      </c>
      <c r="AX156" s="14" t="s">
        <v>72</v>
      </c>
      <c r="AY156" s="162" t="s">
        <v>119</v>
      </c>
    </row>
    <row r="157" spans="2:51" s="15" customFormat="1" ht="12">
      <c r="B157" s="169"/>
      <c r="D157" s="154" t="s">
        <v>130</v>
      </c>
      <c r="E157" s="170" t="s">
        <v>3</v>
      </c>
      <c r="F157" s="171" t="s">
        <v>133</v>
      </c>
      <c r="H157" s="172">
        <v>483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130</v>
      </c>
      <c r="AU157" s="170" t="s">
        <v>82</v>
      </c>
      <c r="AV157" s="15" t="s">
        <v>126</v>
      </c>
      <c r="AW157" s="15" t="s">
        <v>33</v>
      </c>
      <c r="AX157" s="15" t="s">
        <v>80</v>
      </c>
      <c r="AY157" s="170" t="s">
        <v>119</v>
      </c>
    </row>
    <row r="158" spans="1:65" s="2" customFormat="1" ht="24.2" customHeight="1">
      <c r="A158" s="33"/>
      <c r="B158" s="134"/>
      <c r="C158" s="135" t="s">
        <v>9</v>
      </c>
      <c r="D158" s="135" t="s">
        <v>121</v>
      </c>
      <c r="E158" s="136" t="s">
        <v>218</v>
      </c>
      <c r="F158" s="137" t="s">
        <v>219</v>
      </c>
      <c r="G158" s="138" t="s">
        <v>124</v>
      </c>
      <c r="H158" s="139">
        <v>483</v>
      </c>
      <c r="I158" s="140"/>
      <c r="J158" s="141">
        <f>ROUND(I158*H158,2)</f>
        <v>0</v>
      </c>
      <c r="K158" s="137" t="s">
        <v>125</v>
      </c>
      <c r="L158" s="34"/>
      <c r="M158" s="142" t="s">
        <v>3</v>
      </c>
      <c r="N158" s="143" t="s">
        <v>43</v>
      </c>
      <c r="O158" s="54"/>
      <c r="P158" s="144">
        <f>O158*H158</f>
        <v>0</v>
      </c>
      <c r="Q158" s="144">
        <v>0.297</v>
      </c>
      <c r="R158" s="144">
        <f>Q158*H158</f>
        <v>143.451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126</v>
      </c>
      <c r="AT158" s="146" t="s">
        <v>121</v>
      </c>
      <c r="AU158" s="146" t="s">
        <v>82</v>
      </c>
      <c r="AY158" s="18" t="s">
        <v>119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80</v>
      </c>
      <c r="BK158" s="147">
        <f>ROUND(I158*H158,2)</f>
        <v>0</v>
      </c>
      <c r="BL158" s="18" t="s">
        <v>126</v>
      </c>
      <c r="BM158" s="146" t="s">
        <v>220</v>
      </c>
    </row>
    <row r="159" spans="1:47" s="2" customFormat="1" ht="12">
      <c r="A159" s="33"/>
      <c r="B159" s="34"/>
      <c r="C159" s="33"/>
      <c r="D159" s="148" t="s">
        <v>128</v>
      </c>
      <c r="E159" s="33"/>
      <c r="F159" s="149" t="s">
        <v>221</v>
      </c>
      <c r="G159" s="33"/>
      <c r="H159" s="33"/>
      <c r="I159" s="150"/>
      <c r="J159" s="33"/>
      <c r="K159" s="33"/>
      <c r="L159" s="34"/>
      <c r="M159" s="151"/>
      <c r="N159" s="152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128</v>
      </c>
      <c r="AU159" s="18" t="s">
        <v>82</v>
      </c>
    </row>
    <row r="160" spans="2:51" s="13" customFormat="1" ht="12">
      <c r="B160" s="153"/>
      <c r="D160" s="154" t="s">
        <v>130</v>
      </c>
      <c r="E160" s="155" t="s">
        <v>3</v>
      </c>
      <c r="F160" s="156" t="s">
        <v>138</v>
      </c>
      <c r="H160" s="155" t="s">
        <v>3</v>
      </c>
      <c r="I160" s="157"/>
      <c r="L160" s="153"/>
      <c r="M160" s="158"/>
      <c r="N160" s="159"/>
      <c r="O160" s="159"/>
      <c r="P160" s="159"/>
      <c r="Q160" s="159"/>
      <c r="R160" s="159"/>
      <c r="S160" s="159"/>
      <c r="T160" s="160"/>
      <c r="AT160" s="155" t="s">
        <v>130</v>
      </c>
      <c r="AU160" s="155" t="s">
        <v>82</v>
      </c>
      <c r="AV160" s="13" t="s">
        <v>80</v>
      </c>
      <c r="AW160" s="13" t="s">
        <v>33</v>
      </c>
      <c r="AX160" s="13" t="s">
        <v>72</v>
      </c>
      <c r="AY160" s="155" t="s">
        <v>119</v>
      </c>
    </row>
    <row r="161" spans="2:51" s="14" customFormat="1" ht="12">
      <c r="B161" s="161"/>
      <c r="D161" s="154" t="s">
        <v>130</v>
      </c>
      <c r="E161" s="162" t="s">
        <v>3</v>
      </c>
      <c r="F161" s="163" t="s">
        <v>139</v>
      </c>
      <c r="H161" s="164">
        <v>483</v>
      </c>
      <c r="I161" s="165"/>
      <c r="L161" s="161"/>
      <c r="M161" s="166"/>
      <c r="N161" s="167"/>
      <c r="O161" s="167"/>
      <c r="P161" s="167"/>
      <c r="Q161" s="167"/>
      <c r="R161" s="167"/>
      <c r="S161" s="167"/>
      <c r="T161" s="168"/>
      <c r="AT161" s="162" t="s">
        <v>130</v>
      </c>
      <c r="AU161" s="162" t="s">
        <v>82</v>
      </c>
      <c r="AV161" s="14" t="s">
        <v>82</v>
      </c>
      <c r="AW161" s="14" t="s">
        <v>33</v>
      </c>
      <c r="AX161" s="14" t="s">
        <v>72</v>
      </c>
      <c r="AY161" s="162" t="s">
        <v>119</v>
      </c>
    </row>
    <row r="162" spans="2:51" s="15" customFormat="1" ht="12">
      <c r="B162" s="169"/>
      <c r="D162" s="154" t="s">
        <v>130</v>
      </c>
      <c r="E162" s="170" t="s">
        <v>3</v>
      </c>
      <c r="F162" s="171" t="s">
        <v>133</v>
      </c>
      <c r="H162" s="172">
        <v>483</v>
      </c>
      <c r="I162" s="173"/>
      <c r="L162" s="169"/>
      <c r="M162" s="174"/>
      <c r="N162" s="175"/>
      <c r="O162" s="175"/>
      <c r="P162" s="175"/>
      <c r="Q162" s="175"/>
      <c r="R162" s="175"/>
      <c r="S162" s="175"/>
      <c r="T162" s="176"/>
      <c r="AT162" s="170" t="s">
        <v>130</v>
      </c>
      <c r="AU162" s="170" t="s">
        <v>82</v>
      </c>
      <c r="AV162" s="15" t="s">
        <v>126</v>
      </c>
      <c r="AW162" s="15" t="s">
        <v>33</v>
      </c>
      <c r="AX162" s="15" t="s">
        <v>80</v>
      </c>
      <c r="AY162" s="170" t="s">
        <v>119</v>
      </c>
    </row>
    <row r="163" spans="1:65" s="2" customFormat="1" ht="24.2" customHeight="1">
      <c r="A163" s="33"/>
      <c r="B163" s="134"/>
      <c r="C163" s="135" t="s">
        <v>222</v>
      </c>
      <c r="D163" s="135" t="s">
        <v>121</v>
      </c>
      <c r="E163" s="136" t="s">
        <v>223</v>
      </c>
      <c r="F163" s="137" t="s">
        <v>224</v>
      </c>
      <c r="G163" s="138" t="s">
        <v>124</v>
      </c>
      <c r="H163" s="139">
        <v>990.5</v>
      </c>
      <c r="I163" s="140"/>
      <c r="J163" s="141">
        <f>ROUND(I163*H163,2)</f>
        <v>0</v>
      </c>
      <c r="K163" s="137" t="s">
        <v>125</v>
      </c>
      <c r="L163" s="34"/>
      <c r="M163" s="142" t="s">
        <v>3</v>
      </c>
      <c r="N163" s="143" t="s">
        <v>43</v>
      </c>
      <c r="O163" s="54"/>
      <c r="P163" s="144">
        <f>O163*H163</f>
        <v>0</v>
      </c>
      <c r="Q163" s="144">
        <v>0.487</v>
      </c>
      <c r="R163" s="144">
        <f>Q163*H163</f>
        <v>482.3735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126</v>
      </c>
      <c r="AT163" s="146" t="s">
        <v>121</v>
      </c>
      <c r="AU163" s="146" t="s">
        <v>82</v>
      </c>
      <c r="AY163" s="18" t="s">
        <v>119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80</v>
      </c>
      <c r="BK163" s="147">
        <f>ROUND(I163*H163,2)</f>
        <v>0</v>
      </c>
      <c r="BL163" s="18" t="s">
        <v>126</v>
      </c>
      <c r="BM163" s="146" t="s">
        <v>225</v>
      </c>
    </row>
    <row r="164" spans="1:47" s="2" customFormat="1" ht="12">
      <c r="A164" s="33"/>
      <c r="B164" s="34"/>
      <c r="C164" s="33"/>
      <c r="D164" s="148" t="s">
        <v>128</v>
      </c>
      <c r="E164" s="33"/>
      <c r="F164" s="149" t="s">
        <v>226</v>
      </c>
      <c r="G164" s="33"/>
      <c r="H164" s="33"/>
      <c r="I164" s="150"/>
      <c r="J164" s="33"/>
      <c r="K164" s="33"/>
      <c r="L164" s="34"/>
      <c r="M164" s="151"/>
      <c r="N164" s="152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128</v>
      </c>
      <c r="AU164" s="18" t="s">
        <v>82</v>
      </c>
    </row>
    <row r="165" spans="2:51" s="13" customFormat="1" ht="12">
      <c r="B165" s="153"/>
      <c r="D165" s="154" t="s">
        <v>130</v>
      </c>
      <c r="E165" s="155" t="s">
        <v>3</v>
      </c>
      <c r="F165" s="156" t="s">
        <v>227</v>
      </c>
      <c r="H165" s="155" t="s">
        <v>3</v>
      </c>
      <c r="I165" s="157"/>
      <c r="L165" s="153"/>
      <c r="M165" s="158"/>
      <c r="N165" s="159"/>
      <c r="O165" s="159"/>
      <c r="P165" s="159"/>
      <c r="Q165" s="159"/>
      <c r="R165" s="159"/>
      <c r="S165" s="159"/>
      <c r="T165" s="160"/>
      <c r="AT165" s="155" t="s">
        <v>130</v>
      </c>
      <c r="AU165" s="155" t="s">
        <v>82</v>
      </c>
      <c r="AV165" s="13" t="s">
        <v>80</v>
      </c>
      <c r="AW165" s="13" t="s">
        <v>33</v>
      </c>
      <c r="AX165" s="13" t="s">
        <v>72</v>
      </c>
      <c r="AY165" s="155" t="s">
        <v>119</v>
      </c>
    </row>
    <row r="166" spans="2:51" s="14" customFormat="1" ht="12">
      <c r="B166" s="161"/>
      <c r="D166" s="154" t="s">
        <v>130</v>
      </c>
      <c r="E166" s="162" t="s">
        <v>3</v>
      </c>
      <c r="F166" s="163" t="s">
        <v>132</v>
      </c>
      <c r="H166" s="164">
        <v>990.5</v>
      </c>
      <c r="I166" s="165"/>
      <c r="L166" s="161"/>
      <c r="M166" s="166"/>
      <c r="N166" s="167"/>
      <c r="O166" s="167"/>
      <c r="P166" s="167"/>
      <c r="Q166" s="167"/>
      <c r="R166" s="167"/>
      <c r="S166" s="167"/>
      <c r="T166" s="168"/>
      <c r="AT166" s="162" t="s">
        <v>130</v>
      </c>
      <c r="AU166" s="162" t="s">
        <v>82</v>
      </c>
      <c r="AV166" s="14" t="s">
        <v>82</v>
      </c>
      <c r="AW166" s="14" t="s">
        <v>33</v>
      </c>
      <c r="AX166" s="14" t="s">
        <v>72</v>
      </c>
      <c r="AY166" s="162" t="s">
        <v>119</v>
      </c>
    </row>
    <row r="167" spans="2:51" s="15" customFormat="1" ht="12">
      <c r="B167" s="169"/>
      <c r="D167" s="154" t="s">
        <v>130</v>
      </c>
      <c r="E167" s="170" t="s">
        <v>3</v>
      </c>
      <c r="F167" s="171" t="s">
        <v>133</v>
      </c>
      <c r="H167" s="172">
        <v>990.5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0" t="s">
        <v>130</v>
      </c>
      <c r="AU167" s="170" t="s">
        <v>82</v>
      </c>
      <c r="AV167" s="15" t="s">
        <v>126</v>
      </c>
      <c r="AW167" s="15" t="s">
        <v>33</v>
      </c>
      <c r="AX167" s="15" t="s">
        <v>80</v>
      </c>
      <c r="AY167" s="170" t="s">
        <v>119</v>
      </c>
    </row>
    <row r="168" spans="1:65" s="2" customFormat="1" ht="24.2" customHeight="1">
      <c r="A168" s="33"/>
      <c r="B168" s="134"/>
      <c r="C168" s="135" t="s">
        <v>228</v>
      </c>
      <c r="D168" s="135" t="s">
        <v>121</v>
      </c>
      <c r="E168" s="136" t="s">
        <v>229</v>
      </c>
      <c r="F168" s="137" t="s">
        <v>230</v>
      </c>
      <c r="G168" s="138" t="s">
        <v>124</v>
      </c>
      <c r="H168" s="139">
        <v>483</v>
      </c>
      <c r="I168" s="140"/>
      <c r="J168" s="141">
        <f>ROUND(I168*H168,2)</f>
        <v>0</v>
      </c>
      <c r="K168" s="137" t="s">
        <v>125</v>
      </c>
      <c r="L168" s="34"/>
      <c r="M168" s="142" t="s">
        <v>3</v>
      </c>
      <c r="N168" s="143" t="s">
        <v>43</v>
      </c>
      <c r="O168" s="54"/>
      <c r="P168" s="144">
        <f>O168*H168</f>
        <v>0</v>
      </c>
      <c r="Q168" s="144">
        <v>0.108</v>
      </c>
      <c r="R168" s="144">
        <f>Q168*H168</f>
        <v>52.164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126</v>
      </c>
      <c r="AT168" s="146" t="s">
        <v>121</v>
      </c>
      <c r="AU168" s="146" t="s">
        <v>82</v>
      </c>
      <c r="AY168" s="18" t="s">
        <v>119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80</v>
      </c>
      <c r="BK168" s="147">
        <f>ROUND(I168*H168,2)</f>
        <v>0</v>
      </c>
      <c r="BL168" s="18" t="s">
        <v>126</v>
      </c>
      <c r="BM168" s="146" t="s">
        <v>231</v>
      </c>
    </row>
    <row r="169" spans="1:47" s="2" customFormat="1" ht="12">
      <c r="A169" s="33"/>
      <c r="B169" s="34"/>
      <c r="C169" s="33"/>
      <c r="D169" s="148" t="s">
        <v>128</v>
      </c>
      <c r="E169" s="33"/>
      <c r="F169" s="149" t="s">
        <v>232</v>
      </c>
      <c r="G169" s="33"/>
      <c r="H169" s="33"/>
      <c r="I169" s="150"/>
      <c r="J169" s="33"/>
      <c r="K169" s="33"/>
      <c r="L169" s="34"/>
      <c r="M169" s="151"/>
      <c r="N169" s="152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128</v>
      </c>
      <c r="AU169" s="18" t="s">
        <v>82</v>
      </c>
    </row>
    <row r="170" spans="2:51" s="13" customFormat="1" ht="12">
      <c r="B170" s="153"/>
      <c r="D170" s="154" t="s">
        <v>130</v>
      </c>
      <c r="E170" s="155" t="s">
        <v>3</v>
      </c>
      <c r="F170" s="156" t="s">
        <v>138</v>
      </c>
      <c r="H170" s="155" t="s">
        <v>3</v>
      </c>
      <c r="I170" s="157"/>
      <c r="L170" s="153"/>
      <c r="M170" s="158"/>
      <c r="N170" s="159"/>
      <c r="O170" s="159"/>
      <c r="P170" s="159"/>
      <c r="Q170" s="159"/>
      <c r="R170" s="159"/>
      <c r="S170" s="159"/>
      <c r="T170" s="160"/>
      <c r="AT170" s="155" t="s">
        <v>130</v>
      </c>
      <c r="AU170" s="155" t="s">
        <v>82</v>
      </c>
      <c r="AV170" s="13" t="s">
        <v>80</v>
      </c>
      <c r="AW170" s="13" t="s">
        <v>33</v>
      </c>
      <c r="AX170" s="13" t="s">
        <v>72</v>
      </c>
      <c r="AY170" s="155" t="s">
        <v>119</v>
      </c>
    </row>
    <row r="171" spans="2:51" s="14" customFormat="1" ht="12">
      <c r="B171" s="161"/>
      <c r="D171" s="154" t="s">
        <v>130</v>
      </c>
      <c r="E171" s="162" t="s">
        <v>3</v>
      </c>
      <c r="F171" s="163" t="s">
        <v>139</v>
      </c>
      <c r="H171" s="164">
        <v>483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2" t="s">
        <v>130</v>
      </c>
      <c r="AU171" s="162" t="s">
        <v>82</v>
      </c>
      <c r="AV171" s="14" t="s">
        <v>82</v>
      </c>
      <c r="AW171" s="14" t="s">
        <v>33</v>
      </c>
      <c r="AX171" s="14" t="s">
        <v>72</v>
      </c>
      <c r="AY171" s="162" t="s">
        <v>119</v>
      </c>
    </row>
    <row r="172" spans="2:51" s="15" customFormat="1" ht="12">
      <c r="B172" s="169"/>
      <c r="D172" s="154" t="s">
        <v>130</v>
      </c>
      <c r="E172" s="170" t="s">
        <v>3</v>
      </c>
      <c r="F172" s="171" t="s">
        <v>133</v>
      </c>
      <c r="H172" s="172">
        <v>483</v>
      </c>
      <c r="I172" s="173"/>
      <c r="L172" s="169"/>
      <c r="M172" s="174"/>
      <c r="N172" s="175"/>
      <c r="O172" s="175"/>
      <c r="P172" s="175"/>
      <c r="Q172" s="175"/>
      <c r="R172" s="175"/>
      <c r="S172" s="175"/>
      <c r="T172" s="176"/>
      <c r="AT172" s="170" t="s">
        <v>130</v>
      </c>
      <c r="AU172" s="170" t="s">
        <v>82</v>
      </c>
      <c r="AV172" s="15" t="s">
        <v>126</v>
      </c>
      <c r="AW172" s="15" t="s">
        <v>33</v>
      </c>
      <c r="AX172" s="15" t="s">
        <v>80</v>
      </c>
      <c r="AY172" s="170" t="s">
        <v>119</v>
      </c>
    </row>
    <row r="173" spans="1:65" s="2" customFormat="1" ht="24.2" customHeight="1">
      <c r="A173" s="33"/>
      <c r="B173" s="134"/>
      <c r="C173" s="135" t="s">
        <v>233</v>
      </c>
      <c r="D173" s="135" t="s">
        <v>121</v>
      </c>
      <c r="E173" s="136" t="s">
        <v>234</v>
      </c>
      <c r="F173" s="137" t="s">
        <v>235</v>
      </c>
      <c r="G173" s="138" t="s">
        <v>124</v>
      </c>
      <c r="H173" s="139">
        <v>990.5</v>
      </c>
      <c r="I173" s="140"/>
      <c r="J173" s="141">
        <f>ROUND(I173*H173,2)</f>
        <v>0</v>
      </c>
      <c r="K173" s="137" t="s">
        <v>125</v>
      </c>
      <c r="L173" s="34"/>
      <c r="M173" s="142" t="s">
        <v>3</v>
      </c>
      <c r="N173" s="143" t="s">
        <v>43</v>
      </c>
      <c r="O173" s="54"/>
      <c r="P173" s="144">
        <f>O173*H173</f>
        <v>0</v>
      </c>
      <c r="Q173" s="144">
        <v>0.33206</v>
      </c>
      <c r="R173" s="144">
        <f>Q173*H173</f>
        <v>328.90543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126</v>
      </c>
      <c r="AT173" s="146" t="s">
        <v>121</v>
      </c>
      <c r="AU173" s="146" t="s">
        <v>82</v>
      </c>
      <c r="AY173" s="18" t="s">
        <v>119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80</v>
      </c>
      <c r="BK173" s="147">
        <f>ROUND(I173*H173,2)</f>
        <v>0</v>
      </c>
      <c r="BL173" s="18" t="s">
        <v>126</v>
      </c>
      <c r="BM173" s="146" t="s">
        <v>236</v>
      </c>
    </row>
    <row r="174" spans="1:47" s="2" customFormat="1" ht="12">
      <c r="A174" s="33"/>
      <c r="B174" s="34"/>
      <c r="C174" s="33"/>
      <c r="D174" s="148" t="s">
        <v>128</v>
      </c>
      <c r="E174" s="33"/>
      <c r="F174" s="149" t="s">
        <v>237</v>
      </c>
      <c r="G174" s="33"/>
      <c r="H174" s="33"/>
      <c r="I174" s="150"/>
      <c r="J174" s="33"/>
      <c r="K174" s="33"/>
      <c r="L174" s="34"/>
      <c r="M174" s="151"/>
      <c r="N174" s="152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128</v>
      </c>
      <c r="AU174" s="18" t="s">
        <v>82</v>
      </c>
    </row>
    <row r="175" spans="2:51" s="13" customFormat="1" ht="12">
      <c r="B175" s="153"/>
      <c r="D175" s="154" t="s">
        <v>130</v>
      </c>
      <c r="E175" s="155" t="s">
        <v>3</v>
      </c>
      <c r="F175" s="156" t="s">
        <v>238</v>
      </c>
      <c r="H175" s="155" t="s">
        <v>3</v>
      </c>
      <c r="I175" s="157"/>
      <c r="L175" s="153"/>
      <c r="M175" s="158"/>
      <c r="N175" s="159"/>
      <c r="O175" s="159"/>
      <c r="P175" s="159"/>
      <c r="Q175" s="159"/>
      <c r="R175" s="159"/>
      <c r="S175" s="159"/>
      <c r="T175" s="160"/>
      <c r="AT175" s="155" t="s">
        <v>130</v>
      </c>
      <c r="AU175" s="155" t="s">
        <v>82</v>
      </c>
      <c r="AV175" s="13" t="s">
        <v>80</v>
      </c>
      <c r="AW175" s="13" t="s">
        <v>33</v>
      </c>
      <c r="AX175" s="13" t="s">
        <v>72</v>
      </c>
      <c r="AY175" s="155" t="s">
        <v>119</v>
      </c>
    </row>
    <row r="176" spans="2:51" s="14" customFormat="1" ht="12">
      <c r="B176" s="161"/>
      <c r="D176" s="154" t="s">
        <v>130</v>
      </c>
      <c r="E176" s="162" t="s">
        <v>3</v>
      </c>
      <c r="F176" s="163" t="s">
        <v>132</v>
      </c>
      <c r="H176" s="164">
        <v>990.5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2" t="s">
        <v>130</v>
      </c>
      <c r="AU176" s="162" t="s">
        <v>82</v>
      </c>
      <c r="AV176" s="14" t="s">
        <v>82</v>
      </c>
      <c r="AW176" s="14" t="s">
        <v>33</v>
      </c>
      <c r="AX176" s="14" t="s">
        <v>72</v>
      </c>
      <c r="AY176" s="162" t="s">
        <v>119</v>
      </c>
    </row>
    <row r="177" spans="2:51" s="15" customFormat="1" ht="12">
      <c r="B177" s="169"/>
      <c r="D177" s="154" t="s">
        <v>130</v>
      </c>
      <c r="E177" s="170" t="s">
        <v>3</v>
      </c>
      <c r="F177" s="171" t="s">
        <v>133</v>
      </c>
      <c r="H177" s="172">
        <v>990.5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130</v>
      </c>
      <c r="AU177" s="170" t="s">
        <v>82</v>
      </c>
      <c r="AV177" s="15" t="s">
        <v>126</v>
      </c>
      <c r="AW177" s="15" t="s">
        <v>33</v>
      </c>
      <c r="AX177" s="15" t="s">
        <v>80</v>
      </c>
      <c r="AY177" s="170" t="s">
        <v>119</v>
      </c>
    </row>
    <row r="178" spans="1:65" s="2" customFormat="1" ht="16.5" customHeight="1">
      <c r="A178" s="33"/>
      <c r="B178" s="134"/>
      <c r="C178" s="135" t="s">
        <v>239</v>
      </c>
      <c r="D178" s="135" t="s">
        <v>121</v>
      </c>
      <c r="E178" s="136" t="s">
        <v>240</v>
      </c>
      <c r="F178" s="137" t="s">
        <v>241</v>
      </c>
      <c r="G178" s="138" t="s">
        <v>124</v>
      </c>
      <c r="H178" s="139">
        <v>1981</v>
      </c>
      <c r="I178" s="140"/>
      <c r="J178" s="141">
        <f>ROUND(I178*H178,2)</f>
        <v>0</v>
      </c>
      <c r="K178" s="137" t="s">
        <v>125</v>
      </c>
      <c r="L178" s="34"/>
      <c r="M178" s="142" t="s">
        <v>3</v>
      </c>
      <c r="N178" s="143" t="s">
        <v>43</v>
      </c>
      <c r="O178" s="54"/>
      <c r="P178" s="144">
        <f>O178*H178</f>
        <v>0</v>
      </c>
      <c r="Q178" s="144">
        <v>0.00034</v>
      </c>
      <c r="R178" s="144">
        <f>Q178*H178</f>
        <v>0.67354</v>
      </c>
      <c r="S178" s="144">
        <v>0</v>
      </c>
      <c r="T178" s="14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46" t="s">
        <v>126</v>
      </c>
      <c r="AT178" s="146" t="s">
        <v>121</v>
      </c>
      <c r="AU178" s="146" t="s">
        <v>82</v>
      </c>
      <c r="AY178" s="18" t="s">
        <v>119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80</v>
      </c>
      <c r="BK178" s="147">
        <f>ROUND(I178*H178,2)</f>
        <v>0</v>
      </c>
      <c r="BL178" s="18" t="s">
        <v>126</v>
      </c>
      <c r="BM178" s="146" t="s">
        <v>242</v>
      </c>
    </row>
    <row r="179" spans="1:47" s="2" customFormat="1" ht="12">
      <c r="A179" s="33"/>
      <c r="B179" s="34"/>
      <c r="C179" s="33"/>
      <c r="D179" s="148" t="s">
        <v>128</v>
      </c>
      <c r="E179" s="33"/>
      <c r="F179" s="149" t="s">
        <v>243</v>
      </c>
      <c r="G179" s="33"/>
      <c r="H179" s="33"/>
      <c r="I179" s="150"/>
      <c r="J179" s="33"/>
      <c r="K179" s="33"/>
      <c r="L179" s="34"/>
      <c r="M179" s="151"/>
      <c r="N179" s="152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128</v>
      </c>
      <c r="AU179" s="18" t="s">
        <v>82</v>
      </c>
    </row>
    <row r="180" spans="2:51" s="13" customFormat="1" ht="12">
      <c r="B180" s="153"/>
      <c r="D180" s="154" t="s">
        <v>130</v>
      </c>
      <c r="E180" s="155" t="s">
        <v>3</v>
      </c>
      <c r="F180" s="156" t="s">
        <v>163</v>
      </c>
      <c r="H180" s="155" t="s">
        <v>3</v>
      </c>
      <c r="I180" s="157"/>
      <c r="L180" s="153"/>
      <c r="M180" s="158"/>
      <c r="N180" s="159"/>
      <c r="O180" s="159"/>
      <c r="P180" s="159"/>
      <c r="Q180" s="159"/>
      <c r="R180" s="159"/>
      <c r="S180" s="159"/>
      <c r="T180" s="160"/>
      <c r="AT180" s="155" t="s">
        <v>130</v>
      </c>
      <c r="AU180" s="155" t="s">
        <v>82</v>
      </c>
      <c r="AV180" s="13" t="s">
        <v>80</v>
      </c>
      <c r="AW180" s="13" t="s">
        <v>33</v>
      </c>
      <c r="AX180" s="13" t="s">
        <v>72</v>
      </c>
      <c r="AY180" s="155" t="s">
        <v>119</v>
      </c>
    </row>
    <row r="181" spans="2:51" s="14" customFormat="1" ht="12">
      <c r="B181" s="161"/>
      <c r="D181" s="154" t="s">
        <v>130</v>
      </c>
      <c r="E181" s="162" t="s">
        <v>3</v>
      </c>
      <c r="F181" s="163" t="s">
        <v>157</v>
      </c>
      <c r="H181" s="164">
        <v>1981</v>
      </c>
      <c r="I181" s="165"/>
      <c r="L181" s="161"/>
      <c r="M181" s="166"/>
      <c r="N181" s="167"/>
      <c r="O181" s="167"/>
      <c r="P181" s="167"/>
      <c r="Q181" s="167"/>
      <c r="R181" s="167"/>
      <c r="S181" s="167"/>
      <c r="T181" s="168"/>
      <c r="AT181" s="162" t="s">
        <v>130</v>
      </c>
      <c r="AU181" s="162" t="s">
        <v>82</v>
      </c>
      <c r="AV181" s="14" t="s">
        <v>82</v>
      </c>
      <c r="AW181" s="14" t="s">
        <v>33</v>
      </c>
      <c r="AX181" s="14" t="s">
        <v>72</v>
      </c>
      <c r="AY181" s="162" t="s">
        <v>119</v>
      </c>
    </row>
    <row r="182" spans="2:51" s="15" customFormat="1" ht="12">
      <c r="B182" s="169"/>
      <c r="D182" s="154" t="s">
        <v>130</v>
      </c>
      <c r="E182" s="170" t="s">
        <v>3</v>
      </c>
      <c r="F182" s="171" t="s">
        <v>133</v>
      </c>
      <c r="H182" s="172">
        <v>1981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130</v>
      </c>
      <c r="AU182" s="170" t="s">
        <v>82</v>
      </c>
      <c r="AV182" s="15" t="s">
        <v>126</v>
      </c>
      <c r="AW182" s="15" t="s">
        <v>33</v>
      </c>
      <c r="AX182" s="15" t="s">
        <v>80</v>
      </c>
      <c r="AY182" s="170" t="s">
        <v>119</v>
      </c>
    </row>
    <row r="183" spans="1:65" s="2" customFormat="1" ht="16.5" customHeight="1">
      <c r="A183" s="33"/>
      <c r="B183" s="134"/>
      <c r="C183" s="135" t="s">
        <v>244</v>
      </c>
      <c r="D183" s="135" t="s">
        <v>121</v>
      </c>
      <c r="E183" s="136" t="s">
        <v>245</v>
      </c>
      <c r="F183" s="137" t="s">
        <v>246</v>
      </c>
      <c r="G183" s="138" t="s">
        <v>124</v>
      </c>
      <c r="H183" s="139">
        <v>483</v>
      </c>
      <c r="I183" s="140"/>
      <c r="J183" s="141">
        <f>ROUND(I183*H183,2)</f>
        <v>0</v>
      </c>
      <c r="K183" s="137" t="s">
        <v>125</v>
      </c>
      <c r="L183" s="34"/>
      <c r="M183" s="142" t="s">
        <v>3</v>
      </c>
      <c r="N183" s="143" t="s">
        <v>43</v>
      </c>
      <c r="O183" s="54"/>
      <c r="P183" s="144">
        <f>O183*H183</f>
        <v>0</v>
      </c>
      <c r="Q183" s="144">
        <v>0.00021</v>
      </c>
      <c r="R183" s="144">
        <f>Q183*H183</f>
        <v>0.10143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126</v>
      </c>
      <c r="AT183" s="146" t="s">
        <v>121</v>
      </c>
      <c r="AU183" s="146" t="s">
        <v>82</v>
      </c>
      <c r="AY183" s="18" t="s">
        <v>119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80</v>
      </c>
      <c r="BK183" s="147">
        <f>ROUND(I183*H183,2)</f>
        <v>0</v>
      </c>
      <c r="BL183" s="18" t="s">
        <v>126</v>
      </c>
      <c r="BM183" s="146" t="s">
        <v>247</v>
      </c>
    </row>
    <row r="184" spans="1:47" s="2" customFormat="1" ht="12">
      <c r="A184" s="33"/>
      <c r="B184" s="34"/>
      <c r="C184" s="33"/>
      <c r="D184" s="148" t="s">
        <v>128</v>
      </c>
      <c r="E184" s="33"/>
      <c r="F184" s="149" t="s">
        <v>248</v>
      </c>
      <c r="G184" s="33"/>
      <c r="H184" s="33"/>
      <c r="I184" s="150"/>
      <c r="J184" s="33"/>
      <c r="K184" s="33"/>
      <c r="L184" s="34"/>
      <c r="M184" s="151"/>
      <c r="N184" s="152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128</v>
      </c>
      <c r="AU184" s="18" t="s">
        <v>82</v>
      </c>
    </row>
    <row r="185" spans="2:51" s="13" customFormat="1" ht="12">
      <c r="B185" s="153"/>
      <c r="D185" s="154" t="s">
        <v>130</v>
      </c>
      <c r="E185" s="155" t="s">
        <v>3</v>
      </c>
      <c r="F185" s="156" t="s">
        <v>249</v>
      </c>
      <c r="H185" s="155" t="s">
        <v>3</v>
      </c>
      <c r="I185" s="157"/>
      <c r="L185" s="153"/>
      <c r="M185" s="158"/>
      <c r="N185" s="159"/>
      <c r="O185" s="159"/>
      <c r="P185" s="159"/>
      <c r="Q185" s="159"/>
      <c r="R185" s="159"/>
      <c r="S185" s="159"/>
      <c r="T185" s="160"/>
      <c r="AT185" s="155" t="s">
        <v>130</v>
      </c>
      <c r="AU185" s="155" t="s">
        <v>82</v>
      </c>
      <c r="AV185" s="13" t="s">
        <v>80</v>
      </c>
      <c r="AW185" s="13" t="s">
        <v>33</v>
      </c>
      <c r="AX185" s="13" t="s">
        <v>72</v>
      </c>
      <c r="AY185" s="155" t="s">
        <v>119</v>
      </c>
    </row>
    <row r="186" spans="2:51" s="14" customFormat="1" ht="12">
      <c r="B186" s="161"/>
      <c r="D186" s="154" t="s">
        <v>130</v>
      </c>
      <c r="E186" s="162" t="s">
        <v>3</v>
      </c>
      <c r="F186" s="163" t="s">
        <v>139</v>
      </c>
      <c r="H186" s="164">
        <v>483</v>
      </c>
      <c r="I186" s="165"/>
      <c r="L186" s="161"/>
      <c r="M186" s="166"/>
      <c r="N186" s="167"/>
      <c r="O186" s="167"/>
      <c r="P186" s="167"/>
      <c r="Q186" s="167"/>
      <c r="R186" s="167"/>
      <c r="S186" s="167"/>
      <c r="T186" s="168"/>
      <c r="AT186" s="162" t="s">
        <v>130</v>
      </c>
      <c r="AU186" s="162" t="s">
        <v>82</v>
      </c>
      <c r="AV186" s="14" t="s">
        <v>82</v>
      </c>
      <c r="AW186" s="14" t="s">
        <v>33</v>
      </c>
      <c r="AX186" s="14" t="s">
        <v>72</v>
      </c>
      <c r="AY186" s="162" t="s">
        <v>119</v>
      </c>
    </row>
    <row r="187" spans="2:51" s="15" customFormat="1" ht="12">
      <c r="B187" s="169"/>
      <c r="D187" s="154" t="s">
        <v>130</v>
      </c>
      <c r="E187" s="170" t="s">
        <v>3</v>
      </c>
      <c r="F187" s="171" t="s">
        <v>133</v>
      </c>
      <c r="H187" s="172">
        <v>483</v>
      </c>
      <c r="I187" s="173"/>
      <c r="L187" s="169"/>
      <c r="M187" s="174"/>
      <c r="N187" s="175"/>
      <c r="O187" s="175"/>
      <c r="P187" s="175"/>
      <c r="Q187" s="175"/>
      <c r="R187" s="175"/>
      <c r="S187" s="175"/>
      <c r="T187" s="176"/>
      <c r="AT187" s="170" t="s">
        <v>130</v>
      </c>
      <c r="AU187" s="170" t="s">
        <v>82</v>
      </c>
      <c r="AV187" s="15" t="s">
        <v>126</v>
      </c>
      <c r="AW187" s="15" t="s">
        <v>33</v>
      </c>
      <c r="AX187" s="15" t="s">
        <v>80</v>
      </c>
      <c r="AY187" s="170" t="s">
        <v>119</v>
      </c>
    </row>
    <row r="188" spans="1:65" s="2" customFormat="1" ht="16.5" customHeight="1">
      <c r="A188" s="33"/>
      <c r="B188" s="134"/>
      <c r="C188" s="135" t="s">
        <v>8</v>
      </c>
      <c r="D188" s="135" t="s">
        <v>121</v>
      </c>
      <c r="E188" s="136" t="s">
        <v>250</v>
      </c>
      <c r="F188" s="137" t="s">
        <v>251</v>
      </c>
      <c r="G188" s="138" t="s">
        <v>124</v>
      </c>
      <c r="H188" s="139">
        <v>1981</v>
      </c>
      <c r="I188" s="140"/>
      <c r="J188" s="141">
        <f>ROUND(I188*H188,2)</f>
        <v>0</v>
      </c>
      <c r="K188" s="137" t="s">
        <v>125</v>
      </c>
      <c r="L188" s="34"/>
      <c r="M188" s="142" t="s">
        <v>3</v>
      </c>
      <c r="N188" s="143" t="s">
        <v>43</v>
      </c>
      <c r="O188" s="54"/>
      <c r="P188" s="144">
        <f>O188*H188</f>
        <v>0</v>
      </c>
      <c r="Q188" s="144">
        <v>0.00031</v>
      </c>
      <c r="R188" s="144">
        <f>Q188*H188</f>
        <v>0.61411</v>
      </c>
      <c r="S188" s="144">
        <v>0</v>
      </c>
      <c r="T188" s="14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6" t="s">
        <v>126</v>
      </c>
      <c r="AT188" s="146" t="s">
        <v>121</v>
      </c>
      <c r="AU188" s="146" t="s">
        <v>82</v>
      </c>
      <c r="AY188" s="18" t="s">
        <v>119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80</v>
      </c>
      <c r="BK188" s="147">
        <f>ROUND(I188*H188,2)</f>
        <v>0</v>
      </c>
      <c r="BL188" s="18" t="s">
        <v>126</v>
      </c>
      <c r="BM188" s="146" t="s">
        <v>252</v>
      </c>
    </row>
    <row r="189" spans="1:47" s="2" customFormat="1" ht="12">
      <c r="A189" s="33"/>
      <c r="B189" s="34"/>
      <c r="C189" s="33"/>
      <c r="D189" s="148" t="s">
        <v>128</v>
      </c>
      <c r="E189" s="33"/>
      <c r="F189" s="149" t="s">
        <v>253</v>
      </c>
      <c r="G189" s="33"/>
      <c r="H189" s="33"/>
      <c r="I189" s="150"/>
      <c r="J189" s="33"/>
      <c r="K189" s="33"/>
      <c r="L189" s="34"/>
      <c r="M189" s="151"/>
      <c r="N189" s="152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128</v>
      </c>
      <c r="AU189" s="18" t="s">
        <v>82</v>
      </c>
    </row>
    <row r="190" spans="2:51" s="13" customFormat="1" ht="12">
      <c r="B190" s="153"/>
      <c r="D190" s="154" t="s">
        <v>130</v>
      </c>
      <c r="E190" s="155" t="s">
        <v>3</v>
      </c>
      <c r="F190" s="156" t="s">
        <v>163</v>
      </c>
      <c r="H190" s="155" t="s">
        <v>3</v>
      </c>
      <c r="I190" s="157"/>
      <c r="L190" s="153"/>
      <c r="M190" s="158"/>
      <c r="N190" s="159"/>
      <c r="O190" s="159"/>
      <c r="P190" s="159"/>
      <c r="Q190" s="159"/>
      <c r="R190" s="159"/>
      <c r="S190" s="159"/>
      <c r="T190" s="160"/>
      <c r="AT190" s="155" t="s">
        <v>130</v>
      </c>
      <c r="AU190" s="155" t="s">
        <v>82</v>
      </c>
      <c r="AV190" s="13" t="s">
        <v>80</v>
      </c>
      <c r="AW190" s="13" t="s">
        <v>33</v>
      </c>
      <c r="AX190" s="13" t="s">
        <v>72</v>
      </c>
      <c r="AY190" s="155" t="s">
        <v>119</v>
      </c>
    </row>
    <row r="191" spans="2:51" s="14" customFormat="1" ht="12">
      <c r="B191" s="161"/>
      <c r="D191" s="154" t="s">
        <v>130</v>
      </c>
      <c r="E191" s="162" t="s">
        <v>3</v>
      </c>
      <c r="F191" s="163" t="s">
        <v>157</v>
      </c>
      <c r="H191" s="164">
        <v>1981</v>
      </c>
      <c r="I191" s="165"/>
      <c r="L191" s="161"/>
      <c r="M191" s="166"/>
      <c r="N191" s="167"/>
      <c r="O191" s="167"/>
      <c r="P191" s="167"/>
      <c r="Q191" s="167"/>
      <c r="R191" s="167"/>
      <c r="S191" s="167"/>
      <c r="T191" s="168"/>
      <c r="AT191" s="162" t="s">
        <v>130</v>
      </c>
      <c r="AU191" s="162" t="s">
        <v>82</v>
      </c>
      <c r="AV191" s="14" t="s">
        <v>82</v>
      </c>
      <c r="AW191" s="14" t="s">
        <v>33</v>
      </c>
      <c r="AX191" s="14" t="s">
        <v>72</v>
      </c>
      <c r="AY191" s="162" t="s">
        <v>119</v>
      </c>
    </row>
    <row r="192" spans="2:51" s="15" customFormat="1" ht="12">
      <c r="B192" s="169"/>
      <c r="D192" s="154" t="s">
        <v>130</v>
      </c>
      <c r="E192" s="170" t="s">
        <v>3</v>
      </c>
      <c r="F192" s="171" t="s">
        <v>133</v>
      </c>
      <c r="H192" s="172">
        <v>1981</v>
      </c>
      <c r="I192" s="173"/>
      <c r="L192" s="169"/>
      <c r="M192" s="174"/>
      <c r="N192" s="175"/>
      <c r="O192" s="175"/>
      <c r="P192" s="175"/>
      <c r="Q192" s="175"/>
      <c r="R192" s="175"/>
      <c r="S192" s="175"/>
      <c r="T192" s="176"/>
      <c r="AT192" s="170" t="s">
        <v>130</v>
      </c>
      <c r="AU192" s="170" t="s">
        <v>82</v>
      </c>
      <c r="AV192" s="15" t="s">
        <v>126</v>
      </c>
      <c r="AW192" s="15" t="s">
        <v>33</v>
      </c>
      <c r="AX192" s="15" t="s">
        <v>80</v>
      </c>
      <c r="AY192" s="170" t="s">
        <v>119</v>
      </c>
    </row>
    <row r="193" spans="1:65" s="2" customFormat="1" ht="24.2" customHeight="1">
      <c r="A193" s="33"/>
      <c r="B193" s="134"/>
      <c r="C193" s="135" t="s">
        <v>254</v>
      </c>
      <c r="D193" s="135" t="s">
        <v>121</v>
      </c>
      <c r="E193" s="136" t="s">
        <v>255</v>
      </c>
      <c r="F193" s="137" t="s">
        <v>256</v>
      </c>
      <c r="G193" s="138" t="s">
        <v>124</v>
      </c>
      <c r="H193" s="139">
        <v>1981</v>
      </c>
      <c r="I193" s="140"/>
      <c r="J193" s="141">
        <f>ROUND(I193*H193,2)</f>
        <v>0</v>
      </c>
      <c r="K193" s="137" t="s">
        <v>125</v>
      </c>
      <c r="L193" s="34"/>
      <c r="M193" s="142" t="s">
        <v>3</v>
      </c>
      <c r="N193" s="143" t="s">
        <v>43</v>
      </c>
      <c r="O193" s="54"/>
      <c r="P193" s="144">
        <f>O193*H193</f>
        <v>0</v>
      </c>
      <c r="Q193" s="144">
        <v>0.10373</v>
      </c>
      <c r="R193" s="144">
        <f>Q193*H193</f>
        <v>205.48913000000002</v>
      </c>
      <c r="S193" s="144">
        <v>0</v>
      </c>
      <c r="T193" s="14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46" t="s">
        <v>126</v>
      </c>
      <c r="AT193" s="146" t="s">
        <v>121</v>
      </c>
      <c r="AU193" s="146" t="s">
        <v>82</v>
      </c>
      <c r="AY193" s="18" t="s">
        <v>119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8" t="s">
        <v>80</v>
      </c>
      <c r="BK193" s="147">
        <f>ROUND(I193*H193,2)</f>
        <v>0</v>
      </c>
      <c r="BL193" s="18" t="s">
        <v>126</v>
      </c>
      <c r="BM193" s="146" t="s">
        <v>257</v>
      </c>
    </row>
    <row r="194" spans="1:47" s="2" customFormat="1" ht="12">
      <c r="A194" s="33"/>
      <c r="B194" s="34"/>
      <c r="C194" s="33"/>
      <c r="D194" s="148" t="s">
        <v>128</v>
      </c>
      <c r="E194" s="33"/>
      <c r="F194" s="149" t="s">
        <v>258</v>
      </c>
      <c r="G194" s="33"/>
      <c r="H194" s="33"/>
      <c r="I194" s="150"/>
      <c r="J194" s="33"/>
      <c r="K194" s="33"/>
      <c r="L194" s="34"/>
      <c r="M194" s="151"/>
      <c r="N194" s="152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128</v>
      </c>
      <c r="AU194" s="18" t="s">
        <v>82</v>
      </c>
    </row>
    <row r="195" spans="2:51" s="13" customFormat="1" ht="12">
      <c r="B195" s="153"/>
      <c r="D195" s="154" t="s">
        <v>130</v>
      </c>
      <c r="E195" s="155" t="s">
        <v>3</v>
      </c>
      <c r="F195" s="156" t="s">
        <v>163</v>
      </c>
      <c r="H195" s="155" t="s">
        <v>3</v>
      </c>
      <c r="I195" s="157"/>
      <c r="L195" s="153"/>
      <c r="M195" s="158"/>
      <c r="N195" s="159"/>
      <c r="O195" s="159"/>
      <c r="P195" s="159"/>
      <c r="Q195" s="159"/>
      <c r="R195" s="159"/>
      <c r="S195" s="159"/>
      <c r="T195" s="160"/>
      <c r="AT195" s="155" t="s">
        <v>130</v>
      </c>
      <c r="AU195" s="155" t="s">
        <v>82</v>
      </c>
      <c r="AV195" s="13" t="s">
        <v>80</v>
      </c>
      <c r="AW195" s="13" t="s">
        <v>33</v>
      </c>
      <c r="AX195" s="13" t="s">
        <v>72</v>
      </c>
      <c r="AY195" s="155" t="s">
        <v>119</v>
      </c>
    </row>
    <row r="196" spans="2:51" s="14" customFormat="1" ht="12">
      <c r="B196" s="161"/>
      <c r="D196" s="154" t="s">
        <v>130</v>
      </c>
      <c r="E196" s="162" t="s">
        <v>3</v>
      </c>
      <c r="F196" s="163" t="s">
        <v>157</v>
      </c>
      <c r="H196" s="164">
        <v>1981</v>
      </c>
      <c r="I196" s="165"/>
      <c r="L196" s="161"/>
      <c r="M196" s="166"/>
      <c r="N196" s="167"/>
      <c r="O196" s="167"/>
      <c r="P196" s="167"/>
      <c r="Q196" s="167"/>
      <c r="R196" s="167"/>
      <c r="S196" s="167"/>
      <c r="T196" s="168"/>
      <c r="AT196" s="162" t="s">
        <v>130</v>
      </c>
      <c r="AU196" s="162" t="s">
        <v>82</v>
      </c>
      <c r="AV196" s="14" t="s">
        <v>82</v>
      </c>
      <c r="AW196" s="14" t="s">
        <v>33</v>
      </c>
      <c r="AX196" s="14" t="s">
        <v>72</v>
      </c>
      <c r="AY196" s="162" t="s">
        <v>119</v>
      </c>
    </row>
    <row r="197" spans="2:51" s="15" customFormat="1" ht="12">
      <c r="B197" s="169"/>
      <c r="D197" s="154" t="s">
        <v>130</v>
      </c>
      <c r="E197" s="170" t="s">
        <v>3</v>
      </c>
      <c r="F197" s="171" t="s">
        <v>133</v>
      </c>
      <c r="H197" s="172">
        <v>1981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0" t="s">
        <v>130</v>
      </c>
      <c r="AU197" s="170" t="s">
        <v>82</v>
      </c>
      <c r="AV197" s="15" t="s">
        <v>126</v>
      </c>
      <c r="AW197" s="15" t="s">
        <v>33</v>
      </c>
      <c r="AX197" s="15" t="s">
        <v>80</v>
      </c>
      <c r="AY197" s="170" t="s">
        <v>119</v>
      </c>
    </row>
    <row r="198" spans="1:65" s="2" customFormat="1" ht="24.2" customHeight="1">
      <c r="A198" s="33"/>
      <c r="B198" s="134"/>
      <c r="C198" s="135" t="s">
        <v>259</v>
      </c>
      <c r="D198" s="135" t="s">
        <v>121</v>
      </c>
      <c r="E198" s="136" t="s">
        <v>260</v>
      </c>
      <c r="F198" s="137" t="s">
        <v>261</v>
      </c>
      <c r="G198" s="138" t="s">
        <v>124</v>
      </c>
      <c r="H198" s="139">
        <v>483</v>
      </c>
      <c r="I198" s="140"/>
      <c r="J198" s="141">
        <f>ROUND(I198*H198,2)</f>
        <v>0</v>
      </c>
      <c r="K198" s="137" t="s">
        <v>125</v>
      </c>
      <c r="L198" s="34"/>
      <c r="M198" s="142" t="s">
        <v>3</v>
      </c>
      <c r="N198" s="143" t="s">
        <v>43</v>
      </c>
      <c r="O198" s="54"/>
      <c r="P198" s="144">
        <f>O198*H198</f>
        <v>0</v>
      </c>
      <c r="Q198" s="144">
        <v>0.12966</v>
      </c>
      <c r="R198" s="144">
        <f>Q198*H198</f>
        <v>62.62578</v>
      </c>
      <c r="S198" s="144">
        <v>0</v>
      </c>
      <c r="T198" s="14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46" t="s">
        <v>126</v>
      </c>
      <c r="AT198" s="146" t="s">
        <v>121</v>
      </c>
      <c r="AU198" s="146" t="s">
        <v>82</v>
      </c>
      <c r="AY198" s="18" t="s">
        <v>119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80</v>
      </c>
      <c r="BK198" s="147">
        <f>ROUND(I198*H198,2)</f>
        <v>0</v>
      </c>
      <c r="BL198" s="18" t="s">
        <v>126</v>
      </c>
      <c r="BM198" s="146" t="s">
        <v>262</v>
      </c>
    </row>
    <row r="199" spans="1:47" s="2" customFormat="1" ht="12">
      <c r="A199" s="33"/>
      <c r="B199" s="34"/>
      <c r="C199" s="33"/>
      <c r="D199" s="148" t="s">
        <v>128</v>
      </c>
      <c r="E199" s="33"/>
      <c r="F199" s="149" t="s">
        <v>263</v>
      </c>
      <c r="G199" s="33"/>
      <c r="H199" s="33"/>
      <c r="I199" s="150"/>
      <c r="J199" s="33"/>
      <c r="K199" s="33"/>
      <c r="L199" s="34"/>
      <c r="M199" s="151"/>
      <c r="N199" s="152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128</v>
      </c>
      <c r="AU199" s="18" t="s">
        <v>82</v>
      </c>
    </row>
    <row r="200" spans="2:51" s="13" customFormat="1" ht="12">
      <c r="B200" s="153"/>
      <c r="D200" s="154" t="s">
        <v>130</v>
      </c>
      <c r="E200" s="155" t="s">
        <v>3</v>
      </c>
      <c r="F200" s="156" t="s">
        <v>217</v>
      </c>
      <c r="H200" s="155" t="s">
        <v>3</v>
      </c>
      <c r="I200" s="157"/>
      <c r="L200" s="153"/>
      <c r="M200" s="158"/>
      <c r="N200" s="159"/>
      <c r="O200" s="159"/>
      <c r="P200" s="159"/>
      <c r="Q200" s="159"/>
      <c r="R200" s="159"/>
      <c r="S200" s="159"/>
      <c r="T200" s="160"/>
      <c r="AT200" s="155" t="s">
        <v>130</v>
      </c>
      <c r="AU200" s="155" t="s">
        <v>82</v>
      </c>
      <c r="AV200" s="13" t="s">
        <v>80</v>
      </c>
      <c r="AW200" s="13" t="s">
        <v>33</v>
      </c>
      <c r="AX200" s="13" t="s">
        <v>72</v>
      </c>
      <c r="AY200" s="155" t="s">
        <v>119</v>
      </c>
    </row>
    <row r="201" spans="2:51" s="14" customFormat="1" ht="12">
      <c r="B201" s="161"/>
      <c r="D201" s="154" t="s">
        <v>130</v>
      </c>
      <c r="E201" s="162" t="s">
        <v>3</v>
      </c>
      <c r="F201" s="163" t="s">
        <v>139</v>
      </c>
      <c r="H201" s="164">
        <v>483</v>
      </c>
      <c r="I201" s="165"/>
      <c r="L201" s="161"/>
      <c r="M201" s="166"/>
      <c r="N201" s="167"/>
      <c r="O201" s="167"/>
      <c r="P201" s="167"/>
      <c r="Q201" s="167"/>
      <c r="R201" s="167"/>
      <c r="S201" s="167"/>
      <c r="T201" s="168"/>
      <c r="AT201" s="162" t="s">
        <v>130</v>
      </c>
      <c r="AU201" s="162" t="s">
        <v>82</v>
      </c>
      <c r="AV201" s="14" t="s">
        <v>82</v>
      </c>
      <c r="AW201" s="14" t="s">
        <v>33</v>
      </c>
      <c r="AX201" s="14" t="s">
        <v>72</v>
      </c>
      <c r="AY201" s="162" t="s">
        <v>119</v>
      </c>
    </row>
    <row r="202" spans="2:51" s="15" customFormat="1" ht="12">
      <c r="B202" s="169"/>
      <c r="D202" s="154" t="s">
        <v>130</v>
      </c>
      <c r="E202" s="170" t="s">
        <v>3</v>
      </c>
      <c r="F202" s="171" t="s">
        <v>133</v>
      </c>
      <c r="H202" s="172">
        <v>483</v>
      </c>
      <c r="I202" s="173"/>
      <c r="L202" s="169"/>
      <c r="M202" s="174"/>
      <c r="N202" s="175"/>
      <c r="O202" s="175"/>
      <c r="P202" s="175"/>
      <c r="Q202" s="175"/>
      <c r="R202" s="175"/>
      <c r="S202" s="175"/>
      <c r="T202" s="176"/>
      <c r="AT202" s="170" t="s">
        <v>130</v>
      </c>
      <c r="AU202" s="170" t="s">
        <v>82</v>
      </c>
      <c r="AV202" s="15" t="s">
        <v>126</v>
      </c>
      <c r="AW202" s="15" t="s">
        <v>33</v>
      </c>
      <c r="AX202" s="15" t="s">
        <v>80</v>
      </c>
      <c r="AY202" s="170" t="s">
        <v>119</v>
      </c>
    </row>
    <row r="203" spans="1:65" s="2" customFormat="1" ht="24.2" customHeight="1">
      <c r="A203" s="33"/>
      <c r="B203" s="134"/>
      <c r="C203" s="135" t="s">
        <v>264</v>
      </c>
      <c r="D203" s="135" t="s">
        <v>121</v>
      </c>
      <c r="E203" s="136" t="s">
        <v>265</v>
      </c>
      <c r="F203" s="137" t="s">
        <v>266</v>
      </c>
      <c r="G203" s="138" t="s">
        <v>124</v>
      </c>
      <c r="H203" s="139">
        <v>1981</v>
      </c>
      <c r="I203" s="140"/>
      <c r="J203" s="141">
        <f>ROUND(I203*H203,2)</f>
        <v>0</v>
      </c>
      <c r="K203" s="137" t="s">
        <v>125</v>
      </c>
      <c r="L203" s="34"/>
      <c r="M203" s="142" t="s">
        <v>3</v>
      </c>
      <c r="N203" s="143" t="s">
        <v>43</v>
      </c>
      <c r="O203" s="54"/>
      <c r="P203" s="144">
        <f>O203*H203</f>
        <v>0</v>
      </c>
      <c r="Q203" s="144">
        <v>0</v>
      </c>
      <c r="R203" s="144">
        <f>Q203*H203</f>
        <v>0</v>
      </c>
      <c r="S203" s="144">
        <v>0</v>
      </c>
      <c r="T203" s="14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6" t="s">
        <v>126</v>
      </c>
      <c r="AT203" s="146" t="s">
        <v>121</v>
      </c>
      <c r="AU203" s="146" t="s">
        <v>82</v>
      </c>
      <c r="AY203" s="18" t="s">
        <v>119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80</v>
      </c>
      <c r="BK203" s="147">
        <f>ROUND(I203*H203,2)</f>
        <v>0</v>
      </c>
      <c r="BL203" s="18" t="s">
        <v>126</v>
      </c>
      <c r="BM203" s="146" t="s">
        <v>267</v>
      </c>
    </row>
    <row r="204" spans="1:47" s="2" customFormat="1" ht="12">
      <c r="A204" s="33"/>
      <c r="B204" s="34"/>
      <c r="C204" s="33"/>
      <c r="D204" s="148" t="s">
        <v>128</v>
      </c>
      <c r="E204" s="33"/>
      <c r="F204" s="149" t="s">
        <v>268</v>
      </c>
      <c r="G204" s="33"/>
      <c r="H204" s="33"/>
      <c r="I204" s="150"/>
      <c r="J204" s="33"/>
      <c r="K204" s="33"/>
      <c r="L204" s="34"/>
      <c r="M204" s="151"/>
      <c r="N204" s="152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128</v>
      </c>
      <c r="AU204" s="18" t="s">
        <v>82</v>
      </c>
    </row>
    <row r="205" spans="2:51" s="13" customFormat="1" ht="12">
      <c r="B205" s="153"/>
      <c r="D205" s="154" t="s">
        <v>130</v>
      </c>
      <c r="E205" s="155" t="s">
        <v>3</v>
      </c>
      <c r="F205" s="156" t="s">
        <v>163</v>
      </c>
      <c r="H205" s="155" t="s">
        <v>3</v>
      </c>
      <c r="I205" s="157"/>
      <c r="L205" s="153"/>
      <c r="M205" s="158"/>
      <c r="N205" s="159"/>
      <c r="O205" s="159"/>
      <c r="P205" s="159"/>
      <c r="Q205" s="159"/>
      <c r="R205" s="159"/>
      <c r="S205" s="159"/>
      <c r="T205" s="160"/>
      <c r="AT205" s="155" t="s">
        <v>130</v>
      </c>
      <c r="AU205" s="155" t="s">
        <v>82</v>
      </c>
      <c r="AV205" s="13" t="s">
        <v>80</v>
      </c>
      <c r="AW205" s="13" t="s">
        <v>33</v>
      </c>
      <c r="AX205" s="13" t="s">
        <v>72</v>
      </c>
      <c r="AY205" s="155" t="s">
        <v>119</v>
      </c>
    </row>
    <row r="206" spans="2:51" s="14" customFormat="1" ht="12">
      <c r="B206" s="161"/>
      <c r="D206" s="154" t="s">
        <v>130</v>
      </c>
      <c r="E206" s="162" t="s">
        <v>3</v>
      </c>
      <c r="F206" s="163" t="s">
        <v>157</v>
      </c>
      <c r="H206" s="164">
        <v>1981</v>
      </c>
      <c r="I206" s="165"/>
      <c r="L206" s="161"/>
      <c r="M206" s="166"/>
      <c r="N206" s="167"/>
      <c r="O206" s="167"/>
      <c r="P206" s="167"/>
      <c r="Q206" s="167"/>
      <c r="R206" s="167"/>
      <c r="S206" s="167"/>
      <c r="T206" s="168"/>
      <c r="AT206" s="162" t="s">
        <v>130</v>
      </c>
      <c r="AU206" s="162" t="s">
        <v>82</v>
      </c>
      <c r="AV206" s="14" t="s">
        <v>82</v>
      </c>
      <c r="AW206" s="14" t="s">
        <v>33</v>
      </c>
      <c r="AX206" s="14" t="s">
        <v>72</v>
      </c>
      <c r="AY206" s="162" t="s">
        <v>119</v>
      </c>
    </row>
    <row r="207" spans="2:51" s="15" customFormat="1" ht="12">
      <c r="B207" s="169"/>
      <c r="D207" s="154" t="s">
        <v>130</v>
      </c>
      <c r="E207" s="170" t="s">
        <v>3</v>
      </c>
      <c r="F207" s="171" t="s">
        <v>133</v>
      </c>
      <c r="H207" s="172">
        <v>1981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0" t="s">
        <v>130</v>
      </c>
      <c r="AU207" s="170" t="s">
        <v>82</v>
      </c>
      <c r="AV207" s="15" t="s">
        <v>126</v>
      </c>
      <c r="AW207" s="15" t="s">
        <v>33</v>
      </c>
      <c r="AX207" s="15" t="s">
        <v>80</v>
      </c>
      <c r="AY207" s="170" t="s">
        <v>119</v>
      </c>
    </row>
    <row r="208" spans="1:65" s="2" customFormat="1" ht="37.9" customHeight="1">
      <c r="A208" s="33"/>
      <c r="B208" s="134"/>
      <c r="C208" s="135" t="s">
        <v>269</v>
      </c>
      <c r="D208" s="135" t="s">
        <v>121</v>
      </c>
      <c r="E208" s="136" t="s">
        <v>270</v>
      </c>
      <c r="F208" s="137" t="s">
        <v>271</v>
      </c>
      <c r="G208" s="138" t="s">
        <v>124</v>
      </c>
      <c r="H208" s="139">
        <v>22</v>
      </c>
      <c r="I208" s="140"/>
      <c r="J208" s="141">
        <f>ROUND(I208*H208,2)</f>
        <v>0</v>
      </c>
      <c r="K208" s="137" t="s">
        <v>125</v>
      </c>
      <c r="L208" s="34"/>
      <c r="M208" s="142" t="s">
        <v>3</v>
      </c>
      <c r="N208" s="143" t="s">
        <v>43</v>
      </c>
      <c r="O208" s="54"/>
      <c r="P208" s="144">
        <f>O208*H208</f>
        <v>0</v>
      </c>
      <c r="Q208" s="144">
        <v>0.08922</v>
      </c>
      <c r="R208" s="144">
        <f>Q208*H208</f>
        <v>1.96284</v>
      </c>
      <c r="S208" s="144">
        <v>0</v>
      </c>
      <c r="T208" s="14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46" t="s">
        <v>126</v>
      </c>
      <c r="AT208" s="146" t="s">
        <v>121</v>
      </c>
      <c r="AU208" s="146" t="s">
        <v>82</v>
      </c>
      <c r="AY208" s="18" t="s">
        <v>119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8" t="s">
        <v>80</v>
      </c>
      <c r="BK208" s="147">
        <f>ROUND(I208*H208,2)</f>
        <v>0</v>
      </c>
      <c r="BL208" s="18" t="s">
        <v>126</v>
      </c>
      <c r="BM208" s="146" t="s">
        <v>272</v>
      </c>
    </row>
    <row r="209" spans="1:47" s="2" customFormat="1" ht="12">
      <c r="A209" s="33"/>
      <c r="B209" s="34"/>
      <c r="C209" s="33"/>
      <c r="D209" s="148" t="s">
        <v>128</v>
      </c>
      <c r="E209" s="33"/>
      <c r="F209" s="149" t="s">
        <v>273</v>
      </c>
      <c r="G209" s="33"/>
      <c r="H209" s="33"/>
      <c r="I209" s="150"/>
      <c r="J209" s="33"/>
      <c r="K209" s="33"/>
      <c r="L209" s="34"/>
      <c r="M209" s="151"/>
      <c r="N209" s="152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128</v>
      </c>
      <c r="AU209" s="18" t="s">
        <v>82</v>
      </c>
    </row>
    <row r="210" spans="2:51" s="13" customFormat="1" ht="12">
      <c r="B210" s="153"/>
      <c r="D210" s="154" t="s">
        <v>130</v>
      </c>
      <c r="E210" s="155" t="s">
        <v>3</v>
      </c>
      <c r="F210" s="156" t="s">
        <v>274</v>
      </c>
      <c r="H210" s="155" t="s">
        <v>3</v>
      </c>
      <c r="I210" s="157"/>
      <c r="L210" s="153"/>
      <c r="M210" s="158"/>
      <c r="N210" s="159"/>
      <c r="O210" s="159"/>
      <c r="P210" s="159"/>
      <c r="Q210" s="159"/>
      <c r="R210" s="159"/>
      <c r="S210" s="159"/>
      <c r="T210" s="160"/>
      <c r="AT210" s="155" t="s">
        <v>130</v>
      </c>
      <c r="AU210" s="155" t="s">
        <v>82</v>
      </c>
      <c r="AV210" s="13" t="s">
        <v>80</v>
      </c>
      <c r="AW210" s="13" t="s">
        <v>33</v>
      </c>
      <c r="AX210" s="13" t="s">
        <v>72</v>
      </c>
      <c r="AY210" s="155" t="s">
        <v>119</v>
      </c>
    </row>
    <row r="211" spans="2:51" s="14" customFormat="1" ht="12">
      <c r="B211" s="161"/>
      <c r="D211" s="154" t="s">
        <v>130</v>
      </c>
      <c r="E211" s="162" t="s">
        <v>3</v>
      </c>
      <c r="F211" s="163" t="s">
        <v>254</v>
      </c>
      <c r="H211" s="164">
        <v>22</v>
      </c>
      <c r="I211" s="165"/>
      <c r="L211" s="161"/>
      <c r="M211" s="166"/>
      <c r="N211" s="167"/>
      <c r="O211" s="167"/>
      <c r="P211" s="167"/>
      <c r="Q211" s="167"/>
      <c r="R211" s="167"/>
      <c r="S211" s="167"/>
      <c r="T211" s="168"/>
      <c r="AT211" s="162" t="s">
        <v>130</v>
      </c>
      <c r="AU211" s="162" t="s">
        <v>82</v>
      </c>
      <c r="AV211" s="14" t="s">
        <v>82</v>
      </c>
      <c r="AW211" s="14" t="s">
        <v>33</v>
      </c>
      <c r="AX211" s="14" t="s">
        <v>80</v>
      </c>
      <c r="AY211" s="162" t="s">
        <v>119</v>
      </c>
    </row>
    <row r="212" spans="1:65" s="2" customFormat="1" ht="16.5" customHeight="1">
      <c r="A212" s="33"/>
      <c r="B212" s="134"/>
      <c r="C212" s="177" t="s">
        <v>275</v>
      </c>
      <c r="D212" s="177" t="s">
        <v>192</v>
      </c>
      <c r="E212" s="178" t="s">
        <v>276</v>
      </c>
      <c r="F212" s="179" t="s">
        <v>277</v>
      </c>
      <c r="G212" s="180" t="s">
        <v>124</v>
      </c>
      <c r="H212" s="181">
        <v>22.66</v>
      </c>
      <c r="I212" s="182"/>
      <c r="J212" s="183">
        <f>ROUND(I212*H212,2)</f>
        <v>0</v>
      </c>
      <c r="K212" s="179" t="s">
        <v>125</v>
      </c>
      <c r="L212" s="184"/>
      <c r="M212" s="185" t="s">
        <v>3</v>
      </c>
      <c r="N212" s="186" t="s">
        <v>43</v>
      </c>
      <c r="O212" s="54"/>
      <c r="P212" s="144">
        <f>O212*H212</f>
        <v>0</v>
      </c>
      <c r="Q212" s="144">
        <v>0.13</v>
      </c>
      <c r="R212" s="144">
        <f>Q212*H212</f>
        <v>2.9458</v>
      </c>
      <c r="S212" s="144">
        <v>0</v>
      </c>
      <c r="T212" s="14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46" t="s">
        <v>171</v>
      </c>
      <c r="AT212" s="146" t="s">
        <v>192</v>
      </c>
      <c r="AU212" s="146" t="s">
        <v>82</v>
      </c>
      <c r="AY212" s="18" t="s">
        <v>119</v>
      </c>
      <c r="BE212" s="147">
        <f>IF(N212="základní",J212,0)</f>
        <v>0</v>
      </c>
      <c r="BF212" s="147">
        <f>IF(N212="snížená",J212,0)</f>
        <v>0</v>
      </c>
      <c r="BG212" s="147">
        <f>IF(N212="zákl. přenesená",J212,0)</f>
        <v>0</v>
      </c>
      <c r="BH212" s="147">
        <f>IF(N212="sníž. přenesená",J212,0)</f>
        <v>0</v>
      </c>
      <c r="BI212" s="147">
        <f>IF(N212="nulová",J212,0)</f>
        <v>0</v>
      </c>
      <c r="BJ212" s="18" t="s">
        <v>80</v>
      </c>
      <c r="BK212" s="147">
        <f>ROUND(I212*H212,2)</f>
        <v>0</v>
      </c>
      <c r="BL212" s="18" t="s">
        <v>126</v>
      </c>
      <c r="BM212" s="146" t="s">
        <v>278</v>
      </c>
    </row>
    <row r="213" spans="2:51" s="13" customFormat="1" ht="12">
      <c r="B213" s="153"/>
      <c r="D213" s="154" t="s">
        <v>130</v>
      </c>
      <c r="E213" s="155" t="s">
        <v>3</v>
      </c>
      <c r="F213" s="156" t="s">
        <v>274</v>
      </c>
      <c r="H213" s="155" t="s">
        <v>3</v>
      </c>
      <c r="I213" s="157"/>
      <c r="L213" s="153"/>
      <c r="M213" s="158"/>
      <c r="N213" s="159"/>
      <c r="O213" s="159"/>
      <c r="P213" s="159"/>
      <c r="Q213" s="159"/>
      <c r="R213" s="159"/>
      <c r="S213" s="159"/>
      <c r="T213" s="160"/>
      <c r="AT213" s="155" t="s">
        <v>130</v>
      </c>
      <c r="AU213" s="155" t="s">
        <v>82</v>
      </c>
      <c r="AV213" s="13" t="s">
        <v>80</v>
      </c>
      <c r="AW213" s="13" t="s">
        <v>33</v>
      </c>
      <c r="AX213" s="13" t="s">
        <v>72</v>
      </c>
      <c r="AY213" s="155" t="s">
        <v>119</v>
      </c>
    </row>
    <row r="214" spans="2:51" s="14" customFormat="1" ht="12">
      <c r="B214" s="161"/>
      <c r="D214" s="154" t="s">
        <v>130</v>
      </c>
      <c r="E214" s="162" t="s">
        <v>3</v>
      </c>
      <c r="F214" s="163" t="s">
        <v>254</v>
      </c>
      <c r="H214" s="164">
        <v>22</v>
      </c>
      <c r="I214" s="165"/>
      <c r="L214" s="161"/>
      <c r="M214" s="166"/>
      <c r="N214" s="167"/>
      <c r="O214" s="167"/>
      <c r="P214" s="167"/>
      <c r="Q214" s="167"/>
      <c r="R214" s="167"/>
      <c r="S214" s="167"/>
      <c r="T214" s="168"/>
      <c r="AT214" s="162" t="s">
        <v>130</v>
      </c>
      <c r="AU214" s="162" t="s">
        <v>82</v>
      </c>
      <c r="AV214" s="14" t="s">
        <v>82</v>
      </c>
      <c r="AW214" s="14" t="s">
        <v>33</v>
      </c>
      <c r="AX214" s="14" t="s">
        <v>80</v>
      </c>
      <c r="AY214" s="162" t="s">
        <v>119</v>
      </c>
    </row>
    <row r="215" spans="2:51" s="14" customFormat="1" ht="12">
      <c r="B215" s="161"/>
      <c r="D215" s="154" t="s">
        <v>130</v>
      </c>
      <c r="F215" s="163" t="s">
        <v>279</v>
      </c>
      <c r="H215" s="164">
        <v>22.66</v>
      </c>
      <c r="I215" s="165"/>
      <c r="L215" s="161"/>
      <c r="M215" s="166"/>
      <c r="N215" s="167"/>
      <c r="O215" s="167"/>
      <c r="P215" s="167"/>
      <c r="Q215" s="167"/>
      <c r="R215" s="167"/>
      <c r="S215" s="167"/>
      <c r="T215" s="168"/>
      <c r="AT215" s="162" t="s">
        <v>130</v>
      </c>
      <c r="AU215" s="162" t="s">
        <v>82</v>
      </c>
      <c r="AV215" s="14" t="s">
        <v>82</v>
      </c>
      <c r="AW215" s="14" t="s">
        <v>4</v>
      </c>
      <c r="AX215" s="14" t="s">
        <v>80</v>
      </c>
      <c r="AY215" s="162" t="s">
        <v>119</v>
      </c>
    </row>
    <row r="216" spans="1:65" s="2" customFormat="1" ht="44.25" customHeight="1">
      <c r="A216" s="33"/>
      <c r="B216" s="134"/>
      <c r="C216" s="135" t="s">
        <v>280</v>
      </c>
      <c r="D216" s="135" t="s">
        <v>121</v>
      </c>
      <c r="E216" s="136" t="s">
        <v>281</v>
      </c>
      <c r="F216" s="137" t="s">
        <v>282</v>
      </c>
      <c r="G216" s="138" t="s">
        <v>124</v>
      </c>
      <c r="H216" s="139">
        <v>15.4</v>
      </c>
      <c r="I216" s="140"/>
      <c r="J216" s="141">
        <f>ROUND(I216*H216,2)</f>
        <v>0</v>
      </c>
      <c r="K216" s="137" t="s">
        <v>125</v>
      </c>
      <c r="L216" s="34"/>
      <c r="M216" s="142" t="s">
        <v>3</v>
      </c>
      <c r="N216" s="143" t="s">
        <v>43</v>
      </c>
      <c r="O216" s="54"/>
      <c r="P216" s="144">
        <f>O216*H216</f>
        <v>0</v>
      </c>
      <c r="Q216" s="144">
        <v>0.09062</v>
      </c>
      <c r="R216" s="144">
        <f>Q216*H216</f>
        <v>1.3955480000000002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126</v>
      </c>
      <c r="AT216" s="146" t="s">
        <v>121</v>
      </c>
      <c r="AU216" s="146" t="s">
        <v>82</v>
      </c>
      <c r="AY216" s="18" t="s">
        <v>119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80</v>
      </c>
      <c r="BK216" s="147">
        <f>ROUND(I216*H216,2)</f>
        <v>0</v>
      </c>
      <c r="BL216" s="18" t="s">
        <v>126</v>
      </c>
      <c r="BM216" s="146" t="s">
        <v>283</v>
      </c>
    </row>
    <row r="217" spans="1:47" s="2" customFormat="1" ht="12">
      <c r="A217" s="33"/>
      <c r="B217" s="34"/>
      <c r="C217" s="33"/>
      <c r="D217" s="148" t="s">
        <v>128</v>
      </c>
      <c r="E217" s="33"/>
      <c r="F217" s="149" t="s">
        <v>284</v>
      </c>
      <c r="G217" s="33"/>
      <c r="H217" s="33"/>
      <c r="I217" s="150"/>
      <c r="J217" s="33"/>
      <c r="K217" s="33"/>
      <c r="L217" s="34"/>
      <c r="M217" s="151"/>
      <c r="N217" s="152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128</v>
      </c>
      <c r="AU217" s="18" t="s">
        <v>82</v>
      </c>
    </row>
    <row r="218" spans="2:51" s="13" customFormat="1" ht="12">
      <c r="B218" s="153"/>
      <c r="D218" s="154" t="s">
        <v>130</v>
      </c>
      <c r="E218" s="155" t="s">
        <v>3</v>
      </c>
      <c r="F218" s="156" t="s">
        <v>285</v>
      </c>
      <c r="H218" s="155" t="s">
        <v>3</v>
      </c>
      <c r="I218" s="157"/>
      <c r="L218" s="153"/>
      <c r="M218" s="158"/>
      <c r="N218" s="159"/>
      <c r="O218" s="159"/>
      <c r="P218" s="159"/>
      <c r="Q218" s="159"/>
      <c r="R218" s="159"/>
      <c r="S218" s="159"/>
      <c r="T218" s="160"/>
      <c r="AT218" s="155" t="s">
        <v>130</v>
      </c>
      <c r="AU218" s="155" t="s">
        <v>82</v>
      </c>
      <c r="AV218" s="13" t="s">
        <v>80</v>
      </c>
      <c r="AW218" s="13" t="s">
        <v>33</v>
      </c>
      <c r="AX218" s="13" t="s">
        <v>72</v>
      </c>
      <c r="AY218" s="155" t="s">
        <v>119</v>
      </c>
    </row>
    <row r="219" spans="2:51" s="14" customFormat="1" ht="12">
      <c r="B219" s="161"/>
      <c r="D219" s="154" t="s">
        <v>130</v>
      </c>
      <c r="E219" s="162" t="s">
        <v>3</v>
      </c>
      <c r="F219" s="163" t="s">
        <v>146</v>
      </c>
      <c r="H219" s="164">
        <v>15.4</v>
      </c>
      <c r="I219" s="165"/>
      <c r="L219" s="161"/>
      <c r="M219" s="166"/>
      <c r="N219" s="167"/>
      <c r="O219" s="167"/>
      <c r="P219" s="167"/>
      <c r="Q219" s="167"/>
      <c r="R219" s="167"/>
      <c r="S219" s="167"/>
      <c r="T219" s="168"/>
      <c r="AT219" s="162" t="s">
        <v>130</v>
      </c>
      <c r="AU219" s="162" t="s">
        <v>82</v>
      </c>
      <c r="AV219" s="14" t="s">
        <v>82</v>
      </c>
      <c r="AW219" s="14" t="s">
        <v>33</v>
      </c>
      <c r="AX219" s="14" t="s">
        <v>72</v>
      </c>
      <c r="AY219" s="162" t="s">
        <v>119</v>
      </c>
    </row>
    <row r="220" spans="2:51" s="15" customFormat="1" ht="12">
      <c r="B220" s="169"/>
      <c r="D220" s="154" t="s">
        <v>130</v>
      </c>
      <c r="E220" s="170" t="s">
        <v>3</v>
      </c>
      <c r="F220" s="171" t="s">
        <v>133</v>
      </c>
      <c r="H220" s="172">
        <v>15.4</v>
      </c>
      <c r="I220" s="173"/>
      <c r="L220" s="169"/>
      <c r="M220" s="174"/>
      <c r="N220" s="175"/>
      <c r="O220" s="175"/>
      <c r="P220" s="175"/>
      <c r="Q220" s="175"/>
      <c r="R220" s="175"/>
      <c r="S220" s="175"/>
      <c r="T220" s="176"/>
      <c r="AT220" s="170" t="s">
        <v>130</v>
      </c>
      <c r="AU220" s="170" t="s">
        <v>82</v>
      </c>
      <c r="AV220" s="15" t="s">
        <v>126</v>
      </c>
      <c r="AW220" s="15" t="s">
        <v>33</v>
      </c>
      <c r="AX220" s="15" t="s">
        <v>80</v>
      </c>
      <c r="AY220" s="170" t="s">
        <v>119</v>
      </c>
    </row>
    <row r="221" spans="1:65" s="2" customFormat="1" ht="16.5" customHeight="1">
      <c r="A221" s="33"/>
      <c r="B221" s="134"/>
      <c r="C221" s="177" t="s">
        <v>286</v>
      </c>
      <c r="D221" s="177" t="s">
        <v>192</v>
      </c>
      <c r="E221" s="178" t="s">
        <v>287</v>
      </c>
      <c r="F221" s="179" t="s">
        <v>288</v>
      </c>
      <c r="G221" s="180" t="s">
        <v>124</v>
      </c>
      <c r="H221" s="181">
        <v>15.862</v>
      </c>
      <c r="I221" s="182"/>
      <c r="J221" s="183">
        <f>ROUND(I221*H221,2)</f>
        <v>0</v>
      </c>
      <c r="K221" s="179" t="s">
        <v>125</v>
      </c>
      <c r="L221" s="184"/>
      <c r="M221" s="185" t="s">
        <v>3</v>
      </c>
      <c r="N221" s="186" t="s">
        <v>43</v>
      </c>
      <c r="O221" s="54"/>
      <c r="P221" s="144">
        <f>O221*H221</f>
        <v>0</v>
      </c>
      <c r="Q221" s="144">
        <v>0.18</v>
      </c>
      <c r="R221" s="144">
        <f>Q221*H221</f>
        <v>2.8551599999999997</v>
      </c>
      <c r="S221" s="144">
        <v>0</v>
      </c>
      <c r="T221" s="14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46" t="s">
        <v>171</v>
      </c>
      <c r="AT221" s="146" t="s">
        <v>192</v>
      </c>
      <c r="AU221" s="146" t="s">
        <v>82</v>
      </c>
      <c r="AY221" s="18" t="s">
        <v>119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80</v>
      </c>
      <c r="BK221" s="147">
        <f>ROUND(I221*H221,2)</f>
        <v>0</v>
      </c>
      <c r="BL221" s="18" t="s">
        <v>126</v>
      </c>
      <c r="BM221" s="146" t="s">
        <v>289</v>
      </c>
    </row>
    <row r="222" spans="2:51" s="13" customFormat="1" ht="12">
      <c r="B222" s="153"/>
      <c r="D222" s="154" t="s">
        <v>130</v>
      </c>
      <c r="E222" s="155" t="s">
        <v>3</v>
      </c>
      <c r="F222" s="156" t="s">
        <v>285</v>
      </c>
      <c r="H222" s="155" t="s">
        <v>3</v>
      </c>
      <c r="I222" s="157"/>
      <c r="L222" s="153"/>
      <c r="M222" s="158"/>
      <c r="N222" s="159"/>
      <c r="O222" s="159"/>
      <c r="P222" s="159"/>
      <c r="Q222" s="159"/>
      <c r="R222" s="159"/>
      <c r="S222" s="159"/>
      <c r="T222" s="160"/>
      <c r="AT222" s="155" t="s">
        <v>130</v>
      </c>
      <c r="AU222" s="155" t="s">
        <v>82</v>
      </c>
      <c r="AV222" s="13" t="s">
        <v>80</v>
      </c>
      <c r="AW222" s="13" t="s">
        <v>33</v>
      </c>
      <c r="AX222" s="13" t="s">
        <v>72</v>
      </c>
      <c r="AY222" s="155" t="s">
        <v>119</v>
      </c>
    </row>
    <row r="223" spans="2:51" s="14" customFormat="1" ht="12">
      <c r="B223" s="161"/>
      <c r="D223" s="154" t="s">
        <v>130</v>
      </c>
      <c r="E223" s="162" t="s">
        <v>3</v>
      </c>
      <c r="F223" s="163" t="s">
        <v>146</v>
      </c>
      <c r="H223" s="164">
        <v>15.4</v>
      </c>
      <c r="I223" s="165"/>
      <c r="L223" s="161"/>
      <c r="M223" s="166"/>
      <c r="N223" s="167"/>
      <c r="O223" s="167"/>
      <c r="P223" s="167"/>
      <c r="Q223" s="167"/>
      <c r="R223" s="167"/>
      <c r="S223" s="167"/>
      <c r="T223" s="168"/>
      <c r="AT223" s="162" t="s">
        <v>130</v>
      </c>
      <c r="AU223" s="162" t="s">
        <v>82</v>
      </c>
      <c r="AV223" s="14" t="s">
        <v>82</v>
      </c>
      <c r="AW223" s="14" t="s">
        <v>33</v>
      </c>
      <c r="AX223" s="14" t="s">
        <v>80</v>
      </c>
      <c r="AY223" s="162" t="s">
        <v>119</v>
      </c>
    </row>
    <row r="224" spans="2:51" s="14" customFormat="1" ht="12">
      <c r="B224" s="161"/>
      <c r="D224" s="154" t="s">
        <v>130</v>
      </c>
      <c r="F224" s="163" t="s">
        <v>290</v>
      </c>
      <c r="H224" s="164">
        <v>15.862</v>
      </c>
      <c r="I224" s="165"/>
      <c r="L224" s="161"/>
      <c r="M224" s="166"/>
      <c r="N224" s="167"/>
      <c r="O224" s="167"/>
      <c r="P224" s="167"/>
      <c r="Q224" s="167"/>
      <c r="R224" s="167"/>
      <c r="S224" s="167"/>
      <c r="T224" s="168"/>
      <c r="AT224" s="162" t="s">
        <v>130</v>
      </c>
      <c r="AU224" s="162" t="s">
        <v>82</v>
      </c>
      <c r="AV224" s="14" t="s">
        <v>82</v>
      </c>
      <c r="AW224" s="14" t="s">
        <v>4</v>
      </c>
      <c r="AX224" s="14" t="s">
        <v>80</v>
      </c>
      <c r="AY224" s="162" t="s">
        <v>119</v>
      </c>
    </row>
    <row r="225" spans="2:63" s="12" customFormat="1" ht="22.9" customHeight="1">
      <c r="B225" s="121"/>
      <c r="D225" s="122" t="s">
        <v>71</v>
      </c>
      <c r="E225" s="132" t="s">
        <v>171</v>
      </c>
      <c r="F225" s="132" t="s">
        <v>291</v>
      </c>
      <c r="I225" s="124"/>
      <c r="J225" s="133">
        <f>BK225</f>
        <v>0</v>
      </c>
      <c r="L225" s="121"/>
      <c r="M225" s="126"/>
      <c r="N225" s="127"/>
      <c r="O225" s="127"/>
      <c r="P225" s="128">
        <f>SUM(P226:P237)</f>
        <v>0</v>
      </c>
      <c r="Q225" s="127"/>
      <c r="R225" s="128">
        <f>SUM(R226:R237)</f>
        <v>1.92726</v>
      </c>
      <c r="S225" s="127"/>
      <c r="T225" s="129">
        <f>SUM(T226:T237)</f>
        <v>3.0599999999999996</v>
      </c>
      <c r="AR225" s="122" t="s">
        <v>80</v>
      </c>
      <c r="AT225" s="130" t="s">
        <v>71</v>
      </c>
      <c r="AU225" s="130" t="s">
        <v>80</v>
      </c>
      <c r="AY225" s="122" t="s">
        <v>119</v>
      </c>
      <c r="BK225" s="131">
        <f>SUM(BK226:BK237)</f>
        <v>0</v>
      </c>
    </row>
    <row r="226" spans="1:65" s="2" customFormat="1" ht="24.2" customHeight="1">
      <c r="A226" s="33"/>
      <c r="B226" s="134"/>
      <c r="C226" s="135" t="s">
        <v>292</v>
      </c>
      <c r="D226" s="135" t="s">
        <v>121</v>
      </c>
      <c r="E226" s="136" t="s">
        <v>293</v>
      </c>
      <c r="F226" s="137" t="s">
        <v>294</v>
      </c>
      <c r="G226" s="138" t="s">
        <v>167</v>
      </c>
      <c r="H226" s="139">
        <v>368</v>
      </c>
      <c r="I226" s="140"/>
      <c r="J226" s="141">
        <f>ROUND(I226*H226,2)</f>
        <v>0</v>
      </c>
      <c r="K226" s="137" t="s">
        <v>125</v>
      </c>
      <c r="L226" s="34"/>
      <c r="M226" s="142" t="s">
        <v>3</v>
      </c>
      <c r="N226" s="143" t="s">
        <v>43</v>
      </c>
      <c r="O226" s="54"/>
      <c r="P226" s="144">
        <f>O226*H226</f>
        <v>0</v>
      </c>
      <c r="Q226" s="144">
        <v>0</v>
      </c>
      <c r="R226" s="144">
        <f>Q226*H226</f>
        <v>0</v>
      </c>
      <c r="S226" s="144">
        <v>0</v>
      </c>
      <c r="T226" s="145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46" t="s">
        <v>126</v>
      </c>
      <c r="AT226" s="146" t="s">
        <v>121</v>
      </c>
      <c r="AU226" s="146" t="s">
        <v>82</v>
      </c>
      <c r="AY226" s="18" t="s">
        <v>119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8" t="s">
        <v>80</v>
      </c>
      <c r="BK226" s="147">
        <f>ROUND(I226*H226,2)</f>
        <v>0</v>
      </c>
      <c r="BL226" s="18" t="s">
        <v>126</v>
      </c>
      <c r="BM226" s="146" t="s">
        <v>295</v>
      </c>
    </row>
    <row r="227" spans="1:47" s="2" customFormat="1" ht="12">
      <c r="A227" s="33"/>
      <c r="B227" s="34"/>
      <c r="C227" s="33"/>
      <c r="D227" s="148" t="s">
        <v>128</v>
      </c>
      <c r="E227" s="33"/>
      <c r="F227" s="149" t="s">
        <v>296</v>
      </c>
      <c r="G227" s="33"/>
      <c r="H227" s="33"/>
      <c r="I227" s="150"/>
      <c r="J227" s="33"/>
      <c r="K227" s="33"/>
      <c r="L227" s="34"/>
      <c r="M227" s="151"/>
      <c r="N227" s="152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128</v>
      </c>
      <c r="AU227" s="18" t="s">
        <v>82</v>
      </c>
    </row>
    <row r="228" spans="2:51" s="14" customFormat="1" ht="12">
      <c r="B228" s="161"/>
      <c r="D228" s="154" t="s">
        <v>130</v>
      </c>
      <c r="E228" s="162" t="s">
        <v>3</v>
      </c>
      <c r="F228" s="163" t="s">
        <v>297</v>
      </c>
      <c r="H228" s="164">
        <v>368</v>
      </c>
      <c r="I228" s="165"/>
      <c r="L228" s="161"/>
      <c r="M228" s="166"/>
      <c r="N228" s="167"/>
      <c r="O228" s="167"/>
      <c r="P228" s="167"/>
      <c r="Q228" s="167"/>
      <c r="R228" s="167"/>
      <c r="S228" s="167"/>
      <c r="T228" s="168"/>
      <c r="AT228" s="162" t="s">
        <v>130</v>
      </c>
      <c r="AU228" s="162" t="s">
        <v>82</v>
      </c>
      <c r="AV228" s="14" t="s">
        <v>82</v>
      </c>
      <c r="AW228" s="14" t="s">
        <v>33</v>
      </c>
      <c r="AX228" s="14" t="s">
        <v>80</v>
      </c>
      <c r="AY228" s="162" t="s">
        <v>119</v>
      </c>
    </row>
    <row r="229" spans="1:65" s="2" customFormat="1" ht="16.5" customHeight="1">
      <c r="A229" s="33"/>
      <c r="B229" s="134"/>
      <c r="C229" s="177" t="s">
        <v>298</v>
      </c>
      <c r="D229" s="177" t="s">
        <v>192</v>
      </c>
      <c r="E229" s="178" t="s">
        <v>299</v>
      </c>
      <c r="F229" s="179" t="s">
        <v>300</v>
      </c>
      <c r="G229" s="180" t="s">
        <v>167</v>
      </c>
      <c r="H229" s="181">
        <v>368</v>
      </c>
      <c r="I229" s="182"/>
      <c r="J229" s="183">
        <f>ROUND(I229*H229,2)</f>
        <v>0</v>
      </c>
      <c r="K229" s="179" t="s">
        <v>3</v>
      </c>
      <c r="L229" s="184"/>
      <c r="M229" s="185" t="s">
        <v>3</v>
      </c>
      <c r="N229" s="186" t="s">
        <v>43</v>
      </c>
      <c r="O229" s="54"/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171</v>
      </c>
      <c r="AT229" s="146" t="s">
        <v>192</v>
      </c>
      <c r="AU229" s="146" t="s">
        <v>82</v>
      </c>
      <c r="AY229" s="18" t="s">
        <v>119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80</v>
      </c>
      <c r="BK229" s="147">
        <f>ROUND(I229*H229,2)</f>
        <v>0</v>
      </c>
      <c r="BL229" s="18" t="s">
        <v>126</v>
      </c>
      <c r="BM229" s="146" t="s">
        <v>301</v>
      </c>
    </row>
    <row r="230" spans="2:51" s="14" customFormat="1" ht="12">
      <c r="B230" s="161"/>
      <c r="D230" s="154" t="s">
        <v>130</v>
      </c>
      <c r="E230" s="162" t="s">
        <v>3</v>
      </c>
      <c r="F230" s="163" t="s">
        <v>297</v>
      </c>
      <c r="H230" s="164">
        <v>368</v>
      </c>
      <c r="I230" s="165"/>
      <c r="L230" s="161"/>
      <c r="M230" s="166"/>
      <c r="N230" s="167"/>
      <c r="O230" s="167"/>
      <c r="P230" s="167"/>
      <c r="Q230" s="167"/>
      <c r="R230" s="167"/>
      <c r="S230" s="167"/>
      <c r="T230" s="168"/>
      <c r="AT230" s="162" t="s">
        <v>130</v>
      </c>
      <c r="AU230" s="162" t="s">
        <v>82</v>
      </c>
      <c r="AV230" s="14" t="s">
        <v>82</v>
      </c>
      <c r="AW230" s="14" t="s">
        <v>33</v>
      </c>
      <c r="AX230" s="14" t="s">
        <v>80</v>
      </c>
      <c r="AY230" s="162" t="s">
        <v>119</v>
      </c>
    </row>
    <row r="231" spans="1:65" s="2" customFormat="1" ht="21.75" customHeight="1">
      <c r="A231" s="33"/>
      <c r="B231" s="134"/>
      <c r="C231" s="135" t="s">
        <v>302</v>
      </c>
      <c r="D231" s="135" t="s">
        <v>121</v>
      </c>
      <c r="E231" s="136" t="s">
        <v>303</v>
      </c>
      <c r="F231" s="137" t="s">
        <v>304</v>
      </c>
      <c r="G231" s="138" t="s">
        <v>180</v>
      </c>
      <c r="H231" s="139">
        <v>5.1</v>
      </c>
      <c r="I231" s="140"/>
      <c r="J231" s="141">
        <f>ROUND(I231*H231,2)</f>
        <v>0</v>
      </c>
      <c r="K231" s="137" t="s">
        <v>125</v>
      </c>
      <c r="L231" s="34"/>
      <c r="M231" s="142" t="s">
        <v>3</v>
      </c>
      <c r="N231" s="143" t="s">
        <v>43</v>
      </c>
      <c r="O231" s="54"/>
      <c r="P231" s="144">
        <f>O231*H231</f>
        <v>0</v>
      </c>
      <c r="Q231" s="144">
        <v>0</v>
      </c>
      <c r="R231" s="144">
        <f>Q231*H231</f>
        <v>0</v>
      </c>
      <c r="S231" s="144">
        <v>0.6</v>
      </c>
      <c r="T231" s="145">
        <f>S231*H231</f>
        <v>3.0599999999999996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46" t="s">
        <v>126</v>
      </c>
      <c r="AT231" s="146" t="s">
        <v>121</v>
      </c>
      <c r="AU231" s="146" t="s">
        <v>82</v>
      </c>
      <c r="AY231" s="18" t="s">
        <v>119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8" t="s">
        <v>80</v>
      </c>
      <c r="BK231" s="147">
        <f>ROUND(I231*H231,2)</f>
        <v>0</v>
      </c>
      <c r="BL231" s="18" t="s">
        <v>126</v>
      </c>
      <c r="BM231" s="146" t="s">
        <v>305</v>
      </c>
    </row>
    <row r="232" spans="1:47" s="2" customFormat="1" ht="12">
      <c r="A232" s="33"/>
      <c r="B232" s="34"/>
      <c r="C232" s="33"/>
      <c r="D232" s="148" t="s">
        <v>128</v>
      </c>
      <c r="E232" s="33"/>
      <c r="F232" s="149" t="s">
        <v>306</v>
      </c>
      <c r="G232" s="33"/>
      <c r="H232" s="33"/>
      <c r="I232" s="150"/>
      <c r="J232" s="33"/>
      <c r="K232" s="33"/>
      <c r="L232" s="34"/>
      <c r="M232" s="151"/>
      <c r="N232" s="152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128</v>
      </c>
      <c r="AU232" s="18" t="s">
        <v>82</v>
      </c>
    </row>
    <row r="233" spans="2:51" s="14" customFormat="1" ht="12">
      <c r="B233" s="161"/>
      <c r="D233" s="154" t="s">
        <v>130</v>
      </c>
      <c r="E233" s="162" t="s">
        <v>3</v>
      </c>
      <c r="F233" s="163" t="s">
        <v>307</v>
      </c>
      <c r="H233" s="164">
        <v>5.1</v>
      </c>
      <c r="I233" s="165"/>
      <c r="L233" s="161"/>
      <c r="M233" s="166"/>
      <c r="N233" s="167"/>
      <c r="O233" s="167"/>
      <c r="P233" s="167"/>
      <c r="Q233" s="167"/>
      <c r="R233" s="167"/>
      <c r="S233" s="167"/>
      <c r="T233" s="168"/>
      <c r="AT233" s="162" t="s">
        <v>130</v>
      </c>
      <c r="AU233" s="162" t="s">
        <v>82</v>
      </c>
      <c r="AV233" s="14" t="s">
        <v>82</v>
      </c>
      <c r="AW233" s="14" t="s">
        <v>33</v>
      </c>
      <c r="AX233" s="14" t="s">
        <v>80</v>
      </c>
      <c r="AY233" s="162" t="s">
        <v>119</v>
      </c>
    </row>
    <row r="234" spans="1:65" s="2" customFormat="1" ht="24.2" customHeight="1">
      <c r="A234" s="33"/>
      <c r="B234" s="134"/>
      <c r="C234" s="135" t="s">
        <v>308</v>
      </c>
      <c r="D234" s="135" t="s">
        <v>121</v>
      </c>
      <c r="E234" s="136" t="s">
        <v>309</v>
      </c>
      <c r="F234" s="137" t="s">
        <v>310</v>
      </c>
      <c r="G234" s="138" t="s">
        <v>311</v>
      </c>
      <c r="H234" s="139">
        <v>1</v>
      </c>
      <c r="I234" s="140"/>
      <c r="J234" s="141">
        <f>ROUND(I234*H234,2)</f>
        <v>0</v>
      </c>
      <c r="K234" s="137" t="s">
        <v>125</v>
      </c>
      <c r="L234" s="34"/>
      <c r="M234" s="142" t="s">
        <v>3</v>
      </c>
      <c r="N234" s="143" t="s">
        <v>43</v>
      </c>
      <c r="O234" s="54"/>
      <c r="P234" s="144">
        <f>O234*H234</f>
        <v>0</v>
      </c>
      <c r="Q234" s="144">
        <v>1.92726</v>
      </c>
      <c r="R234" s="144">
        <f>Q234*H234</f>
        <v>1.92726</v>
      </c>
      <c r="S234" s="144">
        <v>0</v>
      </c>
      <c r="T234" s="14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46" t="s">
        <v>126</v>
      </c>
      <c r="AT234" s="146" t="s">
        <v>121</v>
      </c>
      <c r="AU234" s="146" t="s">
        <v>82</v>
      </c>
      <c r="AY234" s="18" t="s">
        <v>119</v>
      </c>
      <c r="BE234" s="147">
        <f>IF(N234="základní",J234,0)</f>
        <v>0</v>
      </c>
      <c r="BF234" s="147">
        <f>IF(N234="snížená",J234,0)</f>
        <v>0</v>
      </c>
      <c r="BG234" s="147">
        <f>IF(N234="zákl. přenesená",J234,0)</f>
        <v>0</v>
      </c>
      <c r="BH234" s="147">
        <f>IF(N234="sníž. přenesená",J234,0)</f>
        <v>0</v>
      </c>
      <c r="BI234" s="147">
        <f>IF(N234="nulová",J234,0)</f>
        <v>0</v>
      </c>
      <c r="BJ234" s="18" t="s">
        <v>80</v>
      </c>
      <c r="BK234" s="147">
        <f>ROUND(I234*H234,2)</f>
        <v>0</v>
      </c>
      <c r="BL234" s="18" t="s">
        <v>126</v>
      </c>
      <c r="BM234" s="146" t="s">
        <v>312</v>
      </c>
    </row>
    <row r="235" spans="1:47" s="2" customFormat="1" ht="12">
      <c r="A235" s="33"/>
      <c r="B235" s="34"/>
      <c r="C235" s="33"/>
      <c r="D235" s="148" t="s">
        <v>128</v>
      </c>
      <c r="E235" s="33"/>
      <c r="F235" s="149" t="s">
        <v>313</v>
      </c>
      <c r="G235" s="33"/>
      <c r="H235" s="33"/>
      <c r="I235" s="150"/>
      <c r="J235" s="33"/>
      <c r="K235" s="33"/>
      <c r="L235" s="34"/>
      <c r="M235" s="151"/>
      <c r="N235" s="152"/>
      <c r="O235" s="54"/>
      <c r="P235" s="54"/>
      <c r="Q235" s="54"/>
      <c r="R235" s="54"/>
      <c r="S235" s="54"/>
      <c r="T235" s="55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128</v>
      </c>
      <c r="AU235" s="18" t="s">
        <v>82</v>
      </c>
    </row>
    <row r="236" spans="2:51" s="14" customFormat="1" ht="12">
      <c r="B236" s="161"/>
      <c r="D236" s="154" t="s">
        <v>130</v>
      </c>
      <c r="E236" s="162" t="s">
        <v>3</v>
      </c>
      <c r="F236" s="163" t="s">
        <v>80</v>
      </c>
      <c r="H236" s="164">
        <v>1</v>
      </c>
      <c r="I236" s="165"/>
      <c r="L236" s="161"/>
      <c r="M236" s="166"/>
      <c r="N236" s="167"/>
      <c r="O236" s="167"/>
      <c r="P236" s="167"/>
      <c r="Q236" s="167"/>
      <c r="R236" s="167"/>
      <c r="S236" s="167"/>
      <c r="T236" s="168"/>
      <c r="AT236" s="162" t="s">
        <v>130</v>
      </c>
      <c r="AU236" s="162" t="s">
        <v>82</v>
      </c>
      <c r="AV236" s="14" t="s">
        <v>82</v>
      </c>
      <c r="AW236" s="14" t="s">
        <v>33</v>
      </c>
      <c r="AX236" s="14" t="s">
        <v>72</v>
      </c>
      <c r="AY236" s="162" t="s">
        <v>119</v>
      </c>
    </row>
    <row r="237" spans="2:51" s="15" customFormat="1" ht="12">
      <c r="B237" s="169"/>
      <c r="D237" s="154" t="s">
        <v>130</v>
      </c>
      <c r="E237" s="170" t="s">
        <v>3</v>
      </c>
      <c r="F237" s="171" t="s">
        <v>133</v>
      </c>
      <c r="H237" s="172">
        <v>1</v>
      </c>
      <c r="I237" s="173"/>
      <c r="L237" s="169"/>
      <c r="M237" s="174"/>
      <c r="N237" s="175"/>
      <c r="O237" s="175"/>
      <c r="P237" s="175"/>
      <c r="Q237" s="175"/>
      <c r="R237" s="175"/>
      <c r="S237" s="175"/>
      <c r="T237" s="176"/>
      <c r="AT237" s="170" t="s">
        <v>130</v>
      </c>
      <c r="AU237" s="170" t="s">
        <v>82</v>
      </c>
      <c r="AV237" s="15" t="s">
        <v>126</v>
      </c>
      <c r="AW237" s="15" t="s">
        <v>33</v>
      </c>
      <c r="AX237" s="15" t="s">
        <v>80</v>
      </c>
      <c r="AY237" s="170" t="s">
        <v>119</v>
      </c>
    </row>
    <row r="238" spans="2:63" s="12" customFormat="1" ht="22.9" customHeight="1">
      <c r="B238" s="121"/>
      <c r="D238" s="122" t="s">
        <v>71</v>
      </c>
      <c r="E238" s="132" t="s">
        <v>177</v>
      </c>
      <c r="F238" s="132" t="s">
        <v>314</v>
      </c>
      <c r="I238" s="124"/>
      <c r="J238" s="133">
        <f>BK238</f>
        <v>0</v>
      </c>
      <c r="L238" s="121"/>
      <c r="M238" s="126"/>
      <c r="N238" s="127"/>
      <c r="O238" s="127"/>
      <c r="P238" s="128">
        <f>SUM(P239:P306)</f>
        <v>0</v>
      </c>
      <c r="Q238" s="127"/>
      <c r="R238" s="128">
        <f>SUM(R239:R306)</f>
        <v>149.56966710000003</v>
      </c>
      <c r="S238" s="127"/>
      <c r="T238" s="129">
        <f>SUM(T239:T306)</f>
        <v>19.81</v>
      </c>
      <c r="AR238" s="122" t="s">
        <v>80</v>
      </c>
      <c r="AT238" s="130" t="s">
        <v>71</v>
      </c>
      <c r="AU238" s="130" t="s">
        <v>80</v>
      </c>
      <c r="AY238" s="122" t="s">
        <v>119</v>
      </c>
      <c r="BK238" s="131">
        <f>SUM(BK239:BK306)</f>
        <v>0</v>
      </c>
    </row>
    <row r="239" spans="1:65" s="2" customFormat="1" ht="16.5" customHeight="1">
      <c r="A239" s="33"/>
      <c r="B239" s="134"/>
      <c r="C239" s="135" t="s">
        <v>315</v>
      </c>
      <c r="D239" s="135" t="s">
        <v>121</v>
      </c>
      <c r="E239" s="136" t="s">
        <v>316</v>
      </c>
      <c r="F239" s="137" t="s">
        <v>317</v>
      </c>
      <c r="G239" s="138" t="s">
        <v>167</v>
      </c>
      <c r="H239" s="139">
        <v>190</v>
      </c>
      <c r="I239" s="140"/>
      <c r="J239" s="141">
        <f>ROUND(I239*H239,2)</f>
        <v>0</v>
      </c>
      <c r="K239" s="137" t="s">
        <v>125</v>
      </c>
      <c r="L239" s="34"/>
      <c r="M239" s="142" t="s">
        <v>3</v>
      </c>
      <c r="N239" s="143" t="s">
        <v>43</v>
      </c>
      <c r="O239" s="54"/>
      <c r="P239" s="144">
        <f>O239*H239</f>
        <v>0</v>
      </c>
      <c r="Q239" s="144">
        <v>0.0002</v>
      </c>
      <c r="R239" s="144">
        <f>Q239*H239</f>
        <v>0.038</v>
      </c>
      <c r="S239" s="144">
        <v>0</v>
      </c>
      <c r="T239" s="14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46" t="s">
        <v>126</v>
      </c>
      <c r="AT239" s="146" t="s">
        <v>121</v>
      </c>
      <c r="AU239" s="146" t="s">
        <v>82</v>
      </c>
      <c r="AY239" s="18" t="s">
        <v>119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8" t="s">
        <v>80</v>
      </c>
      <c r="BK239" s="147">
        <f>ROUND(I239*H239,2)</f>
        <v>0</v>
      </c>
      <c r="BL239" s="18" t="s">
        <v>126</v>
      </c>
      <c r="BM239" s="146" t="s">
        <v>318</v>
      </c>
    </row>
    <row r="240" spans="1:47" s="2" customFormat="1" ht="12">
      <c r="A240" s="33"/>
      <c r="B240" s="34"/>
      <c r="C240" s="33"/>
      <c r="D240" s="148" t="s">
        <v>128</v>
      </c>
      <c r="E240" s="33"/>
      <c r="F240" s="149" t="s">
        <v>319</v>
      </c>
      <c r="G240" s="33"/>
      <c r="H240" s="33"/>
      <c r="I240" s="150"/>
      <c r="J240" s="33"/>
      <c r="K240" s="33"/>
      <c r="L240" s="34"/>
      <c r="M240" s="151"/>
      <c r="N240" s="152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128</v>
      </c>
      <c r="AU240" s="18" t="s">
        <v>82</v>
      </c>
    </row>
    <row r="241" spans="2:51" s="14" customFormat="1" ht="12">
      <c r="B241" s="161"/>
      <c r="D241" s="154" t="s">
        <v>130</v>
      </c>
      <c r="E241" s="162" t="s">
        <v>3</v>
      </c>
      <c r="F241" s="163" t="s">
        <v>320</v>
      </c>
      <c r="H241" s="164">
        <v>190</v>
      </c>
      <c r="I241" s="165"/>
      <c r="L241" s="161"/>
      <c r="M241" s="166"/>
      <c r="N241" s="167"/>
      <c r="O241" s="167"/>
      <c r="P241" s="167"/>
      <c r="Q241" s="167"/>
      <c r="R241" s="167"/>
      <c r="S241" s="167"/>
      <c r="T241" s="168"/>
      <c r="AT241" s="162" t="s">
        <v>130</v>
      </c>
      <c r="AU241" s="162" t="s">
        <v>82</v>
      </c>
      <c r="AV241" s="14" t="s">
        <v>82</v>
      </c>
      <c r="AW241" s="14" t="s">
        <v>33</v>
      </c>
      <c r="AX241" s="14" t="s">
        <v>80</v>
      </c>
      <c r="AY241" s="162" t="s">
        <v>119</v>
      </c>
    </row>
    <row r="242" spans="1:65" s="2" customFormat="1" ht="21.75" customHeight="1">
      <c r="A242" s="33"/>
      <c r="B242" s="134"/>
      <c r="C242" s="135" t="s">
        <v>321</v>
      </c>
      <c r="D242" s="135" t="s">
        <v>121</v>
      </c>
      <c r="E242" s="136" t="s">
        <v>322</v>
      </c>
      <c r="F242" s="137" t="s">
        <v>323</v>
      </c>
      <c r="G242" s="138" t="s">
        <v>167</v>
      </c>
      <c r="H242" s="139">
        <v>20</v>
      </c>
      <c r="I242" s="140"/>
      <c r="J242" s="141">
        <f>ROUND(I242*H242,2)</f>
        <v>0</v>
      </c>
      <c r="K242" s="137" t="s">
        <v>125</v>
      </c>
      <c r="L242" s="34"/>
      <c r="M242" s="142" t="s">
        <v>3</v>
      </c>
      <c r="N242" s="143" t="s">
        <v>43</v>
      </c>
      <c r="O242" s="54"/>
      <c r="P242" s="144">
        <f>O242*H242</f>
        <v>0</v>
      </c>
      <c r="Q242" s="144">
        <v>7E-05</v>
      </c>
      <c r="R242" s="144">
        <f>Q242*H242</f>
        <v>0.0013999999999999998</v>
      </c>
      <c r="S242" s="144">
        <v>0</v>
      </c>
      <c r="T242" s="145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46" t="s">
        <v>126</v>
      </c>
      <c r="AT242" s="146" t="s">
        <v>121</v>
      </c>
      <c r="AU242" s="146" t="s">
        <v>82</v>
      </c>
      <c r="AY242" s="18" t="s">
        <v>119</v>
      </c>
      <c r="BE242" s="147">
        <f>IF(N242="základní",J242,0)</f>
        <v>0</v>
      </c>
      <c r="BF242" s="147">
        <f>IF(N242="snížená",J242,0)</f>
        <v>0</v>
      </c>
      <c r="BG242" s="147">
        <f>IF(N242="zákl. přenesená",J242,0)</f>
        <v>0</v>
      </c>
      <c r="BH242" s="147">
        <f>IF(N242="sníž. přenesená",J242,0)</f>
        <v>0</v>
      </c>
      <c r="BI242" s="147">
        <f>IF(N242="nulová",J242,0)</f>
        <v>0</v>
      </c>
      <c r="BJ242" s="18" t="s">
        <v>80</v>
      </c>
      <c r="BK242" s="147">
        <f>ROUND(I242*H242,2)</f>
        <v>0</v>
      </c>
      <c r="BL242" s="18" t="s">
        <v>126</v>
      </c>
      <c r="BM242" s="146" t="s">
        <v>324</v>
      </c>
    </row>
    <row r="243" spans="1:47" s="2" customFormat="1" ht="12">
      <c r="A243" s="33"/>
      <c r="B243" s="34"/>
      <c r="C243" s="33"/>
      <c r="D243" s="148" t="s">
        <v>128</v>
      </c>
      <c r="E243" s="33"/>
      <c r="F243" s="149" t="s">
        <v>325</v>
      </c>
      <c r="G243" s="33"/>
      <c r="H243" s="33"/>
      <c r="I243" s="150"/>
      <c r="J243" s="33"/>
      <c r="K243" s="33"/>
      <c r="L243" s="34"/>
      <c r="M243" s="151"/>
      <c r="N243" s="152"/>
      <c r="O243" s="54"/>
      <c r="P243" s="54"/>
      <c r="Q243" s="54"/>
      <c r="R243" s="54"/>
      <c r="S243" s="54"/>
      <c r="T243" s="55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128</v>
      </c>
      <c r="AU243" s="18" t="s">
        <v>82</v>
      </c>
    </row>
    <row r="244" spans="2:51" s="14" customFormat="1" ht="12">
      <c r="B244" s="161"/>
      <c r="D244" s="154" t="s">
        <v>130</v>
      </c>
      <c r="E244" s="162" t="s">
        <v>3</v>
      </c>
      <c r="F244" s="163" t="s">
        <v>244</v>
      </c>
      <c r="H244" s="164">
        <v>20</v>
      </c>
      <c r="I244" s="165"/>
      <c r="L244" s="161"/>
      <c r="M244" s="166"/>
      <c r="N244" s="167"/>
      <c r="O244" s="167"/>
      <c r="P244" s="167"/>
      <c r="Q244" s="167"/>
      <c r="R244" s="167"/>
      <c r="S244" s="167"/>
      <c r="T244" s="168"/>
      <c r="AT244" s="162" t="s">
        <v>130</v>
      </c>
      <c r="AU244" s="162" t="s">
        <v>82</v>
      </c>
      <c r="AV244" s="14" t="s">
        <v>82</v>
      </c>
      <c r="AW244" s="14" t="s">
        <v>33</v>
      </c>
      <c r="AX244" s="14" t="s">
        <v>80</v>
      </c>
      <c r="AY244" s="162" t="s">
        <v>119</v>
      </c>
    </row>
    <row r="245" spans="1:65" s="2" customFormat="1" ht="16.5" customHeight="1">
      <c r="A245" s="33"/>
      <c r="B245" s="134"/>
      <c r="C245" s="135" t="s">
        <v>326</v>
      </c>
      <c r="D245" s="135" t="s">
        <v>121</v>
      </c>
      <c r="E245" s="136" t="s">
        <v>327</v>
      </c>
      <c r="F245" s="137" t="s">
        <v>328</v>
      </c>
      <c r="G245" s="138" t="s">
        <v>167</v>
      </c>
      <c r="H245" s="139">
        <v>372</v>
      </c>
      <c r="I245" s="140"/>
      <c r="J245" s="141">
        <f>ROUND(I245*H245,2)</f>
        <v>0</v>
      </c>
      <c r="K245" s="137" t="s">
        <v>125</v>
      </c>
      <c r="L245" s="34"/>
      <c r="M245" s="142" t="s">
        <v>3</v>
      </c>
      <c r="N245" s="143" t="s">
        <v>43</v>
      </c>
      <c r="O245" s="54"/>
      <c r="P245" s="144">
        <f>O245*H245</f>
        <v>0</v>
      </c>
      <c r="Q245" s="144">
        <v>0.0004</v>
      </c>
      <c r="R245" s="144">
        <f>Q245*H245</f>
        <v>0.14880000000000002</v>
      </c>
      <c r="S245" s="144">
        <v>0</v>
      </c>
      <c r="T245" s="145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46" t="s">
        <v>126</v>
      </c>
      <c r="AT245" s="146" t="s">
        <v>121</v>
      </c>
      <c r="AU245" s="146" t="s">
        <v>82</v>
      </c>
      <c r="AY245" s="18" t="s">
        <v>119</v>
      </c>
      <c r="BE245" s="147">
        <f>IF(N245="základní",J245,0)</f>
        <v>0</v>
      </c>
      <c r="BF245" s="147">
        <f>IF(N245="snížená",J245,0)</f>
        <v>0</v>
      </c>
      <c r="BG245" s="147">
        <f>IF(N245="zákl. přenesená",J245,0)</f>
        <v>0</v>
      </c>
      <c r="BH245" s="147">
        <f>IF(N245="sníž. přenesená",J245,0)</f>
        <v>0</v>
      </c>
      <c r="BI245" s="147">
        <f>IF(N245="nulová",J245,0)</f>
        <v>0</v>
      </c>
      <c r="BJ245" s="18" t="s">
        <v>80</v>
      </c>
      <c r="BK245" s="147">
        <f>ROUND(I245*H245,2)</f>
        <v>0</v>
      </c>
      <c r="BL245" s="18" t="s">
        <v>126</v>
      </c>
      <c r="BM245" s="146" t="s">
        <v>329</v>
      </c>
    </row>
    <row r="246" spans="1:47" s="2" customFormat="1" ht="12">
      <c r="A246" s="33"/>
      <c r="B246" s="34"/>
      <c r="C246" s="33"/>
      <c r="D246" s="148" t="s">
        <v>128</v>
      </c>
      <c r="E246" s="33"/>
      <c r="F246" s="149" t="s">
        <v>330</v>
      </c>
      <c r="G246" s="33"/>
      <c r="H246" s="33"/>
      <c r="I246" s="150"/>
      <c r="J246" s="33"/>
      <c r="K246" s="33"/>
      <c r="L246" s="34"/>
      <c r="M246" s="151"/>
      <c r="N246" s="152"/>
      <c r="O246" s="54"/>
      <c r="P246" s="54"/>
      <c r="Q246" s="54"/>
      <c r="R246" s="54"/>
      <c r="S246" s="54"/>
      <c r="T246" s="55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128</v>
      </c>
      <c r="AU246" s="18" t="s">
        <v>82</v>
      </c>
    </row>
    <row r="247" spans="2:51" s="14" customFormat="1" ht="12">
      <c r="B247" s="161"/>
      <c r="D247" s="154" t="s">
        <v>130</v>
      </c>
      <c r="E247" s="162" t="s">
        <v>3</v>
      </c>
      <c r="F247" s="163" t="s">
        <v>331</v>
      </c>
      <c r="H247" s="164">
        <v>372</v>
      </c>
      <c r="I247" s="165"/>
      <c r="L247" s="161"/>
      <c r="M247" s="166"/>
      <c r="N247" s="167"/>
      <c r="O247" s="167"/>
      <c r="P247" s="167"/>
      <c r="Q247" s="167"/>
      <c r="R247" s="167"/>
      <c r="S247" s="167"/>
      <c r="T247" s="168"/>
      <c r="AT247" s="162" t="s">
        <v>130</v>
      </c>
      <c r="AU247" s="162" t="s">
        <v>82</v>
      </c>
      <c r="AV247" s="14" t="s">
        <v>82</v>
      </c>
      <c r="AW247" s="14" t="s">
        <v>33</v>
      </c>
      <c r="AX247" s="14" t="s">
        <v>80</v>
      </c>
      <c r="AY247" s="162" t="s">
        <v>119</v>
      </c>
    </row>
    <row r="248" spans="1:65" s="2" customFormat="1" ht="21.75" customHeight="1">
      <c r="A248" s="33"/>
      <c r="B248" s="134"/>
      <c r="C248" s="135" t="s">
        <v>332</v>
      </c>
      <c r="D248" s="135" t="s">
        <v>121</v>
      </c>
      <c r="E248" s="136" t="s">
        <v>333</v>
      </c>
      <c r="F248" s="137" t="s">
        <v>334</v>
      </c>
      <c r="G248" s="138" t="s">
        <v>167</v>
      </c>
      <c r="H248" s="139">
        <v>98</v>
      </c>
      <c r="I248" s="140"/>
      <c r="J248" s="141">
        <f>ROUND(I248*H248,2)</f>
        <v>0</v>
      </c>
      <c r="K248" s="137" t="s">
        <v>125</v>
      </c>
      <c r="L248" s="34"/>
      <c r="M248" s="142" t="s">
        <v>3</v>
      </c>
      <c r="N248" s="143" t="s">
        <v>43</v>
      </c>
      <c r="O248" s="54"/>
      <c r="P248" s="144">
        <f>O248*H248</f>
        <v>0</v>
      </c>
      <c r="Q248" s="144">
        <v>0.00013</v>
      </c>
      <c r="R248" s="144">
        <f>Q248*H248</f>
        <v>0.01274</v>
      </c>
      <c r="S248" s="144">
        <v>0</v>
      </c>
      <c r="T248" s="14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6" t="s">
        <v>126</v>
      </c>
      <c r="AT248" s="146" t="s">
        <v>121</v>
      </c>
      <c r="AU248" s="146" t="s">
        <v>82</v>
      </c>
      <c r="AY248" s="18" t="s">
        <v>119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8" t="s">
        <v>80</v>
      </c>
      <c r="BK248" s="147">
        <f>ROUND(I248*H248,2)</f>
        <v>0</v>
      </c>
      <c r="BL248" s="18" t="s">
        <v>126</v>
      </c>
      <c r="BM248" s="146" t="s">
        <v>335</v>
      </c>
    </row>
    <row r="249" spans="1:47" s="2" customFormat="1" ht="12">
      <c r="A249" s="33"/>
      <c r="B249" s="34"/>
      <c r="C249" s="33"/>
      <c r="D249" s="148" t="s">
        <v>128</v>
      </c>
      <c r="E249" s="33"/>
      <c r="F249" s="149" t="s">
        <v>336</v>
      </c>
      <c r="G249" s="33"/>
      <c r="H249" s="33"/>
      <c r="I249" s="150"/>
      <c r="J249" s="33"/>
      <c r="K249" s="33"/>
      <c r="L249" s="34"/>
      <c r="M249" s="151"/>
      <c r="N249" s="152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128</v>
      </c>
      <c r="AU249" s="18" t="s">
        <v>82</v>
      </c>
    </row>
    <row r="250" spans="2:51" s="14" customFormat="1" ht="12">
      <c r="B250" s="161"/>
      <c r="D250" s="154" t="s">
        <v>130</v>
      </c>
      <c r="E250" s="162" t="s">
        <v>3</v>
      </c>
      <c r="F250" s="163" t="s">
        <v>337</v>
      </c>
      <c r="H250" s="164">
        <v>98</v>
      </c>
      <c r="I250" s="165"/>
      <c r="L250" s="161"/>
      <c r="M250" s="166"/>
      <c r="N250" s="167"/>
      <c r="O250" s="167"/>
      <c r="P250" s="167"/>
      <c r="Q250" s="167"/>
      <c r="R250" s="167"/>
      <c r="S250" s="167"/>
      <c r="T250" s="168"/>
      <c r="AT250" s="162" t="s">
        <v>130</v>
      </c>
      <c r="AU250" s="162" t="s">
        <v>82</v>
      </c>
      <c r="AV250" s="14" t="s">
        <v>82</v>
      </c>
      <c r="AW250" s="14" t="s">
        <v>33</v>
      </c>
      <c r="AX250" s="14" t="s">
        <v>80</v>
      </c>
      <c r="AY250" s="162" t="s">
        <v>119</v>
      </c>
    </row>
    <row r="251" spans="1:65" s="2" customFormat="1" ht="21.75" customHeight="1">
      <c r="A251" s="33"/>
      <c r="B251" s="134"/>
      <c r="C251" s="135" t="s">
        <v>338</v>
      </c>
      <c r="D251" s="135" t="s">
        <v>121</v>
      </c>
      <c r="E251" s="136" t="s">
        <v>339</v>
      </c>
      <c r="F251" s="137" t="s">
        <v>340</v>
      </c>
      <c r="G251" s="138" t="s">
        <v>124</v>
      </c>
      <c r="H251" s="139">
        <v>70</v>
      </c>
      <c r="I251" s="140"/>
      <c r="J251" s="141">
        <f>ROUND(I251*H251,2)</f>
        <v>0</v>
      </c>
      <c r="K251" s="137" t="s">
        <v>125</v>
      </c>
      <c r="L251" s="34"/>
      <c r="M251" s="142" t="s">
        <v>3</v>
      </c>
      <c r="N251" s="143" t="s">
        <v>43</v>
      </c>
      <c r="O251" s="54"/>
      <c r="P251" s="144">
        <f>O251*H251</f>
        <v>0</v>
      </c>
      <c r="Q251" s="144">
        <v>0.0026</v>
      </c>
      <c r="R251" s="144">
        <f>Q251*H251</f>
        <v>0.182</v>
      </c>
      <c r="S251" s="144">
        <v>0</v>
      </c>
      <c r="T251" s="145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46" t="s">
        <v>126</v>
      </c>
      <c r="AT251" s="146" t="s">
        <v>121</v>
      </c>
      <c r="AU251" s="146" t="s">
        <v>82</v>
      </c>
      <c r="AY251" s="18" t="s">
        <v>119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8" t="s">
        <v>80</v>
      </c>
      <c r="BK251" s="147">
        <f>ROUND(I251*H251,2)</f>
        <v>0</v>
      </c>
      <c r="BL251" s="18" t="s">
        <v>126</v>
      </c>
      <c r="BM251" s="146" t="s">
        <v>341</v>
      </c>
    </row>
    <row r="252" spans="1:47" s="2" customFormat="1" ht="12">
      <c r="A252" s="33"/>
      <c r="B252" s="34"/>
      <c r="C252" s="33"/>
      <c r="D252" s="148" t="s">
        <v>128</v>
      </c>
      <c r="E252" s="33"/>
      <c r="F252" s="149" t="s">
        <v>342</v>
      </c>
      <c r="G252" s="33"/>
      <c r="H252" s="33"/>
      <c r="I252" s="150"/>
      <c r="J252" s="33"/>
      <c r="K252" s="33"/>
      <c r="L252" s="34"/>
      <c r="M252" s="151"/>
      <c r="N252" s="152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128</v>
      </c>
      <c r="AU252" s="18" t="s">
        <v>82</v>
      </c>
    </row>
    <row r="253" spans="2:51" s="13" customFormat="1" ht="12">
      <c r="B253" s="153"/>
      <c r="D253" s="154" t="s">
        <v>130</v>
      </c>
      <c r="E253" s="155" t="s">
        <v>3</v>
      </c>
      <c r="F253" s="156" t="s">
        <v>343</v>
      </c>
      <c r="H253" s="155" t="s">
        <v>3</v>
      </c>
      <c r="I253" s="157"/>
      <c r="L253" s="153"/>
      <c r="M253" s="158"/>
      <c r="N253" s="159"/>
      <c r="O253" s="159"/>
      <c r="P253" s="159"/>
      <c r="Q253" s="159"/>
      <c r="R253" s="159"/>
      <c r="S253" s="159"/>
      <c r="T253" s="160"/>
      <c r="AT253" s="155" t="s">
        <v>130</v>
      </c>
      <c r="AU253" s="155" t="s">
        <v>82</v>
      </c>
      <c r="AV253" s="13" t="s">
        <v>80</v>
      </c>
      <c r="AW253" s="13" t="s">
        <v>33</v>
      </c>
      <c r="AX253" s="13" t="s">
        <v>72</v>
      </c>
      <c r="AY253" s="155" t="s">
        <v>119</v>
      </c>
    </row>
    <row r="254" spans="2:51" s="14" customFormat="1" ht="12">
      <c r="B254" s="161"/>
      <c r="D254" s="154" t="s">
        <v>130</v>
      </c>
      <c r="E254" s="162" t="s">
        <v>3</v>
      </c>
      <c r="F254" s="163" t="s">
        <v>344</v>
      </c>
      <c r="H254" s="164">
        <v>70</v>
      </c>
      <c r="I254" s="165"/>
      <c r="L254" s="161"/>
      <c r="M254" s="166"/>
      <c r="N254" s="167"/>
      <c r="O254" s="167"/>
      <c r="P254" s="167"/>
      <c r="Q254" s="167"/>
      <c r="R254" s="167"/>
      <c r="S254" s="167"/>
      <c r="T254" s="168"/>
      <c r="AT254" s="162" t="s">
        <v>130</v>
      </c>
      <c r="AU254" s="162" t="s">
        <v>82</v>
      </c>
      <c r="AV254" s="14" t="s">
        <v>82</v>
      </c>
      <c r="AW254" s="14" t="s">
        <v>33</v>
      </c>
      <c r="AX254" s="14" t="s">
        <v>80</v>
      </c>
      <c r="AY254" s="162" t="s">
        <v>119</v>
      </c>
    </row>
    <row r="255" spans="1:65" s="2" customFormat="1" ht="24.2" customHeight="1">
      <c r="A255" s="33"/>
      <c r="B255" s="134"/>
      <c r="C255" s="135" t="s">
        <v>345</v>
      </c>
      <c r="D255" s="135" t="s">
        <v>121</v>
      </c>
      <c r="E255" s="136" t="s">
        <v>346</v>
      </c>
      <c r="F255" s="137" t="s">
        <v>347</v>
      </c>
      <c r="G255" s="138" t="s">
        <v>167</v>
      </c>
      <c r="H255" s="139">
        <v>60</v>
      </c>
      <c r="I255" s="140"/>
      <c r="J255" s="141">
        <f>ROUND(I255*H255,2)</f>
        <v>0</v>
      </c>
      <c r="K255" s="137" t="s">
        <v>125</v>
      </c>
      <c r="L255" s="34"/>
      <c r="M255" s="142" t="s">
        <v>3</v>
      </c>
      <c r="N255" s="143" t="s">
        <v>43</v>
      </c>
      <c r="O255" s="54"/>
      <c r="P255" s="144">
        <f>O255*H255</f>
        <v>0</v>
      </c>
      <c r="Q255" s="144">
        <v>0.20219</v>
      </c>
      <c r="R255" s="144">
        <f>Q255*H255</f>
        <v>12.131400000000001</v>
      </c>
      <c r="S255" s="144">
        <v>0</v>
      </c>
      <c r="T255" s="145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46" t="s">
        <v>126</v>
      </c>
      <c r="AT255" s="146" t="s">
        <v>121</v>
      </c>
      <c r="AU255" s="146" t="s">
        <v>82</v>
      </c>
      <c r="AY255" s="18" t="s">
        <v>119</v>
      </c>
      <c r="BE255" s="147">
        <f>IF(N255="základní",J255,0)</f>
        <v>0</v>
      </c>
      <c r="BF255" s="147">
        <f>IF(N255="snížená",J255,0)</f>
        <v>0</v>
      </c>
      <c r="BG255" s="147">
        <f>IF(N255="zákl. přenesená",J255,0)</f>
        <v>0</v>
      </c>
      <c r="BH255" s="147">
        <f>IF(N255="sníž. přenesená",J255,0)</f>
        <v>0</v>
      </c>
      <c r="BI255" s="147">
        <f>IF(N255="nulová",J255,0)</f>
        <v>0</v>
      </c>
      <c r="BJ255" s="18" t="s">
        <v>80</v>
      </c>
      <c r="BK255" s="147">
        <f>ROUND(I255*H255,2)</f>
        <v>0</v>
      </c>
      <c r="BL255" s="18" t="s">
        <v>126</v>
      </c>
      <c r="BM255" s="146" t="s">
        <v>348</v>
      </c>
    </row>
    <row r="256" spans="1:47" s="2" customFormat="1" ht="12">
      <c r="A256" s="33"/>
      <c r="B256" s="34"/>
      <c r="C256" s="33"/>
      <c r="D256" s="148" t="s">
        <v>128</v>
      </c>
      <c r="E256" s="33"/>
      <c r="F256" s="149" t="s">
        <v>349</v>
      </c>
      <c r="G256" s="33"/>
      <c r="H256" s="33"/>
      <c r="I256" s="150"/>
      <c r="J256" s="33"/>
      <c r="K256" s="33"/>
      <c r="L256" s="34"/>
      <c r="M256" s="151"/>
      <c r="N256" s="152"/>
      <c r="O256" s="54"/>
      <c r="P256" s="54"/>
      <c r="Q256" s="54"/>
      <c r="R256" s="54"/>
      <c r="S256" s="54"/>
      <c r="T256" s="55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128</v>
      </c>
      <c r="AU256" s="18" t="s">
        <v>82</v>
      </c>
    </row>
    <row r="257" spans="2:51" s="13" customFormat="1" ht="12">
      <c r="B257" s="153"/>
      <c r="D257" s="154" t="s">
        <v>130</v>
      </c>
      <c r="E257" s="155" t="s">
        <v>3</v>
      </c>
      <c r="F257" s="156" t="s">
        <v>350</v>
      </c>
      <c r="H257" s="155" t="s">
        <v>3</v>
      </c>
      <c r="I257" s="157"/>
      <c r="L257" s="153"/>
      <c r="M257" s="158"/>
      <c r="N257" s="159"/>
      <c r="O257" s="159"/>
      <c r="P257" s="159"/>
      <c r="Q257" s="159"/>
      <c r="R257" s="159"/>
      <c r="S257" s="159"/>
      <c r="T257" s="160"/>
      <c r="AT257" s="155" t="s">
        <v>130</v>
      </c>
      <c r="AU257" s="155" t="s">
        <v>82</v>
      </c>
      <c r="AV257" s="13" t="s">
        <v>80</v>
      </c>
      <c r="AW257" s="13" t="s">
        <v>33</v>
      </c>
      <c r="AX257" s="13" t="s">
        <v>72</v>
      </c>
      <c r="AY257" s="155" t="s">
        <v>119</v>
      </c>
    </row>
    <row r="258" spans="2:51" s="14" customFormat="1" ht="12">
      <c r="B258" s="161"/>
      <c r="D258" s="154" t="s">
        <v>130</v>
      </c>
      <c r="E258" s="162" t="s">
        <v>3</v>
      </c>
      <c r="F258" s="163" t="s">
        <v>351</v>
      </c>
      <c r="H258" s="164">
        <v>19</v>
      </c>
      <c r="I258" s="165"/>
      <c r="L258" s="161"/>
      <c r="M258" s="166"/>
      <c r="N258" s="167"/>
      <c r="O258" s="167"/>
      <c r="P258" s="167"/>
      <c r="Q258" s="167"/>
      <c r="R258" s="167"/>
      <c r="S258" s="167"/>
      <c r="T258" s="168"/>
      <c r="AT258" s="162" t="s">
        <v>130</v>
      </c>
      <c r="AU258" s="162" t="s">
        <v>82</v>
      </c>
      <c r="AV258" s="14" t="s">
        <v>82</v>
      </c>
      <c r="AW258" s="14" t="s">
        <v>33</v>
      </c>
      <c r="AX258" s="14" t="s">
        <v>72</v>
      </c>
      <c r="AY258" s="162" t="s">
        <v>119</v>
      </c>
    </row>
    <row r="259" spans="2:51" s="13" customFormat="1" ht="12">
      <c r="B259" s="153"/>
      <c r="D259" s="154" t="s">
        <v>130</v>
      </c>
      <c r="E259" s="155" t="s">
        <v>3</v>
      </c>
      <c r="F259" s="156" t="s">
        <v>352</v>
      </c>
      <c r="H259" s="155" t="s">
        <v>3</v>
      </c>
      <c r="I259" s="157"/>
      <c r="L259" s="153"/>
      <c r="M259" s="158"/>
      <c r="N259" s="159"/>
      <c r="O259" s="159"/>
      <c r="P259" s="159"/>
      <c r="Q259" s="159"/>
      <c r="R259" s="159"/>
      <c r="S259" s="159"/>
      <c r="T259" s="160"/>
      <c r="AT259" s="155" t="s">
        <v>130</v>
      </c>
      <c r="AU259" s="155" t="s">
        <v>82</v>
      </c>
      <c r="AV259" s="13" t="s">
        <v>80</v>
      </c>
      <c r="AW259" s="13" t="s">
        <v>33</v>
      </c>
      <c r="AX259" s="13" t="s">
        <v>72</v>
      </c>
      <c r="AY259" s="155" t="s">
        <v>119</v>
      </c>
    </row>
    <row r="260" spans="2:51" s="14" customFormat="1" ht="12">
      <c r="B260" s="161"/>
      <c r="D260" s="154" t="s">
        <v>130</v>
      </c>
      <c r="E260" s="162" t="s">
        <v>3</v>
      </c>
      <c r="F260" s="163" t="s">
        <v>353</v>
      </c>
      <c r="H260" s="164">
        <v>10</v>
      </c>
      <c r="I260" s="165"/>
      <c r="L260" s="161"/>
      <c r="M260" s="166"/>
      <c r="N260" s="167"/>
      <c r="O260" s="167"/>
      <c r="P260" s="167"/>
      <c r="Q260" s="167"/>
      <c r="R260" s="167"/>
      <c r="S260" s="167"/>
      <c r="T260" s="168"/>
      <c r="AT260" s="162" t="s">
        <v>130</v>
      </c>
      <c r="AU260" s="162" t="s">
        <v>82</v>
      </c>
      <c r="AV260" s="14" t="s">
        <v>82</v>
      </c>
      <c r="AW260" s="14" t="s">
        <v>33</v>
      </c>
      <c r="AX260" s="14" t="s">
        <v>72</v>
      </c>
      <c r="AY260" s="162" t="s">
        <v>119</v>
      </c>
    </row>
    <row r="261" spans="2:51" s="14" customFormat="1" ht="12">
      <c r="B261" s="161"/>
      <c r="D261" s="154" t="s">
        <v>130</v>
      </c>
      <c r="E261" s="162" t="s">
        <v>3</v>
      </c>
      <c r="F261" s="163" t="s">
        <v>354</v>
      </c>
      <c r="H261" s="164">
        <v>4</v>
      </c>
      <c r="I261" s="165"/>
      <c r="L261" s="161"/>
      <c r="M261" s="166"/>
      <c r="N261" s="167"/>
      <c r="O261" s="167"/>
      <c r="P261" s="167"/>
      <c r="Q261" s="167"/>
      <c r="R261" s="167"/>
      <c r="S261" s="167"/>
      <c r="T261" s="168"/>
      <c r="AT261" s="162" t="s">
        <v>130</v>
      </c>
      <c r="AU261" s="162" t="s">
        <v>82</v>
      </c>
      <c r="AV261" s="14" t="s">
        <v>82</v>
      </c>
      <c r="AW261" s="14" t="s">
        <v>33</v>
      </c>
      <c r="AX261" s="14" t="s">
        <v>72</v>
      </c>
      <c r="AY261" s="162" t="s">
        <v>119</v>
      </c>
    </row>
    <row r="262" spans="2:51" s="13" customFormat="1" ht="12">
      <c r="B262" s="153"/>
      <c r="D262" s="154" t="s">
        <v>130</v>
      </c>
      <c r="E262" s="155" t="s">
        <v>3</v>
      </c>
      <c r="F262" s="156" t="s">
        <v>355</v>
      </c>
      <c r="H262" s="155" t="s">
        <v>3</v>
      </c>
      <c r="I262" s="157"/>
      <c r="L262" s="153"/>
      <c r="M262" s="158"/>
      <c r="N262" s="159"/>
      <c r="O262" s="159"/>
      <c r="P262" s="159"/>
      <c r="Q262" s="159"/>
      <c r="R262" s="159"/>
      <c r="S262" s="159"/>
      <c r="T262" s="160"/>
      <c r="AT262" s="155" t="s">
        <v>130</v>
      </c>
      <c r="AU262" s="155" t="s">
        <v>82</v>
      </c>
      <c r="AV262" s="13" t="s">
        <v>80</v>
      </c>
      <c r="AW262" s="13" t="s">
        <v>33</v>
      </c>
      <c r="AX262" s="13" t="s">
        <v>72</v>
      </c>
      <c r="AY262" s="155" t="s">
        <v>119</v>
      </c>
    </row>
    <row r="263" spans="2:51" s="14" customFormat="1" ht="12">
      <c r="B263" s="161"/>
      <c r="D263" s="154" t="s">
        <v>130</v>
      </c>
      <c r="E263" s="162" t="s">
        <v>3</v>
      </c>
      <c r="F263" s="163" t="s">
        <v>356</v>
      </c>
      <c r="H263" s="164">
        <v>27</v>
      </c>
      <c r="I263" s="165"/>
      <c r="L263" s="161"/>
      <c r="M263" s="166"/>
      <c r="N263" s="167"/>
      <c r="O263" s="167"/>
      <c r="P263" s="167"/>
      <c r="Q263" s="167"/>
      <c r="R263" s="167"/>
      <c r="S263" s="167"/>
      <c r="T263" s="168"/>
      <c r="AT263" s="162" t="s">
        <v>130</v>
      </c>
      <c r="AU263" s="162" t="s">
        <v>82</v>
      </c>
      <c r="AV263" s="14" t="s">
        <v>82</v>
      </c>
      <c r="AW263" s="14" t="s">
        <v>33</v>
      </c>
      <c r="AX263" s="14" t="s">
        <v>72</v>
      </c>
      <c r="AY263" s="162" t="s">
        <v>119</v>
      </c>
    </row>
    <row r="264" spans="2:51" s="15" customFormat="1" ht="12">
      <c r="B264" s="169"/>
      <c r="D264" s="154" t="s">
        <v>130</v>
      </c>
      <c r="E264" s="170" t="s">
        <v>3</v>
      </c>
      <c r="F264" s="171" t="s">
        <v>133</v>
      </c>
      <c r="H264" s="172">
        <v>60</v>
      </c>
      <c r="I264" s="173"/>
      <c r="L264" s="169"/>
      <c r="M264" s="174"/>
      <c r="N264" s="175"/>
      <c r="O264" s="175"/>
      <c r="P264" s="175"/>
      <c r="Q264" s="175"/>
      <c r="R264" s="175"/>
      <c r="S264" s="175"/>
      <c r="T264" s="176"/>
      <c r="AT264" s="170" t="s">
        <v>130</v>
      </c>
      <c r="AU264" s="170" t="s">
        <v>82</v>
      </c>
      <c r="AV264" s="15" t="s">
        <v>126</v>
      </c>
      <c r="AW264" s="15" t="s">
        <v>33</v>
      </c>
      <c r="AX264" s="15" t="s">
        <v>80</v>
      </c>
      <c r="AY264" s="170" t="s">
        <v>119</v>
      </c>
    </row>
    <row r="265" spans="1:65" s="2" customFormat="1" ht="16.5" customHeight="1">
      <c r="A265" s="33"/>
      <c r="B265" s="134"/>
      <c r="C265" s="177" t="s">
        <v>357</v>
      </c>
      <c r="D265" s="177" t="s">
        <v>192</v>
      </c>
      <c r="E265" s="178" t="s">
        <v>358</v>
      </c>
      <c r="F265" s="179" t="s">
        <v>359</v>
      </c>
      <c r="G265" s="180" t="s">
        <v>167</v>
      </c>
      <c r="H265" s="181">
        <v>19.57</v>
      </c>
      <c r="I265" s="182"/>
      <c r="J265" s="183">
        <f>ROUND(I265*H265,2)</f>
        <v>0</v>
      </c>
      <c r="K265" s="179" t="s">
        <v>125</v>
      </c>
      <c r="L265" s="184"/>
      <c r="M265" s="185" t="s">
        <v>3</v>
      </c>
      <c r="N265" s="186" t="s">
        <v>43</v>
      </c>
      <c r="O265" s="54"/>
      <c r="P265" s="144">
        <f>O265*H265</f>
        <v>0</v>
      </c>
      <c r="Q265" s="144">
        <v>0.0483</v>
      </c>
      <c r="R265" s="144">
        <f>Q265*H265</f>
        <v>0.945231</v>
      </c>
      <c r="S265" s="144">
        <v>0</v>
      </c>
      <c r="T265" s="145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46" t="s">
        <v>171</v>
      </c>
      <c r="AT265" s="146" t="s">
        <v>192</v>
      </c>
      <c r="AU265" s="146" t="s">
        <v>82</v>
      </c>
      <c r="AY265" s="18" t="s">
        <v>119</v>
      </c>
      <c r="BE265" s="147">
        <f>IF(N265="základní",J265,0)</f>
        <v>0</v>
      </c>
      <c r="BF265" s="147">
        <f>IF(N265="snížená",J265,0)</f>
        <v>0</v>
      </c>
      <c r="BG265" s="147">
        <f>IF(N265="zákl. přenesená",J265,0)</f>
        <v>0</v>
      </c>
      <c r="BH265" s="147">
        <f>IF(N265="sníž. přenesená",J265,0)</f>
        <v>0</v>
      </c>
      <c r="BI265" s="147">
        <f>IF(N265="nulová",J265,0)</f>
        <v>0</v>
      </c>
      <c r="BJ265" s="18" t="s">
        <v>80</v>
      </c>
      <c r="BK265" s="147">
        <f>ROUND(I265*H265,2)</f>
        <v>0</v>
      </c>
      <c r="BL265" s="18" t="s">
        <v>126</v>
      </c>
      <c r="BM265" s="146" t="s">
        <v>360</v>
      </c>
    </row>
    <row r="266" spans="2:51" s="14" customFormat="1" ht="12">
      <c r="B266" s="161"/>
      <c r="D266" s="154" t="s">
        <v>130</v>
      </c>
      <c r="E266" s="162" t="s">
        <v>3</v>
      </c>
      <c r="F266" s="163" t="s">
        <v>239</v>
      </c>
      <c r="H266" s="164">
        <v>19</v>
      </c>
      <c r="I266" s="165"/>
      <c r="L266" s="161"/>
      <c r="M266" s="166"/>
      <c r="N266" s="167"/>
      <c r="O266" s="167"/>
      <c r="P266" s="167"/>
      <c r="Q266" s="167"/>
      <c r="R266" s="167"/>
      <c r="S266" s="167"/>
      <c r="T266" s="168"/>
      <c r="AT266" s="162" t="s">
        <v>130</v>
      </c>
      <c r="AU266" s="162" t="s">
        <v>82</v>
      </c>
      <c r="AV266" s="14" t="s">
        <v>82</v>
      </c>
      <c r="AW266" s="14" t="s">
        <v>33</v>
      </c>
      <c r="AX266" s="14" t="s">
        <v>80</v>
      </c>
      <c r="AY266" s="162" t="s">
        <v>119</v>
      </c>
    </row>
    <row r="267" spans="2:51" s="14" customFormat="1" ht="12">
      <c r="B267" s="161"/>
      <c r="D267" s="154" t="s">
        <v>130</v>
      </c>
      <c r="F267" s="163" t="s">
        <v>361</v>
      </c>
      <c r="H267" s="164">
        <v>19.57</v>
      </c>
      <c r="I267" s="165"/>
      <c r="L267" s="161"/>
      <c r="M267" s="166"/>
      <c r="N267" s="167"/>
      <c r="O267" s="167"/>
      <c r="P267" s="167"/>
      <c r="Q267" s="167"/>
      <c r="R267" s="167"/>
      <c r="S267" s="167"/>
      <c r="T267" s="168"/>
      <c r="AT267" s="162" t="s">
        <v>130</v>
      </c>
      <c r="AU267" s="162" t="s">
        <v>82</v>
      </c>
      <c r="AV267" s="14" t="s">
        <v>82</v>
      </c>
      <c r="AW267" s="14" t="s">
        <v>4</v>
      </c>
      <c r="AX267" s="14" t="s">
        <v>80</v>
      </c>
      <c r="AY267" s="162" t="s">
        <v>119</v>
      </c>
    </row>
    <row r="268" spans="1:65" s="2" customFormat="1" ht="16.5" customHeight="1">
      <c r="A268" s="33"/>
      <c r="B268" s="134"/>
      <c r="C268" s="177" t="s">
        <v>362</v>
      </c>
      <c r="D268" s="177" t="s">
        <v>192</v>
      </c>
      <c r="E268" s="178" t="s">
        <v>363</v>
      </c>
      <c r="F268" s="179" t="s">
        <v>364</v>
      </c>
      <c r="G268" s="180" t="s">
        <v>167</v>
      </c>
      <c r="H268" s="181">
        <v>14.42</v>
      </c>
      <c r="I268" s="182"/>
      <c r="J268" s="183">
        <f>ROUND(I268*H268,2)</f>
        <v>0</v>
      </c>
      <c r="K268" s="179" t="s">
        <v>125</v>
      </c>
      <c r="L268" s="184"/>
      <c r="M268" s="185" t="s">
        <v>3</v>
      </c>
      <c r="N268" s="186" t="s">
        <v>43</v>
      </c>
      <c r="O268" s="54"/>
      <c r="P268" s="144">
        <f>O268*H268</f>
        <v>0</v>
      </c>
      <c r="Q268" s="144">
        <v>0.06567</v>
      </c>
      <c r="R268" s="144">
        <f>Q268*H268</f>
        <v>0.9469614000000001</v>
      </c>
      <c r="S268" s="144">
        <v>0</v>
      </c>
      <c r="T268" s="14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46" t="s">
        <v>171</v>
      </c>
      <c r="AT268" s="146" t="s">
        <v>192</v>
      </c>
      <c r="AU268" s="146" t="s">
        <v>82</v>
      </c>
      <c r="AY268" s="18" t="s">
        <v>119</v>
      </c>
      <c r="BE268" s="147">
        <f>IF(N268="základní",J268,0)</f>
        <v>0</v>
      </c>
      <c r="BF268" s="147">
        <f>IF(N268="snížená",J268,0)</f>
        <v>0</v>
      </c>
      <c r="BG268" s="147">
        <f>IF(N268="zákl. přenesená",J268,0)</f>
        <v>0</v>
      </c>
      <c r="BH268" s="147">
        <f>IF(N268="sníž. přenesená",J268,0)</f>
        <v>0</v>
      </c>
      <c r="BI268" s="147">
        <f>IF(N268="nulová",J268,0)</f>
        <v>0</v>
      </c>
      <c r="BJ268" s="18" t="s">
        <v>80</v>
      </c>
      <c r="BK268" s="147">
        <f>ROUND(I268*H268,2)</f>
        <v>0</v>
      </c>
      <c r="BL268" s="18" t="s">
        <v>126</v>
      </c>
      <c r="BM268" s="146" t="s">
        <v>365</v>
      </c>
    </row>
    <row r="269" spans="2:51" s="14" customFormat="1" ht="12">
      <c r="B269" s="161"/>
      <c r="D269" s="154" t="s">
        <v>130</v>
      </c>
      <c r="E269" s="162" t="s">
        <v>3</v>
      </c>
      <c r="F269" s="163" t="s">
        <v>212</v>
      </c>
      <c r="H269" s="164">
        <v>14</v>
      </c>
      <c r="I269" s="165"/>
      <c r="L269" s="161"/>
      <c r="M269" s="166"/>
      <c r="N269" s="167"/>
      <c r="O269" s="167"/>
      <c r="P269" s="167"/>
      <c r="Q269" s="167"/>
      <c r="R269" s="167"/>
      <c r="S269" s="167"/>
      <c r="T269" s="168"/>
      <c r="AT269" s="162" t="s">
        <v>130</v>
      </c>
      <c r="AU269" s="162" t="s">
        <v>82</v>
      </c>
      <c r="AV269" s="14" t="s">
        <v>82</v>
      </c>
      <c r="AW269" s="14" t="s">
        <v>33</v>
      </c>
      <c r="AX269" s="14" t="s">
        <v>80</v>
      </c>
      <c r="AY269" s="162" t="s">
        <v>119</v>
      </c>
    </row>
    <row r="270" spans="2:51" s="14" customFormat="1" ht="12">
      <c r="B270" s="161"/>
      <c r="D270" s="154" t="s">
        <v>130</v>
      </c>
      <c r="F270" s="163" t="s">
        <v>366</v>
      </c>
      <c r="H270" s="164">
        <v>14.42</v>
      </c>
      <c r="I270" s="165"/>
      <c r="L270" s="161"/>
      <c r="M270" s="166"/>
      <c r="N270" s="167"/>
      <c r="O270" s="167"/>
      <c r="P270" s="167"/>
      <c r="Q270" s="167"/>
      <c r="R270" s="167"/>
      <c r="S270" s="167"/>
      <c r="T270" s="168"/>
      <c r="AT270" s="162" t="s">
        <v>130</v>
      </c>
      <c r="AU270" s="162" t="s">
        <v>82</v>
      </c>
      <c r="AV270" s="14" t="s">
        <v>82</v>
      </c>
      <c r="AW270" s="14" t="s">
        <v>4</v>
      </c>
      <c r="AX270" s="14" t="s">
        <v>80</v>
      </c>
      <c r="AY270" s="162" t="s">
        <v>119</v>
      </c>
    </row>
    <row r="271" spans="1:65" s="2" customFormat="1" ht="16.5" customHeight="1">
      <c r="A271" s="33"/>
      <c r="B271" s="134"/>
      <c r="C271" s="177" t="s">
        <v>367</v>
      </c>
      <c r="D271" s="177" t="s">
        <v>192</v>
      </c>
      <c r="E271" s="178" t="s">
        <v>368</v>
      </c>
      <c r="F271" s="179" t="s">
        <v>369</v>
      </c>
      <c r="G271" s="180" t="s">
        <v>167</v>
      </c>
      <c r="H271" s="181">
        <v>27.81</v>
      </c>
      <c r="I271" s="182"/>
      <c r="J271" s="183">
        <f>ROUND(I271*H271,2)</f>
        <v>0</v>
      </c>
      <c r="K271" s="179" t="s">
        <v>3</v>
      </c>
      <c r="L271" s="184"/>
      <c r="M271" s="185" t="s">
        <v>3</v>
      </c>
      <c r="N271" s="186" t="s">
        <v>43</v>
      </c>
      <c r="O271" s="54"/>
      <c r="P271" s="144">
        <f>O271*H271</f>
        <v>0</v>
      </c>
      <c r="Q271" s="144">
        <v>0.11167</v>
      </c>
      <c r="R271" s="144">
        <f>Q271*H271</f>
        <v>3.1055427</v>
      </c>
      <c r="S271" s="144">
        <v>0</v>
      </c>
      <c r="T271" s="145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46" t="s">
        <v>171</v>
      </c>
      <c r="AT271" s="146" t="s">
        <v>192</v>
      </c>
      <c r="AU271" s="146" t="s">
        <v>82</v>
      </c>
      <c r="AY271" s="18" t="s">
        <v>119</v>
      </c>
      <c r="BE271" s="147">
        <f>IF(N271="základní",J271,0)</f>
        <v>0</v>
      </c>
      <c r="BF271" s="147">
        <f>IF(N271="snížená",J271,0)</f>
        <v>0</v>
      </c>
      <c r="BG271" s="147">
        <f>IF(N271="zákl. přenesená",J271,0)</f>
        <v>0</v>
      </c>
      <c r="BH271" s="147">
        <f>IF(N271="sníž. přenesená",J271,0)</f>
        <v>0</v>
      </c>
      <c r="BI271" s="147">
        <f>IF(N271="nulová",J271,0)</f>
        <v>0</v>
      </c>
      <c r="BJ271" s="18" t="s">
        <v>80</v>
      </c>
      <c r="BK271" s="147">
        <f>ROUND(I271*H271,2)</f>
        <v>0</v>
      </c>
      <c r="BL271" s="18" t="s">
        <v>126</v>
      </c>
      <c r="BM271" s="146" t="s">
        <v>370</v>
      </c>
    </row>
    <row r="272" spans="2:51" s="14" customFormat="1" ht="12">
      <c r="B272" s="161"/>
      <c r="D272" s="154" t="s">
        <v>130</v>
      </c>
      <c r="E272" s="162" t="s">
        <v>3</v>
      </c>
      <c r="F272" s="163" t="s">
        <v>280</v>
      </c>
      <c r="H272" s="164">
        <v>27</v>
      </c>
      <c r="I272" s="165"/>
      <c r="L272" s="161"/>
      <c r="M272" s="166"/>
      <c r="N272" s="167"/>
      <c r="O272" s="167"/>
      <c r="P272" s="167"/>
      <c r="Q272" s="167"/>
      <c r="R272" s="167"/>
      <c r="S272" s="167"/>
      <c r="T272" s="168"/>
      <c r="AT272" s="162" t="s">
        <v>130</v>
      </c>
      <c r="AU272" s="162" t="s">
        <v>82</v>
      </c>
      <c r="AV272" s="14" t="s">
        <v>82</v>
      </c>
      <c r="AW272" s="14" t="s">
        <v>33</v>
      </c>
      <c r="AX272" s="14" t="s">
        <v>80</v>
      </c>
      <c r="AY272" s="162" t="s">
        <v>119</v>
      </c>
    </row>
    <row r="273" spans="2:51" s="14" customFormat="1" ht="12">
      <c r="B273" s="161"/>
      <c r="D273" s="154" t="s">
        <v>130</v>
      </c>
      <c r="F273" s="163" t="s">
        <v>371</v>
      </c>
      <c r="H273" s="164">
        <v>27.81</v>
      </c>
      <c r="I273" s="165"/>
      <c r="L273" s="161"/>
      <c r="M273" s="166"/>
      <c r="N273" s="167"/>
      <c r="O273" s="167"/>
      <c r="P273" s="167"/>
      <c r="Q273" s="167"/>
      <c r="R273" s="167"/>
      <c r="S273" s="167"/>
      <c r="T273" s="168"/>
      <c r="AT273" s="162" t="s">
        <v>130</v>
      </c>
      <c r="AU273" s="162" t="s">
        <v>82</v>
      </c>
      <c r="AV273" s="14" t="s">
        <v>82</v>
      </c>
      <c r="AW273" s="14" t="s">
        <v>4</v>
      </c>
      <c r="AX273" s="14" t="s">
        <v>80</v>
      </c>
      <c r="AY273" s="162" t="s">
        <v>119</v>
      </c>
    </row>
    <row r="274" spans="1:65" s="2" customFormat="1" ht="24.2" customHeight="1">
      <c r="A274" s="33"/>
      <c r="B274" s="134"/>
      <c r="C274" s="135" t="s">
        <v>372</v>
      </c>
      <c r="D274" s="135" t="s">
        <v>121</v>
      </c>
      <c r="E274" s="136" t="s">
        <v>373</v>
      </c>
      <c r="F274" s="137" t="s">
        <v>374</v>
      </c>
      <c r="G274" s="138" t="s">
        <v>167</v>
      </c>
      <c r="H274" s="139">
        <v>354</v>
      </c>
      <c r="I274" s="140"/>
      <c r="J274" s="141">
        <f>ROUND(I274*H274,2)</f>
        <v>0</v>
      </c>
      <c r="K274" s="137" t="s">
        <v>125</v>
      </c>
      <c r="L274" s="34"/>
      <c r="M274" s="142" t="s">
        <v>3</v>
      </c>
      <c r="N274" s="143" t="s">
        <v>43</v>
      </c>
      <c r="O274" s="54"/>
      <c r="P274" s="144">
        <f>O274*H274</f>
        <v>0</v>
      </c>
      <c r="Q274" s="144">
        <v>0.1554</v>
      </c>
      <c r="R274" s="144">
        <f>Q274*H274</f>
        <v>55.0116</v>
      </c>
      <c r="S274" s="144">
        <v>0</v>
      </c>
      <c r="T274" s="14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46" t="s">
        <v>126</v>
      </c>
      <c r="AT274" s="146" t="s">
        <v>121</v>
      </c>
      <c r="AU274" s="146" t="s">
        <v>82</v>
      </c>
      <c r="AY274" s="18" t="s">
        <v>119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8" t="s">
        <v>80</v>
      </c>
      <c r="BK274" s="147">
        <f>ROUND(I274*H274,2)</f>
        <v>0</v>
      </c>
      <c r="BL274" s="18" t="s">
        <v>126</v>
      </c>
      <c r="BM274" s="146" t="s">
        <v>375</v>
      </c>
    </row>
    <row r="275" spans="1:47" s="2" customFormat="1" ht="12">
      <c r="A275" s="33"/>
      <c r="B275" s="34"/>
      <c r="C275" s="33"/>
      <c r="D275" s="148" t="s">
        <v>128</v>
      </c>
      <c r="E275" s="33"/>
      <c r="F275" s="149" t="s">
        <v>376</v>
      </c>
      <c r="G275" s="33"/>
      <c r="H275" s="33"/>
      <c r="I275" s="150"/>
      <c r="J275" s="33"/>
      <c r="K275" s="33"/>
      <c r="L275" s="34"/>
      <c r="M275" s="151"/>
      <c r="N275" s="152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128</v>
      </c>
      <c r="AU275" s="18" t="s">
        <v>82</v>
      </c>
    </row>
    <row r="276" spans="2:51" s="13" customFormat="1" ht="12">
      <c r="B276" s="153"/>
      <c r="D276" s="154" t="s">
        <v>130</v>
      </c>
      <c r="E276" s="155" t="s">
        <v>3</v>
      </c>
      <c r="F276" s="156" t="s">
        <v>377</v>
      </c>
      <c r="H276" s="155" t="s">
        <v>3</v>
      </c>
      <c r="I276" s="157"/>
      <c r="L276" s="153"/>
      <c r="M276" s="158"/>
      <c r="N276" s="159"/>
      <c r="O276" s="159"/>
      <c r="P276" s="159"/>
      <c r="Q276" s="159"/>
      <c r="R276" s="159"/>
      <c r="S276" s="159"/>
      <c r="T276" s="160"/>
      <c r="AT276" s="155" t="s">
        <v>130</v>
      </c>
      <c r="AU276" s="155" t="s">
        <v>82</v>
      </c>
      <c r="AV276" s="13" t="s">
        <v>80</v>
      </c>
      <c r="AW276" s="13" t="s">
        <v>33</v>
      </c>
      <c r="AX276" s="13" t="s">
        <v>72</v>
      </c>
      <c r="AY276" s="155" t="s">
        <v>119</v>
      </c>
    </row>
    <row r="277" spans="2:51" s="14" customFormat="1" ht="12">
      <c r="B277" s="161"/>
      <c r="D277" s="154" t="s">
        <v>130</v>
      </c>
      <c r="E277" s="162" t="s">
        <v>3</v>
      </c>
      <c r="F277" s="163" t="s">
        <v>170</v>
      </c>
      <c r="H277" s="164">
        <v>354</v>
      </c>
      <c r="I277" s="165"/>
      <c r="L277" s="161"/>
      <c r="M277" s="166"/>
      <c r="N277" s="167"/>
      <c r="O277" s="167"/>
      <c r="P277" s="167"/>
      <c r="Q277" s="167"/>
      <c r="R277" s="167"/>
      <c r="S277" s="167"/>
      <c r="T277" s="168"/>
      <c r="AT277" s="162" t="s">
        <v>130</v>
      </c>
      <c r="AU277" s="162" t="s">
        <v>82</v>
      </c>
      <c r="AV277" s="14" t="s">
        <v>82</v>
      </c>
      <c r="AW277" s="14" t="s">
        <v>33</v>
      </c>
      <c r="AX277" s="14" t="s">
        <v>80</v>
      </c>
      <c r="AY277" s="162" t="s">
        <v>119</v>
      </c>
    </row>
    <row r="278" spans="1:65" s="2" customFormat="1" ht="16.5" customHeight="1">
      <c r="A278" s="33"/>
      <c r="B278" s="134"/>
      <c r="C278" s="177" t="s">
        <v>378</v>
      </c>
      <c r="D278" s="177" t="s">
        <v>192</v>
      </c>
      <c r="E278" s="178" t="s">
        <v>379</v>
      </c>
      <c r="F278" s="179" t="s">
        <v>380</v>
      </c>
      <c r="G278" s="180" t="s">
        <v>167</v>
      </c>
      <c r="H278" s="181">
        <v>364.62</v>
      </c>
      <c r="I278" s="182"/>
      <c r="J278" s="183">
        <f>ROUND(I278*H278,2)</f>
        <v>0</v>
      </c>
      <c r="K278" s="179" t="s">
        <v>125</v>
      </c>
      <c r="L278" s="184"/>
      <c r="M278" s="185" t="s">
        <v>3</v>
      </c>
      <c r="N278" s="186" t="s">
        <v>43</v>
      </c>
      <c r="O278" s="54"/>
      <c r="P278" s="144">
        <f>O278*H278</f>
        <v>0</v>
      </c>
      <c r="Q278" s="144">
        <v>0.085</v>
      </c>
      <c r="R278" s="144">
        <f>Q278*H278</f>
        <v>30.992700000000003</v>
      </c>
      <c r="S278" s="144">
        <v>0</v>
      </c>
      <c r="T278" s="14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46" t="s">
        <v>171</v>
      </c>
      <c r="AT278" s="146" t="s">
        <v>192</v>
      </c>
      <c r="AU278" s="146" t="s">
        <v>82</v>
      </c>
      <c r="AY278" s="18" t="s">
        <v>119</v>
      </c>
      <c r="BE278" s="147">
        <f>IF(N278="základní",J278,0)</f>
        <v>0</v>
      </c>
      <c r="BF278" s="147">
        <f>IF(N278="snížená",J278,0)</f>
        <v>0</v>
      </c>
      <c r="BG278" s="147">
        <f>IF(N278="zákl. přenesená",J278,0)</f>
        <v>0</v>
      </c>
      <c r="BH278" s="147">
        <f>IF(N278="sníž. přenesená",J278,0)</f>
        <v>0</v>
      </c>
      <c r="BI278" s="147">
        <f>IF(N278="nulová",J278,0)</f>
        <v>0</v>
      </c>
      <c r="BJ278" s="18" t="s">
        <v>80</v>
      </c>
      <c r="BK278" s="147">
        <f>ROUND(I278*H278,2)</f>
        <v>0</v>
      </c>
      <c r="BL278" s="18" t="s">
        <v>126</v>
      </c>
      <c r="BM278" s="146" t="s">
        <v>381</v>
      </c>
    </row>
    <row r="279" spans="2:51" s="13" customFormat="1" ht="12">
      <c r="B279" s="153"/>
      <c r="D279" s="154" t="s">
        <v>130</v>
      </c>
      <c r="E279" s="155" t="s">
        <v>3</v>
      </c>
      <c r="F279" s="156" t="s">
        <v>377</v>
      </c>
      <c r="H279" s="155" t="s">
        <v>3</v>
      </c>
      <c r="I279" s="157"/>
      <c r="L279" s="153"/>
      <c r="M279" s="158"/>
      <c r="N279" s="159"/>
      <c r="O279" s="159"/>
      <c r="P279" s="159"/>
      <c r="Q279" s="159"/>
      <c r="R279" s="159"/>
      <c r="S279" s="159"/>
      <c r="T279" s="160"/>
      <c r="AT279" s="155" t="s">
        <v>130</v>
      </c>
      <c r="AU279" s="155" t="s">
        <v>82</v>
      </c>
      <c r="AV279" s="13" t="s">
        <v>80</v>
      </c>
      <c r="AW279" s="13" t="s">
        <v>33</v>
      </c>
      <c r="AX279" s="13" t="s">
        <v>72</v>
      </c>
      <c r="AY279" s="155" t="s">
        <v>119</v>
      </c>
    </row>
    <row r="280" spans="2:51" s="14" customFormat="1" ht="12">
      <c r="B280" s="161"/>
      <c r="D280" s="154" t="s">
        <v>130</v>
      </c>
      <c r="E280" s="162" t="s">
        <v>3</v>
      </c>
      <c r="F280" s="163" t="s">
        <v>170</v>
      </c>
      <c r="H280" s="164">
        <v>354</v>
      </c>
      <c r="I280" s="165"/>
      <c r="L280" s="161"/>
      <c r="M280" s="166"/>
      <c r="N280" s="167"/>
      <c r="O280" s="167"/>
      <c r="P280" s="167"/>
      <c r="Q280" s="167"/>
      <c r="R280" s="167"/>
      <c r="S280" s="167"/>
      <c r="T280" s="168"/>
      <c r="AT280" s="162" t="s">
        <v>130</v>
      </c>
      <c r="AU280" s="162" t="s">
        <v>82</v>
      </c>
      <c r="AV280" s="14" t="s">
        <v>82</v>
      </c>
      <c r="AW280" s="14" t="s">
        <v>33</v>
      </c>
      <c r="AX280" s="14" t="s">
        <v>80</v>
      </c>
      <c r="AY280" s="162" t="s">
        <v>119</v>
      </c>
    </row>
    <row r="281" spans="2:51" s="14" customFormat="1" ht="12">
      <c r="B281" s="161"/>
      <c r="D281" s="154" t="s">
        <v>130</v>
      </c>
      <c r="F281" s="163" t="s">
        <v>382</v>
      </c>
      <c r="H281" s="164">
        <v>364.62</v>
      </c>
      <c r="I281" s="165"/>
      <c r="L281" s="161"/>
      <c r="M281" s="166"/>
      <c r="N281" s="167"/>
      <c r="O281" s="167"/>
      <c r="P281" s="167"/>
      <c r="Q281" s="167"/>
      <c r="R281" s="167"/>
      <c r="S281" s="167"/>
      <c r="T281" s="168"/>
      <c r="AT281" s="162" t="s">
        <v>130</v>
      </c>
      <c r="AU281" s="162" t="s">
        <v>82</v>
      </c>
      <c r="AV281" s="14" t="s">
        <v>82</v>
      </c>
      <c r="AW281" s="14" t="s">
        <v>4</v>
      </c>
      <c r="AX281" s="14" t="s">
        <v>80</v>
      </c>
      <c r="AY281" s="162" t="s">
        <v>119</v>
      </c>
    </row>
    <row r="282" spans="1:65" s="2" customFormat="1" ht="24.2" customHeight="1">
      <c r="A282" s="33"/>
      <c r="B282" s="134"/>
      <c r="C282" s="135" t="s">
        <v>383</v>
      </c>
      <c r="D282" s="135" t="s">
        <v>121</v>
      </c>
      <c r="E282" s="136" t="s">
        <v>384</v>
      </c>
      <c r="F282" s="137" t="s">
        <v>385</v>
      </c>
      <c r="G282" s="138" t="s">
        <v>167</v>
      </c>
      <c r="H282" s="139">
        <v>220.4</v>
      </c>
      <c r="I282" s="140"/>
      <c r="J282" s="141">
        <f>ROUND(I282*H282,2)</f>
        <v>0</v>
      </c>
      <c r="K282" s="137" t="s">
        <v>125</v>
      </c>
      <c r="L282" s="34"/>
      <c r="M282" s="142" t="s">
        <v>3</v>
      </c>
      <c r="N282" s="143" t="s">
        <v>43</v>
      </c>
      <c r="O282" s="54"/>
      <c r="P282" s="144">
        <f>O282*H282</f>
        <v>0</v>
      </c>
      <c r="Q282" s="144">
        <v>0.10095</v>
      </c>
      <c r="R282" s="144">
        <f>Q282*H282</f>
        <v>22.24938</v>
      </c>
      <c r="S282" s="144">
        <v>0</v>
      </c>
      <c r="T282" s="14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46" t="s">
        <v>126</v>
      </c>
      <c r="AT282" s="146" t="s">
        <v>121</v>
      </c>
      <c r="AU282" s="146" t="s">
        <v>82</v>
      </c>
      <c r="AY282" s="18" t="s">
        <v>119</v>
      </c>
      <c r="BE282" s="147">
        <f>IF(N282="základní",J282,0)</f>
        <v>0</v>
      </c>
      <c r="BF282" s="147">
        <f>IF(N282="snížená",J282,0)</f>
        <v>0</v>
      </c>
      <c r="BG282" s="147">
        <f>IF(N282="zákl. přenesená",J282,0)</f>
        <v>0</v>
      </c>
      <c r="BH282" s="147">
        <f>IF(N282="sníž. přenesená",J282,0)</f>
        <v>0</v>
      </c>
      <c r="BI282" s="147">
        <f>IF(N282="nulová",J282,0)</f>
        <v>0</v>
      </c>
      <c r="BJ282" s="18" t="s">
        <v>80</v>
      </c>
      <c r="BK282" s="147">
        <f>ROUND(I282*H282,2)</f>
        <v>0</v>
      </c>
      <c r="BL282" s="18" t="s">
        <v>126</v>
      </c>
      <c r="BM282" s="146" t="s">
        <v>386</v>
      </c>
    </row>
    <row r="283" spans="1:47" s="2" customFormat="1" ht="12">
      <c r="A283" s="33"/>
      <c r="B283" s="34"/>
      <c r="C283" s="33"/>
      <c r="D283" s="148" t="s">
        <v>128</v>
      </c>
      <c r="E283" s="33"/>
      <c r="F283" s="149" t="s">
        <v>387</v>
      </c>
      <c r="G283" s="33"/>
      <c r="H283" s="33"/>
      <c r="I283" s="150"/>
      <c r="J283" s="33"/>
      <c r="K283" s="33"/>
      <c r="L283" s="34"/>
      <c r="M283" s="151"/>
      <c r="N283" s="152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128</v>
      </c>
      <c r="AU283" s="18" t="s">
        <v>82</v>
      </c>
    </row>
    <row r="284" spans="2:51" s="14" customFormat="1" ht="12">
      <c r="B284" s="161"/>
      <c r="D284" s="154" t="s">
        <v>130</v>
      </c>
      <c r="E284" s="162" t="s">
        <v>3</v>
      </c>
      <c r="F284" s="163" t="s">
        <v>388</v>
      </c>
      <c r="H284" s="164">
        <v>220.4</v>
      </c>
      <c r="I284" s="165"/>
      <c r="L284" s="161"/>
      <c r="M284" s="166"/>
      <c r="N284" s="167"/>
      <c r="O284" s="167"/>
      <c r="P284" s="167"/>
      <c r="Q284" s="167"/>
      <c r="R284" s="167"/>
      <c r="S284" s="167"/>
      <c r="T284" s="168"/>
      <c r="AT284" s="162" t="s">
        <v>130</v>
      </c>
      <c r="AU284" s="162" t="s">
        <v>82</v>
      </c>
      <c r="AV284" s="14" t="s">
        <v>82</v>
      </c>
      <c r="AW284" s="14" t="s">
        <v>33</v>
      </c>
      <c r="AX284" s="14" t="s">
        <v>80</v>
      </c>
      <c r="AY284" s="162" t="s">
        <v>119</v>
      </c>
    </row>
    <row r="285" spans="1:65" s="2" customFormat="1" ht="16.5" customHeight="1">
      <c r="A285" s="33"/>
      <c r="B285" s="134"/>
      <c r="C285" s="177" t="s">
        <v>389</v>
      </c>
      <c r="D285" s="177" t="s">
        <v>192</v>
      </c>
      <c r="E285" s="178" t="s">
        <v>390</v>
      </c>
      <c r="F285" s="179" t="s">
        <v>391</v>
      </c>
      <c r="G285" s="180" t="s">
        <v>167</v>
      </c>
      <c r="H285" s="181">
        <v>227.012</v>
      </c>
      <c r="I285" s="182"/>
      <c r="J285" s="183">
        <f>ROUND(I285*H285,2)</f>
        <v>0</v>
      </c>
      <c r="K285" s="179" t="s">
        <v>125</v>
      </c>
      <c r="L285" s="184"/>
      <c r="M285" s="185" t="s">
        <v>3</v>
      </c>
      <c r="N285" s="186" t="s">
        <v>43</v>
      </c>
      <c r="O285" s="54"/>
      <c r="P285" s="144">
        <f>O285*H285</f>
        <v>0</v>
      </c>
      <c r="Q285" s="144">
        <v>0.0335</v>
      </c>
      <c r="R285" s="144">
        <f>Q285*H285</f>
        <v>7.604902</v>
      </c>
      <c r="S285" s="144">
        <v>0</v>
      </c>
      <c r="T285" s="145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46" t="s">
        <v>171</v>
      </c>
      <c r="AT285" s="146" t="s">
        <v>192</v>
      </c>
      <c r="AU285" s="146" t="s">
        <v>82</v>
      </c>
      <c r="AY285" s="18" t="s">
        <v>119</v>
      </c>
      <c r="BE285" s="147">
        <f>IF(N285="základní",J285,0)</f>
        <v>0</v>
      </c>
      <c r="BF285" s="147">
        <f>IF(N285="snížená",J285,0)</f>
        <v>0</v>
      </c>
      <c r="BG285" s="147">
        <f>IF(N285="zákl. přenesená",J285,0)</f>
        <v>0</v>
      </c>
      <c r="BH285" s="147">
        <f>IF(N285="sníž. přenesená",J285,0)</f>
        <v>0</v>
      </c>
      <c r="BI285" s="147">
        <f>IF(N285="nulová",J285,0)</f>
        <v>0</v>
      </c>
      <c r="BJ285" s="18" t="s">
        <v>80</v>
      </c>
      <c r="BK285" s="147">
        <f>ROUND(I285*H285,2)</f>
        <v>0</v>
      </c>
      <c r="BL285" s="18" t="s">
        <v>126</v>
      </c>
      <c r="BM285" s="146" t="s">
        <v>392</v>
      </c>
    </row>
    <row r="286" spans="2:51" s="14" customFormat="1" ht="12">
      <c r="B286" s="161"/>
      <c r="D286" s="154" t="s">
        <v>130</v>
      </c>
      <c r="E286" s="162" t="s">
        <v>3</v>
      </c>
      <c r="F286" s="163" t="s">
        <v>176</v>
      </c>
      <c r="H286" s="164">
        <v>220.4</v>
      </c>
      <c r="I286" s="165"/>
      <c r="L286" s="161"/>
      <c r="M286" s="166"/>
      <c r="N286" s="167"/>
      <c r="O286" s="167"/>
      <c r="P286" s="167"/>
      <c r="Q286" s="167"/>
      <c r="R286" s="167"/>
      <c r="S286" s="167"/>
      <c r="T286" s="168"/>
      <c r="AT286" s="162" t="s">
        <v>130</v>
      </c>
      <c r="AU286" s="162" t="s">
        <v>82</v>
      </c>
      <c r="AV286" s="14" t="s">
        <v>82</v>
      </c>
      <c r="AW286" s="14" t="s">
        <v>33</v>
      </c>
      <c r="AX286" s="14" t="s">
        <v>80</v>
      </c>
      <c r="AY286" s="162" t="s">
        <v>119</v>
      </c>
    </row>
    <row r="287" spans="2:51" s="14" customFormat="1" ht="12">
      <c r="B287" s="161"/>
      <c r="D287" s="154" t="s">
        <v>130</v>
      </c>
      <c r="F287" s="163" t="s">
        <v>393</v>
      </c>
      <c r="H287" s="164">
        <v>227.012</v>
      </c>
      <c r="I287" s="165"/>
      <c r="L287" s="161"/>
      <c r="M287" s="166"/>
      <c r="N287" s="167"/>
      <c r="O287" s="167"/>
      <c r="P287" s="167"/>
      <c r="Q287" s="167"/>
      <c r="R287" s="167"/>
      <c r="S287" s="167"/>
      <c r="T287" s="168"/>
      <c r="AT287" s="162" t="s">
        <v>130</v>
      </c>
      <c r="AU287" s="162" t="s">
        <v>82</v>
      </c>
      <c r="AV287" s="14" t="s">
        <v>82</v>
      </c>
      <c r="AW287" s="14" t="s">
        <v>4</v>
      </c>
      <c r="AX287" s="14" t="s">
        <v>80</v>
      </c>
      <c r="AY287" s="162" t="s">
        <v>119</v>
      </c>
    </row>
    <row r="288" spans="1:65" s="2" customFormat="1" ht="33" customHeight="1">
      <c r="A288" s="33"/>
      <c r="B288" s="134"/>
      <c r="C288" s="135" t="s">
        <v>394</v>
      </c>
      <c r="D288" s="135" t="s">
        <v>121</v>
      </c>
      <c r="E288" s="136" t="s">
        <v>395</v>
      </c>
      <c r="F288" s="137" t="s">
        <v>396</v>
      </c>
      <c r="G288" s="138" t="s">
        <v>167</v>
      </c>
      <c r="H288" s="139">
        <v>51</v>
      </c>
      <c r="I288" s="140"/>
      <c r="J288" s="141">
        <f>ROUND(I288*H288,2)</f>
        <v>0</v>
      </c>
      <c r="K288" s="137" t="s">
        <v>125</v>
      </c>
      <c r="L288" s="34"/>
      <c r="M288" s="142" t="s">
        <v>3</v>
      </c>
      <c r="N288" s="143" t="s">
        <v>43</v>
      </c>
      <c r="O288" s="54"/>
      <c r="P288" s="144">
        <f>O288*H288</f>
        <v>0</v>
      </c>
      <c r="Q288" s="144">
        <v>0.00061</v>
      </c>
      <c r="R288" s="144">
        <f>Q288*H288</f>
        <v>0.03111</v>
      </c>
      <c r="S288" s="144">
        <v>0</v>
      </c>
      <c r="T288" s="14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46" t="s">
        <v>126</v>
      </c>
      <c r="AT288" s="146" t="s">
        <v>121</v>
      </c>
      <c r="AU288" s="146" t="s">
        <v>82</v>
      </c>
      <c r="AY288" s="18" t="s">
        <v>119</v>
      </c>
      <c r="BE288" s="147">
        <f>IF(N288="základní",J288,0)</f>
        <v>0</v>
      </c>
      <c r="BF288" s="147">
        <f>IF(N288="snížená",J288,0)</f>
        <v>0</v>
      </c>
      <c r="BG288" s="147">
        <f>IF(N288="zákl. přenesená",J288,0)</f>
        <v>0</v>
      </c>
      <c r="BH288" s="147">
        <f>IF(N288="sníž. přenesená",J288,0)</f>
        <v>0</v>
      </c>
      <c r="BI288" s="147">
        <f>IF(N288="nulová",J288,0)</f>
        <v>0</v>
      </c>
      <c r="BJ288" s="18" t="s">
        <v>80</v>
      </c>
      <c r="BK288" s="147">
        <f>ROUND(I288*H288,2)</f>
        <v>0</v>
      </c>
      <c r="BL288" s="18" t="s">
        <v>126</v>
      </c>
      <c r="BM288" s="146" t="s">
        <v>397</v>
      </c>
    </row>
    <row r="289" spans="1:47" s="2" customFormat="1" ht="12">
      <c r="A289" s="33"/>
      <c r="B289" s="34"/>
      <c r="C289" s="33"/>
      <c r="D289" s="148" t="s">
        <v>128</v>
      </c>
      <c r="E289" s="33"/>
      <c r="F289" s="149" t="s">
        <v>398</v>
      </c>
      <c r="G289" s="33"/>
      <c r="H289" s="33"/>
      <c r="I289" s="150"/>
      <c r="J289" s="33"/>
      <c r="K289" s="33"/>
      <c r="L289" s="34"/>
      <c r="M289" s="151"/>
      <c r="N289" s="152"/>
      <c r="O289" s="54"/>
      <c r="P289" s="54"/>
      <c r="Q289" s="54"/>
      <c r="R289" s="54"/>
      <c r="S289" s="54"/>
      <c r="T289" s="55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128</v>
      </c>
      <c r="AU289" s="18" t="s">
        <v>82</v>
      </c>
    </row>
    <row r="290" spans="2:51" s="13" customFormat="1" ht="12">
      <c r="B290" s="153"/>
      <c r="D290" s="154" t="s">
        <v>130</v>
      </c>
      <c r="E290" s="155" t="s">
        <v>3</v>
      </c>
      <c r="F290" s="156" t="s">
        <v>399</v>
      </c>
      <c r="H290" s="155" t="s">
        <v>3</v>
      </c>
      <c r="I290" s="157"/>
      <c r="L290" s="153"/>
      <c r="M290" s="158"/>
      <c r="N290" s="159"/>
      <c r="O290" s="159"/>
      <c r="P290" s="159"/>
      <c r="Q290" s="159"/>
      <c r="R290" s="159"/>
      <c r="S290" s="159"/>
      <c r="T290" s="160"/>
      <c r="AT290" s="155" t="s">
        <v>130</v>
      </c>
      <c r="AU290" s="155" t="s">
        <v>82</v>
      </c>
      <c r="AV290" s="13" t="s">
        <v>80</v>
      </c>
      <c r="AW290" s="13" t="s">
        <v>33</v>
      </c>
      <c r="AX290" s="13" t="s">
        <v>72</v>
      </c>
      <c r="AY290" s="155" t="s">
        <v>119</v>
      </c>
    </row>
    <row r="291" spans="2:51" s="14" customFormat="1" ht="12">
      <c r="B291" s="161"/>
      <c r="D291" s="154" t="s">
        <v>130</v>
      </c>
      <c r="E291" s="162" t="s">
        <v>3</v>
      </c>
      <c r="F291" s="163" t="s">
        <v>400</v>
      </c>
      <c r="H291" s="164">
        <v>51</v>
      </c>
      <c r="I291" s="165"/>
      <c r="L291" s="161"/>
      <c r="M291" s="166"/>
      <c r="N291" s="167"/>
      <c r="O291" s="167"/>
      <c r="P291" s="167"/>
      <c r="Q291" s="167"/>
      <c r="R291" s="167"/>
      <c r="S291" s="167"/>
      <c r="T291" s="168"/>
      <c r="AT291" s="162" t="s">
        <v>130</v>
      </c>
      <c r="AU291" s="162" t="s">
        <v>82</v>
      </c>
      <c r="AV291" s="14" t="s">
        <v>82</v>
      </c>
      <c r="AW291" s="14" t="s">
        <v>33</v>
      </c>
      <c r="AX291" s="14" t="s">
        <v>80</v>
      </c>
      <c r="AY291" s="162" t="s">
        <v>119</v>
      </c>
    </row>
    <row r="292" spans="1:65" s="2" customFormat="1" ht="16.5" customHeight="1">
      <c r="A292" s="33"/>
      <c r="B292" s="134"/>
      <c r="C292" s="135" t="s">
        <v>401</v>
      </c>
      <c r="D292" s="135" t="s">
        <v>121</v>
      </c>
      <c r="E292" s="136" t="s">
        <v>402</v>
      </c>
      <c r="F292" s="137" t="s">
        <v>403</v>
      </c>
      <c r="G292" s="138" t="s">
        <v>167</v>
      </c>
      <c r="H292" s="139">
        <v>51</v>
      </c>
      <c r="I292" s="140"/>
      <c r="J292" s="141">
        <f>ROUND(I292*H292,2)</f>
        <v>0</v>
      </c>
      <c r="K292" s="137" t="s">
        <v>125</v>
      </c>
      <c r="L292" s="34"/>
      <c r="M292" s="142" t="s">
        <v>3</v>
      </c>
      <c r="N292" s="143" t="s">
        <v>43</v>
      </c>
      <c r="O292" s="54"/>
      <c r="P292" s="144">
        <f>O292*H292</f>
        <v>0</v>
      </c>
      <c r="Q292" s="144">
        <v>0</v>
      </c>
      <c r="R292" s="144">
        <f>Q292*H292</f>
        <v>0</v>
      </c>
      <c r="S292" s="144">
        <v>0</v>
      </c>
      <c r="T292" s="145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46" t="s">
        <v>126</v>
      </c>
      <c r="AT292" s="146" t="s">
        <v>121</v>
      </c>
      <c r="AU292" s="146" t="s">
        <v>82</v>
      </c>
      <c r="AY292" s="18" t="s">
        <v>119</v>
      </c>
      <c r="BE292" s="147">
        <f>IF(N292="základní",J292,0)</f>
        <v>0</v>
      </c>
      <c r="BF292" s="147">
        <f>IF(N292="snížená",J292,0)</f>
        <v>0</v>
      </c>
      <c r="BG292" s="147">
        <f>IF(N292="zákl. přenesená",J292,0)</f>
        <v>0</v>
      </c>
      <c r="BH292" s="147">
        <f>IF(N292="sníž. přenesená",J292,0)</f>
        <v>0</v>
      </c>
      <c r="BI292" s="147">
        <f>IF(N292="nulová",J292,0)</f>
        <v>0</v>
      </c>
      <c r="BJ292" s="18" t="s">
        <v>80</v>
      </c>
      <c r="BK292" s="147">
        <f>ROUND(I292*H292,2)</f>
        <v>0</v>
      </c>
      <c r="BL292" s="18" t="s">
        <v>126</v>
      </c>
      <c r="BM292" s="146" t="s">
        <v>404</v>
      </c>
    </row>
    <row r="293" spans="1:47" s="2" customFormat="1" ht="12">
      <c r="A293" s="33"/>
      <c r="B293" s="34"/>
      <c r="C293" s="33"/>
      <c r="D293" s="148" t="s">
        <v>128</v>
      </c>
      <c r="E293" s="33"/>
      <c r="F293" s="149" t="s">
        <v>405</v>
      </c>
      <c r="G293" s="33"/>
      <c r="H293" s="33"/>
      <c r="I293" s="150"/>
      <c r="J293" s="33"/>
      <c r="K293" s="33"/>
      <c r="L293" s="34"/>
      <c r="M293" s="151"/>
      <c r="N293" s="152"/>
      <c r="O293" s="54"/>
      <c r="P293" s="54"/>
      <c r="Q293" s="54"/>
      <c r="R293" s="54"/>
      <c r="S293" s="54"/>
      <c r="T293" s="55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128</v>
      </c>
      <c r="AU293" s="18" t="s">
        <v>82</v>
      </c>
    </row>
    <row r="294" spans="2:51" s="13" customFormat="1" ht="12">
      <c r="B294" s="153"/>
      <c r="D294" s="154" t="s">
        <v>130</v>
      </c>
      <c r="E294" s="155" t="s">
        <v>3</v>
      </c>
      <c r="F294" s="156" t="s">
        <v>399</v>
      </c>
      <c r="H294" s="155" t="s">
        <v>3</v>
      </c>
      <c r="I294" s="157"/>
      <c r="L294" s="153"/>
      <c r="M294" s="158"/>
      <c r="N294" s="159"/>
      <c r="O294" s="159"/>
      <c r="P294" s="159"/>
      <c r="Q294" s="159"/>
      <c r="R294" s="159"/>
      <c r="S294" s="159"/>
      <c r="T294" s="160"/>
      <c r="AT294" s="155" t="s">
        <v>130</v>
      </c>
      <c r="AU294" s="155" t="s">
        <v>82</v>
      </c>
      <c r="AV294" s="13" t="s">
        <v>80</v>
      </c>
      <c r="AW294" s="13" t="s">
        <v>33</v>
      </c>
      <c r="AX294" s="13" t="s">
        <v>72</v>
      </c>
      <c r="AY294" s="155" t="s">
        <v>119</v>
      </c>
    </row>
    <row r="295" spans="2:51" s="14" customFormat="1" ht="12">
      <c r="B295" s="161"/>
      <c r="D295" s="154" t="s">
        <v>130</v>
      </c>
      <c r="E295" s="162" t="s">
        <v>3</v>
      </c>
      <c r="F295" s="163" t="s">
        <v>400</v>
      </c>
      <c r="H295" s="164">
        <v>51</v>
      </c>
      <c r="I295" s="165"/>
      <c r="L295" s="161"/>
      <c r="M295" s="166"/>
      <c r="N295" s="167"/>
      <c r="O295" s="167"/>
      <c r="P295" s="167"/>
      <c r="Q295" s="167"/>
      <c r="R295" s="167"/>
      <c r="S295" s="167"/>
      <c r="T295" s="168"/>
      <c r="AT295" s="162" t="s">
        <v>130</v>
      </c>
      <c r="AU295" s="162" t="s">
        <v>82</v>
      </c>
      <c r="AV295" s="14" t="s">
        <v>82</v>
      </c>
      <c r="AW295" s="14" t="s">
        <v>33</v>
      </c>
      <c r="AX295" s="14" t="s">
        <v>80</v>
      </c>
      <c r="AY295" s="162" t="s">
        <v>119</v>
      </c>
    </row>
    <row r="296" spans="1:65" s="2" customFormat="1" ht="24.2" customHeight="1">
      <c r="A296" s="33"/>
      <c r="B296" s="134"/>
      <c r="C296" s="135" t="s">
        <v>406</v>
      </c>
      <c r="D296" s="135" t="s">
        <v>121</v>
      </c>
      <c r="E296" s="136" t="s">
        <v>407</v>
      </c>
      <c r="F296" s="137" t="s">
        <v>408</v>
      </c>
      <c r="G296" s="138" t="s">
        <v>311</v>
      </c>
      <c r="H296" s="139">
        <v>10</v>
      </c>
      <c r="I296" s="140"/>
      <c r="J296" s="141">
        <f>ROUND(I296*H296,2)</f>
        <v>0</v>
      </c>
      <c r="K296" s="137" t="s">
        <v>125</v>
      </c>
      <c r="L296" s="34"/>
      <c r="M296" s="142" t="s">
        <v>3</v>
      </c>
      <c r="N296" s="143" t="s">
        <v>43</v>
      </c>
      <c r="O296" s="54"/>
      <c r="P296" s="144">
        <f>O296*H296</f>
        <v>0</v>
      </c>
      <c r="Q296" s="144">
        <v>1.61679</v>
      </c>
      <c r="R296" s="144">
        <f>Q296*H296</f>
        <v>16.1679</v>
      </c>
      <c r="S296" s="144">
        <v>0</v>
      </c>
      <c r="T296" s="14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46" t="s">
        <v>126</v>
      </c>
      <c r="AT296" s="146" t="s">
        <v>121</v>
      </c>
      <c r="AU296" s="146" t="s">
        <v>82</v>
      </c>
      <c r="AY296" s="18" t="s">
        <v>119</v>
      </c>
      <c r="BE296" s="147">
        <f>IF(N296="základní",J296,0)</f>
        <v>0</v>
      </c>
      <c r="BF296" s="147">
        <f>IF(N296="snížená",J296,0)</f>
        <v>0</v>
      </c>
      <c r="BG296" s="147">
        <f>IF(N296="zákl. přenesená",J296,0)</f>
        <v>0</v>
      </c>
      <c r="BH296" s="147">
        <f>IF(N296="sníž. přenesená",J296,0)</f>
        <v>0</v>
      </c>
      <c r="BI296" s="147">
        <f>IF(N296="nulová",J296,0)</f>
        <v>0</v>
      </c>
      <c r="BJ296" s="18" t="s">
        <v>80</v>
      </c>
      <c r="BK296" s="147">
        <f>ROUND(I296*H296,2)</f>
        <v>0</v>
      </c>
      <c r="BL296" s="18" t="s">
        <v>126</v>
      </c>
      <c r="BM296" s="146" t="s">
        <v>409</v>
      </c>
    </row>
    <row r="297" spans="1:47" s="2" customFormat="1" ht="12">
      <c r="A297" s="33"/>
      <c r="B297" s="34"/>
      <c r="C297" s="33"/>
      <c r="D297" s="148" t="s">
        <v>128</v>
      </c>
      <c r="E297" s="33"/>
      <c r="F297" s="149" t="s">
        <v>410</v>
      </c>
      <c r="G297" s="33"/>
      <c r="H297" s="33"/>
      <c r="I297" s="150"/>
      <c r="J297" s="33"/>
      <c r="K297" s="33"/>
      <c r="L297" s="34"/>
      <c r="M297" s="151"/>
      <c r="N297" s="152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128</v>
      </c>
      <c r="AU297" s="18" t="s">
        <v>82</v>
      </c>
    </row>
    <row r="298" spans="2:51" s="14" customFormat="1" ht="12">
      <c r="B298" s="161"/>
      <c r="D298" s="154" t="s">
        <v>130</v>
      </c>
      <c r="E298" s="162" t="s">
        <v>3</v>
      </c>
      <c r="F298" s="163" t="s">
        <v>185</v>
      </c>
      <c r="H298" s="164">
        <v>10</v>
      </c>
      <c r="I298" s="165"/>
      <c r="L298" s="161"/>
      <c r="M298" s="166"/>
      <c r="N298" s="167"/>
      <c r="O298" s="167"/>
      <c r="P298" s="167"/>
      <c r="Q298" s="167"/>
      <c r="R298" s="167"/>
      <c r="S298" s="167"/>
      <c r="T298" s="168"/>
      <c r="AT298" s="162" t="s">
        <v>130</v>
      </c>
      <c r="AU298" s="162" t="s">
        <v>82</v>
      </c>
      <c r="AV298" s="14" t="s">
        <v>82</v>
      </c>
      <c r="AW298" s="14" t="s">
        <v>33</v>
      </c>
      <c r="AX298" s="14" t="s">
        <v>80</v>
      </c>
      <c r="AY298" s="162" t="s">
        <v>119</v>
      </c>
    </row>
    <row r="299" spans="1:65" s="2" customFormat="1" ht="21.75" customHeight="1">
      <c r="A299" s="33"/>
      <c r="B299" s="134"/>
      <c r="C299" s="135" t="s">
        <v>411</v>
      </c>
      <c r="D299" s="135" t="s">
        <v>121</v>
      </c>
      <c r="E299" s="136" t="s">
        <v>412</v>
      </c>
      <c r="F299" s="137" t="s">
        <v>413</v>
      </c>
      <c r="G299" s="138" t="s">
        <v>124</v>
      </c>
      <c r="H299" s="139">
        <v>1981</v>
      </c>
      <c r="I299" s="140"/>
      <c r="J299" s="141">
        <f>ROUND(I299*H299,2)</f>
        <v>0</v>
      </c>
      <c r="K299" s="137" t="s">
        <v>125</v>
      </c>
      <c r="L299" s="34"/>
      <c r="M299" s="142" t="s">
        <v>3</v>
      </c>
      <c r="N299" s="143" t="s">
        <v>43</v>
      </c>
      <c r="O299" s="54"/>
      <c r="P299" s="144">
        <f>O299*H299</f>
        <v>0</v>
      </c>
      <c r="Q299" s="144">
        <v>0</v>
      </c>
      <c r="R299" s="144">
        <f>Q299*H299</f>
        <v>0</v>
      </c>
      <c r="S299" s="144">
        <v>0.01</v>
      </c>
      <c r="T299" s="145">
        <f>S299*H299</f>
        <v>19.81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46" t="s">
        <v>126</v>
      </c>
      <c r="AT299" s="146" t="s">
        <v>121</v>
      </c>
      <c r="AU299" s="146" t="s">
        <v>82</v>
      </c>
      <c r="AY299" s="18" t="s">
        <v>119</v>
      </c>
      <c r="BE299" s="147">
        <f>IF(N299="základní",J299,0)</f>
        <v>0</v>
      </c>
      <c r="BF299" s="147">
        <f>IF(N299="snížená",J299,0)</f>
        <v>0</v>
      </c>
      <c r="BG299" s="147">
        <f>IF(N299="zákl. přenesená",J299,0)</f>
        <v>0</v>
      </c>
      <c r="BH299" s="147">
        <f>IF(N299="sníž. přenesená",J299,0)</f>
        <v>0</v>
      </c>
      <c r="BI299" s="147">
        <f>IF(N299="nulová",J299,0)</f>
        <v>0</v>
      </c>
      <c r="BJ299" s="18" t="s">
        <v>80</v>
      </c>
      <c r="BK299" s="147">
        <f>ROUND(I299*H299,2)</f>
        <v>0</v>
      </c>
      <c r="BL299" s="18" t="s">
        <v>126</v>
      </c>
      <c r="BM299" s="146" t="s">
        <v>414</v>
      </c>
    </row>
    <row r="300" spans="1:47" s="2" customFormat="1" ht="12">
      <c r="A300" s="33"/>
      <c r="B300" s="34"/>
      <c r="C300" s="33"/>
      <c r="D300" s="148" t="s">
        <v>128</v>
      </c>
      <c r="E300" s="33"/>
      <c r="F300" s="149" t="s">
        <v>415</v>
      </c>
      <c r="G300" s="33"/>
      <c r="H300" s="33"/>
      <c r="I300" s="150"/>
      <c r="J300" s="33"/>
      <c r="K300" s="33"/>
      <c r="L300" s="34"/>
      <c r="M300" s="151"/>
      <c r="N300" s="152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128</v>
      </c>
      <c r="AU300" s="18" t="s">
        <v>82</v>
      </c>
    </row>
    <row r="301" spans="2:51" s="13" customFormat="1" ht="12">
      <c r="B301" s="153"/>
      <c r="D301" s="154" t="s">
        <v>130</v>
      </c>
      <c r="E301" s="155" t="s">
        <v>3</v>
      </c>
      <c r="F301" s="156" t="s">
        <v>416</v>
      </c>
      <c r="H301" s="155" t="s">
        <v>3</v>
      </c>
      <c r="I301" s="157"/>
      <c r="L301" s="153"/>
      <c r="M301" s="158"/>
      <c r="N301" s="159"/>
      <c r="O301" s="159"/>
      <c r="P301" s="159"/>
      <c r="Q301" s="159"/>
      <c r="R301" s="159"/>
      <c r="S301" s="159"/>
      <c r="T301" s="160"/>
      <c r="AT301" s="155" t="s">
        <v>130</v>
      </c>
      <c r="AU301" s="155" t="s">
        <v>82</v>
      </c>
      <c r="AV301" s="13" t="s">
        <v>80</v>
      </c>
      <c r="AW301" s="13" t="s">
        <v>33</v>
      </c>
      <c r="AX301" s="13" t="s">
        <v>72</v>
      </c>
      <c r="AY301" s="155" t="s">
        <v>119</v>
      </c>
    </row>
    <row r="302" spans="2:51" s="14" customFormat="1" ht="12">
      <c r="B302" s="161"/>
      <c r="D302" s="154" t="s">
        <v>130</v>
      </c>
      <c r="E302" s="162" t="s">
        <v>3</v>
      </c>
      <c r="F302" s="163" t="s">
        <v>157</v>
      </c>
      <c r="H302" s="164">
        <v>1981</v>
      </c>
      <c r="I302" s="165"/>
      <c r="L302" s="161"/>
      <c r="M302" s="166"/>
      <c r="N302" s="167"/>
      <c r="O302" s="167"/>
      <c r="P302" s="167"/>
      <c r="Q302" s="167"/>
      <c r="R302" s="167"/>
      <c r="S302" s="167"/>
      <c r="T302" s="168"/>
      <c r="AT302" s="162" t="s">
        <v>130</v>
      </c>
      <c r="AU302" s="162" t="s">
        <v>82</v>
      </c>
      <c r="AV302" s="14" t="s">
        <v>82</v>
      </c>
      <c r="AW302" s="14" t="s">
        <v>33</v>
      </c>
      <c r="AX302" s="14" t="s">
        <v>72</v>
      </c>
      <c r="AY302" s="162" t="s">
        <v>119</v>
      </c>
    </row>
    <row r="303" spans="2:51" s="15" customFormat="1" ht="12">
      <c r="B303" s="169"/>
      <c r="D303" s="154" t="s">
        <v>130</v>
      </c>
      <c r="E303" s="170" t="s">
        <v>3</v>
      </c>
      <c r="F303" s="171" t="s">
        <v>133</v>
      </c>
      <c r="H303" s="172">
        <v>1981</v>
      </c>
      <c r="I303" s="173"/>
      <c r="L303" s="169"/>
      <c r="M303" s="174"/>
      <c r="N303" s="175"/>
      <c r="O303" s="175"/>
      <c r="P303" s="175"/>
      <c r="Q303" s="175"/>
      <c r="R303" s="175"/>
      <c r="S303" s="175"/>
      <c r="T303" s="176"/>
      <c r="AT303" s="170" t="s">
        <v>130</v>
      </c>
      <c r="AU303" s="170" t="s">
        <v>82</v>
      </c>
      <c r="AV303" s="15" t="s">
        <v>126</v>
      </c>
      <c r="AW303" s="15" t="s">
        <v>33</v>
      </c>
      <c r="AX303" s="15" t="s">
        <v>80</v>
      </c>
      <c r="AY303" s="170" t="s">
        <v>119</v>
      </c>
    </row>
    <row r="304" spans="1:65" s="2" customFormat="1" ht="37.9" customHeight="1">
      <c r="A304" s="33"/>
      <c r="B304" s="134"/>
      <c r="C304" s="135" t="s">
        <v>417</v>
      </c>
      <c r="D304" s="135" t="s">
        <v>121</v>
      </c>
      <c r="E304" s="136" t="s">
        <v>418</v>
      </c>
      <c r="F304" s="137" t="s">
        <v>419</v>
      </c>
      <c r="G304" s="138" t="s">
        <v>167</v>
      </c>
      <c r="H304" s="139">
        <v>390</v>
      </c>
      <c r="I304" s="140"/>
      <c r="J304" s="141">
        <f>ROUND(I304*H304,2)</f>
        <v>0</v>
      </c>
      <c r="K304" s="137" t="s">
        <v>125</v>
      </c>
      <c r="L304" s="34"/>
      <c r="M304" s="142" t="s">
        <v>3</v>
      </c>
      <c r="N304" s="143" t="s">
        <v>43</v>
      </c>
      <c r="O304" s="54"/>
      <c r="P304" s="144">
        <f>O304*H304</f>
        <v>0</v>
      </c>
      <c r="Q304" s="144">
        <v>0</v>
      </c>
      <c r="R304" s="144">
        <f>Q304*H304</f>
        <v>0</v>
      </c>
      <c r="S304" s="144">
        <v>0</v>
      </c>
      <c r="T304" s="145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46" t="s">
        <v>126</v>
      </c>
      <c r="AT304" s="146" t="s">
        <v>121</v>
      </c>
      <c r="AU304" s="146" t="s">
        <v>82</v>
      </c>
      <c r="AY304" s="18" t="s">
        <v>119</v>
      </c>
      <c r="BE304" s="147">
        <f>IF(N304="základní",J304,0)</f>
        <v>0</v>
      </c>
      <c r="BF304" s="147">
        <f>IF(N304="snížená",J304,0)</f>
        <v>0</v>
      </c>
      <c r="BG304" s="147">
        <f>IF(N304="zákl. přenesená",J304,0)</f>
        <v>0</v>
      </c>
      <c r="BH304" s="147">
        <f>IF(N304="sníž. přenesená",J304,0)</f>
        <v>0</v>
      </c>
      <c r="BI304" s="147">
        <f>IF(N304="nulová",J304,0)</f>
        <v>0</v>
      </c>
      <c r="BJ304" s="18" t="s">
        <v>80</v>
      </c>
      <c r="BK304" s="147">
        <f>ROUND(I304*H304,2)</f>
        <v>0</v>
      </c>
      <c r="BL304" s="18" t="s">
        <v>126</v>
      </c>
      <c r="BM304" s="146" t="s">
        <v>420</v>
      </c>
    </row>
    <row r="305" spans="1:47" s="2" customFormat="1" ht="12">
      <c r="A305" s="33"/>
      <c r="B305" s="34"/>
      <c r="C305" s="33"/>
      <c r="D305" s="148" t="s">
        <v>128</v>
      </c>
      <c r="E305" s="33"/>
      <c r="F305" s="149" t="s">
        <v>421</v>
      </c>
      <c r="G305" s="33"/>
      <c r="H305" s="33"/>
      <c r="I305" s="150"/>
      <c r="J305" s="33"/>
      <c r="K305" s="33"/>
      <c r="L305" s="34"/>
      <c r="M305" s="151"/>
      <c r="N305" s="152"/>
      <c r="O305" s="54"/>
      <c r="P305" s="54"/>
      <c r="Q305" s="54"/>
      <c r="R305" s="54"/>
      <c r="S305" s="54"/>
      <c r="T305" s="55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128</v>
      </c>
      <c r="AU305" s="18" t="s">
        <v>82</v>
      </c>
    </row>
    <row r="306" spans="2:51" s="14" customFormat="1" ht="12">
      <c r="B306" s="161"/>
      <c r="D306" s="154" t="s">
        <v>130</v>
      </c>
      <c r="E306" s="162" t="s">
        <v>3</v>
      </c>
      <c r="F306" s="163" t="s">
        <v>422</v>
      </c>
      <c r="H306" s="164">
        <v>390</v>
      </c>
      <c r="I306" s="165"/>
      <c r="L306" s="161"/>
      <c r="M306" s="166"/>
      <c r="N306" s="167"/>
      <c r="O306" s="167"/>
      <c r="P306" s="167"/>
      <c r="Q306" s="167"/>
      <c r="R306" s="167"/>
      <c r="S306" s="167"/>
      <c r="T306" s="168"/>
      <c r="AT306" s="162" t="s">
        <v>130</v>
      </c>
      <c r="AU306" s="162" t="s">
        <v>82</v>
      </c>
      <c r="AV306" s="14" t="s">
        <v>82</v>
      </c>
      <c r="AW306" s="14" t="s">
        <v>33</v>
      </c>
      <c r="AX306" s="14" t="s">
        <v>80</v>
      </c>
      <c r="AY306" s="162" t="s">
        <v>119</v>
      </c>
    </row>
    <row r="307" spans="2:63" s="12" customFormat="1" ht="22.9" customHeight="1">
      <c r="B307" s="121"/>
      <c r="D307" s="122" t="s">
        <v>71</v>
      </c>
      <c r="E307" s="132" t="s">
        <v>423</v>
      </c>
      <c r="F307" s="132" t="s">
        <v>424</v>
      </c>
      <c r="I307" s="124"/>
      <c r="J307" s="133">
        <f>BK307</f>
        <v>55091.6</v>
      </c>
      <c r="L307" s="121"/>
      <c r="M307" s="126"/>
      <c r="N307" s="127"/>
      <c r="O307" s="127"/>
      <c r="P307" s="128">
        <f>SUM(P308:P323)</f>
        <v>0</v>
      </c>
      <c r="Q307" s="127"/>
      <c r="R307" s="128">
        <f>SUM(R308:R323)</f>
        <v>0</v>
      </c>
      <c r="S307" s="127"/>
      <c r="T307" s="129">
        <f>SUM(T308:T323)</f>
        <v>0</v>
      </c>
      <c r="AR307" s="122" t="s">
        <v>80</v>
      </c>
      <c r="AT307" s="130" t="s">
        <v>71</v>
      </c>
      <c r="AU307" s="130" t="s">
        <v>80</v>
      </c>
      <c r="AY307" s="122" t="s">
        <v>119</v>
      </c>
      <c r="BK307" s="131">
        <f>SUM(BK308:BK323)</f>
        <v>55091.6</v>
      </c>
    </row>
    <row r="308" spans="1:65" s="2" customFormat="1" ht="24.2" customHeight="1">
      <c r="A308" s="33"/>
      <c r="B308" s="134"/>
      <c r="C308" s="135" t="s">
        <v>425</v>
      </c>
      <c r="D308" s="135" t="s">
        <v>121</v>
      </c>
      <c r="E308" s="136" t="s">
        <v>426</v>
      </c>
      <c r="F308" s="137" t="s">
        <v>427</v>
      </c>
      <c r="G308" s="138" t="s">
        <v>195</v>
      </c>
      <c r="H308" s="139">
        <v>392.111</v>
      </c>
      <c r="I308" s="140">
        <v>140.5</v>
      </c>
      <c r="J308" s="141">
        <f>ROUND(I308*H308,2)</f>
        <v>55091.6</v>
      </c>
      <c r="K308" s="137" t="s">
        <v>125</v>
      </c>
      <c r="L308" s="34"/>
      <c r="M308" s="142" t="s">
        <v>3</v>
      </c>
      <c r="N308" s="143" t="s">
        <v>43</v>
      </c>
      <c r="O308" s="54"/>
      <c r="P308" s="144">
        <f>O308*H308</f>
        <v>0</v>
      </c>
      <c r="Q308" s="144">
        <v>0</v>
      </c>
      <c r="R308" s="144">
        <f>Q308*H308</f>
        <v>0</v>
      </c>
      <c r="S308" s="144">
        <v>0</v>
      </c>
      <c r="T308" s="145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46" t="s">
        <v>126</v>
      </c>
      <c r="AT308" s="146" t="s">
        <v>121</v>
      </c>
      <c r="AU308" s="146" t="s">
        <v>82</v>
      </c>
      <c r="AY308" s="18" t="s">
        <v>119</v>
      </c>
      <c r="BE308" s="147">
        <f>IF(N308="základní",J308,0)</f>
        <v>55091.6</v>
      </c>
      <c r="BF308" s="147">
        <f>IF(N308="snížená",J308,0)</f>
        <v>0</v>
      </c>
      <c r="BG308" s="147">
        <f>IF(N308="zákl. přenesená",J308,0)</f>
        <v>0</v>
      </c>
      <c r="BH308" s="147">
        <f>IF(N308="sníž. přenesená",J308,0)</f>
        <v>0</v>
      </c>
      <c r="BI308" s="147">
        <f>IF(N308="nulová",J308,0)</f>
        <v>0</v>
      </c>
      <c r="BJ308" s="18" t="s">
        <v>80</v>
      </c>
      <c r="BK308" s="147">
        <f>ROUND(I308*H308,2)</f>
        <v>55091.6</v>
      </c>
      <c r="BL308" s="18" t="s">
        <v>126</v>
      </c>
      <c r="BM308" s="146" t="s">
        <v>428</v>
      </c>
    </row>
    <row r="309" spans="1:47" s="2" customFormat="1" ht="12">
      <c r="A309" s="33"/>
      <c r="B309" s="34"/>
      <c r="C309" s="33"/>
      <c r="D309" s="148" t="s">
        <v>128</v>
      </c>
      <c r="E309" s="33"/>
      <c r="F309" s="149" t="s">
        <v>429</v>
      </c>
      <c r="G309" s="33"/>
      <c r="H309" s="33"/>
      <c r="I309" s="150"/>
      <c r="J309" s="33"/>
      <c r="K309" s="33"/>
      <c r="L309" s="34"/>
      <c r="M309" s="151"/>
      <c r="N309" s="152"/>
      <c r="O309" s="54"/>
      <c r="P309" s="54"/>
      <c r="Q309" s="54"/>
      <c r="R309" s="54"/>
      <c r="S309" s="54"/>
      <c r="T309" s="55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128</v>
      </c>
      <c r="AU309" s="18" t="s">
        <v>82</v>
      </c>
    </row>
    <row r="310" spans="2:51" s="13" customFormat="1" ht="12">
      <c r="B310" s="153"/>
      <c r="D310" s="154" t="s">
        <v>130</v>
      </c>
      <c r="E310" s="155" t="s">
        <v>3</v>
      </c>
      <c r="F310" s="156" t="s">
        <v>430</v>
      </c>
      <c r="H310" s="155" t="s">
        <v>3</v>
      </c>
      <c r="I310" s="157"/>
      <c r="L310" s="153"/>
      <c r="M310" s="158"/>
      <c r="N310" s="159"/>
      <c r="O310" s="159"/>
      <c r="P310" s="159"/>
      <c r="Q310" s="159"/>
      <c r="R310" s="159"/>
      <c r="S310" s="159"/>
      <c r="T310" s="160"/>
      <c r="AT310" s="155" t="s">
        <v>130</v>
      </c>
      <c r="AU310" s="155" t="s">
        <v>82</v>
      </c>
      <c r="AV310" s="13" t="s">
        <v>80</v>
      </c>
      <c r="AW310" s="13" t="s">
        <v>33</v>
      </c>
      <c r="AX310" s="13" t="s">
        <v>72</v>
      </c>
      <c r="AY310" s="155" t="s">
        <v>119</v>
      </c>
    </row>
    <row r="311" spans="2:51" s="13" customFormat="1" ht="12">
      <c r="B311" s="153"/>
      <c r="D311" s="154" t="s">
        <v>130</v>
      </c>
      <c r="E311" s="155" t="s">
        <v>3</v>
      </c>
      <c r="F311" s="156" t="s">
        <v>431</v>
      </c>
      <c r="H311" s="155" t="s">
        <v>3</v>
      </c>
      <c r="I311" s="157"/>
      <c r="L311" s="153"/>
      <c r="M311" s="158"/>
      <c r="N311" s="159"/>
      <c r="O311" s="159"/>
      <c r="P311" s="159"/>
      <c r="Q311" s="159"/>
      <c r="R311" s="159"/>
      <c r="S311" s="159"/>
      <c r="T311" s="160"/>
      <c r="AT311" s="155" t="s">
        <v>130</v>
      </c>
      <c r="AU311" s="155" t="s">
        <v>82</v>
      </c>
      <c r="AV311" s="13" t="s">
        <v>80</v>
      </c>
      <c r="AW311" s="13" t="s">
        <v>33</v>
      </c>
      <c r="AX311" s="13" t="s">
        <v>72</v>
      </c>
      <c r="AY311" s="155" t="s">
        <v>119</v>
      </c>
    </row>
    <row r="312" spans="2:51" s="14" customFormat="1" ht="12">
      <c r="B312" s="161"/>
      <c r="D312" s="154" t="s">
        <v>130</v>
      </c>
      <c r="E312" s="162" t="s">
        <v>3</v>
      </c>
      <c r="F312" s="163" t="s">
        <v>432</v>
      </c>
      <c r="H312" s="164">
        <v>301.875</v>
      </c>
      <c r="I312" s="165"/>
      <c r="L312" s="161"/>
      <c r="M312" s="166"/>
      <c r="N312" s="167"/>
      <c r="O312" s="167"/>
      <c r="P312" s="167"/>
      <c r="Q312" s="167"/>
      <c r="R312" s="167"/>
      <c r="S312" s="167"/>
      <c r="T312" s="168"/>
      <c r="AT312" s="162" t="s">
        <v>130</v>
      </c>
      <c r="AU312" s="162" t="s">
        <v>82</v>
      </c>
      <c r="AV312" s="14" t="s">
        <v>82</v>
      </c>
      <c r="AW312" s="14" t="s">
        <v>33</v>
      </c>
      <c r="AX312" s="14" t="s">
        <v>72</v>
      </c>
      <c r="AY312" s="162" t="s">
        <v>119</v>
      </c>
    </row>
    <row r="313" spans="2:51" s="14" customFormat="1" ht="12">
      <c r="B313" s="161"/>
      <c r="D313" s="154" t="s">
        <v>130</v>
      </c>
      <c r="E313" s="162" t="s">
        <v>3</v>
      </c>
      <c r="F313" s="163" t="s">
        <v>433</v>
      </c>
      <c r="H313" s="164">
        <v>81.42</v>
      </c>
      <c r="I313" s="165"/>
      <c r="L313" s="161"/>
      <c r="M313" s="166"/>
      <c r="N313" s="167"/>
      <c r="O313" s="167"/>
      <c r="P313" s="167"/>
      <c r="Q313" s="167"/>
      <c r="R313" s="167"/>
      <c r="S313" s="167"/>
      <c r="T313" s="168"/>
      <c r="AT313" s="162" t="s">
        <v>130</v>
      </c>
      <c r="AU313" s="162" t="s">
        <v>82</v>
      </c>
      <c r="AV313" s="14" t="s">
        <v>82</v>
      </c>
      <c r="AW313" s="14" t="s">
        <v>33</v>
      </c>
      <c r="AX313" s="14" t="s">
        <v>72</v>
      </c>
      <c r="AY313" s="162" t="s">
        <v>119</v>
      </c>
    </row>
    <row r="314" spans="2:51" s="14" customFormat="1" ht="12">
      <c r="B314" s="161"/>
      <c r="D314" s="154" t="s">
        <v>130</v>
      </c>
      <c r="E314" s="162" t="s">
        <v>3</v>
      </c>
      <c r="F314" s="163" t="s">
        <v>434</v>
      </c>
      <c r="H314" s="164">
        <v>8.816</v>
      </c>
      <c r="I314" s="165"/>
      <c r="L314" s="161"/>
      <c r="M314" s="166"/>
      <c r="N314" s="167"/>
      <c r="O314" s="167"/>
      <c r="P314" s="167"/>
      <c r="Q314" s="167"/>
      <c r="R314" s="167"/>
      <c r="S314" s="167"/>
      <c r="T314" s="168"/>
      <c r="AT314" s="162" t="s">
        <v>130</v>
      </c>
      <c r="AU314" s="162" t="s">
        <v>82</v>
      </c>
      <c r="AV314" s="14" t="s">
        <v>82</v>
      </c>
      <c r="AW314" s="14" t="s">
        <v>33</v>
      </c>
      <c r="AX314" s="14" t="s">
        <v>72</v>
      </c>
      <c r="AY314" s="162" t="s">
        <v>119</v>
      </c>
    </row>
    <row r="315" spans="2:51" s="15" customFormat="1" ht="12">
      <c r="B315" s="169"/>
      <c r="D315" s="154" t="s">
        <v>130</v>
      </c>
      <c r="E315" s="170" t="s">
        <v>3</v>
      </c>
      <c r="F315" s="171" t="s">
        <v>133</v>
      </c>
      <c r="H315" s="172">
        <v>392.111</v>
      </c>
      <c r="I315" s="173"/>
      <c r="L315" s="169"/>
      <c r="M315" s="174"/>
      <c r="N315" s="175"/>
      <c r="O315" s="175"/>
      <c r="P315" s="175"/>
      <c r="Q315" s="175"/>
      <c r="R315" s="175"/>
      <c r="S315" s="175"/>
      <c r="T315" s="176"/>
      <c r="AT315" s="170" t="s">
        <v>130</v>
      </c>
      <c r="AU315" s="170" t="s">
        <v>82</v>
      </c>
      <c r="AV315" s="15" t="s">
        <v>126</v>
      </c>
      <c r="AW315" s="15" t="s">
        <v>33</v>
      </c>
      <c r="AX315" s="15" t="s">
        <v>80</v>
      </c>
      <c r="AY315" s="170" t="s">
        <v>119</v>
      </c>
    </row>
    <row r="316" spans="1:65" s="2" customFormat="1" ht="24.2" customHeight="1">
      <c r="A316" s="33"/>
      <c r="B316" s="134"/>
      <c r="C316" s="135" t="s">
        <v>435</v>
      </c>
      <c r="D316" s="135" t="s">
        <v>121</v>
      </c>
      <c r="E316" s="136" t="s">
        <v>436</v>
      </c>
      <c r="F316" s="137" t="s">
        <v>437</v>
      </c>
      <c r="G316" s="138" t="s">
        <v>195</v>
      </c>
      <c r="H316" s="139">
        <v>1606.276</v>
      </c>
      <c r="I316" s="140"/>
      <c r="J316" s="141">
        <f>ROUND(I316*H316,2)</f>
        <v>0</v>
      </c>
      <c r="K316" s="137" t="s">
        <v>125</v>
      </c>
      <c r="L316" s="34"/>
      <c r="M316" s="142" t="s">
        <v>3</v>
      </c>
      <c r="N316" s="143" t="s">
        <v>43</v>
      </c>
      <c r="O316" s="54"/>
      <c r="P316" s="144">
        <f>O316*H316</f>
        <v>0</v>
      </c>
      <c r="Q316" s="144">
        <v>0</v>
      </c>
      <c r="R316" s="144">
        <f>Q316*H316</f>
        <v>0</v>
      </c>
      <c r="S316" s="144">
        <v>0</v>
      </c>
      <c r="T316" s="145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46" t="s">
        <v>126</v>
      </c>
      <c r="AT316" s="146" t="s">
        <v>121</v>
      </c>
      <c r="AU316" s="146" t="s">
        <v>82</v>
      </c>
      <c r="AY316" s="18" t="s">
        <v>119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8" t="s">
        <v>80</v>
      </c>
      <c r="BK316" s="147">
        <f>ROUND(I316*H316,2)</f>
        <v>0</v>
      </c>
      <c r="BL316" s="18" t="s">
        <v>126</v>
      </c>
      <c r="BM316" s="146" t="s">
        <v>438</v>
      </c>
    </row>
    <row r="317" spans="1:47" s="2" customFormat="1" ht="12">
      <c r="A317" s="33"/>
      <c r="B317" s="34"/>
      <c r="C317" s="33"/>
      <c r="D317" s="148" t="s">
        <v>128</v>
      </c>
      <c r="E317" s="33"/>
      <c r="F317" s="149" t="s">
        <v>439</v>
      </c>
      <c r="G317" s="33"/>
      <c r="H317" s="33"/>
      <c r="I317" s="150"/>
      <c r="J317" s="33"/>
      <c r="K317" s="33"/>
      <c r="L317" s="34"/>
      <c r="M317" s="151"/>
      <c r="N317" s="152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128</v>
      </c>
      <c r="AU317" s="18" t="s">
        <v>82</v>
      </c>
    </row>
    <row r="318" spans="2:51" s="14" customFormat="1" ht="12">
      <c r="B318" s="161"/>
      <c r="D318" s="154" t="s">
        <v>130</v>
      </c>
      <c r="E318" s="162" t="s">
        <v>3</v>
      </c>
      <c r="F318" s="163" t="s">
        <v>440</v>
      </c>
      <c r="H318" s="164">
        <v>1606.276</v>
      </c>
      <c r="I318" s="165"/>
      <c r="L318" s="161"/>
      <c r="M318" s="166"/>
      <c r="N318" s="167"/>
      <c r="O318" s="167"/>
      <c r="P318" s="167"/>
      <c r="Q318" s="167"/>
      <c r="R318" s="167"/>
      <c r="S318" s="167"/>
      <c r="T318" s="168"/>
      <c r="AT318" s="162" t="s">
        <v>130</v>
      </c>
      <c r="AU318" s="162" t="s">
        <v>82</v>
      </c>
      <c r="AV318" s="14" t="s">
        <v>82</v>
      </c>
      <c r="AW318" s="14" t="s">
        <v>33</v>
      </c>
      <c r="AX318" s="14" t="s">
        <v>72</v>
      </c>
      <c r="AY318" s="162" t="s">
        <v>119</v>
      </c>
    </row>
    <row r="319" spans="2:51" s="15" customFormat="1" ht="12">
      <c r="B319" s="169"/>
      <c r="D319" s="154" t="s">
        <v>130</v>
      </c>
      <c r="E319" s="170" t="s">
        <v>3</v>
      </c>
      <c r="F319" s="171" t="s">
        <v>133</v>
      </c>
      <c r="H319" s="172">
        <v>1606.276</v>
      </c>
      <c r="I319" s="173"/>
      <c r="L319" s="169"/>
      <c r="M319" s="174"/>
      <c r="N319" s="175"/>
      <c r="O319" s="175"/>
      <c r="P319" s="175"/>
      <c r="Q319" s="175"/>
      <c r="R319" s="175"/>
      <c r="S319" s="175"/>
      <c r="T319" s="176"/>
      <c r="AT319" s="170" t="s">
        <v>130</v>
      </c>
      <c r="AU319" s="170" t="s">
        <v>82</v>
      </c>
      <c r="AV319" s="15" t="s">
        <v>126</v>
      </c>
      <c r="AW319" s="15" t="s">
        <v>33</v>
      </c>
      <c r="AX319" s="15" t="s">
        <v>80</v>
      </c>
      <c r="AY319" s="170" t="s">
        <v>119</v>
      </c>
    </row>
    <row r="320" spans="1:65" s="2" customFormat="1" ht="24.2" customHeight="1">
      <c r="A320" s="33"/>
      <c r="B320" s="134"/>
      <c r="C320" s="135" t="s">
        <v>441</v>
      </c>
      <c r="D320" s="135" t="s">
        <v>121</v>
      </c>
      <c r="E320" s="136" t="s">
        <v>442</v>
      </c>
      <c r="F320" s="137" t="s">
        <v>443</v>
      </c>
      <c r="G320" s="138" t="s">
        <v>195</v>
      </c>
      <c r="H320" s="139">
        <v>11243.932</v>
      </c>
      <c r="I320" s="140"/>
      <c r="J320" s="141">
        <f>ROUND(I320*H320,2)</f>
        <v>0</v>
      </c>
      <c r="K320" s="137" t="s">
        <v>125</v>
      </c>
      <c r="L320" s="34"/>
      <c r="M320" s="142" t="s">
        <v>3</v>
      </c>
      <c r="N320" s="143" t="s">
        <v>43</v>
      </c>
      <c r="O320" s="54"/>
      <c r="P320" s="144">
        <f>O320*H320</f>
        <v>0</v>
      </c>
      <c r="Q320" s="144">
        <v>0</v>
      </c>
      <c r="R320" s="144">
        <f>Q320*H320</f>
        <v>0</v>
      </c>
      <c r="S320" s="144">
        <v>0</v>
      </c>
      <c r="T320" s="145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46" t="s">
        <v>126</v>
      </c>
      <c r="AT320" s="146" t="s">
        <v>121</v>
      </c>
      <c r="AU320" s="146" t="s">
        <v>82</v>
      </c>
      <c r="AY320" s="18" t="s">
        <v>119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8" t="s">
        <v>80</v>
      </c>
      <c r="BK320" s="147">
        <f>ROUND(I320*H320,2)</f>
        <v>0</v>
      </c>
      <c r="BL320" s="18" t="s">
        <v>126</v>
      </c>
      <c r="BM320" s="146" t="s">
        <v>444</v>
      </c>
    </row>
    <row r="321" spans="1:47" s="2" customFormat="1" ht="12">
      <c r="A321" s="33"/>
      <c r="B321" s="34"/>
      <c r="C321" s="33"/>
      <c r="D321" s="148" t="s">
        <v>128</v>
      </c>
      <c r="E321" s="33"/>
      <c r="F321" s="149" t="s">
        <v>445</v>
      </c>
      <c r="G321" s="33"/>
      <c r="H321" s="33"/>
      <c r="I321" s="150"/>
      <c r="J321" s="33"/>
      <c r="K321" s="33"/>
      <c r="L321" s="34"/>
      <c r="M321" s="151"/>
      <c r="N321" s="152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128</v>
      </c>
      <c r="AU321" s="18" t="s">
        <v>82</v>
      </c>
    </row>
    <row r="322" spans="2:51" s="13" customFormat="1" ht="12">
      <c r="B322" s="153"/>
      <c r="D322" s="154" t="s">
        <v>130</v>
      </c>
      <c r="E322" s="155" t="s">
        <v>3</v>
      </c>
      <c r="F322" s="156" t="s">
        <v>446</v>
      </c>
      <c r="H322" s="155" t="s">
        <v>3</v>
      </c>
      <c r="I322" s="157"/>
      <c r="L322" s="153"/>
      <c r="M322" s="158"/>
      <c r="N322" s="159"/>
      <c r="O322" s="159"/>
      <c r="P322" s="159"/>
      <c r="Q322" s="159"/>
      <c r="R322" s="159"/>
      <c r="S322" s="159"/>
      <c r="T322" s="160"/>
      <c r="AT322" s="155" t="s">
        <v>130</v>
      </c>
      <c r="AU322" s="155" t="s">
        <v>82</v>
      </c>
      <c r="AV322" s="13" t="s">
        <v>80</v>
      </c>
      <c r="AW322" s="13" t="s">
        <v>33</v>
      </c>
      <c r="AX322" s="13" t="s">
        <v>72</v>
      </c>
      <c r="AY322" s="155" t="s">
        <v>119</v>
      </c>
    </row>
    <row r="323" spans="2:51" s="14" customFormat="1" ht="12">
      <c r="B323" s="161"/>
      <c r="D323" s="154" t="s">
        <v>130</v>
      </c>
      <c r="E323" s="162" t="s">
        <v>3</v>
      </c>
      <c r="F323" s="163" t="s">
        <v>447</v>
      </c>
      <c r="H323" s="164">
        <v>11243.932</v>
      </c>
      <c r="I323" s="165"/>
      <c r="L323" s="161"/>
      <c r="M323" s="166"/>
      <c r="N323" s="167"/>
      <c r="O323" s="167"/>
      <c r="P323" s="167"/>
      <c r="Q323" s="167"/>
      <c r="R323" s="167"/>
      <c r="S323" s="167"/>
      <c r="T323" s="168"/>
      <c r="AT323" s="162" t="s">
        <v>130</v>
      </c>
      <c r="AU323" s="162" t="s">
        <v>82</v>
      </c>
      <c r="AV323" s="14" t="s">
        <v>82</v>
      </c>
      <c r="AW323" s="14" t="s">
        <v>33</v>
      </c>
      <c r="AX323" s="14" t="s">
        <v>80</v>
      </c>
      <c r="AY323" s="162" t="s">
        <v>119</v>
      </c>
    </row>
    <row r="324" spans="2:63" s="12" customFormat="1" ht="22.9" customHeight="1">
      <c r="B324" s="121"/>
      <c r="D324" s="122" t="s">
        <v>71</v>
      </c>
      <c r="E324" s="132" t="s">
        <v>448</v>
      </c>
      <c r="F324" s="132" t="s">
        <v>449</v>
      </c>
      <c r="I324" s="124"/>
      <c r="J324" s="133">
        <f>BK324</f>
        <v>0</v>
      </c>
      <c r="L324" s="121"/>
      <c r="M324" s="126"/>
      <c r="N324" s="127"/>
      <c r="O324" s="127"/>
      <c r="P324" s="128">
        <f>SUM(P325:P326)</f>
        <v>0</v>
      </c>
      <c r="Q324" s="127"/>
      <c r="R324" s="128">
        <f>SUM(R325:R326)</f>
        <v>0</v>
      </c>
      <c r="S324" s="127"/>
      <c r="T324" s="129">
        <f>SUM(T325:T326)</f>
        <v>0</v>
      </c>
      <c r="AR324" s="122" t="s">
        <v>80</v>
      </c>
      <c r="AT324" s="130" t="s">
        <v>71</v>
      </c>
      <c r="AU324" s="130" t="s">
        <v>80</v>
      </c>
      <c r="AY324" s="122" t="s">
        <v>119</v>
      </c>
      <c r="BK324" s="131">
        <f>SUM(BK325:BK326)</f>
        <v>0</v>
      </c>
    </row>
    <row r="325" spans="1:65" s="2" customFormat="1" ht="24.2" customHeight="1">
      <c r="A325" s="33"/>
      <c r="B325" s="134"/>
      <c r="C325" s="135" t="s">
        <v>450</v>
      </c>
      <c r="D325" s="135" t="s">
        <v>121</v>
      </c>
      <c r="E325" s="136" t="s">
        <v>451</v>
      </c>
      <c r="F325" s="137" t="s">
        <v>452</v>
      </c>
      <c r="G325" s="138" t="s">
        <v>195</v>
      </c>
      <c r="H325" s="139">
        <v>170</v>
      </c>
      <c r="I325" s="140"/>
      <c r="J325" s="141">
        <f>ROUND(I325*H325,2)</f>
        <v>0</v>
      </c>
      <c r="K325" s="137" t="s">
        <v>125</v>
      </c>
      <c r="L325" s="34"/>
      <c r="M325" s="142" t="s">
        <v>3</v>
      </c>
      <c r="N325" s="143" t="s">
        <v>43</v>
      </c>
      <c r="O325" s="54"/>
      <c r="P325" s="144">
        <f>O325*H325</f>
        <v>0</v>
      </c>
      <c r="Q325" s="144">
        <v>0</v>
      </c>
      <c r="R325" s="144">
        <f>Q325*H325</f>
        <v>0</v>
      </c>
      <c r="S325" s="144">
        <v>0</v>
      </c>
      <c r="T325" s="145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46" t="s">
        <v>126</v>
      </c>
      <c r="AT325" s="146" t="s">
        <v>121</v>
      </c>
      <c r="AU325" s="146" t="s">
        <v>82</v>
      </c>
      <c r="AY325" s="18" t="s">
        <v>119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8" t="s">
        <v>80</v>
      </c>
      <c r="BK325" s="147">
        <f>ROUND(I325*H325,2)</f>
        <v>0</v>
      </c>
      <c r="BL325" s="18" t="s">
        <v>126</v>
      </c>
      <c r="BM325" s="146" t="s">
        <v>453</v>
      </c>
    </row>
    <row r="326" spans="1:47" s="2" customFormat="1" ht="12">
      <c r="A326" s="33"/>
      <c r="B326" s="34"/>
      <c r="C326" s="33"/>
      <c r="D326" s="148" t="s">
        <v>128</v>
      </c>
      <c r="E326" s="33"/>
      <c r="F326" s="149" t="s">
        <v>454</v>
      </c>
      <c r="G326" s="33"/>
      <c r="H326" s="33"/>
      <c r="I326" s="150"/>
      <c r="J326" s="33"/>
      <c r="K326" s="33"/>
      <c r="L326" s="34"/>
      <c r="M326" s="151"/>
      <c r="N326" s="152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128</v>
      </c>
      <c r="AU326" s="18" t="s">
        <v>82</v>
      </c>
    </row>
    <row r="327" spans="2:63" s="12" customFormat="1" ht="25.9" customHeight="1">
      <c r="B327" s="121"/>
      <c r="D327" s="122" t="s">
        <v>71</v>
      </c>
      <c r="E327" s="123" t="s">
        <v>192</v>
      </c>
      <c r="F327" s="123" t="s">
        <v>455</v>
      </c>
      <c r="I327" s="124"/>
      <c r="J327" s="125">
        <f>BK327</f>
        <v>0</v>
      </c>
      <c r="L327" s="121"/>
      <c r="M327" s="126"/>
      <c r="N327" s="127"/>
      <c r="O327" s="127"/>
      <c r="P327" s="128">
        <f>P328+P332</f>
        <v>0</v>
      </c>
      <c r="Q327" s="127"/>
      <c r="R327" s="128">
        <f>R328+R332</f>
        <v>0.024486800000000003</v>
      </c>
      <c r="S327" s="127"/>
      <c r="T327" s="129">
        <f>T328+T332</f>
        <v>0</v>
      </c>
      <c r="AR327" s="122" t="s">
        <v>140</v>
      </c>
      <c r="AT327" s="130" t="s">
        <v>71</v>
      </c>
      <c r="AU327" s="130" t="s">
        <v>72</v>
      </c>
      <c r="AY327" s="122" t="s">
        <v>119</v>
      </c>
      <c r="BK327" s="131">
        <f>BK328+BK332</f>
        <v>0</v>
      </c>
    </row>
    <row r="328" spans="2:63" s="12" customFormat="1" ht="22.9" customHeight="1">
      <c r="B328" s="121"/>
      <c r="D328" s="122" t="s">
        <v>71</v>
      </c>
      <c r="E328" s="132" t="s">
        <v>456</v>
      </c>
      <c r="F328" s="132" t="s">
        <v>457</v>
      </c>
      <c r="I328" s="124"/>
      <c r="J328" s="133">
        <f>BK328</f>
        <v>0</v>
      </c>
      <c r="L328" s="121"/>
      <c r="M328" s="126"/>
      <c r="N328" s="127"/>
      <c r="O328" s="127"/>
      <c r="P328" s="128">
        <f>SUM(P329:P331)</f>
        <v>0</v>
      </c>
      <c r="Q328" s="127"/>
      <c r="R328" s="128">
        <f>SUM(R329:R331)</f>
        <v>0</v>
      </c>
      <c r="S328" s="127"/>
      <c r="T328" s="129">
        <f>SUM(T329:T331)</f>
        <v>0</v>
      </c>
      <c r="AR328" s="122" t="s">
        <v>140</v>
      </c>
      <c r="AT328" s="130" t="s">
        <v>71</v>
      </c>
      <c r="AU328" s="130" t="s">
        <v>80</v>
      </c>
      <c r="AY328" s="122" t="s">
        <v>119</v>
      </c>
      <c r="BK328" s="131">
        <f>SUM(BK329:BK331)</f>
        <v>0</v>
      </c>
    </row>
    <row r="329" spans="1:65" s="2" customFormat="1" ht="16.5" customHeight="1">
      <c r="A329" s="33"/>
      <c r="B329" s="134"/>
      <c r="C329" s="135" t="s">
        <v>458</v>
      </c>
      <c r="D329" s="135" t="s">
        <v>121</v>
      </c>
      <c r="E329" s="136" t="s">
        <v>459</v>
      </c>
      <c r="F329" s="137" t="s">
        <v>460</v>
      </c>
      <c r="G329" s="138" t="s">
        <v>167</v>
      </c>
      <c r="H329" s="139">
        <v>221</v>
      </c>
      <c r="I329" s="140"/>
      <c r="J329" s="141">
        <f>ROUND(I329*H329,2)</f>
        <v>0</v>
      </c>
      <c r="K329" s="137" t="s">
        <v>125</v>
      </c>
      <c r="L329" s="34"/>
      <c r="M329" s="142" t="s">
        <v>3</v>
      </c>
      <c r="N329" s="143" t="s">
        <v>43</v>
      </c>
      <c r="O329" s="54"/>
      <c r="P329" s="144">
        <f>O329*H329</f>
        <v>0</v>
      </c>
      <c r="Q329" s="144">
        <v>0</v>
      </c>
      <c r="R329" s="144">
        <f>Q329*H329</f>
        <v>0</v>
      </c>
      <c r="S329" s="144">
        <v>0</v>
      </c>
      <c r="T329" s="145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46" t="s">
        <v>461</v>
      </c>
      <c r="AT329" s="146" t="s">
        <v>121</v>
      </c>
      <c r="AU329" s="146" t="s">
        <v>82</v>
      </c>
      <c r="AY329" s="18" t="s">
        <v>119</v>
      </c>
      <c r="BE329" s="147">
        <f>IF(N329="základní",J329,0)</f>
        <v>0</v>
      </c>
      <c r="BF329" s="147">
        <f>IF(N329="snížená",J329,0)</f>
        <v>0</v>
      </c>
      <c r="BG329" s="147">
        <f>IF(N329="zákl. přenesená",J329,0)</f>
        <v>0</v>
      </c>
      <c r="BH329" s="147">
        <f>IF(N329="sníž. přenesená",J329,0)</f>
        <v>0</v>
      </c>
      <c r="BI329" s="147">
        <f>IF(N329="nulová",J329,0)</f>
        <v>0</v>
      </c>
      <c r="BJ329" s="18" t="s">
        <v>80</v>
      </c>
      <c r="BK329" s="147">
        <f>ROUND(I329*H329,2)</f>
        <v>0</v>
      </c>
      <c r="BL329" s="18" t="s">
        <v>461</v>
      </c>
      <c r="BM329" s="146" t="s">
        <v>462</v>
      </c>
    </row>
    <row r="330" spans="1:47" s="2" customFormat="1" ht="12">
      <c r="A330" s="33"/>
      <c r="B330" s="34"/>
      <c r="C330" s="33"/>
      <c r="D330" s="148" t="s">
        <v>128</v>
      </c>
      <c r="E330" s="33"/>
      <c r="F330" s="149" t="s">
        <v>463</v>
      </c>
      <c r="G330" s="33"/>
      <c r="H330" s="33"/>
      <c r="I330" s="150"/>
      <c r="J330" s="33"/>
      <c r="K330" s="33"/>
      <c r="L330" s="34"/>
      <c r="M330" s="151"/>
      <c r="N330" s="152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128</v>
      </c>
      <c r="AU330" s="18" t="s">
        <v>82</v>
      </c>
    </row>
    <row r="331" spans="2:51" s="14" customFormat="1" ht="12">
      <c r="B331" s="161"/>
      <c r="D331" s="154" t="s">
        <v>130</v>
      </c>
      <c r="E331" s="162" t="s">
        <v>3</v>
      </c>
      <c r="F331" s="163" t="s">
        <v>464</v>
      </c>
      <c r="H331" s="164">
        <v>221</v>
      </c>
      <c r="I331" s="165"/>
      <c r="L331" s="161"/>
      <c r="M331" s="166"/>
      <c r="N331" s="167"/>
      <c r="O331" s="167"/>
      <c r="P331" s="167"/>
      <c r="Q331" s="167"/>
      <c r="R331" s="167"/>
      <c r="S331" s="167"/>
      <c r="T331" s="168"/>
      <c r="AT331" s="162" t="s">
        <v>130</v>
      </c>
      <c r="AU331" s="162" t="s">
        <v>82</v>
      </c>
      <c r="AV331" s="14" t="s">
        <v>82</v>
      </c>
      <c r="AW331" s="14" t="s">
        <v>33</v>
      </c>
      <c r="AX331" s="14" t="s">
        <v>80</v>
      </c>
      <c r="AY331" s="162" t="s">
        <v>119</v>
      </c>
    </row>
    <row r="332" spans="2:63" s="12" customFormat="1" ht="22.9" customHeight="1">
      <c r="B332" s="121"/>
      <c r="D332" s="122" t="s">
        <v>71</v>
      </c>
      <c r="E332" s="132" t="s">
        <v>465</v>
      </c>
      <c r="F332" s="132" t="s">
        <v>466</v>
      </c>
      <c r="I332" s="124"/>
      <c r="J332" s="133">
        <f>BK332</f>
        <v>0</v>
      </c>
      <c r="L332" s="121"/>
      <c r="M332" s="126"/>
      <c r="N332" s="127"/>
      <c r="O332" s="127"/>
      <c r="P332" s="128">
        <f>SUM(P333:P353)</f>
        <v>0</v>
      </c>
      <c r="Q332" s="127"/>
      <c r="R332" s="128">
        <f>SUM(R333:R353)</f>
        <v>0.024486800000000003</v>
      </c>
      <c r="S332" s="127"/>
      <c r="T332" s="129">
        <f>SUM(T333:T353)</f>
        <v>0</v>
      </c>
      <c r="AR332" s="122" t="s">
        <v>140</v>
      </c>
      <c r="AT332" s="130" t="s">
        <v>71</v>
      </c>
      <c r="AU332" s="130" t="s">
        <v>80</v>
      </c>
      <c r="AY332" s="122" t="s">
        <v>119</v>
      </c>
      <c r="BK332" s="131">
        <f>SUM(BK333:BK353)</f>
        <v>0</v>
      </c>
    </row>
    <row r="333" spans="1:65" s="2" customFormat="1" ht="16.5" customHeight="1">
      <c r="A333" s="33"/>
      <c r="B333" s="134"/>
      <c r="C333" s="135" t="s">
        <v>467</v>
      </c>
      <c r="D333" s="135" t="s">
        <v>121</v>
      </c>
      <c r="E333" s="136" t="s">
        <v>468</v>
      </c>
      <c r="F333" s="137" t="s">
        <v>469</v>
      </c>
      <c r="G333" s="138" t="s">
        <v>470</v>
      </c>
      <c r="H333" s="139">
        <v>0.442</v>
      </c>
      <c r="I333" s="140"/>
      <c r="J333" s="141">
        <f>ROUND(I333*H333,2)</f>
        <v>0</v>
      </c>
      <c r="K333" s="137" t="s">
        <v>125</v>
      </c>
      <c r="L333" s="34"/>
      <c r="M333" s="142" t="s">
        <v>3</v>
      </c>
      <c r="N333" s="143" t="s">
        <v>43</v>
      </c>
      <c r="O333" s="54"/>
      <c r="P333" s="144">
        <f>O333*H333</f>
        <v>0</v>
      </c>
      <c r="Q333" s="144">
        <v>0.0044</v>
      </c>
      <c r="R333" s="144">
        <f>Q333*H333</f>
        <v>0.0019448000000000002</v>
      </c>
      <c r="S333" s="144">
        <v>0</v>
      </c>
      <c r="T333" s="145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46" t="s">
        <v>461</v>
      </c>
      <c r="AT333" s="146" t="s">
        <v>121</v>
      </c>
      <c r="AU333" s="146" t="s">
        <v>82</v>
      </c>
      <c r="AY333" s="18" t="s">
        <v>119</v>
      </c>
      <c r="BE333" s="147">
        <f>IF(N333="základní",J333,0)</f>
        <v>0</v>
      </c>
      <c r="BF333" s="147">
        <f>IF(N333="snížená",J333,0)</f>
        <v>0</v>
      </c>
      <c r="BG333" s="147">
        <f>IF(N333="zákl. přenesená",J333,0)</f>
        <v>0</v>
      </c>
      <c r="BH333" s="147">
        <f>IF(N333="sníž. přenesená",J333,0)</f>
        <v>0</v>
      </c>
      <c r="BI333" s="147">
        <f>IF(N333="nulová",J333,0)</f>
        <v>0</v>
      </c>
      <c r="BJ333" s="18" t="s">
        <v>80</v>
      </c>
      <c r="BK333" s="147">
        <f>ROUND(I333*H333,2)</f>
        <v>0</v>
      </c>
      <c r="BL333" s="18" t="s">
        <v>461</v>
      </c>
      <c r="BM333" s="146" t="s">
        <v>471</v>
      </c>
    </row>
    <row r="334" spans="1:47" s="2" customFormat="1" ht="12">
      <c r="A334" s="33"/>
      <c r="B334" s="34"/>
      <c r="C334" s="33"/>
      <c r="D334" s="148" t="s">
        <v>128</v>
      </c>
      <c r="E334" s="33"/>
      <c r="F334" s="149" t="s">
        <v>472</v>
      </c>
      <c r="G334" s="33"/>
      <c r="H334" s="33"/>
      <c r="I334" s="150"/>
      <c r="J334" s="33"/>
      <c r="K334" s="33"/>
      <c r="L334" s="34"/>
      <c r="M334" s="151"/>
      <c r="N334" s="152"/>
      <c r="O334" s="54"/>
      <c r="P334" s="54"/>
      <c r="Q334" s="54"/>
      <c r="R334" s="54"/>
      <c r="S334" s="54"/>
      <c r="T334" s="55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128</v>
      </c>
      <c r="AU334" s="18" t="s">
        <v>82</v>
      </c>
    </row>
    <row r="335" spans="2:51" s="14" customFormat="1" ht="12">
      <c r="B335" s="161"/>
      <c r="D335" s="154" t="s">
        <v>130</v>
      </c>
      <c r="E335" s="162" t="s">
        <v>3</v>
      </c>
      <c r="F335" s="163" t="s">
        <v>473</v>
      </c>
      <c r="H335" s="164">
        <v>0.442</v>
      </c>
      <c r="I335" s="165"/>
      <c r="L335" s="161"/>
      <c r="M335" s="166"/>
      <c r="N335" s="167"/>
      <c r="O335" s="167"/>
      <c r="P335" s="167"/>
      <c r="Q335" s="167"/>
      <c r="R335" s="167"/>
      <c r="S335" s="167"/>
      <c r="T335" s="168"/>
      <c r="AT335" s="162" t="s">
        <v>130</v>
      </c>
      <c r="AU335" s="162" t="s">
        <v>82</v>
      </c>
      <c r="AV335" s="14" t="s">
        <v>82</v>
      </c>
      <c r="AW335" s="14" t="s">
        <v>33</v>
      </c>
      <c r="AX335" s="14" t="s">
        <v>72</v>
      </c>
      <c r="AY335" s="162" t="s">
        <v>119</v>
      </c>
    </row>
    <row r="336" spans="2:51" s="15" customFormat="1" ht="12">
      <c r="B336" s="169"/>
      <c r="D336" s="154" t="s">
        <v>130</v>
      </c>
      <c r="E336" s="170" t="s">
        <v>3</v>
      </c>
      <c r="F336" s="171" t="s">
        <v>133</v>
      </c>
      <c r="H336" s="172">
        <v>0.442</v>
      </c>
      <c r="I336" s="173"/>
      <c r="L336" s="169"/>
      <c r="M336" s="174"/>
      <c r="N336" s="175"/>
      <c r="O336" s="175"/>
      <c r="P336" s="175"/>
      <c r="Q336" s="175"/>
      <c r="R336" s="175"/>
      <c r="S336" s="175"/>
      <c r="T336" s="176"/>
      <c r="AT336" s="170" t="s">
        <v>130</v>
      </c>
      <c r="AU336" s="170" t="s">
        <v>82</v>
      </c>
      <c r="AV336" s="15" t="s">
        <v>126</v>
      </c>
      <c r="AW336" s="15" t="s">
        <v>33</v>
      </c>
      <c r="AX336" s="15" t="s">
        <v>80</v>
      </c>
      <c r="AY336" s="170" t="s">
        <v>119</v>
      </c>
    </row>
    <row r="337" spans="1:65" s="2" customFormat="1" ht="24.2" customHeight="1">
      <c r="A337" s="33"/>
      <c r="B337" s="134"/>
      <c r="C337" s="135" t="s">
        <v>474</v>
      </c>
      <c r="D337" s="135" t="s">
        <v>121</v>
      </c>
      <c r="E337" s="136" t="s">
        <v>475</v>
      </c>
      <c r="F337" s="137" t="s">
        <v>476</v>
      </c>
      <c r="G337" s="138" t="s">
        <v>180</v>
      </c>
      <c r="H337" s="139">
        <v>13.26</v>
      </c>
      <c r="I337" s="140"/>
      <c r="J337" s="141">
        <f>ROUND(I337*H337,2)</f>
        <v>0</v>
      </c>
      <c r="K337" s="137" t="s">
        <v>3</v>
      </c>
      <c r="L337" s="34"/>
      <c r="M337" s="142" t="s">
        <v>3</v>
      </c>
      <c r="N337" s="143" t="s">
        <v>43</v>
      </c>
      <c r="O337" s="54"/>
      <c r="P337" s="144">
        <f>O337*H337</f>
        <v>0</v>
      </c>
      <c r="Q337" s="144">
        <v>0</v>
      </c>
      <c r="R337" s="144">
        <f>Q337*H337</f>
        <v>0</v>
      </c>
      <c r="S337" s="144">
        <v>0</v>
      </c>
      <c r="T337" s="145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46" t="s">
        <v>461</v>
      </c>
      <c r="AT337" s="146" t="s">
        <v>121</v>
      </c>
      <c r="AU337" s="146" t="s">
        <v>82</v>
      </c>
      <c r="AY337" s="18" t="s">
        <v>119</v>
      </c>
      <c r="BE337" s="147">
        <f>IF(N337="základní",J337,0)</f>
        <v>0</v>
      </c>
      <c r="BF337" s="147">
        <f>IF(N337="snížená",J337,0)</f>
        <v>0</v>
      </c>
      <c r="BG337" s="147">
        <f>IF(N337="zákl. přenesená",J337,0)</f>
        <v>0</v>
      </c>
      <c r="BH337" s="147">
        <f>IF(N337="sníž. přenesená",J337,0)</f>
        <v>0</v>
      </c>
      <c r="BI337" s="147">
        <f>IF(N337="nulová",J337,0)</f>
        <v>0</v>
      </c>
      <c r="BJ337" s="18" t="s">
        <v>80</v>
      </c>
      <c r="BK337" s="147">
        <f>ROUND(I337*H337,2)</f>
        <v>0</v>
      </c>
      <c r="BL337" s="18" t="s">
        <v>461</v>
      </c>
      <c r="BM337" s="146" t="s">
        <v>477</v>
      </c>
    </row>
    <row r="338" spans="2:51" s="14" customFormat="1" ht="12">
      <c r="B338" s="161"/>
      <c r="D338" s="154" t="s">
        <v>130</v>
      </c>
      <c r="E338" s="162" t="s">
        <v>3</v>
      </c>
      <c r="F338" s="163" t="s">
        <v>478</v>
      </c>
      <c r="H338" s="164">
        <v>13.26</v>
      </c>
      <c r="I338" s="165"/>
      <c r="L338" s="161"/>
      <c r="M338" s="166"/>
      <c r="N338" s="167"/>
      <c r="O338" s="167"/>
      <c r="P338" s="167"/>
      <c r="Q338" s="167"/>
      <c r="R338" s="167"/>
      <c r="S338" s="167"/>
      <c r="T338" s="168"/>
      <c r="AT338" s="162" t="s">
        <v>130</v>
      </c>
      <c r="AU338" s="162" t="s">
        <v>82</v>
      </c>
      <c r="AV338" s="14" t="s">
        <v>82</v>
      </c>
      <c r="AW338" s="14" t="s">
        <v>33</v>
      </c>
      <c r="AX338" s="14" t="s">
        <v>72</v>
      </c>
      <c r="AY338" s="162" t="s">
        <v>119</v>
      </c>
    </row>
    <row r="339" spans="2:51" s="15" customFormat="1" ht="12">
      <c r="B339" s="169"/>
      <c r="D339" s="154" t="s">
        <v>130</v>
      </c>
      <c r="E339" s="170" t="s">
        <v>3</v>
      </c>
      <c r="F339" s="171" t="s">
        <v>133</v>
      </c>
      <c r="H339" s="172">
        <v>13.26</v>
      </c>
      <c r="I339" s="173"/>
      <c r="L339" s="169"/>
      <c r="M339" s="174"/>
      <c r="N339" s="175"/>
      <c r="O339" s="175"/>
      <c r="P339" s="175"/>
      <c r="Q339" s="175"/>
      <c r="R339" s="175"/>
      <c r="S339" s="175"/>
      <c r="T339" s="176"/>
      <c r="AT339" s="170" t="s">
        <v>130</v>
      </c>
      <c r="AU339" s="170" t="s">
        <v>82</v>
      </c>
      <c r="AV339" s="15" t="s">
        <v>126</v>
      </c>
      <c r="AW339" s="15" t="s">
        <v>33</v>
      </c>
      <c r="AX339" s="15" t="s">
        <v>80</v>
      </c>
      <c r="AY339" s="170" t="s">
        <v>119</v>
      </c>
    </row>
    <row r="340" spans="1:65" s="2" customFormat="1" ht="37.9" customHeight="1">
      <c r="A340" s="33"/>
      <c r="B340" s="134"/>
      <c r="C340" s="135" t="s">
        <v>479</v>
      </c>
      <c r="D340" s="135" t="s">
        <v>121</v>
      </c>
      <c r="E340" s="136" t="s">
        <v>480</v>
      </c>
      <c r="F340" s="137" t="s">
        <v>481</v>
      </c>
      <c r="G340" s="138" t="s">
        <v>167</v>
      </c>
      <c r="H340" s="139">
        <v>221</v>
      </c>
      <c r="I340" s="140"/>
      <c r="J340" s="141">
        <f>ROUND(I340*H340,2)</f>
        <v>0</v>
      </c>
      <c r="K340" s="137" t="s">
        <v>3</v>
      </c>
      <c r="L340" s="34"/>
      <c r="M340" s="142" t="s">
        <v>3</v>
      </c>
      <c r="N340" s="143" t="s">
        <v>43</v>
      </c>
      <c r="O340" s="54"/>
      <c r="P340" s="144">
        <f>O340*H340</f>
        <v>0</v>
      </c>
      <c r="Q340" s="144">
        <v>0</v>
      </c>
      <c r="R340" s="144">
        <f>Q340*H340</f>
        <v>0</v>
      </c>
      <c r="S340" s="144">
        <v>0</v>
      </c>
      <c r="T340" s="145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46" t="s">
        <v>461</v>
      </c>
      <c r="AT340" s="146" t="s">
        <v>121</v>
      </c>
      <c r="AU340" s="146" t="s">
        <v>82</v>
      </c>
      <c r="AY340" s="18" t="s">
        <v>119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8" t="s">
        <v>80</v>
      </c>
      <c r="BK340" s="147">
        <f>ROUND(I340*H340,2)</f>
        <v>0</v>
      </c>
      <c r="BL340" s="18" t="s">
        <v>461</v>
      </c>
      <c r="BM340" s="146" t="s">
        <v>482</v>
      </c>
    </row>
    <row r="341" spans="2:51" s="14" customFormat="1" ht="12">
      <c r="B341" s="161"/>
      <c r="D341" s="154" t="s">
        <v>130</v>
      </c>
      <c r="E341" s="162" t="s">
        <v>3</v>
      </c>
      <c r="F341" s="163" t="s">
        <v>464</v>
      </c>
      <c r="H341" s="164">
        <v>221</v>
      </c>
      <c r="I341" s="165"/>
      <c r="L341" s="161"/>
      <c r="M341" s="166"/>
      <c r="N341" s="167"/>
      <c r="O341" s="167"/>
      <c r="P341" s="167"/>
      <c r="Q341" s="167"/>
      <c r="R341" s="167"/>
      <c r="S341" s="167"/>
      <c r="T341" s="168"/>
      <c r="AT341" s="162" t="s">
        <v>130</v>
      </c>
      <c r="AU341" s="162" t="s">
        <v>82</v>
      </c>
      <c r="AV341" s="14" t="s">
        <v>82</v>
      </c>
      <c r="AW341" s="14" t="s">
        <v>33</v>
      </c>
      <c r="AX341" s="14" t="s">
        <v>72</v>
      </c>
      <c r="AY341" s="162" t="s">
        <v>119</v>
      </c>
    </row>
    <row r="342" spans="2:51" s="15" customFormat="1" ht="12">
      <c r="B342" s="169"/>
      <c r="D342" s="154" t="s">
        <v>130</v>
      </c>
      <c r="E342" s="170" t="s">
        <v>3</v>
      </c>
      <c r="F342" s="171" t="s">
        <v>133</v>
      </c>
      <c r="H342" s="172">
        <v>221</v>
      </c>
      <c r="I342" s="173"/>
      <c r="L342" s="169"/>
      <c r="M342" s="174"/>
      <c r="N342" s="175"/>
      <c r="O342" s="175"/>
      <c r="P342" s="175"/>
      <c r="Q342" s="175"/>
      <c r="R342" s="175"/>
      <c r="S342" s="175"/>
      <c r="T342" s="176"/>
      <c r="AT342" s="170" t="s">
        <v>130</v>
      </c>
      <c r="AU342" s="170" t="s">
        <v>82</v>
      </c>
      <c r="AV342" s="15" t="s">
        <v>126</v>
      </c>
      <c r="AW342" s="15" t="s">
        <v>33</v>
      </c>
      <c r="AX342" s="15" t="s">
        <v>80</v>
      </c>
      <c r="AY342" s="170" t="s">
        <v>119</v>
      </c>
    </row>
    <row r="343" spans="1:65" s="2" customFormat="1" ht="21.75" customHeight="1">
      <c r="A343" s="33"/>
      <c r="B343" s="134"/>
      <c r="C343" s="135" t="s">
        <v>483</v>
      </c>
      <c r="D343" s="135" t="s">
        <v>121</v>
      </c>
      <c r="E343" s="136" t="s">
        <v>484</v>
      </c>
      <c r="F343" s="137" t="s">
        <v>485</v>
      </c>
      <c r="G343" s="138" t="s">
        <v>167</v>
      </c>
      <c r="H343" s="139">
        <v>221</v>
      </c>
      <c r="I343" s="140"/>
      <c r="J343" s="141">
        <f>ROUND(I343*H343,2)</f>
        <v>0</v>
      </c>
      <c r="K343" s="137" t="s">
        <v>125</v>
      </c>
      <c r="L343" s="34"/>
      <c r="M343" s="142" t="s">
        <v>3</v>
      </c>
      <c r="N343" s="143" t="s">
        <v>43</v>
      </c>
      <c r="O343" s="54"/>
      <c r="P343" s="144">
        <f>O343*H343</f>
        <v>0</v>
      </c>
      <c r="Q343" s="144">
        <v>9E-05</v>
      </c>
      <c r="R343" s="144">
        <f>Q343*H343</f>
        <v>0.01989</v>
      </c>
      <c r="S343" s="144">
        <v>0</v>
      </c>
      <c r="T343" s="145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46" t="s">
        <v>461</v>
      </c>
      <c r="AT343" s="146" t="s">
        <v>121</v>
      </c>
      <c r="AU343" s="146" t="s">
        <v>82</v>
      </c>
      <c r="AY343" s="18" t="s">
        <v>119</v>
      </c>
      <c r="BE343" s="147">
        <f>IF(N343="základní",J343,0)</f>
        <v>0</v>
      </c>
      <c r="BF343" s="147">
        <f>IF(N343="snížená",J343,0)</f>
        <v>0</v>
      </c>
      <c r="BG343" s="147">
        <f>IF(N343="zákl. přenesená",J343,0)</f>
        <v>0</v>
      </c>
      <c r="BH343" s="147">
        <f>IF(N343="sníž. přenesená",J343,0)</f>
        <v>0</v>
      </c>
      <c r="BI343" s="147">
        <f>IF(N343="nulová",J343,0)</f>
        <v>0</v>
      </c>
      <c r="BJ343" s="18" t="s">
        <v>80</v>
      </c>
      <c r="BK343" s="147">
        <f>ROUND(I343*H343,2)</f>
        <v>0</v>
      </c>
      <c r="BL343" s="18" t="s">
        <v>461</v>
      </c>
      <c r="BM343" s="146" t="s">
        <v>486</v>
      </c>
    </row>
    <row r="344" spans="1:47" s="2" customFormat="1" ht="12">
      <c r="A344" s="33"/>
      <c r="B344" s="34"/>
      <c r="C344" s="33"/>
      <c r="D344" s="148" t="s">
        <v>128</v>
      </c>
      <c r="E344" s="33"/>
      <c r="F344" s="149" t="s">
        <v>487</v>
      </c>
      <c r="G344" s="33"/>
      <c r="H344" s="33"/>
      <c r="I344" s="150"/>
      <c r="J344" s="33"/>
      <c r="K344" s="33"/>
      <c r="L344" s="34"/>
      <c r="M344" s="151"/>
      <c r="N344" s="152"/>
      <c r="O344" s="54"/>
      <c r="P344" s="54"/>
      <c r="Q344" s="54"/>
      <c r="R344" s="54"/>
      <c r="S344" s="54"/>
      <c r="T344" s="55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128</v>
      </c>
      <c r="AU344" s="18" t="s">
        <v>82</v>
      </c>
    </row>
    <row r="345" spans="2:51" s="14" customFormat="1" ht="12">
      <c r="B345" s="161"/>
      <c r="D345" s="154" t="s">
        <v>130</v>
      </c>
      <c r="E345" s="162" t="s">
        <v>3</v>
      </c>
      <c r="F345" s="163" t="s">
        <v>464</v>
      </c>
      <c r="H345" s="164">
        <v>221</v>
      </c>
      <c r="I345" s="165"/>
      <c r="L345" s="161"/>
      <c r="M345" s="166"/>
      <c r="N345" s="167"/>
      <c r="O345" s="167"/>
      <c r="P345" s="167"/>
      <c r="Q345" s="167"/>
      <c r="R345" s="167"/>
      <c r="S345" s="167"/>
      <c r="T345" s="168"/>
      <c r="AT345" s="162" t="s">
        <v>130</v>
      </c>
      <c r="AU345" s="162" t="s">
        <v>82</v>
      </c>
      <c r="AV345" s="14" t="s">
        <v>82</v>
      </c>
      <c r="AW345" s="14" t="s">
        <v>33</v>
      </c>
      <c r="AX345" s="14" t="s">
        <v>72</v>
      </c>
      <c r="AY345" s="162" t="s">
        <v>119</v>
      </c>
    </row>
    <row r="346" spans="2:51" s="15" customFormat="1" ht="12">
      <c r="B346" s="169"/>
      <c r="D346" s="154" t="s">
        <v>130</v>
      </c>
      <c r="E346" s="170" t="s">
        <v>3</v>
      </c>
      <c r="F346" s="171" t="s">
        <v>133</v>
      </c>
      <c r="H346" s="172">
        <v>221</v>
      </c>
      <c r="I346" s="173"/>
      <c r="L346" s="169"/>
      <c r="M346" s="174"/>
      <c r="N346" s="175"/>
      <c r="O346" s="175"/>
      <c r="P346" s="175"/>
      <c r="Q346" s="175"/>
      <c r="R346" s="175"/>
      <c r="S346" s="175"/>
      <c r="T346" s="176"/>
      <c r="AT346" s="170" t="s">
        <v>130</v>
      </c>
      <c r="AU346" s="170" t="s">
        <v>82</v>
      </c>
      <c r="AV346" s="15" t="s">
        <v>126</v>
      </c>
      <c r="AW346" s="15" t="s">
        <v>33</v>
      </c>
      <c r="AX346" s="15" t="s">
        <v>80</v>
      </c>
      <c r="AY346" s="170" t="s">
        <v>119</v>
      </c>
    </row>
    <row r="347" spans="1:65" s="2" customFormat="1" ht="24.2" customHeight="1">
      <c r="A347" s="33"/>
      <c r="B347" s="134"/>
      <c r="C347" s="135" t="s">
        <v>488</v>
      </c>
      <c r="D347" s="135" t="s">
        <v>121</v>
      </c>
      <c r="E347" s="136" t="s">
        <v>489</v>
      </c>
      <c r="F347" s="137" t="s">
        <v>490</v>
      </c>
      <c r="G347" s="138" t="s">
        <v>167</v>
      </c>
      <c r="H347" s="139">
        <v>221</v>
      </c>
      <c r="I347" s="140"/>
      <c r="J347" s="141">
        <f>ROUND(I347*H347,2)</f>
        <v>0</v>
      </c>
      <c r="K347" s="137" t="s">
        <v>3</v>
      </c>
      <c r="L347" s="34"/>
      <c r="M347" s="142" t="s">
        <v>3</v>
      </c>
      <c r="N347" s="143" t="s">
        <v>43</v>
      </c>
      <c r="O347" s="54"/>
      <c r="P347" s="144">
        <f>O347*H347</f>
        <v>0</v>
      </c>
      <c r="Q347" s="144">
        <v>0</v>
      </c>
      <c r="R347" s="144">
        <f>Q347*H347</f>
        <v>0</v>
      </c>
      <c r="S347" s="144">
        <v>0</v>
      </c>
      <c r="T347" s="145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46" t="s">
        <v>461</v>
      </c>
      <c r="AT347" s="146" t="s">
        <v>121</v>
      </c>
      <c r="AU347" s="146" t="s">
        <v>82</v>
      </c>
      <c r="AY347" s="18" t="s">
        <v>119</v>
      </c>
      <c r="BE347" s="147">
        <f>IF(N347="základní",J347,0)</f>
        <v>0</v>
      </c>
      <c r="BF347" s="147">
        <f>IF(N347="snížená",J347,0)</f>
        <v>0</v>
      </c>
      <c r="BG347" s="147">
        <f>IF(N347="zákl. přenesená",J347,0)</f>
        <v>0</v>
      </c>
      <c r="BH347" s="147">
        <f>IF(N347="sníž. přenesená",J347,0)</f>
        <v>0</v>
      </c>
      <c r="BI347" s="147">
        <f>IF(N347="nulová",J347,0)</f>
        <v>0</v>
      </c>
      <c r="BJ347" s="18" t="s">
        <v>80</v>
      </c>
      <c r="BK347" s="147">
        <f>ROUND(I347*H347,2)</f>
        <v>0</v>
      </c>
      <c r="BL347" s="18" t="s">
        <v>461</v>
      </c>
      <c r="BM347" s="146" t="s">
        <v>491</v>
      </c>
    </row>
    <row r="348" spans="2:51" s="14" customFormat="1" ht="12">
      <c r="B348" s="161"/>
      <c r="D348" s="154" t="s">
        <v>130</v>
      </c>
      <c r="E348" s="162" t="s">
        <v>3</v>
      </c>
      <c r="F348" s="163" t="s">
        <v>464</v>
      </c>
      <c r="H348" s="164">
        <v>221</v>
      </c>
      <c r="I348" s="165"/>
      <c r="L348" s="161"/>
      <c r="M348" s="166"/>
      <c r="N348" s="167"/>
      <c r="O348" s="167"/>
      <c r="P348" s="167"/>
      <c r="Q348" s="167"/>
      <c r="R348" s="167"/>
      <c r="S348" s="167"/>
      <c r="T348" s="168"/>
      <c r="AT348" s="162" t="s">
        <v>130</v>
      </c>
      <c r="AU348" s="162" t="s">
        <v>82</v>
      </c>
      <c r="AV348" s="14" t="s">
        <v>82</v>
      </c>
      <c r="AW348" s="14" t="s">
        <v>33</v>
      </c>
      <c r="AX348" s="14" t="s">
        <v>72</v>
      </c>
      <c r="AY348" s="162" t="s">
        <v>119</v>
      </c>
    </row>
    <row r="349" spans="2:51" s="15" customFormat="1" ht="12">
      <c r="B349" s="169"/>
      <c r="D349" s="154" t="s">
        <v>130</v>
      </c>
      <c r="E349" s="170" t="s">
        <v>3</v>
      </c>
      <c r="F349" s="171" t="s">
        <v>133</v>
      </c>
      <c r="H349" s="172">
        <v>221</v>
      </c>
      <c r="I349" s="173"/>
      <c r="L349" s="169"/>
      <c r="M349" s="174"/>
      <c r="N349" s="175"/>
      <c r="O349" s="175"/>
      <c r="P349" s="175"/>
      <c r="Q349" s="175"/>
      <c r="R349" s="175"/>
      <c r="S349" s="175"/>
      <c r="T349" s="176"/>
      <c r="AT349" s="170" t="s">
        <v>130</v>
      </c>
      <c r="AU349" s="170" t="s">
        <v>82</v>
      </c>
      <c r="AV349" s="15" t="s">
        <v>126</v>
      </c>
      <c r="AW349" s="15" t="s">
        <v>33</v>
      </c>
      <c r="AX349" s="15" t="s">
        <v>80</v>
      </c>
      <c r="AY349" s="170" t="s">
        <v>119</v>
      </c>
    </row>
    <row r="350" spans="1:65" s="2" customFormat="1" ht="16.5" customHeight="1">
      <c r="A350" s="33"/>
      <c r="B350" s="134"/>
      <c r="C350" s="135" t="s">
        <v>492</v>
      </c>
      <c r="D350" s="135" t="s">
        <v>121</v>
      </c>
      <c r="E350" s="136" t="s">
        <v>493</v>
      </c>
      <c r="F350" s="137" t="s">
        <v>494</v>
      </c>
      <c r="G350" s="138" t="s">
        <v>124</v>
      </c>
      <c r="H350" s="139">
        <v>88.4</v>
      </c>
      <c r="I350" s="140"/>
      <c r="J350" s="141">
        <f>ROUND(I350*H350,2)</f>
        <v>0</v>
      </c>
      <c r="K350" s="137" t="s">
        <v>125</v>
      </c>
      <c r="L350" s="34"/>
      <c r="M350" s="142" t="s">
        <v>3</v>
      </c>
      <c r="N350" s="143" t="s">
        <v>43</v>
      </c>
      <c r="O350" s="54"/>
      <c r="P350" s="144">
        <f>O350*H350</f>
        <v>0</v>
      </c>
      <c r="Q350" s="144">
        <v>3E-05</v>
      </c>
      <c r="R350" s="144">
        <f>Q350*H350</f>
        <v>0.0026520000000000003</v>
      </c>
      <c r="S350" s="144">
        <v>0</v>
      </c>
      <c r="T350" s="145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46" t="s">
        <v>461</v>
      </c>
      <c r="AT350" s="146" t="s">
        <v>121</v>
      </c>
      <c r="AU350" s="146" t="s">
        <v>82</v>
      </c>
      <c r="AY350" s="18" t="s">
        <v>119</v>
      </c>
      <c r="BE350" s="147">
        <f>IF(N350="základní",J350,0)</f>
        <v>0</v>
      </c>
      <c r="BF350" s="147">
        <f>IF(N350="snížená",J350,0)</f>
        <v>0</v>
      </c>
      <c r="BG350" s="147">
        <f>IF(N350="zákl. přenesená",J350,0)</f>
        <v>0</v>
      </c>
      <c r="BH350" s="147">
        <f>IF(N350="sníž. přenesená",J350,0)</f>
        <v>0</v>
      </c>
      <c r="BI350" s="147">
        <f>IF(N350="nulová",J350,0)</f>
        <v>0</v>
      </c>
      <c r="BJ350" s="18" t="s">
        <v>80</v>
      </c>
      <c r="BK350" s="147">
        <f>ROUND(I350*H350,2)</f>
        <v>0</v>
      </c>
      <c r="BL350" s="18" t="s">
        <v>461</v>
      </c>
      <c r="BM350" s="146" t="s">
        <v>495</v>
      </c>
    </row>
    <row r="351" spans="1:47" s="2" customFormat="1" ht="12">
      <c r="A351" s="33"/>
      <c r="B351" s="34"/>
      <c r="C351" s="33"/>
      <c r="D351" s="148" t="s">
        <v>128</v>
      </c>
      <c r="E351" s="33"/>
      <c r="F351" s="149" t="s">
        <v>496</v>
      </c>
      <c r="G351" s="33"/>
      <c r="H351" s="33"/>
      <c r="I351" s="150"/>
      <c r="J351" s="33"/>
      <c r="K351" s="33"/>
      <c r="L351" s="34"/>
      <c r="M351" s="151"/>
      <c r="N351" s="152"/>
      <c r="O351" s="54"/>
      <c r="P351" s="54"/>
      <c r="Q351" s="54"/>
      <c r="R351" s="54"/>
      <c r="S351" s="54"/>
      <c r="T351" s="55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8" t="s">
        <v>128</v>
      </c>
      <c r="AU351" s="18" t="s">
        <v>82</v>
      </c>
    </row>
    <row r="352" spans="2:51" s="14" customFormat="1" ht="12">
      <c r="B352" s="161"/>
      <c r="D352" s="154" t="s">
        <v>130</v>
      </c>
      <c r="E352" s="162" t="s">
        <v>3</v>
      </c>
      <c r="F352" s="163" t="s">
        <v>497</v>
      </c>
      <c r="H352" s="164">
        <v>88.4</v>
      </c>
      <c r="I352" s="165"/>
      <c r="L352" s="161"/>
      <c r="M352" s="166"/>
      <c r="N352" s="167"/>
      <c r="O352" s="167"/>
      <c r="P352" s="167"/>
      <c r="Q352" s="167"/>
      <c r="R352" s="167"/>
      <c r="S352" s="167"/>
      <c r="T352" s="168"/>
      <c r="AT352" s="162" t="s">
        <v>130</v>
      </c>
      <c r="AU352" s="162" t="s">
        <v>82</v>
      </c>
      <c r="AV352" s="14" t="s">
        <v>82</v>
      </c>
      <c r="AW352" s="14" t="s">
        <v>33</v>
      </c>
      <c r="AX352" s="14" t="s">
        <v>72</v>
      </c>
      <c r="AY352" s="162" t="s">
        <v>119</v>
      </c>
    </row>
    <row r="353" spans="2:51" s="15" customFormat="1" ht="12">
      <c r="B353" s="169"/>
      <c r="D353" s="154" t="s">
        <v>130</v>
      </c>
      <c r="E353" s="170" t="s">
        <v>3</v>
      </c>
      <c r="F353" s="171" t="s">
        <v>133</v>
      </c>
      <c r="H353" s="172">
        <v>88.4</v>
      </c>
      <c r="I353" s="173"/>
      <c r="L353" s="169"/>
      <c r="M353" s="174"/>
      <c r="N353" s="175"/>
      <c r="O353" s="175"/>
      <c r="P353" s="175"/>
      <c r="Q353" s="175"/>
      <c r="R353" s="175"/>
      <c r="S353" s="175"/>
      <c r="T353" s="176"/>
      <c r="AT353" s="170" t="s">
        <v>130</v>
      </c>
      <c r="AU353" s="170" t="s">
        <v>82</v>
      </c>
      <c r="AV353" s="15" t="s">
        <v>126</v>
      </c>
      <c r="AW353" s="15" t="s">
        <v>33</v>
      </c>
      <c r="AX353" s="15" t="s">
        <v>80</v>
      </c>
      <c r="AY353" s="170" t="s">
        <v>119</v>
      </c>
    </row>
    <row r="354" spans="2:63" s="12" customFormat="1" ht="25.9" customHeight="1">
      <c r="B354" s="121"/>
      <c r="D354" s="122" t="s">
        <v>71</v>
      </c>
      <c r="E354" s="123" t="s">
        <v>498</v>
      </c>
      <c r="F354" s="123" t="s">
        <v>499</v>
      </c>
      <c r="I354" s="124"/>
      <c r="J354" s="125">
        <f>BK354</f>
        <v>100000</v>
      </c>
      <c r="L354" s="121"/>
      <c r="M354" s="126"/>
      <c r="N354" s="127"/>
      <c r="O354" s="127"/>
      <c r="P354" s="128">
        <f>P355+P359+P374</f>
        <v>0</v>
      </c>
      <c r="Q354" s="127"/>
      <c r="R354" s="128">
        <f>R355+R359+R374</f>
        <v>0</v>
      </c>
      <c r="S354" s="127"/>
      <c r="T354" s="129">
        <f>T355+T359+T374</f>
        <v>0</v>
      </c>
      <c r="AR354" s="122" t="s">
        <v>151</v>
      </c>
      <c r="AT354" s="130" t="s">
        <v>71</v>
      </c>
      <c r="AU354" s="130" t="s">
        <v>72</v>
      </c>
      <c r="AY354" s="122" t="s">
        <v>119</v>
      </c>
      <c r="BK354" s="131">
        <f>BK355+BK359+BK374</f>
        <v>100000</v>
      </c>
    </row>
    <row r="355" spans="2:63" s="12" customFormat="1" ht="22.9" customHeight="1">
      <c r="B355" s="121"/>
      <c r="D355" s="122" t="s">
        <v>71</v>
      </c>
      <c r="E355" s="132" t="s">
        <v>500</v>
      </c>
      <c r="F355" s="132" t="s">
        <v>501</v>
      </c>
      <c r="I355" s="124"/>
      <c r="J355" s="133">
        <f>BK355</f>
        <v>0</v>
      </c>
      <c r="L355" s="121"/>
      <c r="M355" s="126"/>
      <c r="N355" s="127"/>
      <c r="O355" s="127"/>
      <c r="P355" s="128">
        <f>SUM(P356:P358)</f>
        <v>0</v>
      </c>
      <c r="Q355" s="127"/>
      <c r="R355" s="128">
        <f>SUM(R356:R358)</f>
        <v>0</v>
      </c>
      <c r="S355" s="127"/>
      <c r="T355" s="129">
        <f>SUM(T356:T358)</f>
        <v>0</v>
      </c>
      <c r="AR355" s="122" t="s">
        <v>151</v>
      </c>
      <c r="AT355" s="130" t="s">
        <v>71</v>
      </c>
      <c r="AU355" s="130" t="s">
        <v>80</v>
      </c>
      <c r="AY355" s="122" t="s">
        <v>119</v>
      </c>
      <c r="BK355" s="131">
        <f>SUM(BK356:BK358)</f>
        <v>0</v>
      </c>
    </row>
    <row r="356" spans="1:65" s="2" customFormat="1" ht="16.5" customHeight="1">
      <c r="A356" s="33"/>
      <c r="B356" s="134"/>
      <c r="C356" s="135" t="s">
        <v>502</v>
      </c>
      <c r="D356" s="135" t="s">
        <v>121</v>
      </c>
      <c r="E356" s="136" t="s">
        <v>503</v>
      </c>
      <c r="F356" s="137" t="s">
        <v>504</v>
      </c>
      <c r="G356" s="138" t="s">
        <v>505</v>
      </c>
      <c r="H356" s="139">
        <v>1</v>
      </c>
      <c r="I356" s="140"/>
      <c r="J356" s="141">
        <f>ROUND(I356*H356,2)</f>
        <v>0</v>
      </c>
      <c r="K356" s="137" t="s">
        <v>3</v>
      </c>
      <c r="L356" s="34"/>
      <c r="M356" s="142" t="s">
        <v>3</v>
      </c>
      <c r="N356" s="143" t="s">
        <v>43</v>
      </c>
      <c r="O356" s="54"/>
      <c r="P356" s="144">
        <f>O356*H356</f>
        <v>0</v>
      </c>
      <c r="Q356" s="144">
        <v>0</v>
      </c>
      <c r="R356" s="144">
        <f>Q356*H356</f>
        <v>0</v>
      </c>
      <c r="S356" s="144">
        <v>0</v>
      </c>
      <c r="T356" s="145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46" t="s">
        <v>126</v>
      </c>
      <c r="AT356" s="146" t="s">
        <v>121</v>
      </c>
      <c r="AU356" s="146" t="s">
        <v>82</v>
      </c>
      <c r="AY356" s="18" t="s">
        <v>119</v>
      </c>
      <c r="BE356" s="147">
        <f>IF(N356="základní",J356,0)</f>
        <v>0</v>
      </c>
      <c r="BF356" s="147">
        <f>IF(N356="snížená",J356,0)</f>
        <v>0</v>
      </c>
      <c r="BG356" s="147">
        <f>IF(N356="zákl. přenesená",J356,0)</f>
        <v>0</v>
      </c>
      <c r="BH356" s="147">
        <f>IF(N356="sníž. přenesená",J356,0)</f>
        <v>0</v>
      </c>
      <c r="BI356" s="147">
        <f>IF(N356="nulová",J356,0)</f>
        <v>0</v>
      </c>
      <c r="BJ356" s="18" t="s">
        <v>80</v>
      </c>
      <c r="BK356" s="147">
        <f>ROUND(I356*H356,2)</f>
        <v>0</v>
      </c>
      <c r="BL356" s="18" t="s">
        <v>126</v>
      </c>
      <c r="BM356" s="146" t="s">
        <v>506</v>
      </c>
    </row>
    <row r="357" spans="2:51" s="14" customFormat="1" ht="12">
      <c r="B357" s="161"/>
      <c r="D357" s="154" t="s">
        <v>130</v>
      </c>
      <c r="E357" s="162" t="s">
        <v>3</v>
      </c>
      <c r="F357" s="163" t="s">
        <v>507</v>
      </c>
      <c r="H357" s="164">
        <v>1</v>
      </c>
      <c r="I357" s="165"/>
      <c r="L357" s="161"/>
      <c r="M357" s="166"/>
      <c r="N357" s="167"/>
      <c r="O357" s="167"/>
      <c r="P357" s="167"/>
      <c r="Q357" s="167"/>
      <c r="R357" s="167"/>
      <c r="S357" s="167"/>
      <c r="T357" s="168"/>
      <c r="AT357" s="162" t="s">
        <v>130</v>
      </c>
      <c r="AU357" s="162" t="s">
        <v>82</v>
      </c>
      <c r="AV357" s="14" t="s">
        <v>82</v>
      </c>
      <c r="AW357" s="14" t="s">
        <v>33</v>
      </c>
      <c r="AX357" s="14" t="s">
        <v>72</v>
      </c>
      <c r="AY357" s="162" t="s">
        <v>119</v>
      </c>
    </row>
    <row r="358" spans="2:51" s="15" customFormat="1" ht="12">
      <c r="B358" s="169"/>
      <c r="D358" s="154" t="s">
        <v>130</v>
      </c>
      <c r="E358" s="170" t="s">
        <v>3</v>
      </c>
      <c r="F358" s="171" t="s">
        <v>133</v>
      </c>
      <c r="H358" s="172">
        <v>1</v>
      </c>
      <c r="I358" s="173"/>
      <c r="L358" s="169"/>
      <c r="M358" s="174"/>
      <c r="N358" s="175"/>
      <c r="O358" s="175"/>
      <c r="P358" s="175"/>
      <c r="Q358" s="175"/>
      <c r="R358" s="175"/>
      <c r="S358" s="175"/>
      <c r="T358" s="176"/>
      <c r="AT358" s="170" t="s">
        <v>130</v>
      </c>
      <c r="AU358" s="170" t="s">
        <v>82</v>
      </c>
      <c r="AV358" s="15" t="s">
        <v>126</v>
      </c>
      <c r="AW358" s="15" t="s">
        <v>33</v>
      </c>
      <c r="AX358" s="15" t="s">
        <v>80</v>
      </c>
      <c r="AY358" s="170" t="s">
        <v>119</v>
      </c>
    </row>
    <row r="359" spans="2:63" s="12" customFormat="1" ht="22.9" customHeight="1">
      <c r="B359" s="121"/>
      <c r="D359" s="122" t="s">
        <v>71</v>
      </c>
      <c r="E359" s="132" t="s">
        <v>508</v>
      </c>
      <c r="F359" s="132" t="s">
        <v>509</v>
      </c>
      <c r="I359" s="124"/>
      <c r="J359" s="133">
        <f>BK359</f>
        <v>100000</v>
      </c>
      <c r="L359" s="121"/>
      <c r="M359" s="126"/>
      <c r="N359" s="127"/>
      <c r="O359" s="127"/>
      <c r="P359" s="128">
        <f>SUM(P360:P373)</f>
        <v>0</v>
      </c>
      <c r="Q359" s="127"/>
      <c r="R359" s="128">
        <f>SUM(R360:R373)</f>
        <v>0</v>
      </c>
      <c r="S359" s="127"/>
      <c r="T359" s="129">
        <f>SUM(T360:T373)</f>
        <v>0</v>
      </c>
      <c r="AR359" s="122" t="s">
        <v>151</v>
      </c>
      <c r="AT359" s="130" t="s">
        <v>71</v>
      </c>
      <c r="AU359" s="130" t="s">
        <v>80</v>
      </c>
      <c r="AY359" s="122" t="s">
        <v>119</v>
      </c>
      <c r="BK359" s="131">
        <f>SUM(BK360:BK373)</f>
        <v>100000</v>
      </c>
    </row>
    <row r="360" spans="1:65" s="2" customFormat="1" ht="16.5" customHeight="1">
      <c r="A360" s="33"/>
      <c r="B360" s="134"/>
      <c r="C360" s="135" t="s">
        <v>510</v>
      </c>
      <c r="D360" s="135" t="s">
        <v>121</v>
      </c>
      <c r="E360" s="136" t="s">
        <v>511</v>
      </c>
      <c r="F360" s="137" t="s">
        <v>512</v>
      </c>
      <c r="G360" s="138" t="s">
        <v>513</v>
      </c>
      <c r="H360" s="139">
        <v>3</v>
      </c>
      <c r="I360" s="140"/>
      <c r="J360" s="141">
        <f>ROUND(I360*H360,2)</f>
        <v>0</v>
      </c>
      <c r="K360" s="137" t="s">
        <v>3</v>
      </c>
      <c r="L360" s="34"/>
      <c r="M360" s="142" t="s">
        <v>3</v>
      </c>
      <c r="N360" s="143" t="s">
        <v>43</v>
      </c>
      <c r="O360" s="54"/>
      <c r="P360" s="144">
        <f>O360*H360</f>
        <v>0</v>
      </c>
      <c r="Q360" s="144">
        <v>0</v>
      </c>
      <c r="R360" s="144">
        <f>Q360*H360</f>
        <v>0</v>
      </c>
      <c r="S360" s="144">
        <v>0</v>
      </c>
      <c r="T360" s="145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46" t="s">
        <v>126</v>
      </c>
      <c r="AT360" s="146" t="s">
        <v>121</v>
      </c>
      <c r="AU360" s="146" t="s">
        <v>82</v>
      </c>
      <c r="AY360" s="18" t="s">
        <v>119</v>
      </c>
      <c r="BE360" s="147">
        <f>IF(N360="základní",J360,0)</f>
        <v>0</v>
      </c>
      <c r="BF360" s="147">
        <f>IF(N360="snížená",J360,0)</f>
        <v>0</v>
      </c>
      <c r="BG360" s="147">
        <f>IF(N360="zákl. přenesená",J360,0)</f>
        <v>0</v>
      </c>
      <c r="BH360" s="147">
        <f>IF(N360="sníž. přenesená",J360,0)</f>
        <v>0</v>
      </c>
      <c r="BI360" s="147">
        <f>IF(N360="nulová",J360,0)</f>
        <v>0</v>
      </c>
      <c r="BJ360" s="18" t="s">
        <v>80</v>
      </c>
      <c r="BK360" s="147">
        <f>ROUND(I360*H360,2)</f>
        <v>0</v>
      </c>
      <c r="BL360" s="18" t="s">
        <v>126</v>
      </c>
      <c r="BM360" s="146" t="s">
        <v>514</v>
      </c>
    </row>
    <row r="361" spans="2:51" s="14" customFormat="1" ht="12">
      <c r="B361" s="161"/>
      <c r="D361" s="154" t="s">
        <v>130</v>
      </c>
      <c r="E361" s="162" t="s">
        <v>3</v>
      </c>
      <c r="F361" s="163" t="s">
        <v>515</v>
      </c>
      <c r="H361" s="164">
        <v>3</v>
      </c>
      <c r="I361" s="165"/>
      <c r="L361" s="161"/>
      <c r="M361" s="166"/>
      <c r="N361" s="167"/>
      <c r="O361" s="167"/>
      <c r="P361" s="167"/>
      <c r="Q361" s="167"/>
      <c r="R361" s="167"/>
      <c r="S361" s="167"/>
      <c r="T361" s="168"/>
      <c r="AT361" s="162" t="s">
        <v>130</v>
      </c>
      <c r="AU361" s="162" t="s">
        <v>82</v>
      </c>
      <c r="AV361" s="14" t="s">
        <v>82</v>
      </c>
      <c r="AW361" s="14" t="s">
        <v>33</v>
      </c>
      <c r="AX361" s="14" t="s">
        <v>72</v>
      </c>
      <c r="AY361" s="162" t="s">
        <v>119</v>
      </c>
    </row>
    <row r="362" spans="2:51" s="15" customFormat="1" ht="12">
      <c r="B362" s="169"/>
      <c r="D362" s="154" t="s">
        <v>130</v>
      </c>
      <c r="E362" s="170" t="s">
        <v>3</v>
      </c>
      <c r="F362" s="171" t="s">
        <v>133</v>
      </c>
      <c r="H362" s="172">
        <v>3</v>
      </c>
      <c r="I362" s="173"/>
      <c r="L362" s="169"/>
      <c r="M362" s="174"/>
      <c r="N362" s="175"/>
      <c r="O362" s="175"/>
      <c r="P362" s="175"/>
      <c r="Q362" s="175"/>
      <c r="R362" s="175"/>
      <c r="S362" s="175"/>
      <c r="T362" s="176"/>
      <c r="AT362" s="170" t="s">
        <v>130</v>
      </c>
      <c r="AU362" s="170" t="s">
        <v>82</v>
      </c>
      <c r="AV362" s="15" t="s">
        <v>126</v>
      </c>
      <c r="AW362" s="15" t="s">
        <v>33</v>
      </c>
      <c r="AX362" s="15" t="s">
        <v>80</v>
      </c>
      <c r="AY362" s="170" t="s">
        <v>119</v>
      </c>
    </row>
    <row r="363" spans="1:65" s="2" customFormat="1" ht="16.5" customHeight="1">
      <c r="A363" s="33"/>
      <c r="B363" s="134"/>
      <c r="C363" s="135" t="s">
        <v>461</v>
      </c>
      <c r="D363" s="135" t="s">
        <v>121</v>
      </c>
      <c r="E363" s="136" t="s">
        <v>516</v>
      </c>
      <c r="F363" s="137" t="s">
        <v>517</v>
      </c>
      <c r="G363" s="138" t="s">
        <v>505</v>
      </c>
      <c r="H363" s="139">
        <v>1</v>
      </c>
      <c r="I363" s="140"/>
      <c r="J363" s="141">
        <f>ROUND(I363*H363,2)</f>
        <v>0</v>
      </c>
      <c r="K363" s="137" t="s">
        <v>3</v>
      </c>
      <c r="L363" s="34"/>
      <c r="M363" s="142" t="s">
        <v>3</v>
      </c>
      <c r="N363" s="143" t="s">
        <v>43</v>
      </c>
      <c r="O363" s="54"/>
      <c r="P363" s="144">
        <f>O363*H363</f>
        <v>0</v>
      </c>
      <c r="Q363" s="144">
        <v>0</v>
      </c>
      <c r="R363" s="144">
        <f>Q363*H363</f>
        <v>0</v>
      </c>
      <c r="S363" s="144">
        <v>0</v>
      </c>
      <c r="T363" s="14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46" t="s">
        <v>126</v>
      </c>
      <c r="AT363" s="146" t="s">
        <v>121</v>
      </c>
      <c r="AU363" s="146" t="s">
        <v>82</v>
      </c>
      <c r="AY363" s="18" t="s">
        <v>119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8" t="s">
        <v>80</v>
      </c>
      <c r="BK363" s="147">
        <f>ROUND(I363*H363,2)</f>
        <v>0</v>
      </c>
      <c r="BL363" s="18" t="s">
        <v>126</v>
      </c>
      <c r="BM363" s="146" t="s">
        <v>518</v>
      </c>
    </row>
    <row r="364" spans="2:51" s="13" customFormat="1" ht="12">
      <c r="B364" s="153"/>
      <c r="D364" s="154" t="s">
        <v>130</v>
      </c>
      <c r="E364" s="155" t="s">
        <v>3</v>
      </c>
      <c r="F364" s="156" t="s">
        <v>519</v>
      </c>
      <c r="H364" s="155" t="s">
        <v>3</v>
      </c>
      <c r="I364" s="157"/>
      <c r="L364" s="153"/>
      <c r="M364" s="158"/>
      <c r="N364" s="159"/>
      <c r="O364" s="159"/>
      <c r="P364" s="159"/>
      <c r="Q364" s="159"/>
      <c r="R364" s="159"/>
      <c r="S364" s="159"/>
      <c r="T364" s="160"/>
      <c r="AT364" s="155" t="s">
        <v>130</v>
      </c>
      <c r="AU364" s="155" t="s">
        <v>82</v>
      </c>
      <c r="AV364" s="13" t="s">
        <v>80</v>
      </c>
      <c r="AW364" s="13" t="s">
        <v>33</v>
      </c>
      <c r="AX364" s="13" t="s">
        <v>72</v>
      </c>
      <c r="AY364" s="155" t="s">
        <v>119</v>
      </c>
    </row>
    <row r="365" spans="2:51" s="14" customFormat="1" ht="12">
      <c r="B365" s="161"/>
      <c r="D365" s="154" t="s">
        <v>130</v>
      </c>
      <c r="E365" s="162" t="s">
        <v>3</v>
      </c>
      <c r="F365" s="163" t="s">
        <v>80</v>
      </c>
      <c r="H365" s="164">
        <v>1</v>
      </c>
      <c r="I365" s="165"/>
      <c r="L365" s="161"/>
      <c r="M365" s="166"/>
      <c r="N365" s="167"/>
      <c r="O365" s="167"/>
      <c r="P365" s="167"/>
      <c r="Q365" s="167"/>
      <c r="R365" s="167"/>
      <c r="S365" s="167"/>
      <c r="T365" s="168"/>
      <c r="AT365" s="162" t="s">
        <v>130</v>
      </c>
      <c r="AU365" s="162" t="s">
        <v>82</v>
      </c>
      <c r="AV365" s="14" t="s">
        <v>82</v>
      </c>
      <c r="AW365" s="14" t="s">
        <v>33</v>
      </c>
      <c r="AX365" s="14" t="s">
        <v>72</v>
      </c>
      <c r="AY365" s="162" t="s">
        <v>119</v>
      </c>
    </row>
    <row r="366" spans="2:51" s="15" customFormat="1" ht="12">
      <c r="B366" s="169"/>
      <c r="D366" s="154" t="s">
        <v>130</v>
      </c>
      <c r="E366" s="170" t="s">
        <v>3</v>
      </c>
      <c r="F366" s="171" t="s">
        <v>133</v>
      </c>
      <c r="H366" s="172">
        <v>1</v>
      </c>
      <c r="I366" s="173"/>
      <c r="L366" s="169"/>
      <c r="M366" s="174"/>
      <c r="N366" s="175"/>
      <c r="O366" s="175"/>
      <c r="P366" s="175"/>
      <c r="Q366" s="175"/>
      <c r="R366" s="175"/>
      <c r="S366" s="175"/>
      <c r="T366" s="176"/>
      <c r="AT366" s="170" t="s">
        <v>130</v>
      </c>
      <c r="AU366" s="170" t="s">
        <v>82</v>
      </c>
      <c r="AV366" s="15" t="s">
        <v>126</v>
      </c>
      <c r="AW366" s="15" t="s">
        <v>33</v>
      </c>
      <c r="AX366" s="15" t="s">
        <v>80</v>
      </c>
      <c r="AY366" s="170" t="s">
        <v>119</v>
      </c>
    </row>
    <row r="367" spans="1:65" s="2" customFormat="1" ht="16.5" customHeight="1">
      <c r="A367" s="33"/>
      <c r="B367" s="134"/>
      <c r="C367" s="135" t="s">
        <v>520</v>
      </c>
      <c r="D367" s="135" t="s">
        <v>121</v>
      </c>
      <c r="E367" s="136" t="s">
        <v>521</v>
      </c>
      <c r="F367" s="137" t="s">
        <v>724</v>
      </c>
      <c r="G367" s="138" t="s">
        <v>505</v>
      </c>
      <c r="H367" s="139">
        <v>1</v>
      </c>
      <c r="I367" s="140">
        <v>100000</v>
      </c>
      <c r="J367" s="141">
        <f>ROUND(I367*H367,2)</f>
        <v>100000</v>
      </c>
      <c r="K367" s="137" t="s">
        <v>3</v>
      </c>
      <c r="L367" s="34"/>
      <c r="M367" s="142" t="s">
        <v>3</v>
      </c>
      <c r="N367" s="143" t="s">
        <v>43</v>
      </c>
      <c r="O367" s="54"/>
      <c r="P367" s="144">
        <f>O367*H367</f>
        <v>0</v>
      </c>
      <c r="Q367" s="144">
        <v>0</v>
      </c>
      <c r="R367" s="144">
        <f>Q367*H367</f>
        <v>0</v>
      </c>
      <c r="S367" s="144">
        <v>0</v>
      </c>
      <c r="T367" s="145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46" t="s">
        <v>126</v>
      </c>
      <c r="AT367" s="146" t="s">
        <v>121</v>
      </c>
      <c r="AU367" s="146" t="s">
        <v>82</v>
      </c>
      <c r="AY367" s="18" t="s">
        <v>119</v>
      </c>
      <c r="BE367" s="147">
        <f>IF(N367="základní",J367,0)</f>
        <v>100000</v>
      </c>
      <c r="BF367" s="147">
        <f>IF(N367="snížená",J367,0)</f>
        <v>0</v>
      </c>
      <c r="BG367" s="147">
        <f>IF(N367="zákl. přenesená",J367,0)</f>
        <v>0</v>
      </c>
      <c r="BH367" s="147">
        <f>IF(N367="sníž. přenesená",J367,0)</f>
        <v>0</v>
      </c>
      <c r="BI367" s="147">
        <f>IF(N367="nulová",J367,0)</f>
        <v>0</v>
      </c>
      <c r="BJ367" s="18" t="s">
        <v>80</v>
      </c>
      <c r="BK367" s="147">
        <f>ROUND(I367*H367,2)</f>
        <v>100000</v>
      </c>
      <c r="BL367" s="18" t="s">
        <v>126</v>
      </c>
      <c r="BM367" s="146" t="s">
        <v>522</v>
      </c>
    </row>
    <row r="368" spans="2:51" s="13" customFormat="1" ht="12">
      <c r="B368" s="153"/>
      <c r="D368" s="154" t="s">
        <v>130</v>
      </c>
      <c r="E368" s="155" t="s">
        <v>3</v>
      </c>
      <c r="F368" s="156" t="s">
        <v>725</v>
      </c>
      <c r="H368" s="155" t="s">
        <v>3</v>
      </c>
      <c r="I368" s="157"/>
      <c r="L368" s="153"/>
      <c r="M368" s="158"/>
      <c r="N368" s="159"/>
      <c r="O368" s="159"/>
      <c r="P368" s="159"/>
      <c r="Q368" s="159"/>
      <c r="R368" s="159"/>
      <c r="S368" s="159"/>
      <c r="T368" s="160"/>
      <c r="AT368" s="155" t="s">
        <v>130</v>
      </c>
      <c r="AU368" s="155" t="s">
        <v>82</v>
      </c>
      <c r="AV368" s="13" t="s">
        <v>80</v>
      </c>
      <c r="AW368" s="13" t="s">
        <v>33</v>
      </c>
      <c r="AX368" s="13" t="s">
        <v>72</v>
      </c>
      <c r="AY368" s="155" t="s">
        <v>119</v>
      </c>
    </row>
    <row r="369" spans="2:51" s="14" customFormat="1" ht="12">
      <c r="B369" s="161"/>
      <c r="D369" s="154" t="s">
        <v>130</v>
      </c>
      <c r="E369" s="162" t="s">
        <v>3</v>
      </c>
      <c r="F369" s="163" t="s">
        <v>80</v>
      </c>
      <c r="H369" s="164">
        <v>1</v>
      </c>
      <c r="I369" s="165"/>
      <c r="L369" s="161"/>
      <c r="M369" s="166"/>
      <c r="N369" s="167"/>
      <c r="O369" s="167"/>
      <c r="P369" s="167"/>
      <c r="Q369" s="167"/>
      <c r="R369" s="167"/>
      <c r="S369" s="167"/>
      <c r="T369" s="168"/>
      <c r="AT369" s="162" t="s">
        <v>130</v>
      </c>
      <c r="AU369" s="162" t="s">
        <v>82</v>
      </c>
      <c r="AV369" s="14" t="s">
        <v>82</v>
      </c>
      <c r="AW369" s="14" t="s">
        <v>33</v>
      </c>
      <c r="AX369" s="14" t="s">
        <v>72</v>
      </c>
      <c r="AY369" s="162" t="s">
        <v>119</v>
      </c>
    </row>
    <row r="370" spans="2:51" s="15" customFormat="1" ht="12">
      <c r="B370" s="169"/>
      <c r="D370" s="154" t="s">
        <v>130</v>
      </c>
      <c r="E370" s="170" t="s">
        <v>3</v>
      </c>
      <c r="F370" s="171" t="s">
        <v>133</v>
      </c>
      <c r="H370" s="172">
        <v>1</v>
      </c>
      <c r="I370" s="173"/>
      <c r="L370" s="169"/>
      <c r="M370" s="174"/>
      <c r="N370" s="175"/>
      <c r="O370" s="175"/>
      <c r="P370" s="175"/>
      <c r="Q370" s="175"/>
      <c r="R370" s="175"/>
      <c r="S370" s="175"/>
      <c r="T370" s="176"/>
      <c r="AT370" s="170" t="s">
        <v>130</v>
      </c>
      <c r="AU370" s="170" t="s">
        <v>82</v>
      </c>
      <c r="AV370" s="15" t="s">
        <v>126</v>
      </c>
      <c r="AW370" s="15" t="s">
        <v>33</v>
      </c>
      <c r="AX370" s="15" t="s">
        <v>80</v>
      </c>
      <c r="AY370" s="170" t="s">
        <v>119</v>
      </c>
    </row>
    <row r="371" spans="1:65" s="2" customFormat="1" ht="16.5" customHeight="1">
      <c r="A371" s="33"/>
      <c r="B371" s="134"/>
      <c r="C371" s="135" t="s">
        <v>523</v>
      </c>
      <c r="D371" s="135" t="s">
        <v>121</v>
      </c>
      <c r="E371" s="136" t="s">
        <v>524</v>
      </c>
      <c r="F371" s="137" t="s">
        <v>525</v>
      </c>
      <c r="G371" s="138" t="s">
        <v>311</v>
      </c>
      <c r="H371" s="139">
        <v>1</v>
      </c>
      <c r="I371" s="140"/>
      <c r="J371" s="141">
        <f>ROUND(I371*H371,2)</f>
        <v>0</v>
      </c>
      <c r="K371" s="137" t="s">
        <v>3</v>
      </c>
      <c r="L371" s="34"/>
      <c r="M371" s="142" t="s">
        <v>3</v>
      </c>
      <c r="N371" s="143" t="s">
        <v>43</v>
      </c>
      <c r="O371" s="54"/>
      <c r="P371" s="144">
        <f>O371*H371</f>
        <v>0</v>
      </c>
      <c r="Q371" s="144">
        <v>0</v>
      </c>
      <c r="R371" s="144">
        <f>Q371*H371</f>
        <v>0</v>
      </c>
      <c r="S371" s="144">
        <v>0</v>
      </c>
      <c r="T371" s="145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46" t="s">
        <v>126</v>
      </c>
      <c r="AT371" s="146" t="s">
        <v>121</v>
      </c>
      <c r="AU371" s="146" t="s">
        <v>82</v>
      </c>
      <c r="AY371" s="18" t="s">
        <v>119</v>
      </c>
      <c r="BE371" s="147">
        <f>IF(N371="základní",J371,0)</f>
        <v>0</v>
      </c>
      <c r="BF371" s="147">
        <f>IF(N371="snížená",J371,0)</f>
        <v>0</v>
      </c>
      <c r="BG371" s="147">
        <f>IF(N371="zákl. přenesená",J371,0)</f>
        <v>0</v>
      </c>
      <c r="BH371" s="147">
        <f>IF(N371="sníž. přenesená",J371,0)</f>
        <v>0</v>
      </c>
      <c r="BI371" s="147">
        <f>IF(N371="nulová",J371,0)</f>
        <v>0</v>
      </c>
      <c r="BJ371" s="18" t="s">
        <v>80</v>
      </c>
      <c r="BK371" s="147">
        <f>ROUND(I371*H371,2)</f>
        <v>0</v>
      </c>
      <c r="BL371" s="18" t="s">
        <v>126</v>
      </c>
      <c r="BM371" s="146" t="s">
        <v>526</v>
      </c>
    </row>
    <row r="372" spans="2:51" s="14" customFormat="1" ht="12">
      <c r="B372" s="161"/>
      <c r="D372" s="154" t="s">
        <v>130</v>
      </c>
      <c r="E372" s="162" t="s">
        <v>3</v>
      </c>
      <c r="F372" s="163" t="s">
        <v>80</v>
      </c>
      <c r="H372" s="164">
        <v>1</v>
      </c>
      <c r="I372" s="165"/>
      <c r="L372" s="161"/>
      <c r="M372" s="166"/>
      <c r="N372" s="167"/>
      <c r="O372" s="167"/>
      <c r="P372" s="167"/>
      <c r="Q372" s="167"/>
      <c r="R372" s="167"/>
      <c r="S372" s="167"/>
      <c r="T372" s="168"/>
      <c r="AT372" s="162" t="s">
        <v>130</v>
      </c>
      <c r="AU372" s="162" t="s">
        <v>82</v>
      </c>
      <c r="AV372" s="14" t="s">
        <v>82</v>
      </c>
      <c r="AW372" s="14" t="s">
        <v>33</v>
      </c>
      <c r="AX372" s="14" t="s">
        <v>72</v>
      </c>
      <c r="AY372" s="162" t="s">
        <v>119</v>
      </c>
    </row>
    <row r="373" spans="2:51" s="15" customFormat="1" ht="12">
      <c r="B373" s="169"/>
      <c r="D373" s="154" t="s">
        <v>130</v>
      </c>
      <c r="E373" s="170" t="s">
        <v>3</v>
      </c>
      <c r="F373" s="171" t="s">
        <v>133</v>
      </c>
      <c r="H373" s="172">
        <v>1</v>
      </c>
      <c r="I373" s="173"/>
      <c r="L373" s="169"/>
      <c r="M373" s="174"/>
      <c r="N373" s="175"/>
      <c r="O373" s="175"/>
      <c r="P373" s="175"/>
      <c r="Q373" s="175"/>
      <c r="R373" s="175"/>
      <c r="S373" s="175"/>
      <c r="T373" s="176"/>
      <c r="AT373" s="170" t="s">
        <v>130</v>
      </c>
      <c r="AU373" s="170" t="s">
        <v>82</v>
      </c>
      <c r="AV373" s="15" t="s">
        <v>126</v>
      </c>
      <c r="AW373" s="15" t="s">
        <v>33</v>
      </c>
      <c r="AX373" s="15" t="s">
        <v>80</v>
      </c>
      <c r="AY373" s="170" t="s">
        <v>119</v>
      </c>
    </row>
    <row r="374" spans="2:63" s="12" customFormat="1" ht="22.9" customHeight="1">
      <c r="B374" s="121"/>
      <c r="D374" s="122" t="s">
        <v>71</v>
      </c>
      <c r="E374" s="132" t="s">
        <v>527</v>
      </c>
      <c r="F374" s="132" t="s">
        <v>528</v>
      </c>
      <c r="I374" s="124"/>
      <c r="J374" s="133">
        <f>BK374</f>
        <v>0</v>
      </c>
      <c r="L374" s="121"/>
      <c r="M374" s="126"/>
      <c r="N374" s="127"/>
      <c r="O374" s="127"/>
      <c r="P374" s="128">
        <f>SUM(P375:P378)</f>
        <v>0</v>
      </c>
      <c r="Q374" s="127"/>
      <c r="R374" s="128">
        <f>SUM(R375:R378)</f>
        <v>0</v>
      </c>
      <c r="S374" s="127"/>
      <c r="T374" s="129">
        <f>SUM(T375:T378)</f>
        <v>0</v>
      </c>
      <c r="AR374" s="122" t="s">
        <v>151</v>
      </c>
      <c r="AT374" s="130" t="s">
        <v>71</v>
      </c>
      <c r="AU374" s="130" t="s">
        <v>80</v>
      </c>
      <c r="AY374" s="122" t="s">
        <v>119</v>
      </c>
      <c r="BK374" s="131">
        <f>SUM(BK375:BK378)</f>
        <v>0</v>
      </c>
    </row>
    <row r="375" spans="1:65" s="2" customFormat="1" ht="16.5" customHeight="1">
      <c r="A375" s="33"/>
      <c r="B375" s="134"/>
      <c r="C375" s="135" t="s">
        <v>529</v>
      </c>
      <c r="D375" s="135" t="s">
        <v>121</v>
      </c>
      <c r="E375" s="136" t="s">
        <v>530</v>
      </c>
      <c r="F375" s="137" t="s">
        <v>531</v>
      </c>
      <c r="G375" s="138" t="s">
        <v>505</v>
      </c>
      <c r="H375" s="139">
        <v>1</v>
      </c>
      <c r="I375" s="140"/>
      <c r="J375" s="141">
        <f>ROUND(I375*H375,2)</f>
        <v>0</v>
      </c>
      <c r="K375" s="137" t="s">
        <v>3</v>
      </c>
      <c r="L375" s="34"/>
      <c r="M375" s="142" t="s">
        <v>3</v>
      </c>
      <c r="N375" s="143" t="s">
        <v>43</v>
      </c>
      <c r="O375" s="54"/>
      <c r="P375" s="144">
        <f>O375*H375</f>
        <v>0</v>
      </c>
      <c r="Q375" s="144">
        <v>0</v>
      </c>
      <c r="R375" s="144">
        <f>Q375*H375</f>
        <v>0</v>
      </c>
      <c r="S375" s="144">
        <v>0</v>
      </c>
      <c r="T375" s="145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46" t="s">
        <v>126</v>
      </c>
      <c r="AT375" s="146" t="s">
        <v>121</v>
      </c>
      <c r="AU375" s="146" t="s">
        <v>82</v>
      </c>
      <c r="AY375" s="18" t="s">
        <v>119</v>
      </c>
      <c r="BE375" s="147">
        <f>IF(N375="základní",J375,0)</f>
        <v>0</v>
      </c>
      <c r="BF375" s="147">
        <f>IF(N375="snížená",J375,0)</f>
        <v>0</v>
      </c>
      <c r="BG375" s="147">
        <f>IF(N375="zákl. přenesená",J375,0)</f>
        <v>0</v>
      </c>
      <c r="BH375" s="147">
        <f>IF(N375="sníž. přenesená",J375,0)</f>
        <v>0</v>
      </c>
      <c r="BI375" s="147">
        <f>IF(N375="nulová",J375,0)</f>
        <v>0</v>
      </c>
      <c r="BJ375" s="18" t="s">
        <v>80</v>
      </c>
      <c r="BK375" s="147">
        <f>ROUND(I375*H375,2)</f>
        <v>0</v>
      </c>
      <c r="BL375" s="18" t="s">
        <v>126</v>
      </c>
      <c r="BM375" s="146" t="s">
        <v>532</v>
      </c>
    </row>
    <row r="376" spans="2:51" s="14" customFormat="1" ht="12">
      <c r="B376" s="161"/>
      <c r="D376" s="154" t="s">
        <v>130</v>
      </c>
      <c r="E376" s="162" t="s">
        <v>3</v>
      </c>
      <c r="F376" s="163" t="s">
        <v>80</v>
      </c>
      <c r="H376" s="164">
        <v>1</v>
      </c>
      <c r="I376" s="165"/>
      <c r="L376" s="161"/>
      <c r="M376" s="166"/>
      <c r="N376" s="167"/>
      <c r="O376" s="167"/>
      <c r="P376" s="167"/>
      <c r="Q376" s="167"/>
      <c r="R376" s="167"/>
      <c r="S376" s="167"/>
      <c r="T376" s="168"/>
      <c r="AT376" s="162" t="s">
        <v>130</v>
      </c>
      <c r="AU376" s="162" t="s">
        <v>82</v>
      </c>
      <c r="AV376" s="14" t="s">
        <v>82</v>
      </c>
      <c r="AW376" s="14" t="s">
        <v>33</v>
      </c>
      <c r="AX376" s="14" t="s">
        <v>72</v>
      </c>
      <c r="AY376" s="162" t="s">
        <v>119</v>
      </c>
    </row>
    <row r="377" spans="2:51" s="15" customFormat="1" ht="12">
      <c r="B377" s="169"/>
      <c r="D377" s="154" t="s">
        <v>130</v>
      </c>
      <c r="E377" s="170" t="s">
        <v>3</v>
      </c>
      <c r="F377" s="171" t="s">
        <v>133</v>
      </c>
      <c r="H377" s="172">
        <v>1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130</v>
      </c>
      <c r="AU377" s="170" t="s">
        <v>82</v>
      </c>
      <c r="AV377" s="15" t="s">
        <v>126</v>
      </c>
      <c r="AW377" s="15" t="s">
        <v>33</v>
      </c>
      <c r="AX377" s="15" t="s">
        <v>80</v>
      </c>
      <c r="AY377" s="170" t="s">
        <v>119</v>
      </c>
    </row>
    <row r="378" spans="1:65" s="2" customFormat="1" ht="16.5" customHeight="1">
      <c r="A378" s="33"/>
      <c r="B378" s="134"/>
      <c r="C378" s="135" t="s">
        <v>533</v>
      </c>
      <c r="D378" s="135" t="s">
        <v>121</v>
      </c>
      <c r="E378" s="136" t="s">
        <v>534</v>
      </c>
      <c r="F378" s="137" t="s">
        <v>535</v>
      </c>
      <c r="G378" s="138" t="s">
        <v>505</v>
      </c>
      <c r="H378" s="139">
        <v>6</v>
      </c>
      <c r="I378" s="140"/>
      <c r="J378" s="141">
        <f>ROUND(I378*H378,2)</f>
        <v>0</v>
      </c>
      <c r="K378" s="137" t="s">
        <v>3</v>
      </c>
      <c r="L378" s="34"/>
      <c r="M378" s="187" t="s">
        <v>3</v>
      </c>
      <c r="N378" s="188" t="s">
        <v>43</v>
      </c>
      <c r="O378" s="189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46" t="s">
        <v>536</v>
      </c>
      <c r="AT378" s="146" t="s">
        <v>121</v>
      </c>
      <c r="AU378" s="146" t="s">
        <v>82</v>
      </c>
      <c r="AY378" s="18" t="s">
        <v>119</v>
      </c>
      <c r="BE378" s="147">
        <f>IF(N378="základní",J378,0)</f>
        <v>0</v>
      </c>
      <c r="BF378" s="147">
        <f>IF(N378="snížená",J378,0)</f>
        <v>0</v>
      </c>
      <c r="BG378" s="147">
        <f>IF(N378="zákl. přenesená",J378,0)</f>
        <v>0</v>
      </c>
      <c r="BH378" s="147">
        <f>IF(N378="sníž. přenesená",J378,0)</f>
        <v>0</v>
      </c>
      <c r="BI378" s="147">
        <f>IF(N378="nulová",J378,0)</f>
        <v>0</v>
      </c>
      <c r="BJ378" s="18" t="s">
        <v>80</v>
      </c>
      <c r="BK378" s="147">
        <f>ROUND(I378*H378,2)</f>
        <v>0</v>
      </c>
      <c r="BL378" s="18" t="s">
        <v>536</v>
      </c>
      <c r="BM378" s="146" t="s">
        <v>537</v>
      </c>
    </row>
    <row r="379" spans="1:31" s="2" customFormat="1" ht="6.95" customHeight="1">
      <c r="A379" s="33"/>
      <c r="B379" s="43"/>
      <c r="C379" s="44"/>
      <c r="D379" s="44"/>
      <c r="E379" s="44"/>
      <c r="F379" s="44"/>
      <c r="G379" s="44"/>
      <c r="H379" s="44"/>
      <c r="I379" s="44"/>
      <c r="J379" s="44"/>
      <c r="K379" s="44"/>
      <c r="L379" s="34"/>
      <c r="M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</row>
  </sheetData>
  <autoFilter ref="C92:K378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113107213"/>
    <hyperlink ref="F102" r:id="rId2" display="https://podminky.urs.cz/item/CS_URS_2022_02/113107232"/>
    <hyperlink ref="F107" r:id="rId3" display="https://podminky.urs.cz/item/CS_URS_2022_02/113107321"/>
    <hyperlink ref="F111" r:id="rId4" display="https://podminky.urs.cz/item/CS_URS_2022_02/113154123"/>
    <hyperlink ref="F116" r:id="rId5" display="https://podminky.urs.cz/item/CS_URS_2022_02/113154332"/>
    <hyperlink ref="F120" r:id="rId6" display="https://podminky.urs.cz/item/CS_URS_2022_02/113154334"/>
    <hyperlink ref="F125" r:id="rId7" display="https://podminky.urs.cz/item/CS_URS_2022_02/113201111"/>
    <hyperlink ref="F128" r:id="rId8" display="https://podminky.urs.cz/item/CS_URS_2022_02/113204111"/>
    <hyperlink ref="F131" r:id="rId9" display="https://podminky.urs.cz/item/CS_URS_2022_02/171251201"/>
    <hyperlink ref="F136" r:id="rId10" display="https://podminky.urs.cz/item/CS_URS_2022_02/175151101"/>
    <hyperlink ref="F143" r:id="rId11" display="https://podminky.urs.cz/item/CS_URS_2022_02/181311103"/>
    <hyperlink ref="F149" r:id="rId12" display="https://podminky.urs.cz/item/CS_URS_2022_02/564710113"/>
    <hyperlink ref="F154" r:id="rId13" display="https://podminky.urs.cz/item/CS_URS_2022_02/564750011"/>
    <hyperlink ref="F159" r:id="rId14" display="https://podminky.urs.cz/item/CS_URS_2022_02/564750111"/>
    <hyperlink ref="F164" r:id="rId15" display="https://podminky.urs.cz/item/CS_URS_2022_02/564771111"/>
    <hyperlink ref="F169" r:id="rId16" display="https://podminky.urs.cz/item/CS_URS_2022_02/564911411"/>
    <hyperlink ref="F174" r:id="rId17" display="https://podminky.urs.cz/item/CS_URS_2022_02/567122112"/>
    <hyperlink ref="F179" r:id="rId18" display="https://podminky.urs.cz/item/CS_URS_2022_02/573191111"/>
    <hyperlink ref="F184" r:id="rId19" display="https://podminky.urs.cz/item/CS_URS_2022_02/573211106"/>
    <hyperlink ref="F189" r:id="rId20" display="https://podminky.urs.cz/item/CS_URS_2022_02/573211107"/>
    <hyperlink ref="F194" r:id="rId21" display="https://podminky.urs.cz/item/CS_URS_2022_02/577134141"/>
    <hyperlink ref="F199" r:id="rId22" display="https://podminky.urs.cz/item/CS_URS_2022_02/577143111"/>
    <hyperlink ref="F204" r:id="rId23" display="https://podminky.urs.cz/item/CS_URS_2022_02/565166121"/>
    <hyperlink ref="F209" r:id="rId24" display="https://podminky.urs.cz/item/CS_URS_2022_02/596211113"/>
    <hyperlink ref="F217" r:id="rId25" display="https://podminky.urs.cz/item/CS_URS_2022_02/596211212"/>
    <hyperlink ref="F227" r:id="rId26" display="https://podminky.urs.cz/item/CS_URS_2022_02/871251141"/>
    <hyperlink ref="F232" r:id="rId27" display="https://podminky.urs.cz/item/CS_URS_2022_02/890331851"/>
    <hyperlink ref="F235" r:id="rId28" display="https://podminky.urs.cz/item/CS_URS_2022_02/894411111"/>
    <hyperlink ref="F240" r:id="rId29" display="https://podminky.urs.cz/item/CS_URS_2022_02/915211111"/>
    <hyperlink ref="F243" r:id="rId30" display="https://podminky.urs.cz/item/CS_URS_2022_02/915211121"/>
    <hyperlink ref="F246" r:id="rId31" display="https://podminky.urs.cz/item/CS_URS_2022_02/915221111"/>
    <hyperlink ref="F249" r:id="rId32" display="https://podminky.urs.cz/item/CS_URS_2022_02/915221121"/>
    <hyperlink ref="F252" r:id="rId33" display="https://podminky.urs.cz/item/CS_URS_2022_02/915231112"/>
    <hyperlink ref="F256" r:id="rId34" display="https://podminky.urs.cz/item/CS_URS_2022_02/916131113"/>
    <hyperlink ref="F275" r:id="rId35" display="https://podminky.urs.cz/item/CS_URS_2022_02/916131213"/>
    <hyperlink ref="F283" r:id="rId36" display="https://podminky.urs.cz/item/CS_URS_2022_02/916331112"/>
    <hyperlink ref="F289" r:id="rId37" display="https://podminky.urs.cz/item/CS_URS_2022_02/919732211"/>
    <hyperlink ref="F293" r:id="rId38" display="https://podminky.urs.cz/item/CS_URS_2022_02/919735113"/>
    <hyperlink ref="F297" r:id="rId39" display="https://podminky.urs.cz/item/CS_URS_2022_02/919794441"/>
    <hyperlink ref="F300" r:id="rId40" display="https://podminky.urs.cz/item/CS_URS_2022_02/938908411"/>
    <hyperlink ref="F305" r:id="rId41" display="https://podminky.urs.cz/item/CS_URS_2022_02/979024443"/>
    <hyperlink ref="F309" r:id="rId42" display="https://podminky.urs.cz/item/CS_URS_2022_02/9970136011"/>
    <hyperlink ref="F317" r:id="rId43" display="https://podminky.urs.cz/item/CS_URS_2022_02/997221571"/>
    <hyperlink ref="F321" r:id="rId44" display="https://podminky.urs.cz/item/CS_URS_2022_02/997221579"/>
    <hyperlink ref="F326" r:id="rId45" display="https://podminky.urs.cz/item/CS_URS_2022_02/998225111"/>
    <hyperlink ref="F330" r:id="rId46" display="https://podminky.urs.cz/item/CS_URS_2022_02/220182002"/>
    <hyperlink ref="F334" r:id="rId47" display="https://podminky.urs.cz/item/CS_URS_2022_02/460010002"/>
    <hyperlink ref="F344" r:id="rId48" display="https://podminky.urs.cz/item/CS_URS_2022_02/460490013"/>
    <hyperlink ref="F351" r:id="rId49" display="https://podminky.urs.cz/item/CS_URS_2022_02/460620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s="1" customFormat="1" ht="37.5" customHeight="1"/>
    <row r="2" spans="2:11" s="1" customFormat="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16" t="s">
        <v>538</v>
      </c>
      <c r="D3" s="316"/>
      <c r="E3" s="316"/>
      <c r="F3" s="316"/>
      <c r="G3" s="316"/>
      <c r="H3" s="316"/>
      <c r="I3" s="316"/>
      <c r="J3" s="316"/>
      <c r="K3" s="197"/>
    </row>
    <row r="4" spans="2:11" s="1" customFormat="1" ht="25.5" customHeight="1">
      <c r="B4" s="198"/>
      <c r="C4" s="317" t="s">
        <v>539</v>
      </c>
      <c r="D4" s="317"/>
      <c r="E4" s="317"/>
      <c r="F4" s="317"/>
      <c r="G4" s="317"/>
      <c r="H4" s="317"/>
      <c r="I4" s="317"/>
      <c r="J4" s="317"/>
      <c r="K4" s="199"/>
    </row>
    <row r="5" spans="2:11" s="1" customFormat="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s="1" customFormat="1" ht="15" customHeight="1">
      <c r="B6" s="198"/>
      <c r="C6" s="315" t="s">
        <v>540</v>
      </c>
      <c r="D6" s="315"/>
      <c r="E6" s="315"/>
      <c r="F6" s="315"/>
      <c r="G6" s="315"/>
      <c r="H6" s="315"/>
      <c r="I6" s="315"/>
      <c r="J6" s="315"/>
      <c r="K6" s="199"/>
    </row>
    <row r="7" spans="2:11" s="1" customFormat="1" ht="15" customHeight="1">
      <c r="B7" s="202"/>
      <c r="C7" s="315" t="s">
        <v>541</v>
      </c>
      <c r="D7" s="315"/>
      <c r="E7" s="315"/>
      <c r="F7" s="315"/>
      <c r="G7" s="315"/>
      <c r="H7" s="315"/>
      <c r="I7" s="315"/>
      <c r="J7" s="315"/>
      <c r="K7" s="199"/>
    </row>
    <row r="8" spans="2:11" s="1" customFormat="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s="1" customFormat="1" ht="15" customHeight="1">
      <c r="B9" s="202"/>
      <c r="C9" s="315" t="s">
        <v>542</v>
      </c>
      <c r="D9" s="315"/>
      <c r="E9" s="315"/>
      <c r="F9" s="315"/>
      <c r="G9" s="315"/>
      <c r="H9" s="315"/>
      <c r="I9" s="315"/>
      <c r="J9" s="315"/>
      <c r="K9" s="199"/>
    </row>
    <row r="10" spans="2:11" s="1" customFormat="1" ht="15" customHeight="1">
      <c r="B10" s="202"/>
      <c r="C10" s="201"/>
      <c r="D10" s="315" t="s">
        <v>543</v>
      </c>
      <c r="E10" s="315"/>
      <c r="F10" s="315"/>
      <c r="G10" s="315"/>
      <c r="H10" s="315"/>
      <c r="I10" s="315"/>
      <c r="J10" s="315"/>
      <c r="K10" s="199"/>
    </row>
    <row r="11" spans="2:11" s="1" customFormat="1" ht="15" customHeight="1">
      <c r="B11" s="202"/>
      <c r="C11" s="203"/>
      <c r="D11" s="315" t="s">
        <v>544</v>
      </c>
      <c r="E11" s="315"/>
      <c r="F11" s="315"/>
      <c r="G11" s="315"/>
      <c r="H11" s="315"/>
      <c r="I11" s="315"/>
      <c r="J11" s="315"/>
      <c r="K11" s="199"/>
    </row>
    <row r="12" spans="2:11" s="1" customFormat="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s="1" customFormat="1" ht="15" customHeight="1">
      <c r="B13" s="202"/>
      <c r="C13" s="203"/>
      <c r="D13" s="204" t="s">
        <v>545</v>
      </c>
      <c r="E13" s="201"/>
      <c r="F13" s="201"/>
      <c r="G13" s="201"/>
      <c r="H13" s="201"/>
      <c r="I13" s="201"/>
      <c r="J13" s="201"/>
      <c r="K13" s="199"/>
    </row>
    <row r="14" spans="2:11" s="1" customFormat="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s="1" customFormat="1" ht="15" customHeight="1">
      <c r="B15" s="202"/>
      <c r="C15" s="203"/>
      <c r="D15" s="315" t="s">
        <v>546</v>
      </c>
      <c r="E15" s="315"/>
      <c r="F15" s="315"/>
      <c r="G15" s="315"/>
      <c r="H15" s="315"/>
      <c r="I15" s="315"/>
      <c r="J15" s="315"/>
      <c r="K15" s="199"/>
    </row>
    <row r="16" spans="2:11" s="1" customFormat="1" ht="15" customHeight="1">
      <c r="B16" s="202"/>
      <c r="C16" s="203"/>
      <c r="D16" s="315" t="s">
        <v>547</v>
      </c>
      <c r="E16" s="315"/>
      <c r="F16" s="315"/>
      <c r="G16" s="315"/>
      <c r="H16" s="315"/>
      <c r="I16" s="315"/>
      <c r="J16" s="315"/>
      <c r="K16" s="199"/>
    </row>
    <row r="17" spans="2:11" s="1" customFormat="1" ht="15" customHeight="1">
      <c r="B17" s="202"/>
      <c r="C17" s="203"/>
      <c r="D17" s="315" t="s">
        <v>548</v>
      </c>
      <c r="E17" s="315"/>
      <c r="F17" s="315"/>
      <c r="G17" s="315"/>
      <c r="H17" s="315"/>
      <c r="I17" s="315"/>
      <c r="J17" s="315"/>
      <c r="K17" s="199"/>
    </row>
    <row r="18" spans="2:11" s="1" customFormat="1" ht="15" customHeight="1">
      <c r="B18" s="202"/>
      <c r="C18" s="203"/>
      <c r="D18" s="203"/>
      <c r="E18" s="205" t="s">
        <v>79</v>
      </c>
      <c r="F18" s="315" t="s">
        <v>549</v>
      </c>
      <c r="G18" s="315"/>
      <c r="H18" s="315"/>
      <c r="I18" s="315"/>
      <c r="J18" s="315"/>
      <c r="K18" s="199"/>
    </row>
    <row r="19" spans="2:11" s="1" customFormat="1" ht="15" customHeight="1">
      <c r="B19" s="202"/>
      <c r="C19" s="203"/>
      <c r="D19" s="203"/>
      <c r="E19" s="205" t="s">
        <v>550</v>
      </c>
      <c r="F19" s="315" t="s">
        <v>551</v>
      </c>
      <c r="G19" s="315"/>
      <c r="H19" s="315"/>
      <c r="I19" s="315"/>
      <c r="J19" s="315"/>
      <c r="K19" s="199"/>
    </row>
    <row r="20" spans="2:11" s="1" customFormat="1" ht="15" customHeight="1">
      <c r="B20" s="202"/>
      <c r="C20" s="203"/>
      <c r="D20" s="203"/>
      <c r="E20" s="205" t="s">
        <v>552</v>
      </c>
      <c r="F20" s="315" t="s">
        <v>553</v>
      </c>
      <c r="G20" s="315"/>
      <c r="H20" s="315"/>
      <c r="I20" s="315"/>
      <c r="J20" s="315"/>
      <c r="K20" s="199"/>
    </row>
    <row r="21" spans="2:11" s="1" customFormat="1" ht="15" customHeight="1">
      <c r="B21" s="202"/>
      <c r="C21" s="203"/>
      <c r="D21" s="203"/>
      <c r="E21" s="205" t="s">
        <v>554</v>
      </c>
      <c r="F21" s="315" t="s">
        <v>555</v>
      </c>
      <c r="G21" s="315"/>
      <c r="H21" s="315"/>
      <c r="I21" s="315"/>
      <c r="J21" s="315"/>
      <c r="K21" s="199"/>
    </row>
    <row r="22" spans="2:11" s="1" customFormat="1" ht="15" customHeight="1">
      <c r="B22" s="202"/>
      <c r="C22" s="203"/>
      <c r="D22" s="203"/>
      <c r="E22" s="205" t="s">
        <v>556</v>
      </c>
      <c r="F22" s="315" t="s">
        <v>557</v>
      </c>
      <c r="G22" s="315"/>
      <c r="H22" s="315"/>
      <c r="I22" s="315"/>
      <c r="J22" s="315"/>
      <c r="K22" s="199"/>
    </row>
    <row r="23" spans="2:11" s="1" customFormat="1" ht="15" customHeight="1">
      <c r="B23" s="202"/>
      <c r="C23" s="203"/>
      <c r="D23" s="203"/>
      <c r="E23" s="205" t="s">
        <v>558</v>
      </c>
      <c r="F23" s="315" t="s">
        <v>559</v>
      </c>
      <c r="G23" s="315"/>
      <c r="H23" s="315"/>
      <c r="I23" s="315"/>
      <c r="J23" s="315"/>
      <c r="K23" s="199"/>
    </row>
    <row r="24" spans="2:11" s="1" customFormat="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s="1" customFormat="1" ht="15" customHeight="1">
      <c r="B25" s="202"/>
      <c r="C25" s="315" t="s">
        <v>560</v>
      </c>
      <c r="D25" s="315"/>
      <c r="E25" s="315"/>
      <c r="F25" s="315"/>
      <c r="G25" s="315"/>
      <c r="H25" s="315"/>
      <c r="I25" s="315"/>
      <c r="J25" s="315"/>
      <c r="K25" s="199"/>
    </row>
    <row r="26" spans="2:11" s="1" customFormat="1" ht="15" customHeight="1">
      <c r="B26" s="202"/>
      <c r="C26" s="315" t="s">
        <v>561</v>
      </c>
      <c r="D26" s="315"/>
      <c r="E26" s="315"/>
      <c r="F26" s="315"/>
      <c r="G26" s="315"/>
      <c r="H26" s="315"/>
      <c r="I26" s="315"/>
      <c r="J26" s="315"/>
      <c r="K26" s="199"/>
    </row>
    <row r="27" spans="2:11" s="1" customFormat="1" ht="15" customHeight="1">
      <c r="B27" s="202"/>
      <c r="C27" s="201"/>
      <c r="D27" s="315" t="s">
        <v>562</v>
      </c>
      <c r="E27" s="315"/>
      <c r="F27" s="315"/>
      <c r="G27" s="315"/>
      <c r="H27" s="315"/>
      <c r="I27" s="315"/>
      <c r="J27" s="315"/>
      <c r="K27" s="199"/>
    </row>
    <row r="28" spans="2:11" s="1" customFormat="1" ht="15" customHeight="1">
      <c r="B28" s="202"/>
      <c r="C28" s="203"/>
      <c r="D28" s="315" t="s">
        <v>563</v>
      </c>
      <c r="E28" s="315"/>
      <c r="F28" s="315"/>
      <c r="G28" s="315"/>
      <c r="H28" s="315"/>
      <c r="I28" s="315"/>
      <c r="J28" s="315"/>
      <c r="K28" s="199"/>
    </row>
    <row r="29" spans="2:11" s="1" customFormat="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s="1" customFormat="1" ht="15" customHeight="1">
      <c r="B30" s="202"/>
      <c r="C30" s="203"/>
      <c r="D30" s="315" t="s">
        <v>564</v>
      </c>
      <c r="E30" s="315"/>
      <c r="F30" s="315"/>
      <c r="G30" s="315"/>
      <c r="H30" s="315"/>
      <c r="I30" s="315"/>
      <c r="J30" s="315"/>
      <c r="K30" s="199"/>
    </row>
    <row r="31" spans="2:11" s="1" customFormat="1" ht="15" customHeight="1">
      <c r="B31" s="202"/>
      <c r="C31" s="203"/>
      <c r="D31" s="315" t="s">
        <v>565</v>
      </c>
      <c r="E31" s="315"/>
      <c r="F31" s="315"/>
      <c r="G31" s="315"/>
      <c r="H31" s="315"/>
      <c r="I31" s="315"/>
      <c r="J31" s="315"/>
      <c r="K31" s="199"/>
    </row>
    <row r="32" spans="2:11" s="1" customFormat="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s="1" customFormat="1" ht="15" customHeight="1">
      <c r="B33" s="202"/>
      <c r="C33" s="203"/>
      <c r="D33" s="315" t="s">
        <v>566</v>
      </c>
      <c r="E33" s="315"/>
      <c r="F33" s="315"/>
      <c r="G33" s="315"/>
      <c r="H33" s="315"/>
      <c r="I33" s="315"/>
      <c r="J33" s="315"/>
      <c r="K33" s="199"/>
    </row>
    <row r="34" spans="2:11" s="1" customFormat="1" ht="15" customHeight="1">
      <c r="B34" s="202"/>
      <c r="C34" s="203"/>
      <c r="D34" s="315" t="s">
        <v>567</v>
      </c>
      <c r="E34" s="315"/>
      <c r="F34" s="315"/>
      <c r="G34" s="315"/>
      <c r="H34" s="315"/>
      <c r="I34" s="315"/>
      <c r="J34" s="315"/>
      <c r="K34" s="199"/>
    </row>
    <row r="35" spans="2:11" s="1" customFormat="1" ht="15" customHeight="1">
      <c r="B35" s="202"/>
      <c r="C35" s="203"/>
      <c r="D35" s="315" t="s">
        <v>568</v>
      </c>
      <c r="E35" s="315"/>
      <c r="F35" s="315"/>
      <c r="G35" s="315"/>
      <c r="H35" s="315"/>
      <c r="I35" s="315"/>
      <c r="J35" s="315"/>
      <c r="K35" s="199"/>
    </row>
    <row r="36" spans="2:11" s="1" customFormat="1" ht="15" customHeight="1">
      <c r="B36" s="202"/>
      <c r="C36" s="203"/>
      <c r="D36" s="201"/>
      <c r="E36" s="204" t="s">
        <v>105</v>
      </c>
      <c r="F36" s="201"/>
      <c r="G36" s="315" t="s">
        <v>569</v>
      </c>
      <c r="H36" s="315"/>
      <c r="I36" s="315"/>
      <c r="J36" s="315"/>
      <c r="K36" s="199"/>
    </row>
    <row r="37" spans="2:11" s="1" customFormat="1" ht="30.75" customHeight="1">
      <c r="B37" s="202"/>
      <c r="C37" s="203"/>
      <c r="D37" s="201"/>
      <c r="E37" s="204" t="s">
        <v>570</v>
      </c>
      <c r="F37" s="201"/>
      <c r="G37" s="315" t="s">
        <v>571</v>
      </c>
      <c r="H37" s="315"/>
      <c r="I37" s="315"/>
      <c r="J37" s="315"/>
      <c r="K37" s="199"/>
    </row>
    <row r="38" spans="2:11" s="1" customFormat="1" ht="15" customHeight="1">
      <c r="B38" s="202"/>
      <c r="C38" s="203"/>
      <c r="D38" s="201"/>
      <c r="E38" s="204" t="s">
        <v>53</v>
      </c>
      <c r="F38" s="201"/>
      <c r="G38" s="315" t="s">
        <v>572</v>
      </c>
      <c r="H38" s="315"/>
      <c r="I38" s="315"/>
      <c r="J38" s="315"/>
      <c r="K38" s="199"/>
    </row>
    <row r="39" spans="2:11" s="1" customFormat="1" ht="15" customHeight="1">
      <c r="B39" s="202"/>
      <c r="C39" s="203"/>
      <c r="D39" s="201"/>
      <c r="E39" s="204" t="s">
        <v>54</v>
      </c>
      <c r="F39" s="201"/>
      <c r="G39" s="315" t="s">
        <v>573</v>
      </c>
      <c r="H39" s="315"/>
      <c r="I39" s="315"/>
      <c r="J39" s="315"/>
      <c r="K39" s="199"/>
    </row>
    <row r="40" spans="2:11" s="1" customFormat="1" ht="15" customHeight="1">
      <c r="B40" s="202"/>
      <c r="C40" s="203"/>
      <c r="D40" s="201"/>
      <c r="E40" s="204" t="s">
        <v>106</v>
      </c>
      <c r="F40" s="201"/>
      <c r="G40" s="315" t="s">
        <v>574</v>
      </c>
      <c r="H40" s="315"/>
      <c r="I40" s="315"/>
      <c r="J40" s="315"/>
      <c r="K40" s="199"/>
    </row>
    <row r="41" spans="2:11" s="1" customFormat="1" ht="15" customHeight="1">
      <c r="B41" s="202"/>
      <c r="C41" s="203"/>
      <c r="D41" s="201"/>
      <c r="E41" s="204" t="s">
        <v>107</v>
      </c>
      <c r="F41" s="201"/>
      <c r="G41" s="315" t="s">
        <v>575</v>
      </c>
      <c r="H41" s="315"/>
      <c r="I41" s="315"/>
      <c r="J41" s="315"/>
      <c r="K41" s="199"/>
    </row>
    <row r="42" spans="2:11" s="1" customFormat="1" ht="15" customHeight="1">
      <c r="B42" s="202"/>
      <c r="C42" s="203"/>
      <c r="D42" s="201"/>
      <c r="E42" s="204" t="s">
        <v>576</v>
      </c>
      <c r="F42" s="201"/>
      <c r="G42" s="315" t="s">
        <v>577</v>
      </c>
      <c r="H42" s="315"/>
      <c r="I42" s="315"/>
      <c r="J42" s="315"/>
      <c r="K42" s="199"/>
    </row>
    <row r="43" spans="2:11" s="1" customFormat="1" ht="15" customHeight="1">
      <c r="B43" s="202"/>
      <c r="C43" s="203"/>
      <c r="D43" s="201"/>
      <c r="E43" s="204"/>
      <c r="F43" s="201"/>
      <c r="G43" s="315" t="s">
        <v>578</v>
      </c>
      <c r="H43" s="315"/>
      <c r="I43" s="315"/>
      <c r="J43" s="315"/>
      <c r="K43" s="199"/>
    </row>
    <row r="44" spans="2:11" s="1" customFormat="1" ht="15" customHeight="1">
      <c r="B44" s="202"/>
      <c r="C44" s="203"/>
      <c r="D44" s="201"/>
      <c r="E44" s="204" t="s">
        <v>579</v>
      </c>
      <c r="F44" s="201"/>
      <c r="G44" s="315" t="s">
        <v>580</v>
      </c>
      <c r="H44" s="315"/>
      <c r="I44" s="315"/>
      <c r="J44" s="315"/>
      <c r="K44" s="199"/>
    </row>
    <row r="45" spans="2:11" s="1" customFormat="1" ht="15" customHeight="1">
      <c r="B45" s="202"/>
      <c r="C45" s="203"/>
      <c r="D45" s="201"/>
      <c r="E45" s="204" t="s">
        <v>109</v>
      </c>
      <c r="F45" s="201"/>
      <c r="G45" s="315" t="s">
        <v>581</v>
      </c>
      <c r="H45" s="315"/>
      <c r="I45" s="315"/>
      <c r="J45" s="315"/>
      <c r="K45" s="199"/>
    </row>
    <row r="46" spans="2:11" s="1" customFormat="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s="1" customFormat="1" ht="15" customHeight="1">
      <c r="B47" s="202"/>
      <c r="C47" s="203"/>
      <c r="D47" s="315" t="s">
        <v>582</v>
      </c>
      <c r="E47" s="315"/>
      <c r="F47" s="315"/>
      <c r="G47" s="315"/>
      <c r="H47" s="315"/>
      <c r="I47" s="315"/>
      <c r="J47" s="315"/>
      <c r="K47" s="199"/>
    </row>
    <row r="48" spans="2:11" s="1" customFormat="1" ht="15" customHeight="1">
      <c r="B48" s="202"/>
      <c r="C48" s="203"/>
      <c r="D48" s="203"/>
      <c r="E48" s="315" t="s">
        <v>583</v>
      </c>
      <c r="F48" s="315"/>
      <c r="G48" s="315"/>
      <c r="H48" s="315"/>
      <c r="I48" s="315"/>
      <c r="J48" s="315"/>
      <c r="K48" s="199"/>
    </row>
    <row r="49" spans="2:11" s="1" customFormat="1" ht="15" customHeight="1">
      <c r="B49" s="202"/>
      <c r="C49" s="203"/>
      <c r="D49" s="203"/>
      <c r="E49" s="315" t="s">
        <v>584</v>
      </c>
      <c r="F49" s="315"/>
      <c r="G49" s="315"/>
      <c r="H49" s="315"/>
      <c r="I49" s="315"/>
      <c r="J49" s="315"/>
      <c r="K49" s="199"/>
    </row>
    <row r="50" spans="2:11" s="1" customFormat="1" ht="15" customHeight="1">
      <c r="B50" s="202"/>
      <c r="C50" s="203"/>
      <c r="D50" s="203"/>
      <c r="E50" s="315" t="s">
        <v>585</v>
      </c>
      <c r="F50" s="315"/>
      <c r="G50" s="315"/>
      <c r="H50" s="315"/>
      <c r="I50" s="315"/>
      <c r="J50" s="315"/>
      <c r="K50" s="199"/>
    </row>
    <row r="51" spans="2:11" s="1" customFormat="1" ht="15" customHeight="1">
      <c r="B51" s="202"/>
      <c r="C51" s="203"/>
      <c r="D51" s="315" t="s">
        <v>586</v>
      </c>
      <c r="E51" s="315"/>
      <c r="F51" s="315"/>
      <c r="G51" s="315"/>
      <c r="H51" s="315"/>
      <c r="I51" s="315"/>
      <c r="J51" s="315"/>
      <c r="K51" s="199"/>
    </row>
    <row r="52" spans="2:11" s="1" customFormat="1" ht="25.5" customHeight="1">
      <c r="B52" s="198"/>
      <c r="C52" s="317" t="s">
        <v>587</v>
      </c>
      <c r="D52" s="317"/>
      <c r="E52" s="317"/>
      <c r="F52" s="317"/>
      <c r="G52" s="317"/>
      <c r="H52" s="317"/>
      <c r="I52" s="317"/>
      <c r="J52" s="317"/>
      <c r="K52" s="199"/>
    </row>
    <row r="53" spans="2:11" s="1" customFormat="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s="1" customFormat="1" ht="15" customHeight="1">
      <c r="B54" s="198"/>
      <c r="C54" s="315" t="s">
        <v>588</v>
      </c>
      <c r="D54" s="315"/>
      <c r="E54" s="315"/>
      <c r="F54" s="315"/>
      <c r="G54" s="315"/>
      <c r="H54" s="315"/>
      <c r="I54" s="315"/>
      <c r="J54" s="315"/>
      <c r="K54" s="199"/>
    </row>
    <row r="55" spans="2:11" s="1" customFormat="1" ht="15" customHeight="1">
      <c r="B55" s="198"/>
      <c r="C55" s="315" t="s">
        <v>589</v>
      </c>
      <c r="D55" s="315"/>
      <c r="E55" s="315"/>
      <c r="F55" s="315"/>
      <c r="G55" s="315"/>
      <c r="H55" s="315"/>
      <c r="I55" s="315"/>
      <c r="J55" s="315"/>
      <c r="K55" s="199"/>
    </row>
    <row r="56" spans="2:11" s="1" customFormat="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s="1" customFormat="1" ht="15" customHeight="1">
      <c r="B57" s="198"/>
      <c r="C57" s="315" t="s">
        <v>590</v>
      </c>
      <c r="D57" s="315"/>
      <c r="E57" s="315"/>
      <c r="F57" s="315"/>
      <c r="G57" s="315"/>
      <c r="H57" s="315"/>
      <c r="I57" s="315"/>
      <c r="J57" s="315"/>
      <c r="K57" s="199"/>
    </row>
    <row r="58" spans="2:11" s="1" customFormat="1" ht="15" customHeight="1">
      <c r="B58" s="198"/>
      <c r="C58" s="203"/>
      <c r="D58" s="315" t="s">
        <v>591</v>
      </c>
      <c r="E58" s="315"/>
      <c r="F58" s="315"/>
      <c r="G58" s="315"/>
      <c r="H58" s="315"/>
      <c r="I58" s="315"/>
      <c r="J58" s="315"/>
      <c r="K58" s="199"/>
    </row>
    <row r="59" spans="2:11" s="1" customFormat="1" ht="15" customHeight="1">
      <c r="B59" s="198"/>
      <c r="C59" s="203"/>
      <c r="D59" s="315" t="s">
        <v>592</v>
      </c>
      <c r="E59" s="315"/>
      <c r="F59" s="315"/>
      <c r="G59" s="315"/>
      <c r="H59" s="315"/>
      <c r="I59" s="315"/>
      <c r="J59" s="315"/>
      <c r="K59" s="199"/>
    </row>
    <row r="60" spans="2:11" s="1" customFormat="1" ht="15" customHeight="1">
      <c r="B60" s="198"/>
      <c r="C60" s="203"/>
      <c r="D60" s="315" t="s">
        <v>593</v>
      </c>
      <c r="E60" s="315"/>
      <c r="F60" s="315"/>
      <c r="G60" s="315"/>
      <c r="H60" s="315"/>
      <c r="I60" s="315"/>
      <c r="J60" s="315"/>
      <c r="K60" s="199"/>
    </row>
    <row r="61" spans="2:11" s="1" customFormat="1" ht="15" customHeight="1">
      <c r="B61" s="198"/>
      <c r="C61" s="203"/>
      <c r="D61" s="315" t="s">
        <v>594</v>
      </c>
      <c r="E61" s="315"/>
      <c r="F61" s="315"/>
      <c r="G61" s="315"/>
      <c r="H61" s="315"/>
      <c r="I61" s="315"/>
      <c r="J61" s="315"/>
      <c r="K61" s="199"/>
    </row>
    <row r="62" spans="2:11" s="1" customFormat="1" ht="15" customHeight="1">
      <c r="B62" s="198"/>
      <c r="C62" s="203"/>
      <c r="D62" s="319" t="s">
        <v>595</v>
      </c>
      <c r="E62" s="319"/>
      <c r="F62" s="319"/>
      <c r="G62" s="319"/>
      <c r="H62" s="319"/>
      <c r="I62" s="319"/>
      <c r="J62" s="319"/>
      <c r="K62" s="199"/>
    </row>
    <row r="63" spans="2:11" s="1" customFormat="1" ht="15" customHeight="1">
      <c r="B63" s="198"/>
      <c r="C63" s="203"/>
      <c r="D63" s="315" t="s">
        <v>596</v>
      </c>
      <c r="E63" s="315"/>
      <c r="F63" s="315"/>
      <c r="G63" s="315"/>
      <c r="H63" s="315"/>
      <c r="I63" s="315"/>
      <c r="J63" s="315"/>
      <c r="K63" s="199"/>
    </row>
    <row r="64" spans="2:11" s="1" customFormat="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s="1" customFormat="1" ht="15" customHeight="1">
      <c r="B65" s="198"/>
      <c r="C65" s="203"/>
      <c r="D65" s="315" t="s">
        <v>597</v>
      </c>
      <c r="E65" s="315"/>
      <c r="F65" s="315"/>
      <c r="G65" s="315"/>
      <c r="H65" s="315"/>
      <c r="I65" s="315"/>
      <c r="J65" s="315"/>
      <c r="K65" s="199"/>
    </row>
    <row r="66" spans="2:11" s="1" customFormat="1" ht="15" customHeight="1">
      <c r="B66" s="198"/>
      <c r="C66" s="203"/>
      <c r="D66" s="319" t="s">
        <v>598</v>
      </c>
      <c r="E66" s="319"/>
      <c r="F66" s="319"/>
      <c r="G66" s="319"/>
      <c r="H66" s="319"/>
      <c r="I66" s="319"/>
      <c r="J66" s="319"/>
      <c r="K66" s="199"/>
    </row>
    <row r="67" spans="2:11" s="1" customFormat="1" ht="15" customHeight="1">
      <c r="B67" s="198"/>
      <c r="C67" s="203"/>
      <c r="D67" s="315" t="s">
        <v>599</v>
      </c>
      <c r="E67" s="315"/>
      <c r="F67" s="315"/>
      <c r="G67" s="315"/>
      <c r="H67" s="315"/>
      <c r="I67" s="315"/>
      <c r="J67" s="315"/>
      <c r="K67" s="199"/>
    </row>
    <row r="68" spans="2:11" s="1" customFormat="1" ht="15" customHeight="1">
      <c r="B68" s="198"/>
      <c r="C68" s="203"/>
      <c r="D68" s="315" t="s">
        <v>600</v>
      </c>
      <c r="E68" s="315"/>
      <c r="F68" s="315"/>
      <c r="G68" s="315"/>
      <c r="H68" s="315"/>
      <c r="I68" s="315"/>
      <c r="J68" s="315"/>
      <c r="K68" s="199"/>
    </row>
    <row r="69" spans="2:11" s="1" customFormat="1" ht="15" customHeight="1">
      <c r="B69" s="198"/>
      <c r="C69" s="203"/>
      <c r="D69" s="315" t="s">
        <v>601</v>
      </c>
      <c r="E69" s="315"/>
      <c r="F69" s="315"/>
      <c r="G69" s="315"/>
      <c r="H69" s="315"/>
      <c r="I69" s="315"/>
      <c r="J69" s="315"/>
      <c r="K69" s="199"/>
    </row>
    <row r="70" spans="2:11" s="1" customFormat="1" ht="15" customHeight="1">
      <c r="B70" s="198"/>
      <c r="C70" s="203"/>
      <c r="D70" s="315" t="s">
        <v>602</v>
      </c>
      <c r="E70" s="315"/>
      <c r="F70" s="315"/>
      <c r="G70" s="315"/>
      <c r="H70" s="315"/>
      <c r="I70" s="315"/>
      <c r="J70" s="315"/>
      <c r="K70" s="199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318" t="s">
        <v>603</v>
      </c>
      <c r="D75" s="318"/>
      <c r="E75" s="318"/>
      <c r="F75" s="318"/>
      <c r="G75" s="318"/>
      <c r="H75" s="318"/>
      <c r="I75" s="318"/>
      <c r="J75" s="318"/>
      <c r="K75" s="216"/>
    </row>
    <row r="76" spans="2:11" s="1" customFormat="1" ht="17.25" customHeight="1">
      <c r="B76" s="215"/>
      <c r="C76" s="217" t="s">
        <v>604</v>
      </c>
      <c r="D76" s="217"/>
      <c r="E76" s="217"/>
      <c r="F76" s="217" t="s">
        <v>605</v>
      </c>
      <c r="G76" s="218"/>
      <c r="H76" s="217" t="s">
        <v>54</v>
      </c>
      <c r="I76" s="217" t="s">
        <v>57</v>
      </c>
      <c r="J76" s="217" t="s">
        <v>606</v>
      </c>
      <c r="K76" s="216"/>
    </row>
    <row r="77" spans="2:11" s="1" customFormat="1" ht="17.25" customHeight="1">
      <c r="B77" s="215"/>
      <c r="C77" s="219" t="s">
        <v>607</v>
      </c>
      <c r="D77" s="219"/>
      <c r="E77" s="219"/>
      <c r="F77" s="220" t="s">
        <v>608</v>
      </c>
      <c r="G77" s="221"/>
      <c r="H77" s="219"/>
      <c r="I77" s="219"/>
      <c r="J77" s="219" t="s">
        <v>609</v>
      </c>
      <c r="K77" s="216"/>
    </row>
    <row r="78" spans="2:11" s="1" customFormat="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s="1" customFormat="1" ht="15" customHeight="1">
      <c r="B79" s="215"/>
      <c r="C79" s="204" t="s">
        <v>53</v>
      </c>
      <c r="D79" s="224"/>
      <c r="E79" s="224"/>
      <c r="F79" s="225" t="s">
        <v>610</v>
      </c>
      <c r="G79" s="226"/>
      <c r="H79" s="204" t="s">
        <v>611</v>
      </c>
      <c r="I79" s="204" t="s">
        <v>612</v>
      </c>
      <c r="J79" s="204">
        <v>20</v>
      </c>
      <c r="K79" s="216"/>
    </row>
    <row r="80" spans="2:11" s="1" customFormat="1" ht="15" customHeight="1">
      <c r="B80" s="215"/>
      <c r="C80" s="204" t="s">
        <v>613</v>
      </c>
      <c r="D80" s="204"/>
      <c r="E80" s="204"/>
      <c r="F80" s="225" t="s">
        <v>610</v>
      </c>
      <c r="G80" s="226"/>
      <c r="H80" s="204" t="s">
        <v>614</v>
      </c>
      <c r="I80" s="204" t="s">
        <v>612</v>
      </c>
      <c r="J80" s="204">
        <v>120</v>
      </c>
      <c r="K80" s="216"/>
    </row>
    <row r="81" spans="2:11" s="1" customFormat="1" ht="15" customHeight="1">
      <c r="B81" s="227"/>
      <c r="C81" s="204" t="s">
        <v>615</v>
      </c>
      <c r="D81" s="204"/>
      <c r="E81" s="204"/>
      <c r="F81" s="225" t="s">
        <v>616</v>
      </c>
      <c r="G81" s="226"/>
      <c r="H81" s="204" t="s">
        <v>617</v>
      </c>
      <c r="I81" s="204" t="s">
        <v>612</v>
      </c>
      <c r="J81" s="204">
        <v>50</v>
      </c>
      <c r="K81" s="216"/>
    </row>
    <row r="82" spans="2:11" s="1" customFormat="1" ht="15" customHeight="1">
      <c r="B82" s="227"/>
      <c r="C82" s="204" t="s">
        <v>618</v>
      </c>
      <c r="D82" s="204"/>
      <c r="E82" s="204"/>
      <c r="F82" s="225" t="s">
        <v>610</v>
      </c>
      <c r="G82" s="226"/>
      <c r="H82" s="204" t="s">
        <v>619</v>
      </c>
      <c r="I82" s="204" t="s">
        <v>620</v>
      </c>
      <c r="J82" s="204"/>
      <c r="K82" s="216"/>
    </row>
    <row r="83" spans="2:11" s="1" customFormat="1" ht="15" customHeight="1">
      <c r="B83" s="227"/>
      <c r="C83" s="228" t="s">
        <v>621</v>
      </c>
      <c r="D83" s="228"/>
      <c r="E83" s="228"/>
      <c r="F83" s="229" t="s">
        <v>616</v>
      </c>
      <c r="G83" s="228"/>
      <c r="H83" s="228" t="s">
        <v>622</v>
      </c>
      <c r="I83" s="228" t="s">
        <v>612</v>
      </c>
      <c r="J83" s="228">
        <v>15</v>
      </c>
      <c r="K83" s="216"/>
    </row>
    <row r="84" spans="2:11" s="1" customFormat="1" ht="15" customHeight="1">
      <c r="B84" s="227"/>
      <c r="C84" s="228" t="s">
        <v>623</v>
      </c>
      <c r="D84" s="228"/>
      <c r="E84" s="228"/>
      <c r="F84" s="229" t="s">
        <v>616</v>
      </c>
      <c r="G84" s="228"/>
      <c r="H84" s="228" t="s">
        <v>624</v>
      </c>
      <c r="I84" s="228" t="s">
        <v>612</v>
      </c>
      <c r="J84" s="228">
        <v>15</v>
      </c>
      <c r="K84" s="216"/>
    </row>
    <row r="85" spans="2:11" s="1" customFormat="1" ht="15" customHeight="1">
      <c r="B85" s="227"/>
      <c r="C85" s="228" t="s">
        <v>625</v>
      </c>
      <c r="D85" s="228"/>
      <c r="E85" s="228"/>
      <c r="F85" s="229" t="s">
        <v>616</v>
      </c>
      <c r="G85" s="228"/>
      <c r="H85" s="228" t="s">
        <v>626</v>
      </c>
      <c r="I85" s="228" t="s">
        <v>612</v>
      </c>
      <c r="J85" s="228">
        <v>20</v>
      </c>
      <c r="K85" s="216"/>
    </row>
    <row r="86" spans="2:11" s="1" customFormat="1" ht="15" customHeight="1">
      <c r="B86" s="227"/>
      <c r="C86" s="228" t="s">
        <v>627</v>
      </c>
      <c r="D86" s="228"/>
      <c r="E86" s="228"/>
      <c r="F86" s="229" t="s">
        <v>616</v>
      </c>
      <c r="G86" s="228"/>
      <c r="H86" s="228" t="s">
        <v>628</v>
      </c>
      <c r="I86" s="228" t="s">
        <v>612</v>
      </c>
      <c r="J86" s="228">
        <v>20</v>
      </c>
      <c r="K86" s="216"/>
    </row>
    <row r="87" spans="2:11" s="1" customFormat="1" ht="15" customHeight="1">
      <c r="B87" s="227"/>
      <c r="C87" s="204" t="s">
        <v>629</v>
      </c>
      <c r="D87" s="204"/>
      <c r="E87" s="204"/>
      <c r="F87" s="225" t="s">
        <v>616</v>
      </c>
      <c r="G87" s="226"/>
      <c r="H87" s="204" t="s">
        <v>630</v>
      </c>
      <c r="I87" s="204" t="s">
        <v>612</v>
      </c>
      <c r="J87" s="204">
        <v>50</v>
      </c>
      <c r="K87" s="216"/>
    </row>
    <row r="88" spans="2:11" s="1" customFormat="1" ht="15" customHeight="1">
      <c r="B88" s="227"/>
      <c r="C88" s="204" t="s">
        <v>631</v>
      </c>
      <c r="D88" s="204"/>
      <c r="E88" s="204"/>
      <c r="F88" s="225" t="s">
        <v>616</v>
      </c>
      <c r="G88" s="226"/>
      <c r="H88" s="204" t="s">
        <v>632</v>
      </c>
      <c r="I88" s="204" t="s">
        <v>612</v>
      </c>
      <c r="J88" s="204">
        <v>20</v>
      </c>
      <c r="K88" s="216"/>
    </row>
    <row r="89" spans="2:11" s="1" customFormat="1" ht="15" customHeight="1">
      <c r="B89" s="227"/>
      <c r="C89" s="204" t="s">
        <v>633</v>
      </c>
      <c r="D89" s="204"/>
      <c r="E89" s="204"/>
      <c r="F89" s="225" t="s">
        <v>616</v>
      </c>
      <c r="G89" s="226"/>
      <c r="H89" s="204" t="s">
        <v>634</v>
      </c>
      <c r="I89" s="204" t="s">
        <v>612</v>
      </c>
      <c r="J89" s="204">
        <v>20</v>
      </c>
      <c r="K89" s="216"/>
    </row>
    <row r="90" spans="2:11" s="1" customFormat="1" ht="15" customHeight="1">
      <c r="B90" s="227"/>
      <c r="C90" s="204" t="s">
        <v>635</v>
      </c>
      <c r="D90" s="204"/>
      <c r="E90" s="204"/>
      <c r="F90" s="225" t="s">
        <v>616</v>
      </c>
      <c r="G90" s="226"/>
      <c r="H90" s="204" t="s">
        <v>636</v>
      </c>
      <c r="I90" s="204" t="s">
        <v>612</v>
      </c>
      <c r="J90" s="204">
        <v>50</v>
      </c>
      <c r="K90" s="216"/>
    </row>
    <row r="91" spans="2:11" s="1" customFormat="1" ht="15" customHeight="1">
      <c r="B91" s="227"/>
      <c r="C91" s="204" t="s">
        <v>637</v>
      </c>
      <c r="D91" s="204"/>
      <c r="E91" s="204"/>
      <c r="F91" s="225" t="s">
        <v>616</v>
      </c>
      <c r="G91" s="226"/>
      <c r="H91" s="204" t="s">
        <v>637</v>
      </c>
      <c r="I91" s="204" t="s">
        <v>612</v>
      </c>
      <c r="J91" s="204">
        <v>50</v>
      </c>
      <c r="K91" s="216"/>
    </row>
    <row r="92" spans="2:11" s="1" customFormat="1" ht="15" customHeight="1">
      <c r="B92" s="227"/>
      <c r="C92" s="204" t="s">
        <v>638</v>
      </c>
      <c r="D92" s="204"/>
      <c r="E92" s="204"/>
      <c r="F92" s="225" t="s">
        <v>616</v>
      </c>
      <c r="G92" s="226"/>
      <c r="H92" s="204" t="s">
        <v>639</v>
      </c>
      <c r="I92" s="204" t="s">
        <v>612</v>
      </c>
      <c r="J92" s="204">
        <v>255</v>
      </c>
      <c r="K92" s="216"/>
    </row>
    <row r="93" spans="2:11" s="1" customFormat="1" ht="15" customHeight="1">
      <c r="B93" s="227"/>
      <c r="C93" s="204" t="s">
        <v>640</v>
      </c>
      <c r="D93" s="204"/>
      <c r="E93" s="204"/>
      <c r="F93" s="225" t="s">
        <v>610</v>
      </c>
      <c r="G93" s="226"/>
      <c r="H93" s="204" t="s">
        <v>641</v>
      </c>
      <c r="I93" s="204" t="s">
        <v>642</v>
      </c>
      <c r="J93" s="204"/>
      <c r="K93" s="216"/>
    </row>
    <row r="94" spans="2:11" s="1" customFormat="1" ht="15" customHeight="1">
      <c r="B94" s="227"/>
      <c r="C94" s="204" t="s">
        <v>643</v>
      </c>
      <c r="D94" s="204"/>
      <c r="E94" s="204"/>
      <c r="F94" s="225" t="s">
        <v>610</v>
      </c>
      <c r="G94" s="226"/>
      <c r="H94" s="204" t="s">
        <v>644</v>
      </c>
      <c r="I94" s="204" t="s">
        <v>645</v>
      </c>
      <c r="J94" s="204"/>
      <c r="K94" s="216"/>
    </row>
    <row r="95" spans="2:11" s="1" customFormat="1" ht="15" customHeight="1">
      <c r="B95" s="227"/>
      <c r="C95" s="204" t="s">
        <v>646</v>
      </c>
      <c r="D95" s="204"/>
      <c r="E95" s="204"/>
      <c r="F95" s="225" t="s">
        <v>610</v>
      </c>
      <c r="G95" s="226"/>
      <c r="H95" s="204" t="s">
        <v>646</v>
      </c>
      <c r="I95" s="204" t="s">
        <v>645</v>
      </c>
      <c r="J95" s="204"/>
      <c r="K95" s="216"/>
    </row>
    <row r="96" spans="2:11" s="1" customFormat="1" ht="15" customHeight="1">
      <c r="B96" s="227"/>
      <c r="C96" s="204" t="s">
        <v>38</v>
      </c>
      <c r="D96" s="204"/>
      <c r="E96" s="204"/>
      <c r="F96" s="225" t="s">
        <v>610</v>
      </c>
      <c r="G96" s="226"/>
      <c r="H96" s="204" t="s">
        <v>647</v>
      </c>
      <c r="I96" s="204" t="s">
        <v>645</v>
      </c>
      <c r="J96" s="204"/>
      <c r="K96" s="216"/>
    </row>
    <row r="97" spans="2:11" s="1" customFormat="1" ht="15" customHeight="1">
      <c r="B97" s="227"/>
      <c r="C97" s="204" t="s">
        <v>48</v>
      </c>
      <c r="D97" s="204"/>
      <c r="E97" s="204"/>
      <c r="F97" s="225" t="s">
        <v>610</v>
      </c>
      <c r="G97" s="226"/>
      <c r="H97" s="204" t="s">
        <v>648</v>
      </c>
      <c r="I97" s="204" t="s">
        <v>645</v>
      </c>
      <c r="J97" s="204"/>
      <c r="K97" s="216"/>
    </row>
    <row r="98" spans="2:11" s="1" customFormat="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s="1" customFormat="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318" t="s">
        <v>649</v>
      </c>
      <c r="D102" s="318"/>
      <c r="E102" s="318"/>
      <c r="F102" s="318"/>
      <c r="G102" s="318"/>
      <c r="H102" s="318"/>
      <c r="I102" s="318"/>
      <c r="J102" s="318"/>
      <c r="K102" s="216"/>
    </row>
    <row r="103" spans="2:11" s="1" customFormat="1" ht="17.25" customHeight="1">
      <c r="B103" s="215"/>
      <c r="C103" s="217" t="s">
        <v>604</v>
      </c>
      <c r="D103" s="217"/>
      <c r="E103" s="217"/>
      <c r="F103" s="217" t="s">
        <v>605</v>
      </c>
      <c r="G103" s="218"/>
      <c r="H103" s="217" t="s">
        <v>54</v>
      </c>
      <c r="I103" s="217" t="s">
        <v>57</v>
      </c>
      <c r="J103" s="217" t="s">
        <v>606</v>
      </c>
      <c r="K103" s="216"/>
    </row>
    <row r="104" spans="2:11" s="1" customFormat="1" ht="17.25" customHeight="1">
      <c r="B104" s="215"/>
      <c r="C104" s="219" t="s">
        <v>607</v>
      </c>
      <c r="D104" s="219"/>
      <c r="E104" s="219"/>
      <c r="F104" s="220" t="s">
        <v>608</v>
      </c>
      <c r="G104" s="221"/>
      <c r="H104" s="219"/>
      <c r="I104" s="219"/>
      <c r="J104" s="219" t="s">
        <v>609</v>
      </c>
      <c r="K104" s="216"/>
    </row>
    <row r="105" spans="2:11" s="1" customFormat="1" ht="5.25" customHeight="1">
      <c r="B105" s="215"/>
      <c r="C105" s="217"/>
      <c r="D105" s="217"/>
      <c r="E105" s="217"/>
      <c r="F105" s="217"/>
      <c r="G105" s="235"/>
      <c r="H105" s="217"/>
      <c r="I105" s="217"/>
      <c r="J105" s="217"/>
      <c r="K105" s="216"/>
    </row>
    <row r="106" spans="2:11" s="1" customFormat="1" ht="15" customHeight="1">
      <c r="B106" s="215"/>
      <c r="C106" s="204" t="s">
        <v>53</v>
      </c>
      <c r="D106" s="224"/>
      <c r="E106" s="224"/>
      <c r="F106" s="225" t="s">
        <v>610</v>
      </c>
      <c r="G106" s="204"/>
      <c r="H106" s="204" t="s">
        <v>650</v>
      </c>
      <c r="I106" s="204" t="s">
        <v>612</v>
      </c>
      <c r="J106" s="204">
        <v>20</v>
      </c>
      <c r="K106" s="216"/>
    </row>
    <row r="107" spans="2:11" s="1" customFormat="1" ht="15" customHeight="1">
      <c r="B107" s="215"/>
      <c r="C107" s="204" t="s">
        <v>613</v>
      </c>
      <c r="D107" s="204"/>
      <c r="E107" s="204"/>
      <c r="F107" s="225" t="s">
        <v>610</v>
      </c>
      <c r="G107" s="204"/>
      <c r="H107" s="204" t="s">
        <v>650</v>
      </c>
      <c r="I107" s="204" t="s">
        <v>612</v>
      </c>
      <c r="J107" s="204">
        <v>120</v>
      </c>
      <c r="K107" s="216"/>
    </row>
    <row r="108" spans="2:11" s="1" customFormat="1" ht="15" customHeight="1">
      <c r="B108" s="227"/>
      <c r="C108" s="204" t="s">
        <v>615</v>
      </c>
      <c r="D108" s="204"/>
      <c r="E108" s="204"/>
      <c r="F108" s="225" t="s">
        <v>616</v>
      </c>
      <c r="G108" s="204"/>
      <c r="H108" s="204" t="s">
        <v>650</v>
      </c>
      <c r="I108" s="204" t="s">
        <v>612</v>
      </c>
      <c r="J108" s="204">
        <v>50</v>
      </c>
      <c r="K108" s="216"/>
    </row>
    <row r="109" spans="2:11" s="1" customFormat="1" ht="15" customHeight="1">
      <c r="B109" s="227"/>
      <c r="C109" s="204" t="s">
        <v>618</v>
      </c>
      <c r="D109" s="204"/>
      <c r="E109" s="204"/>
      <c r="F109" s="225" t="s">
        <v>610</v>
      </c>
      <c r="G109" s="204"/>
      <c r="H109" s="204" t="s">
        <v>650</v>
      </c>
      <c r="I109" s="204" t="s">
        <v>620</v>
      </c>
      <c r="J109" s="204"/>
      <c r="K109" s="216"/>
    </row>
    <row r="110" spans="2:11" s="1" customFormat="1" ht="15" customHeight="1">
      <c r="B110" s="227"/>
      <c r="C110" s="204" t="s">
        <v>629</v>
      </c>
      <c r="D110" s="204"/>
      <c r="E110" s="204"/>
      <c r="F110" s="225" t="s">
        <v>616</v>
      </c>
      <c r="G110" s="204"/>
      <c r="H110" s="204" t="s">
        <v>650</v>
      </c>
      <c r="I110" s="204" t="s">
        <v>612</v>
      </c>
      <c r="J110" s="204">
        <v>50</v>
      </c>
      <c r="K110" s="216"/>
    </row>
    <row r="111" spans="2:11" s="1" customFormat="1" ht="15" customHeight="1">
      <c r="B111" s="227"/>
      <c r="C111" s="204" t="s">
        <v>637</v>
      </c>
      <c r="D111" s="204"/>
      <c r="E111" s="204"/>
      <c r="F111" s="225" t="s">
        <v>616</v>
      </c>
      <c r="G111" s="204"/>
      <c r="H111" s="204" t="s">
        <v>650</v>
      </c>
      <c r="I111" s="204" t="s">
        <v>612</v>
      </c>
      <c r="J111" s="204">
        <v>50</v>
      </c>
      <c r="K111" s="216"/>
    </row>
    <row r="112" spans="2:11" s="1" customFormat="1" ht="15" customHeight="1">
      <c r="B112" s="227"/>
      <c r="C112" s="204" t="s">
        <v>635</v>
      </c>
      <c r="D112" s="204"/>
      <c r="E112" s="204"/>
      <c r="F112" s="225" t="s">
        <v>616</v>
      </c>
      <c r="G112" s="204"/>
      <c r="H112" s="204" t="s">
        <v>650</v>
      </c>
      <c r="I112" s="204" t="s">
        <v>612</v>
      </c>
      <c r="J112" s="204">
        <v>50</v>
      </c>
      <c r="K112" s="216"/>
    </row>
    <row r="113" spans="2:11" s="1" customFormat="1" ht="15" customHeight="1">
      <c r="B113" s="227"/>
      <c r="C113" s="204" t="s">
        <v>53</v>
      </c>
      <c r="D113" s="204"/>
      <c r="E113" s="204"/>
      <c r="F113" s="225" t="s">
        <v>610</v>
      </c>
      <c r="G113" s="204"/>
      <c r="H113" s="204" t="s">
        <v>651</v>
      </c>
      <c r="I113" s="204" t="s">
        <v>612</v>
      </c>
      <c r="J113" s="204">
        <v>20</v>
      </c>
      <c r="K113" s="216"/>
    </row>
    <row r="114" spans="2:11" s="1" customFormat="1" ht="15" customHeight="1">
      <c r="B114" s="227"/>
      <c r="C114" s="204" t="s">
        <v>652</v>
      </c>
      <c r="D114" s="204"/>
      <c r="E114" s="204"/>
      <c r="F114" s="225" t="s">
        <v>610</v>
      </c>
      <c r="G114" s="204"/>
      <c r="H114" s="204" t="s">
        <v>653</v>
      </c>
      <c r="I114" s="204" t="s">
        <v>612</v>
      </c>
      <c r="J114" s="204">
        <v>120</v>
      </c>
      <c r="K114" s="216"/>
    </row>
    <row r="115" spans="2:11" s="1" customFormat="1" ht="15" customHeight="1">
      <c r="B115" s="227"/>
      <c r="C115" s="204" t="s">
        <v>38</v>
      </c>
      <c r="D115" s="204"/>
      <c r="E115" s="204"/>
      <c r="F115" s="225" t="s">
        <v>610</v>
      </c>
      <c r="G115" s="204"/>
      <c r="H115" s="204" t="s">
        <v>654</v>
      </c>
      <c r="I115" s="204" t="s">
        <v>645</v>
      </c>
      <c r="J115" s="204"/>
      <c r="K115" s="216"/>
    </row>
    <row r="116" spans="2:11" s="1" customFormat="1" ht="15" customHeight="1">
      <c r="B116" s="227"/>
      <c r="C116" s="204" t="s">
        <v>48</v>
      </c>
      <c r="D116" s="204"/>
      <c r="E116" s="204"/>
      <c r="F116" s="225" t="s">
        <v>610</v>
      </c>
      <c r="G116" s="204"/>
      <c r="H116" s="204" t="s">
        <v>655</v>
      </c>
      <c r="I116" s="204" t="s">
        <v>645</v>
      </c>
      <c r="J116" s="204"/>
      <c r="K116" s="216"/>
    </row>
    <row r="117" spans="2:11" s="1" customFormat="1" ht="15" customHeight="1">
      <c r="B117" s="227"/>
      <c r="C117" s="204" t="s">
        <v>57</v>
      </c>
      <c r="D117" s="204"/>
      <c r="E117" s="204"/>
      <c r="F117" s="225" t="s">
        <v>610</v>
      </c>
      <c r="G117" s="204"/>
      <c r="H117" s="204" t="s">
        <v>656</v>
      </c>
      <c r="I117" s="204" t="s">
        <v>657</v>
      </c>
      <c r="J117" s="204"/>
      <c r="K117" s="216"/>
    </row>
    <row r="118" spans="2:11" s="1" customFormat="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s="1" customFormat="1" ht="18.75" customHeight="1">
      <c r="B119" s="237"/>
      <c r="C119" s="238"/>
      <c r="D119" s="238"/>
      <c r="E119" s="238"/>
      <c r="F119" s="239"/>
      <c r="G119" s="238"/>
      <c r="H119" s="238"/>
      <c r="I119" s="238"/>
      <c r="J119" s="238"/>
      <c r="K119" s="237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0"/>
      <c r="C121" s="241"/>
      <c r="D121" s="241"/>
      <c r="E121" s="241"/>
      <c r="F121" s="241"/>
      <c r="G121" s="241"/>
      <c r="H121" s="241"/>
      <c r="I121" s="241"/>
      <c r="J121" s="241"/>
      <c r="K121" s="242"/>
    </row>
    <row r="122" spans="2:11" s="1" customFormat="1" ht="45" customHeight="1">
      <c r="B122" s="243"/>
      <c r="C122" s="316" t="s">
        <v>658</v>
      </c>
      <c r="D122" s="316"/>
      <c r="E122" s="316"/>
      <c r="F122" s="316"/>
      <c r="G122" s="316"/>
      <c r="H122" s="316"/>
      <c r="I122" s="316"/>
      <c r="J122" s="316"/>
      <c r="K122" s="244"/>
    </row>
    <row r="123" spans="2:11" s="1" customFormat="1" ht="17.25" customHeight="1">
      <c r="B123" s="245"/>
      <c r="C123" s="217" t="s">
        <v>604</v>
      </c>
      <c r="D123" s="217"/>
      <c r="E123" s="217"/>
      <c r="F123" s="217" t="s">
        <v>605</v>
      </c>
      <c r="G123" s="218"/>
      <c r="H123" s="217" t="s">
        <v>54</v>
      </c>
      <c r="I123" s="217" t="s">
        <v>57</v>
      </c>
      <c r="J123" s="217" t="s">
        <v>606</v>
      </c>
      <c r="K123" s="246"/>
    </row>
    <row r="124" spans="2:11" s="1" customFormat="1" ht="17.25" customHeight="1">
      <c r="B124" s="245"/>
      <c r="C124" s="219" t="s">
        <v>607</v>
      </c>
      <c r="D124" s="219"/>
      <c r="E124" s="219"/>
      <c r="F124" s="220" t="s">
        <v>608</v>
      </c>
      <c r="G124" s="221"/>
      <c r="H124" s="219"/>
      <c r="I124" s="219"/>
      <c r="J124" s="219" t="s">
        <v>609</v>
      </c>
      <c r="K124" s="246"/>
    </row>
    <row r="125" spans="2:11" s="1" customFormat="1" ht="5.25" customHeight="1">
      <c r="B125" s="247"/>
      <c r="C125" s="222"/>
      <c r="D125" s="222"/>
      <c r="E125" s="222"/>
      <c r="F125" s="222"/>
      <c r="G125" s="248"/>
      <c r="H125" s="222"/>
      <c r="I125" s="222"/>
      <c r="J125" s="222"/>
      <c r="K125" s="249"/>
    </row>
    <row r="126" spans="2:11" s="1" customFormat="1" ht="15" customHeight="1">
      <c r="B126" s="247"/>
      <c r="C126" s="204" t="s">
        <v>613</v>
      </c>
      <c r="D126" s="224"/>
      <c r="E126" s="224"/>
      <c r="F126" s="225" t="s">
        <v>610</v>
      </c>
      <c r="G126" s="204"/>
      <c r="H126" s="204" t="s">
        <v>650</v>
      </c>
      <c r="I126" s="204" t="s">
        <v>612</v>
      </c>
      <c r="J126" s="204">
        <v>120</v>
      </c>
      <c r="K126" s="250"/>
    </row>
    <row r="127" spans="2:11" s="1" customFormat="1" ht="15" customHeight="1">
      <c r="B127" s="247"/>
      <c r="C127" s="204" t="s">
        <v>659</v>
      </c>
      <c r="D127" s="204"/>
      <c r="E127" s="204"/>
      <c r="F127" s="225" t="s">
        <v>610</v>
      </c>
      <c r="G127" s="204"/>
      <c r="H127" s="204" t="s">
        <v>660</v>
      </c>
      <c r="I127" s="204" t="s">
        <v>612</v>
      </c>
      <c r="J127" s="204" t="s">
        <v>661</v>
      </c>
      <c r="K127" s="250"/>
    </row>
    <row r="128" spans="2:11" s="1" customFormat="1" ht="15" customHeight="1">
      <c r="B128" s="247"/>
      <c r="C128" s="204" t="s">
        <v>558</v>
      </c>
      <c r="D128" s="204"/>
      <c r="E128" s="204"/>
      <c r="F128" s="225" t="s">
        <v>610</v>
      </c>
      <c r="G128" s="204"/>
      <c r="H128" s="204" t="s">
        <v>662</v>
      </c>
      <c r="I128" s="204" t="s">
        <v>612</v>
      </c>
      <c r="J128" s="204" t="s">
        <v>661</v>
      </c>
      <c r="K128" s="250"/>
    </row>
    <row r="129" spans="2:11" s="1" customFormat="1" ht="15" customHeight="1">
      <c r="B129" s="247"/>
      <c r="C129" s="204" t="s">
        <v>621</v>
      </c>
      <c r="D129" s="204"/>
      <c r="E129" s="204"/>
      <c r="F129" s="225" t="s">
        <v>616</v>
      </c>
      <c r="G129" s="204"/>
      <c r="H129" s="204" t="s">
        <v>622</v>
      </c>
      <c r="I129" s="204" t="s">
        <v>612</v>
      </c>
      <c r="J129" s="204">
        <v>15</v>
      </c>
      <c r="K129" s="250"/>
    </row>
    <row r="130" spans="2:11" s="1" customFormat="1" ht="15" customHeight="1">
      <c r="B130" s="247"/>
      <c r="C130" s="228" t="s">
        <v>623</v>
      </c>
      <c r="D130" s="228"/>
      <c r="E130" s="228"/>
      <c r="F130" s="229" t="s">
        <v>616</v>
      </c>
      <c r="G130" s="228"/>
      <c r="H130" s="228" t="s">
        <v>624</v>
      </c>
      <c r="I130" s="228" t="s">
        <v>612</v>
      </c>
      <c r="J130" s="228">
        <v>15</v>
      </c>
      <c r="K130" s="250"/>
    </row>
    <row r="131" spans="2:11" s="1" customFormat="1" ht="15" customHeight="1">
      <c r="B131" s="247"/>
      <c r="C131" s="228" t="s">
        <v>625</v>
      </c>
      <c r="D131" s="228"/>
      <c r="E131" s="228"/>
      <c r="F131" s="229" t="s">
        <v>616</v>
      </c>
      <c r="G131" s="228"/>
      <c r="H131" s="228" t="s">
        <v>626</v>
      </c>
      <c r="I131" s="228" t="s">
        <v>612</v>
      </c>
      <c r="J131" s="228">
        <v>20</v>
      </c>
      <c r="K131" s="250"/>
    </row>
    <row r="132" spans="2:11" s="1" customFormat="1" ht="15" customHeight="1">
      <c r="B132" s="247"/>
      <c r="C132" s="228" t="s">
        <v>627</v>
      </c>
      <c r="D132" s="228"/>
      <c r="E132" s="228"/>
      <c r="F132" s="229" t="s">
        <v>616</v>
      </c>
      <c r="G132" s="228"/>
      <c r="H132" s="228" t="s">
        <v>628</v>
      </c>
      <c r="I132" s="228" t="s">
        <v>612</v>
      </c>
      <c r="J132" s="228">
        <v>20</v>
      </c>
      <c r="K132" s="250"/>
    </row>
    <row r="133" spans="2:11" s="1" customFormat="1" ht="15" customHeight="1">
      <c r="B133" s="247"/>
      <c r="C133" s="204" t="s">
        <v>615</v>
      </c>
      <c r="D133" s="204"/>
      <c r="E133" s="204"/>
      <c r="F133" s="225" t="s">
        <v>616</v>
      </c>
      <c r="G133" s="204"/>
      <c r="H133" s="204" t="s">
        <v>650</v>
      </c>
      <c r="I133" s="204" t="s">
        <v>612</v>
      </c>
      <c r="J133" s="204">
        <v>50</v>
      </c>
      <c r="K133" s="250"/>
    </row>
    <row r="134" spans="2:11" s="1" customFormat="1" ht="15" customHeight="1">
      <c r="B134" s="247"/>
      <c r="C134" s="204" t="s">
        <v>629</v>
      </c>
      <c r="D134" s="204"/>
      <c r="E134" s="204"/>
      <c r="F134" s="225" t="s">
        <v>616</v>
      </c>
      <c r="G134" s="204"/>
      <c r="H134" s="204" t="s">
        <v>650</v>
      </c>
      <c r="I134" s="204" t="s">
        <v>612</v>
      </c>
      <c r="J134" s="204">
        <v>50</v>
      </c>
      <c r="K134" s="250"/>
    </row>
    <row r="135" spans="2:11" s="1" customFormat="1" ht="15" customHeight="1">
      <c r="B135" s="247"/>
      <c r="C135" s="204" t="s">
        <v>635</v>
      </c>
      <c r="D135" s="204"/>
      <c r="E135" s="204"/>
      <c r="F135" s="225" t="s">
        <v>616</v>
      </c>
      <c r="G135" s="204"/>
      <c r="H135" s="204" t="s">
        <v>650</v>
      </c>
      <c r="I135" s="204" t="s">
        <v>612</v>
      </c>
      <c r="J135" s="204">
        <v>50</v>
      </c>
      <c r="K135" s="250"/>
    </row>
    <row r="136" spans="2:11" s="1" customFormat="1" ht="15" customHeight="1">
      <c r="B136" s="247"/>
      <c r="C136" s="204" t="s">
        <v>637</v>
      </c>
      <c r="D136" s="204"/>
      <c r="E136" s="204"/>
      <c r="F136" s="225" t="s">
        <v>616</v>
      </c>
      <c r="G136" s="204"/>
      <c r="H136" s="204" t="s">
        <v>650</v>
      </c>
      <c r="I136" s="204" t="s">
        <v>612</v>
      </c>
      <c r="J136" s="204">
        <v>50</v>
      </c>
      <c r="K136" s="250"/>
    </row>
    <row r="137" spans="2:11" s="1" customFormat="1" ht="15" customHeight="1">
      <c r="B137" s="247"/>
      <c r="C137" s="204" t="s">
        <v>638</v>
      </c>
      <c r="D137" s="204"/>
      <c r="E137" s="204"/>
      <c r="F137" s="225" t="s">
        <v>616</v>
      </c>
      <c r="G137" s="204"/>
      <c r="H137" s="204" t="s">
        <v>663</v>
      </c>
      <c r="I137" s="204" t="s">
        <v>612</v>
      </c>
      <c r="J137" s="204">
        <v>255</v>
      </c>
      <c r="K137" s="250"/>
    </row>
    <row r="138" spans="2:11" s="1" customFormat="1" ht="15" customHeight="1">
      <c r="B138" s="247"/>
      <c r="C138" s="204" t="s">
        <v>640</v>
      </c>
      <c r="D138" s="204"/>
      <c r="E138" s="204"/>
      <c r="F138" s="225" t="s">
        <v>610</v>
      </c>
      <c r="G138" s="204"/>
      <c r="H138" s="204" t="s">
        <v>664</v>
      </c>
      <c r="I138" s="204" t="s">
        <v>642</v>
      </c>
      <c r="J138" s="204"/>
      <c r="K138" s="250"/>
    </row>
    <row r="139" spans="2:11" s="1" customFormat="1" ht="15" customHeight="1">
      <c r="B139" s="247"/>
      <c r="C139" s="204" t="s">
        <v>643</v>
      </c>
      <c r="D139" s="204"/>
      <c r="E139" s="204"/>
      <c r="F139" s="225" t="s">
        <v>610</v>
      </c>
      <c r="G139" s="204"/>
      <c r="H139" s="204" t="s">
        <v>665</v>
      </c>
      <c r="I139" s="204" t="s">
        <v>645</v>
      </c>
      <c r="J139" s="204"/>
      <c r="K139" s="250"/>
    </row>
    <row r="140" spans="2:11" s="1" customFormat="1" ht="15" customHeight="1">
      <c r="B140" s="247"/>
      <c r="C140" s="204" t="s">
        <v>646</v>
      </c>
      <c r="D140" s="204"/>
      <c r="E140" s="204"/>
      <c r="F140" s="225" t="s">
        <v>610</v>
      </c>
      <c r="G140" s="204"/>
      <c r="H140" s="204" t="s">
        <v>646</v>
      </c>
      <c r="I140" s="204" t="s">
        <v>645</v>
      </c>
      <c r="J140" s="204"/>
      <c r="K140" s="250"/>
    </row>
    <row r="141" spans="2:11" s="1" customFormat="1" ht="15" customHeight="1">
      <c r="B141" s="247"/>
      <c r="C141" s="204" t="s">
        <v>38</v>
      </c>
      <c r="D141" s="204"/>
      <c r="E141" s="204"/>
      <c r="F141" s="225" t="s">
        <v>610</v>
      </c>
      <c r="G141" s="204"/>
      <c r="H141" s="204" t="s">
        <v>666</v>
      </c>
      <c r="I141" s="204" t="s">
        <v>645</v>
      </c>
      <c r="J141" s="204"/>
      <c r="K141" s="250"/>
    </row>
    <row r="142" spans="2:11" s="1" customFormat="1" ht="15" customHeight="1">
      <c r="B142" s="247"/>
      <c r="C142" s="204" t="s">
        <v>667</v>
      </c>
      <c r="D142" s="204"/>
      <c r="E142" s="204"/>
      <c r="F142" s="225" t="s">
        <v>610</v>
      </c>
      <c r="G142" s="204"/>
      <c r="H142" s="204" t="s">
        <v>668</v>
      </c>
      <c r="I142" s="204" t="s">
        <v>645</v>
      </c>
      <c r="J142" s="204"/>
      <c r="K142" s="250"/>
    </row>
    <row r="143" spans="2:11" s="1" customFormat="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s="1" customFormat="1" ht="18.75" customHeight="1">
      <c r="B144" s="238"/>
      <c r="C144" s="238"/>
      <c r="D144" s="238"/>
      <c r="E144" s="238"/>
      <c r="F144" s="239"/>
      <c r="G144" s="238"/>
      <c r="H144" s="238"/>
      <c r="I144" s="238"/>
      <c r="J144" s="238"/>
      <c r="K144" s="238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318" t="s">
        <v>669</v>
      </c>
      <c r="D147" s="318"/>
      <c r="E147" s="318"/>
      <c r="F147" s="318"/>
      <c r="G147" s="318"/>
      <c r="H147" s="318"/>
      <c r="I147" s="318"/>
      <c r="J147" s="318"/>
      <c r="K147" s="216"/>
    </row>
    <row r="148" spans="2:11" s="1" customFormat="1" ht="17.25" customHeight="1">
      <c r="B148" s="215"/>
      <c r="C148" s="217" t="s">
        <v>604</v>
      </c>
      <c r="D148" s="217"/>
      <c r="E148" s="217"/>
      <c r="F148" s="217" t="s">
        <v>605</v>
      </c>
      <c r="G148" s="218"/>
      <c r="H148" s="217" t="s">
        <v>54</v>
      </c>
      <c r="I148" s="217" t="s">
        <v>57</v>
      </c>
      <c r="J148" s="217" t="s">
        <v>606</v>
      </c>
      <c r="K148" s="216"/>
    </row>
    <row r="149" spans="2:11" s="1" customFormat="1" ht="17.25" customHeight="1">
      <c r="B149" s="215"/>
      <c r="C149" s="219" t="s">
        <v>607</v>
      </c>
      <c r="D149" s="219"/>
      <c r="E149" s="219"/>
      <c r="F149" s="220" t="s">
        <v>608</v>
      </c>
      <c r="G149" s="221"/>
      <c r="H149" s="219"/>
      <c r="I149" s="219"/>
      <c r="J149" s="219" t="s">
        <v>609</v>
      </c>
      <c r="K149" s="216"/>
    </row>
    <row r="150" spans="2:11" s="1" customFormat="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50"/>
    </row>
    <row r="151" spans="2:11" s="1" customFormat="1" ht="15" customHeight="1">
      <c r="B151" s="227"/>
      <c r="C151" s="254" t="s">
        <v>613</v>
      </c>
      <c r="D151" s="204"/>
      <c r="E151" s="204"/>
      <c r="F151" s="255" t="s">
        <v>610</v>
      </c>
      <c r="G151" s="204"/>
      <c r="H151" s="254" t="s">
        <v>650</v>
      </c>
      <c r="I151" s="254" t="s">
        <v>612</v>
      </c>
      <c r="J151" s="254">
        <v>120</v>
      </c>
      <c r="K151" s="250"/>
    </row>
    <row r="152" spans="2:11" s="1" customFormat="1" ht="15" customHeight="1">
      <c r="B152" s="227"/>
      <c r="C152" s="254" t="s">
        <v>659</v>
      </c>
      <c r="D152" s="204"/>
      <c r="E152" s="204"/>
      <c r="F152" s="255" t="s">
        <v>610</v>
      </c>
      <c r="G152" s="204"/>
      <c r="H152" s="254" t="s">
        <v>670</v>
      </c>
      <c r="I152" s="254" t="s">
        <v>612</v>
      </c>
      <c r="J152" s="254" t="s">
        <v>661</v>
      </c>
      <c r="K152" s="250"/>
    </row>
    <row r="153" spans="2:11" s="1" customFormat="1" ht="15" customHeight="1">
      <c r="B153" s="227"/>
      <c r="C153" s="254" t="s">
        <v>558</v>
      </c>
      <c r="D153" s="204"/>
      <c r="E153" s="204"/>
      <c r="F153" s="255" t="s">
        <v>610</v>
      </c>
      <c r="G153" s="204"/>
      <c r="H153" s="254" t="s">
        <v>671</v>
      </c>
      <c r="I153" s="254" t="s">
        <v>612</v>
      </c>
      <c r="J153" s="254" t="s">
        <v>661</v>
      </c>
      <c r="K153" s="250"/>
    </row>
    <row r="154" spans="2:11" s="1" customFormat="1" ht="15" customHeight="1">
      <c r="B154" s="227"/>
      <c r="C154" s="254" t="s">
        <v>615</v>
      </c>
      <c r="D154" s="204"/>
      <c r="E154" s="204"/>
      <c r="F154" s="255" t="s">
        <v>616</v>
      </c>
      <c r="G154" s="204"/>
      <c r="H154" s="254" t="s">
        <v>650</v>
      </c>
      <c r="I154" s="254" t="s">
        <v>612</v>
      </c>
      <c r="J154" s="254">
        <v>50</v>
      </c>
      <c r="K154" s="250"/>
    </row>
    <row r="155" spans="2:11" s="1" customFormat="1" ht="15" customHeight="1">
      <c r="B155" s="227"/>
      <c r="C155" s="254" t="s">
        <v>618</v>
      </c>
      <c r="D155" s="204"/>
      <c r="E155" s="204"/>
      <c r="F155" s="255" t="s">
        <v>610</v>
      </c>
      <c r="G155" s="204"/>
      <c r="H155" s="254" t="s">
        <v>650</v>
      </c>
      <c r="I155" s="254" t="s">
        <v>620</v>
      </c>
      <c r="J155" s="254"/>
      <c r="K155" s="250"/>
    </row>
    <row r="156" spans="2:11" s="1" customFormat="1" ht="15" customHeight="1">
      <c r="B156" s="227"/>
      <c r="C156" s="254" t="s">
        <v>629</v>
      </c>
      <c r="D156" s="204"/>
      <c r="E156" s="204"/>
      <c r="F156" s="255" t="s">
        <v>616</v>
      </c>
      <c r="G156" s="204"/>
      <c r="H156" s="254" t="s">
        <v>650</v>
      </c>
      <c r="I156" s="254" t="s">
        <v>612</v>
      </c>
      <c r="J156" s="254">
        <v>50</v>
      </c>
      <c r="K156" s="250"/>
    </row>
    <row r="157" spans="2:11" s="1" customFormat="1" ht="15" customHeight="1">
      <c r="B157" s="227"/>
      <c r="C157" s="254" t="s">
        <v>637</v>
      </c>
      <c r="D157" s="204"/>
      <c r="E157" s="204"/>
      <c r="F157" s="255" t="s">
        <v>616</v>
      </c>
      <c r="G157" s="204"/>
      <c r="H157" s="254" t="s">
        <v>650</v>
      </c>
      <c r="I157" s="254" t="s">
        <v>612</v>
      </c>
      <c r="J157" s="254">
        <v>50</v>
      </c>
      <c r="K157" s="250"/>
    </row>
    <row r="158" spans="2:11" s="1" customFormat="1" ht="15" customHeight="1">
      <c r="B158" s="227"/>
      <c r="C158" s="254" t="s">
        <v>635</v>
      </c>
      <c r="D158" s="204"/>
      <c r="E158" s="204"/>
      <c r="F158" s="255" t="s">
        <v>616</v>
      </c>
      <c r="G158" s="204"/>
      <c r="H158" s="254" t="s">
        <v>650</v>
      </c>
      <c r="I158" s="254" t="s">
        <v>612</v>
      </c>
      <c r="J158" s="254">
        <v>50</v>
      </c>
      <c r="K158" s="250"/>
    </row>
    <row r="159" spans="2:11" s="1" customFormat="1" ht="15" customHeight="1">
      <c r="B159" s="227"/>
      <c r="C159" s="254" t="s">
        <v>87</v>
      </c>
      <c r="D159" s="204"/>
      <c r="E159" s="204"/>
      <c r="F159" s="255" t="s">
        <v>610</v>
      </c>
      <c r="G159" s="204"/>
      <c r="H159" s="254" t="s">
        <v>672</v>
      </c>
      <c r="I159" s="254" t="s">
        <v>612</v>
      </c>
      <c r="J159" s="254" t="s">
        <v>673</v>
      </c>
      <c r="K159" s="250"/>
    </row>
    <row r="160" spans="2:11" s="1" customFormat="1" ht="15" customHeight="1">
      <c r="B160" s="227"/>
      <c r="C160" s="254" t="s">
        <v>674</v>
      </c>
      <c r="D160" s="204"/>
      <c r="E160" s="204"/>
      <c r="F160" s="255" t="s">
        <v>610</v>
      </c>
      <c r="G160" s="204"/>
      <c r="H160" s="254" t="s">
        <v>675</v>
      </c>
      <c r="I160" s="254" t="s">
        <v>645</v>
      </c>
      <c r="J160" s="254"/>
      <c r="K160" s="250"/>
    </row>
    <row r="161" spans="2:11" s="1" customFormat="1" ht="15" customHeight="1">
      <c r="B161" s="256"/>
      <c r="C161" s="236"/>
      <c r="D161" s="236"/>
      <c r="E161" s="236"/>
      <c r="F161" s="236"/>
      <c r="G161" s="236"/>
      <c r="H161" s="236"/>
      <c r="I161" s="236"/>
      <c r="J161" s="236"/>
      <c r="K161" s="257"/>
    </row>
    <row r="162" spans="2:11" s="1" customFormat="1" ht="18.75" customHeight="1">
      <c r="B162" s="238"/>
      <c r="C162" s="248"/>
      <c r="D162" s="248"/>
      <c r="E162" s="248"/>
      <c r="F162" s="258"/>
      <c r="G162" s="248"/>
      <c r="H162" s="248"/>
      <c r="I162" s="248"/>
      <c r="J162" s="248"/>
      <c r="K162" s="238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s="1" customFormat="1" ht="45" customHeight="1">
      <c r="B165" s="196"/>
      <c r="C165" s="316" t="s">
        <v>676</v>
      </c>
      <c r="D165" s="316"/>
      <c r="E165" s="316"/>
      <c r="F165" s="316"/>
      <c r="G165" s="316"/>
      <c r="H165" s="316"/>
      <c r="I165" s="316"/>
      <c r="J165" s="316"/>
      <c r="K165" s="197"/>
    </row>
    <row r="166" spans="2:11" s="1" customFormat="1" ht="17.25" customHeight="1">
      <c r="B166" s="196"/>
      <c r="C166" s="217" t="s">
        <v>604</v>
      </c>
      <c r="D166" s="217"/>
      <c r="E166" s="217"/>
      <c r="F166" s="217" t="s">
        <v>605</v>
      </c>
      <c r="G166" s="259"/>
      <c r="H166" s="260" t="s">
        <v>54</v>
      </c>
      <c r="I166" s="260" t="s">
        <v>57</v>
      </c>
      <c r="J166" s="217" t="s">
        <v>606</v>
      </c>
      <c r="K166" s="197"/>
    </row>
    <row r="167" spans="2:11" s="1" customFormat="1" ht="17.25" customHeight="1">
      <c r="B167" s="198"/>
      <c r="C167" s="219" t="s">
        <v>607</v>
      </c>
      <c r="D167" s="219"/>
      <c r="E167" s="219"/>
      <c r="F167" s="220" t="s">
        <v>608</v>
      </c>
      <c r="G167" s="261"/>
      <c r="H167" s="262"/>
      <c r="I167" s="262"/>
      <c r="J167" s="219" t="s">
        <v>609</v>
      </c>
      <c r="K167" s="199"/>
    </row>
    <row r="168" spans="2:11" s="1" customFormat="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50"/>
    </row>
    <row r="169" spans="2:11" s="1" customFormat="1" ht="15" customHeight="1">
      <c r="B169" s="227"/>
      <c r="C169" s="204" t="s">
        <v>613</v>
      </c>
      <c r="D169" s="204"/>
      <c r="E169" s="204"/>
      <c r="F169" s="225" t="s">
        <v>610</v>
      </c>
      <c r="G169" s="204"/>
      <c r="H169" s="204" t="s">
        <v>650</v>
      </c>
      <c r="I169" s="204" t="s">
        <v>612</v>
      </c>
      <c r="J169" s="204">
        <v>120</v>
      </c>
      <c r="K169" s="250"/>
    </row>
    <row r="170" spans="2:11" s="1" customFormat="1" ht="15" customHeight="1">
      <c r="B170" s="227"/>
      <c r="C170" s="204" t="s">
        <v>659</v>
      </c>
      <c r="D170" s="204"/>
      <c r="E170" s="204"/>
      <c r="F170" s="225" t="s">
        <v>610</v>
      </c>
      <c r="G170" s="204"/>
      <c r="H170" s="204" t="s">
        <v>660</v>
      </c>
      <c r="I170" s="204" t="s">
        <v>612</v>
      </c>
      <c r="J170" s="204" t="s">
        <v>661</v>
      </c>
      <c r="K170" s="250"/>
    </row>
    <row r="171" spans="2:11" s="1" customFormat="1" ht="15" customHeight="1">
      <c r="B171" s="227"/>
      <c r="C171" s="204" t="s">
        <v>558</v>
      </c>
      <c r="D171" s="204"/>
      <c r="E171" s="204"/>
      <c r="F171" s="225" t="s">
        <v>610</v>
      </c>
      <c r="G171" s="204"/>
      <c r="H171" s="204" t="s">
        <v>677</v>
      </c>
      <c r="I171" s="204" t="s">
        <v>612</v>
      </c>
      <c r="J171" s="204" t="s">
        <v>661</v>
      </c>
      <c r="K171" s="250"/>
    </row>
    <row r="172" spans="2:11" s="1" customFormat="1" ht="15" customHeight="1">
      <c r="B172" s="227"/>
      <c r="C172" s="204" t="s">
        <v>615</v>
      </c>
      <c r="D172" s="204"/>
      <c r="E172" s="204"/>
      <c r="F172" s="225" t="s">
        <v>616</v>
      </c>
      <c r="G172" s="204"/>
      <c r="H172" s="204" t="s">
        <v>677</v>
      </c>
      <c r="I172" s="204" t="s">
        <v>612</v>
      </c>
      <c r="J172" s="204">
        <v>50</v>
      </c>
      <c r="K172" s="250"/>
    </row>
    <row r="173" spans="2:11" s="1" customFormat="1" ht="15" customHeight="1">
      <c r="B173" s="227"/>
      <c r="C173" s="204" t="s">
        <v>618</v>
      </c>
      <c r="D173" s="204"/>
      <c r="E173" s="204"/>
      <c r="F173" s="225" t="s">
        <v>610</v>
      </c>
      <c r="G173" s="204"/>
      <c r="H173" s="204" t="s">
        <v>677</v>
      </c>
      <c r="I173" s="204" t="s">
        <v>620</v>
      </c>
      <c r="J173" s="204"/>
      <c r="K173" s="250"/>
    </row>
    <row r="174" spans="2:11" s="1" customFormat="1" ht="15" customHeight="1">
      <c r="B174" s="227"/>
      <c r="C174" s="204" t="s">
        <v>629</v>
      </c>
      <c r="D174" s="204"/>
      <c r="E174" s="204"/>
      <c r="F174" s="225" t="s">
        <v>616</v>
      </c>
      <c r="G174" s="204"/>
      <c r="H174" s="204" t="s">
        <v>677</v>
      </c>
      <c r="I174" s="204" t="s">
        <v>612</v>
      </c>
      <c r="J174" s="204">
        <v>50</v>
      </c>
      <c r="K174" s="250"/>
    </row>
    <row r="175" spans="2:11" s="1" customFormat="1" ht="15" customHeight="1">
      <c r="B175" s="227"/>
      <c r="C175" s="204" t="s">
        <v>637</v>
      </c>
      <c r="D175" s="204"/>
      <c r="E175" s="204"/>
      <c r="F175" s="225" t="s">
        <v>616</v>
      </c>
      <c r="G175" s="204"/>
      <c r="H175" s="204" t="s">
        <v>677</v>
      </c>
      <c r="I175" s="204" t="s">
        <v>612</v>
      </c>
      <c r="J175" s="204">
        <v>50</v>
      </c>
      <c r="K175" s="250"/>
    </row>
    <row r="176" spans="2:11" s="1" customFormat="1" ht="15" customHeight="1">
      <c r="B176" s="227"/>
      <c r="C176" s="204" t="s">
        <v>635</v>
      </c>
      <c r="D176" s="204"/>
      <c r="E176" s="204"/>
      <c r="F176" s="225" t="s">
        <v>616</v>
      </c>
      <c r="G176" s="204"/>
      <c r="H176" s="204" t="s">
        <v>677</v>
      </c>
      <c r="I176" s="204" t="s">
        <v>612</v>
      </c>
      <c r="J176" s="204">
        <v>50</v>
      </c>
      <c r="K176" s="250"/>
    </row>
    <row r="177" spans="2:11" s="1" customFormat="1" ht="15" customHeight="1">
      <c r="B177" s="227"/>
      <c r="C177" s="204" t="s">
        <v>105</v>
      </c>
      <c r="D177" s="204"/>
      <c r="E177" s="204"/>
      <c r="F177" s="225" t="s">
        <v>610</v>
      </c>
      <c r="G177" s="204"/>
      <c r="H177" s="204" t="s">
        <v>678</v>
      </c>
      <c r="I177" s="204" t="s">
        <v>679</v>
      </c>
      <c r="J177" s="204"/>
      <c r="K177" s="250"/>
    </row>
    <row r="178" spans="2:11" s="1" customFormat="1" ht="15" customHeight="1">
      <c r="B178" s="227"/>
      <c r="C178" s="204" t="s">
        <v>57</v>
      </c>
      <c r="D178" s="204"/>
      <c r="E178" s="204"/>
      <c r="F178" s="225" t="s">
        <v>610</v>
      </c>
      <c r="G178" s="204"/>
      <c r="H178" s="204" t="s">
        <v>680</v>
      </c>
      <c r="I178" s="204" t="s">
        <v>681</v>
      </c>
      <c r="J178" s="204">
        <v>1</v>
      </c>
      <c r="K178" s="250"/>
    </row>
    <row r="179" spans="2:11" s="1" customFormat="1" ht="15" customHeight="1">
      <c r="B179" s="227"/>
      <c r="C179" s="204" t="s">
        <v>53</v>
      </c>
      <c r="D179" s="204"/>
      <c r="E179" s="204"/>
      <c r="F179" s="225" t="s">
        <v>610</v>
      </c>
      <c r="G179" s="204"/>
      <c r="H179" s="204" t="s">
        <v>682</v>
      </c>
      <c r="I179" s="204" t="s">
        <v>612</v>
      </c>
      <c r="J179" s="204">
        <v>20</v>
      </c>
      <c r="K179" s="250"/>
    </row>
    <row r="180" spans="2:11" s="1" customFormat="1" ht="15" customHeight="1">
      <c r="B180" s="227"/>
      <c r="C180" s="204" t="s">
        <v>54</v>
      </c>
      <c r="D180" s="204"/>
      <c r="E180" s="204"/>
      <c r="F180" s="225" t="s">
        <v>610</v>
      </c>
      <c r="G180" s="204"/>
      <c r="H180" s="204" t="s">
        <v>683</v>
      </c>
      <c r="I180" s="204" t="s">
        <v>612</v>
      </c>
      <c r="J180" s="204">
        <v>255</v>
      </c>
      <c r="K180" s="250"/>
    </row>
    <row r="181" spans="2:11" s="1" customFormat="1" ht="15" customHeight="1">
      <c r="B181" s="227"/>
      <c r="C181" s="204" t="s">
        <v>106</v>
      </c>
      <c r="D181" s="204"/>
      <c r="E181" s="204"/>
      <c r="F181" s="225" t="s">
        <v>610</v>
      </c>
      <c r="G181" s="204"/>
      <c r="H181" s="204" t="s">
        <v>574</v>
      </c>
      <c r="I181" s="204" t="s">
        <v>612</v>
      </c>
      <c r="J181" s="204">
        <v>10</v>
      </c>
      <c r="K181" s="250"/>
    </row>
    <row r="182" spans="2:11" s="1" customFormat="1" ht="15" customHeight="1">
      <c r="B182" s="227"/>
      <c r="C182" s="204" t="s">
        <v>107</v>
      </c>
      <c r="D182" s="204"/>
      <c r="E182" s="204"/>
      <c r="F182" s="225" t="s">
        <v>610</v>
      </c>
      <c r="G182" s="204"/>
      <c r="H182" s="204" t="s">
        <v>684</v>
      </c>
      <c r="I182" s="204" t="s">
        <v>645</v>
      </c>
      <c r="J182" s="204"/>
      <c r="K182" s="250"/>
    </row>
    <row r="183" spans="2:11" s="1" customFormat="1" ht="15" customHeight="1">
      <c r="B183" s="227"/>
      <c r="C183" s="204" t="s">
        <v>685</v>
      </c>
      <c r="D183" s="204"/>
      <c r="E183" s="204"/>
      <c r="F183" s="225" t="s">
        <v>610</v>
      </c>
      <c r="G183" s="204"/>
      <c r="H183" s="204" t="s">
        <v>686</v>
      </c>
      <c r="I183" s="204" t="s">
        <v>645</v>
      </c>
      <c r="J183" s="204"/>
      <c r="K183" s="250"/>
    </row>
    <row r="184" spans="2:11" s="1" customFormat="1" ht="15" customHeight="1">
      <c r="B184" s="227"/>
      <c r="C184" s="204" t="s">
        <v>674</v>
      </c>
      <c r="D184" s="204"/>
      <c r="E184" s="204"/>
      <c r="F184" s="225" t="s">
        <v>610</v>
      </c>
      <c r="G184" s="204"/>
      <c r="H184" s="204" t="s">
        <v>687</v>
      </c>
      <c r="I184" s="204" t="s">
        <v>645</v>
      </c>
      <c r="J184" s="204"/>
      <c r="K184" s="250"/>
    </row>
    <row r="185" spans="2:11" s="1" customFormat="1" ht="15" customHeight="1">
      <c r="B185" s="227"/>
      <c r="C185" s="204" t="s">
        <v>109</v>
      </c>
      <c r="D185" s="204"/>
      <c r="E185" s="204"/>
      <c r="F185" s="225" t="s">
        <v>616</v>
      </c>
      <c r="G185" s="204"/>
      <c r="H185" s="204" t="s">
        <v>688</v>
      </c>
      <c r="I185" s="204" t="s">
        <v>612</v>
      </c>
      <c r="J185" s="204">
        <v>50</v>
      </c>
      <c r="K185" s="250"/>
    </row>
    <row r="186" spans="2:11" s="1" customFormat="1" ht="15" customHeight="1">
      <c r="B186" s="227"/>
      <c r="C186" s="204" t="s">
        <v>689</v>
      </c>
      <c r="D186" s="204"/>
      <c r="E186" s="204"/>
      <c r="F186" s="225" t="s">
        <v>616</v>
      </c>
      <c r="G186" s="204"/>
      <c r="H186" s="204" t="s">
        <v>690</v>
      </c>
      <c r="I186" s="204" t="s">
        <v>691</v>
      </c>
      <c r="J186" s="204"/>
      <c r="K186" s="250"/>
    </row>
    <row r="187" spans="2:11" s="1" customFormat="1" ht="15" customHeight="1">
      <c r="B187" s="227"/>
      <c r="C187" s="204" t="s">
        <v>692</v>
      </c>
      <c r="D187" s="204"/>
      <c r="E187" s="204"/>
      <c r="F187" s="225" t="s">
        <v>616</v>
      </c>
      <c r="G187" s="204"/>
      <c r="H187" s="204" t="s">
        <v>693</v>
      </c>
      <c r="I187" s="204" t="s">
        <v>691</v>
      </c>
      <c r="J187" s="204"/>
      <c r="K187" s="250"/>
    </row>
    <row r="188" spans="2:11" s="1" customFormat="1" ht="15" customHeight="1">
      <c r="B188" s="227"/>
      <c r="C188" s="204" t="s">
        <v>694</v>
      </c>
      <c r="D188" s="204"/>
      <c r="E188" s="204"/>
      <c r="F188" s="225" t="s">
        <v>616</v>
      </c>
      <c r="G188" s="204"/>
      <c r="H188" s="204" t="s">
        <v>695</v>
      </c>
      <c r="I188" s="204" t="s">
        <v>691</v>
      </c>
      <c r="J188" s="204"/>
      <c r="K188" s="250"/>
    </row>
    <row r="189" spans="2:11" s="1" customFormat="1" ht="15" customHeight="1">
      <c r="B189" s="227"/>
      <c r="C189" s="263" t="s">
        <v>696</v>
      </c>
      <c r="D189" s="204"/>
      <c r="E189" s="204"/>
      <c r="F189" s="225" t="s">
        <v>616</v>
      </c>
      <c r="G189" s="204"/>
      <c r="H189" s="204" t="s">
        <v>697</v>
      </c>
      <c r="I189" s="204" t="s">
        <v>698</v>
      </c>
      <c r="J189" s="264" t="s">
        <v>699</v>
      </c>
      <c r="K189" s="250"/>
    </row>
    <row r="190" spans="2:11" s="1" customFormat="1" ht="15" customHeight="1">
      <c r="B190" s="227"/>
      <c r="C190" s="263" t="s">
        <v>42</v>
      </c>
      <c r="D190" s="204"/>
      <c r="E190" s="204"/>
      <c r="F190" s="225" t="s">
        <v>610</v>
      </c>
      <c r="G190" s="204"/>
      <c r="H190" s="201" t="s">
        <v>700</v>
      </c>
      <c r="I190" s="204" t="s">
        <v>701</v>
      </c>
      <c r="J190" s="204"/>
      <c r="K190" s="250"/>
    </row>
    <row r="191" spans="2:11" s="1" customFormat="1" ht="15" customHeight="1">
      <c r="B191" s="227"/>
      <c r="C191" s="263" t="s">
        <v>702</v>
      </c>
      <c r="D191" s="204"/>
      <c r="E191" s="204"/>
      <c r="F191" s="225" t="s">
        <v>610</v>
      </c>
      <c r="G191" s="204"/>
      <c r="H191" s="204" t="s">
        <v>703</v>
      </c>
      <c r="I191" s="204" t="s">
        <v>645</v>
      </c>
      <c r="J191" s="204"/>
      <c r="K191" s="250"/>
    </row>
    <row r="192" spans="2:11" s="1" customFormat="1" ht="15" customHeight="1">
      <c r="B192" s="227"/>
      <c r="C192" s="263" t="s">
        <v>704</v>
      </c>
      <c r="D192" s="204"/>
      <c r="E192" s="204"/>
      <c r="F192" s="225" t="s">
        <v>610</v>
      </c>
      <c r="G192" s="204"/>
      <c r="H192" s="204" t="s">
        <v>705</v>
      </c>
      <c r="I192" s="204" t="s">
        <v>645</v>
      </c>
      <c r="J192" s="204"/>
      <c r="K192" s="250"/>
    </row>
    <row r="193" spans="2:11" s="1" customFormat="1" ht="15" customHeight="1">
      <c r="B193" s="227"/>
      <c r="C193" s="263" t="s">
        <v>706</v>
      </c>
      <c r="D193" s="204"/>
      <c r="E193" s="204"/>
      <c r="F193" s="225" t="s">
        <v>616</v>
      </c>
      <c r="G193" s="204"/>
      <c r="H193" s="204" t="s">
        <v>707</v>
      </c>
      <c r="I193" s="204" t="s">
        <v>645</v>
      </c>
      <c r="J193" s="204"/>
      <c r="K193" s="250"/>
    </row>
    <row r="194" spans="2:11" s="1" customFormat="1" ht="15" customHeight="1">
      <c r="B194" s="256"/>
      <c r="C194" s="265"/>
      <c r="D194" s="236"/>
      <c r="E194" s="236"/>
      <c r="F194" s="236"/>
      <c r="G194" s="236"/>
      <c r="H194" s="236"/>
      <c r="I194" s="236"/>
      <c r="J194" s="236"/>
      <c r="K194" s="257"/>
    </row>
    <row r="195" spans="2:11" s="1" customFormat="1" ht="18.75" customHeight="1">
      <c r="B195" s="238"/>
      <c r="C195" s="248"/>
      <c r="D195" s="248"/>
      <c r="E195" s="248"/>
      <c r="F195" s="258"/>
      <c r="G195" s="248"/>
      <c r="H195" s="248"/>
      <c r="I195" s="248"/>
      <c r="J195" s="248"/>
      <c r="K195" s="238"/>
    </row>
    <row r="196" spans="2:11" s="1" customFormat="1" ht="18.75" customHeight="1">
      <c r="B196" s="238"/>
      <c r="C196" s="248"/>
      <c r="D196" s="248"/>
      <c r="E196" s="248"/>
      <c r="F196" s="258"/>
      <c r="G196" s="248"/>
      <c r="H196" s="248"/>
      <c r="I196" s="248"/>
      <c r="J196" s="248"/>
      <c r="K196" s="238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s="1" customFormat="1" ht="21">
      <c r="B199" s="196"/>
      <c r="C199" s="316" t="s">
        <v>708</v>
      </c>
      <c r="D199" s="316"/>
      <c r="E199" s="316"/>
      <c r="F199" s="316"/>
      <c r="G199" s="316"/>
      <c r="H199" s="316"/>
      <c r="I199" s="316"/>
      <c r="J199" s="316"/>
      <c r="K199" s="197"/>
    </row>
    <row r="200" spans="2:11" s="1" customFormat="1" ht="25.5" customHeight="1">
      <c r="B200" s="196"/>
      <c r="C200" s="266" t="s">
        <v>709</v>
      </c>
      <c r="D200" s="266"/>
      <c r="E200" s="266"/>
      <c r="F200" s="266" t="s">
        <v>710</v>
      </c>
      <c r="G200" s="267"/>
      <c r="H200" s="322" t="s">
        <v>711</v>
      </c>
      <c r="I200" s="322"/>
      <c r="J200" s="322"/>
      <c r="K200" s="197"/>
    </row>
    <row r="201" spans="2:11" s="1" customFormat="1" ht="5.25" customHeight="1">
      <c r="B201" s="227"/>
      <c r="C201" s="222"/>
      <c r="D201" s="222"/>
      <c r="E201" s="222"/>
      <c r="F201" s="222"/>
      <c r="G201" s="248"/>
      <c r="H201" s="222"/>
      <c r="I201" s="222"/>
      <c r="J201" s="222"/>
      <c r="K201" s="250"/>
    </row>
    <row r="202" spans="2:11" s="1" customFormat="1" ht="15" customHeight="1">
      <c r="B202" s="227"/>
      <c r="C202" s="204" t="s">
        <v>701</v>
      </c>
      <c r="D202" s="204"/>
      <c r="E202" s="204"/>
      <c r="F202" s="225" t="s">
        <v>43</v>
      </c>
      <c r="G202" s="204"/>
      <c r="H202" s="321" t="s">
        <v>712</v>
      </c>
      <c r="I202" s="321"/>
      <c r="J202" s="321"/>
      <c r="K202" s="250"/>
    </row>
    <row r="203" spans="2:11" s="1" customFormat="1" ht="15" customHeight="1">
      <c r="B203" s="227"/>
      <c r="C203" s="204"/>
      <c r="D203" s="204"/>
      <c r="E203" s="204"/>
      <c r="F203" s="225" t="s">
        <v>44</v>
      </c>
      <c r="G203" s="204"/>
      <c r="H203" s="321" t="s">
        <v>713</v>
      </c>
      <c r="I203" s="321"/>
      <c r="J203" s="321"/>
      <c r="K203" s="250"/>
    </row>
    <row r="204" spans="2:11" s="1" customFormat="1" ht="15" customHeight="1">
      <c r="B204" s="227"/>
      <c r="C204" s="204"/>
      <c r="D204" s="204"/>
      <c r="E204" s="204"/>
      <c r="F204" s="225" t="s">
        <v>47</v>
      </c>
      <c r="G204" s="204"/>
      <c r="H204" s="321" t="s">
        <v>714</v>
      </c>
      <c r="I204" s="321"/>
      <c r="J204" s="321"/>
      <c r="K204" s="250"/>
    </row>
    <row r="205" spans="2:11" s="1" customFormat="1" ht="15" customHeight="1">
      <c r="B205" s="227"/>
      <c r="C205" s="204"/>
      <c r="D205" s="204"/>
      <c r="E205" s="204"/>
      <c r="F205" s="225" t="s">
        <v>45</v>
      </c>
      <c r="G205" s="204"/>
      <c r="H205" s="321" t="s">
        <v>715</v>
      </c>
      <c r="I205" s="321"/>
      <c r="J205" s="321"/>
      <c r="K205" s="250"/>
    </row>
    <row r="206" spans="2:11" s="1" customFormat="1" ht="15" customHeight="1">
      <c r="B206" s="227"/>
      <c r="C206" s="204"/>
      <c r="D206" s="204"/>
      <c r="E206" s="204"/>
      <c r="F206" s="225" t="s">
        <v>46</v>
      </c>
      <c r="G206" s="204"/>
      <c r="H206" s="321" t="s">
        <v>716</v>
      </c>
      <c r="I206" s="321"/>
      <c r="J206" s="321"/>
      <c r="K206" s="250"/>
    </row>
    <row r="207" spans="2:11" s="1" customFormat="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50"/>
    </row>
    <row r="208" spans="2:11" s="1" customFormat="1" ht="15" customHeight="1">
      <c r="B208" s="227"/>
      <c r="C208" s="204" t="s">
        <v>657</v>
      </c>
      <c r="D208" s="204"/>
      <c r="E208" s="204"/>
      <c r="F208" s="225" t="s">
        <v>79</v>
      </c>
      <c r="G208" s="204"/>
      <c r="H208" s="321" t="s">
        <v>717</v>
      </c>
      <c r="I208" s="321"/>
      <c r="J208" s="321"/>
      <c r="K208" s="250"/>
    </row>
    <row r="209" spans="2:11" s="1" customFormat="1" ht="15" customHeight="1">
      <c r="B209" s="227"/>
      <c r="C209" s="204"/>
      <c r="D209" s="204"/>
      <c r="E209" s="204"/>
      <c r="F209" s="225" t="s">
        <v>552</v>
      </c>
      <c r="G209" s="204"/>
      <c r="H209" s="321" t="s">
        <v>553</v>
      </c>
      <c r="I209" s="321"/>
      <c r="J209" s="321"/>
      <c r="K209" s="250"/>
    </row>
    <row r="210" spans="2:11" s="1" customFormat="1" ht="15" customHeight="1">
      <c r="B210" s="227"/>
      <c r="C210" s="204"/>
      <c r="D210" s="204"/>
      <c r="E210" s="204"/>
      <c r="F210" s="225" t="s">
        <v>550</v>
      </c>
      <c r="G210" s="204"/>
      <c r="H210" s="321" t="s">
        <v>718</v>
      </c>
      <c r="I210" s="321"/>
      <c r="J210" s="321"/>
      <c r="K210" s="250"/>
    </row>
    <row r="211" spans="2:11" s="1" customFormat="1" ht="15" customHeight="1">
      <c r="B211" s="268"/>
      <c r="C211" s="204"/>
      <c r="D211" s="204"/>
      <c r="E211" s="204"/>
      <c r="F211" s="225" t="s">
        <v>554</v>
      </c>
      <c r="G211" s="263"/>
      <c r="H211" s="320" t="s">
        <v>555</v>
      </c>
      <c r="I211" s="320"/>
      <c r="J211" s="320"/>
      <c r="K211" s="269"/>
    </row>
    <row r="212" spans="2:11" s="1" customFormat="1" ht="15" customHeight="1">
      <c r="B212" s="268"/>
      <c r="C212" s="204"/>
      <c r="D212" s="204"/>
      <c r="E212" s="204"/>
      <c r="F212" s="225" t="s">
        <v>556</v>
      </c>
      <c r="G212" s="263"/>
      <c r="H212" s="320" t="s">
        <v>719</v>
      </c>
      <c r="I212" s="320"/>
      <c r="J212" s="320"/>
      <c r="K212" s="269"/>
    </row>
    <row r="213" spans="2:11" s="1" customFormat="1" ht="15" customHeight="1">
      <c r="B213" s="268"/>
      <c r="C213" s="204"/>
      <c r="D213" s="204"/>
      <c r="E213" s="204"/>
      <c r="F213" s="225"/>
      <c r="G213" s="263"/>
      <c r="H213" s="254"/>
      <c r="I213" s="254"/>
      <c r="J213" s="254"/>
      <c r="K213" s="269"/>
    </row>
    <row r="214" spans="2:11" s="1" customFormat="1" ht="15" customHeight="1">
      <c r="B214" s="268"/>
      <c r="C214" s="204" t="s">
        <v>681</v>
      </c>
      <c r="D214" s="204"/>
      <c r="E214" s="204"/>
      <c r="F214" s="225">
        <v>1</v>
      </c>
      <c r="G214" s="263"/>
      <c r="H214" s="320" t="s">
        <v>720</v>
      </c>
      <c r="I214" s="320"/>
      <c r="J214" s="320"/>
      <c r="K214" s="269"/>
    </row>
    <row r="215" spans="2:11" s="1" customFormat="1" ht="15" customHeight="1">
      <c r="B215" s="268"/>
      <c r="C215" s="204"/>
      <c r="D215" s="204"/>
      <c r="E215" s="204"/>
      <c r="F215" s="225">
        <v>2</v>
      </c>
      <c r="G215" s="263"/>
      <c r="H215" s="320" t="s">
        <v>721</v>
      </c>
      <c r="I215" s="320"/>
      <c r="J215" s="320"/>
      <c r="K215" s="269"/>
    </row>
    <row r="216" spans="2:11" s="1" customFormat="1" ht="15" customHeight="1">
      <c r="B216" s="268"/>
      <c r="C216" s="204"/>
      <c r="D216" s="204"/>
      <c r="E216" s="204"/>
      <c r="F216" s="225">
        <v>3</v>
      </c>
      <c r="G216" s="263"/>
      <c r="H216" s="320" t="s">
        <v>722</v>
      </c>
      <c r="I216" s="320"/>
      <c r="J216" s="320"/>
      <c r="K216" s="269"/>
    </row>
    <row r="217" spans="2:11" s="1" customFormat="1" ht="15" customHeight="1">
      <c r="B217" s="268"/>
      <c r="C217" s="204"/>
      <c r="D217" s="204"/>
      <c r="E217" s="204"/>
      <c r="F217" s="225">
        <v>4</v>
      </c>
      <c r="G217" s="263"/>
      <c r="H217" s="320" t="s">
        <v>723</v>
      </c>
      <c r="I217" s="320"/>
      <c r="J217" s="320"/>
      <c r="K217" s="269"/>
    </row>
    <row r="218" spans="2:11" s="1" customFormat="1" ht="12.75" customHeight="1">
      <c r="B218" s="270"/>
      <c r="C218" s="271"/>
      <c r="D218" s="271"/>
      <c r="E218" s="271"/>
      <c r="F218" s="271"/>
      <c r="G218" s="271"/>
      <c r="H218" s="271"/>
      <c r="I218" s="271"/>
      <c r="J218" s="271"/>
      <c r="K218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Tröglová Jana</cp:lastModifiedBy>
  <dcterms:created xsi:type="dcterms:W3CDTF">2022-08-10T08:50:06Z</dcterms:created>
  <dcterms:modified xsi:type="dcterms:W3CDTF">2023-03-09T07:36:48Z</dcterms:modified>
  <cp:category/>
  <cp:version/>
  <cp:contentType/>
  <cp:contentStatus/>
</cp:coreProperties>
</file>