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8800" windowHeight="11625" activeTab="1"/>
  </bookViews>
  <sheets>
    <sheet name="Rekapitulace stavby" sheetId="1" r:id="rId1"/>
    <sheet name="1004 - Oplocení cyklostez..." sheetId="2" r:id="rId2"/>
  </sheets>
  <definedNames>
    <definedName name="_xlnm._FilterDatabase" localSheetId="1" hidden="1">'1004 - Oplocení cyklostez...'!$C$126:$K$161</definedName>
    <definedName name="_xlnm.Print_Area" localSheetId="1">'1004 - Oplocení cyklostez...'!$C$4:$J$76,'1004 - Oplocení cyklostez...'!$C$82:$J$110,'1004 - Oplocení cyklostez...'!$C$116:$J$161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'1004 - Oplocení cyklostez...'!$126:$126</definedName>
  </definedNames>
  <calcPr calcId="191029"/>
</workbook>
</file>

<file path=xl/sharedStrings.xml><?xml version="1.0" encoding="utf-8"?>
<sst xmlns="http://schemas.openxmlformats.org/spreadsheetml/2006/main" count="656" uniqueCount="235">
  <si>
    <t>Export Komplet</t>
  </si>
  <si>
    <t/>
  </si>
  <si>
    <t>2.0</t>
  </si>
  <si>
    <t>False</t>
  </si>
  <si>
    <t>{30d22eea-c36d-4fd8-ad81-05eacee7ef34}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</si>
  <si>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</si>
  <si>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</si>
  <si>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</si>
  <si>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</si>
  <si>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</si>
  <si>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</si>
  <si>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</si>
  <si>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</si>
  <si>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1004</t>
  </si>
  <si>
    <t>Stavba:</t>
  </si>
  <si>
    <t>Oplocení cyklostezky Zadní Vinohrady</t>
  </si>
  <si>
    <t>KSO:</t>
  </si>
  <si>
    <t>CC-CZ:</t>
  </si>
  <si>
    <t>Místo:</t>
  </si>
  <si>
    <t xml:space="preserve"> </t>
  </si>
  <si>
    <t>Datum:</t>
  </si>
  <si>
    <t>17. 10. 2022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</si>
  <si>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</si>
  <si>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</si>
  <si>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</si>
  <si>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</si>
  <si>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</si>
  <si>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</si>
  <si>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</si>
  <si>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</si>
  <si>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</si>
  <si>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</si>
  <si>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</si>
  <si>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</si>
  <si>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</si>
  <si>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</si>
  <si>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</si>
  <si>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</si>
  <si>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</si>
  <si>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</si>
  <si>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</si>
  <si>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</si>
  <si>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</si>
  <si>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</si>
  <si>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</si>
  <si>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</si>
  <si>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</si>
  <si>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</si>
  <si>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</si>
  <si>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</si>
  <si>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</si>
  <si>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</si>
  <si>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</si>
  <si>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</si>
  <si>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</si>
  <si>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</si>
  <si>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</si>
  <si>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</si>
  <si>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</si>
  <si>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</si>
  <si>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</si>
  <si>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</si>
  <si>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</si>
  <si>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</si>
  <si>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</si>
  <si>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</si>
  <si>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</si>
  <si>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</si>
  <si>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</si>
  <si>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</si>
  <si>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</si>
  <si>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</si>
  <si>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</si>
  <si>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</si>
  <si>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</si>
  <si>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</si>
  <si>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</si>
  <si>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</si>
  <si>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</si>
  <si>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</si>
  <si>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</si>
  <si>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</si>
  <si>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</si>
  <si>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</si>
  <si>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</si>
  <si>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</si>
  <si>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</si>
  <si>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</si>
  <si>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</si>
  <si>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</si>
  <si>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</si>
  <si>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</si>
  <si>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</si>
  <si>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</si>
  <si>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</si>
  <si>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</si>
  <si>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</si>
  <si>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</si>
  <si>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</si>
  <si>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</si>
  <si>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M - Práce a dodávky M</t>
  </si>
  <si>
    <t>VRN - Vedlejší rozpočtové náklady</t>
  </si>
  <si>
    <t xml:space="preserve">    VRN3 - Zařízení staveniště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</si>
  <si>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</si>
  <si>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</si>
  <si>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</si>
  <si>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</si>
  <si>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</si>
  <si>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</si>
  <si>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</si>
  <si>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</si>
  <si>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</si>
  <si>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</si>
  <si>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</si>
  <si>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</si>
  <si>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</si>
  <si>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</si>
  <si>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</si>
  <si>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</si>
  <si>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</si>
  <si>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</si>
  <si>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</si>
  <si>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113107042</t>
  </si>
  <si>
    <t>Odstranění podkladu živičných tl přes 50 do 100 mm při překopech ručně</t>
  </si>
  <si>
    <t>m2</t>
  </si>
  <si>
    <t>4</t>
  </si>
  <si>
    <t>-1696862025</t>
  </si>
  <si>
    <t>20</t>
  </si>
  <si>
    <t>131313701</t>
  </si>
  <si>
    <t>Hloubení nezapažených jam v soudržných horninách třídy těžitelnosti II skupiny 4 ručně</t>
  </si>
  <si>
    <t>m3</t>
  </si>
  <si>
    <t>-1697103885</t>
  </si>
  <si>
    <t>Zakládání</t>
  </si>
  <si>
    <t>226111113</t>
  </si>
  <si>
    <t>Vrty velkoprofilové svislé nezapažené D přes 400 do 450 mm hl od 0 do 5 m hornina III</t>
  </si>
  <si>
    <t>m</t>
  </si>
  <si>
    <t>-15181957</t>
  </si>
  <si>
    <t>5</t>
  </si>
  <si>
    <t>231111111</t>
  </si>
  <si>
    <t>Zřízení pilot svislých D přes 245 do 450 mm hl od 0 do 30 m bez vytažení pažnic z betonu prostého</t>
  </si>
  <si>
    <t>-1280578645</t>
  </si>
  <si>
    <t>M</t>
  </si>
  <si>
    <t>58932908</t>
  </si>
  <si>
    <t>beton C 20/25 X0 XC2 kamenivo frakce 0/8</t>
  </si>
  <si>
    <t>8</t>
  </si>
  <si>
    <t>-811392373</t>
  </si>
  <si>
    <t>6</t>
  </si>
  <si>
    <t>279113136</t>
  </si>
  <si>
    <t>Základová zeď tl přes 400 do 500 mm z tvárnic ztraceného bednění včetně výplně z betonu tř. C 16/20</t>
  </si>
  <si>
    <t>-40021732</t>
  </si>
  <si>
    <t>3</t>
  </si>
  <si>
    <t>Svislé a kompletní konstrukce</t>
  </si>
  <si>
    <t>9</t>
  </si>
  <si>
    <t>338171125</t>
  </si>
  <si>
    <t>Osazování sloupků a vzpěr plotových ocelových v přes 2 do 2,6 m ukotvením k pevnému podkladu</t>
  </si>
  <si>
    <t>kus</t>
  </si>
  <si>
    <t>-1550052128</t>
  </si>
  <si>
    <t>10</t>
  </si>
  <si>
    <t>348121221</t>
  </si>
  <si>
    <t>Osazení podhrabových desek dl přes 2 do 3 m na ocelové plotové sloupky</t>
  </si>
  <si>
    <t>-1326952556</t>
  </si>
  <si>
    <t>11</t>
  </si>
  <si>
    <t>59232542</t>
  </si>
  <si>
    <t>betonová podhrabová deska 2500x200x35mm se zámkem 15mm na ukotvení sloupků profilovaných oválných 50x70mm</t>
  </si>
  <si>
    <t>-1035979579</t>
  </si>
  <si>
    <t>12</t>
  </si>
  <si>
    <t>348171146</t>
  </si>
  <si>
    <t>Montáž panelového svařovaného oplocení v přes 1,5 do 2,0 m</t>
  </si>
  <si>
    <t>1196633146</t>
  </si>
  <si>
    <t>13</t>
  </si>
  <si>
    <t>55342412</t>
  </si>
  <si>
    <t>plotový panel svařovaný v 1,5-2,0m š do 2,5m průměru drátu 5mm oka 55x200mm s horizontálním prolisem povrchová úprava PZ komaxit</t>
  </si>
  <si>
    <t>-1881210664</t>
  </si>
  <si>
    <t>Ostatní konstrukce a práce, bourání</t>
  </si>
  <si>
    <t>7</t>
  </si>
  <si>
    <t>919735112</t>
  </si>
  <si>
    <t>Řezání stávajícího živičného krytu hl přes 50 do 100 mm</t>
  </si>
  <si>
    <t>-1522409173</t>
  </si>
  <si>
    <t>9539R1112</t>
  </si>
  <si>
    <t>Kotvy chemickým tmelem M 10 hl 200 mm do betonu, ŽB nebo kamene s vyvrtáním otvoru</t>
  </si>
  <si>
    <t>16</t>
  </si>
  <si>
    <t>-1160207356</t>
  </si>
  <si>
    <t>953R65117</t>
  </si>
  <si>
    <t>Kotevní šroub pro chemické kotvy M 10 dl 250 mm</t>
  </si>
  <si>
    <t>-1462311447</t>
  </si>
  <si>
    <t>18</t>
  </si>
  <si>
    <t>966071721</t>
  </si>
  <si>
    <t>Bourání sloupků a vzpěr plotových ocelových do 2,5 m odřezáním</t>
  </si>
  <si>
    <t>555312688</t>
  </si>
  <si>
    <t>17</t>
  </si>
  <si>
    <t>966071822</t>
  </si>
  <si>
    <t>Rozebrání oplocení z drátěného pletiva se čtvercovými oky v přes 1,6 do 2,0 m</t>
  </si>
  <si>
    <t>579071920</t>
  </si>
  <si>
    <t>997</t>
  </si>
  <si>
    <t>Přesun sutě</t>
  </si>
  <si>
    <t>25</t>
  </si>
  <si>
    <t>997221551</t>
  </si>
  <si>
    <t>Vodorovná doprava suti ze sypkých materiálů do 1 km</t>
  </si>
  <si>
    <t>t</t>
  </si>
  <si>
    <t>1396596226</t>
  </si>
  <si>
    <t>26</t>
  </si>
  <si>
    <t>997221559</t>
  </si>
  <si>
    <t>Příplatek ZKD 1 km u vodorovné dopravy suti ze sypkých materiálů</t>
  </si>
  <si>
    <t>-1806333568</t>
  </si>
  <si>
    <t>22</t>
  </si>
  <si>
    <t>997221561</t>
  </si>
  <si>
    <t>Vodorovná doprava suti z kusových materiálů do 1 km</t>
  </si>
  <si>
    <t>-422938472</t>
  </si>
  <si>
    <t>23</t>
  </si>
  <si>
    <t>997221569</t>
  </si>
  <si>
    <t>Příplatek ZKD 1 km u vodorovné dopravy suti z kusových materiálů</t>
  </si>
  <si>
    <t>-1770759661</t>
  </si>
  <si>
    <t>24</t>
  </si>
  <si>
    <t>997221875</t>
  </si>
  <si>
    <t>Poplatek za uložení stavebního odpadu na recyklační skládce (skládkovné) asfaltového bez obsahu dehtu zatříděného do Katalogu odpadů pod kódem 17 03 02</t>
  </si>
  <si>
    <t>-113795837</t>
  </si>
  <si>
    <t>PSV</t>
  </si>
  <si>
    <t>Práce a dodávky PSV</t>
  </si>
  <si>
    <t>767</t>
  </si>
  <si>
    <t>Konstrukce zámečnické</t>
  </si>
  <si>
    <t>14</t>
  </si>
  <si>
    <t>7671R1110</t>
  </si>
  <si>
    <t>Výroba a dopdávka ocelových sloupků, žárově zinkovaných, s nátěrem</t>
  </si>
  <si>
    <t>kg</t>
  </si>
  <si>
    <t>934916869</t>
  </si>
  <si>
    <t>Práce a dodávky M</t>
  </si>
  <si>
    <t>VRN</t>
  </si>
  <si>
    <t>Vedlejší rozpočtové náklady</t>
  </si>
  <si>
    <t>VRN3</t>
  </si>
  <si>
    <t>Zařízení staveniště</t>
  </si>
  <si>
    <t>19</t>
  </si>
  <si>
    <t>03410300</t>
  </si>
  <si>
    <t>Oplocení staveniště montáž + demontáž, včetně pronájmu po dobu výstavby v délce 200 m (nutno osadit pro zabezpečení vstupu cizích osob na soukromí majetek!!)</t>
  </si>
  <si>
    <t>1024</t>
  </si>
  <si>
    <t>-2138896165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</si>
</sst>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49" fontId="30" fillId="0" borderId="23" xfId="0" applyNumberFormat="1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167" fontId="30" fillId="0" borderId="23" xfId="0" applyNumberFormat="1" applyFont="1" applyBorder="1" applyAlignment="1" applyProtection="1">
      <alignment vertical="center"/>
      <protection locked="0"/>
    </xf>
    <xf numFmtId="4" fontId="30" fillId="0" borderId="23" xfId="0" applyNumberFormat="1" applyFont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0"/>
  <sheetViews>
    <sheetView showGridLines="0" workbookViewId="0" topLeftCell="A10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0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200" t="s">
        <v>13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201" t="s">
        <v>15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23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29</v>
      </c>
      <c r="AR22" s="17"/>
    </row>
    <row r="23" spans="2:44" s="1" customFormat="1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5" customHeight="1">
      <c r="B26" s="17"/>
      <c r="D26" s="26" t="s">
        <v>30</v>
      </c>
      <c r="AK26" s="203">
        <f>ROUND(AG94,2)</f>
        <v>0</v>
      </c>
      <c r="AL26" s="171"/>
      <c r="AM26" s="171"/>
      <c r="AN26" s="171"/>
      <c r="AO26" s="171"/>
      <c r="AR26" s="17"/>
    </row>
    <row r="27" spans="2:44" s="1" customFormat="1" ht="14.45" customHeight="1">
      <c r="B27" s="17"/>
      <c r="D27" s="26" t="s">
        <v>31</v>
      </c>
      <c r="AK27" s="203">
        <f>ROUND(AG97,2)</f>
        <v>0</v>
      </c>
      <c r="AL27" s="203"/>
      <c r="AM27" s="203"/>
      <c r="AN27" s="203"/>
      <c r="AO27" s="203"/>
      <c r="AR27" s="17"/>
    </row>
    <row r="28" spans="1:57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57" s="2" customFormat="1" ht="25.9" customHeight="1">
      <c r="A29" s="28"/>
      <c r="B29" s="29"/>
      <c r="C29" s="28"/>
      <c r="D29" s="30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7">
        <f>ROUND(AK26+AK27,2)</f>
        <v>0</v>
      </c>
      <c r="AL29" s="198"/>
      <c r="AM29" s="198"/>
      <c r="AN29" s="198"/>
      <c r="AO29" s="198"/>
      <c r="AP29" s="28"/>
      <c r="AQ29" s="28"/>
      <c r="AR29" s="29"/>
      <c r="BE29" s="28"/>
    </row>
    <row r="30" spans="1:57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57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99" t="s">
        <v>33</v>
      </c>
      <c r="M31" s="199"/>
      <c r="N31" s="199"/>
      <c r="O31" s="199"/>
      <c r="P31" s="199"/>
      <c r="Q31" s="28"/>
      <c r="R31" s="28"/>
      <c r="S31" s="28"/>
      <c r="T31" s="28"/>
      <c r="U31" s="28"/>
      <c r="V31" s="28"/>
      <c r="W31" s="199" t="s">
        <v>34</v>
      </c>
      <c r="X31" s="199"/>
      <c r="Y31" s="199"/>
      <c r="Z31" s="199"/>
      <c r="AA31" s="199"/>
      <c r="AB31" s="199"/>
      <c r="AC31" s="199"/>
      <c r="AD31" s="199"/>
      <c r="AE31" s="199"/>
      <c r="AF31" s="28"/>
      <c r="AG31" s="28"/>
      <c r="AH31" s="28"/>
      <c r="AI31" s="28"/>
      <c r="AJ31" s="28"/>
      <c r="AK31" s="199" t="s">
        <v>35</v>
      </c>
      <c r="AL31" s="199"/>
      <c r="AM31" s="199"/>
      <c r="AN31" s="199"/>
      <c r="AO31" s="199"/>
      <c r="AP31" s="28"/>
      <c r="AQ31" s="28"/>
      <c r="AR31" s="29"/>
      <c r="BE31" s="28"/>
    </row>
    <row r="32" spans="2:44" s="3" customFormat="1" ht="14.45" customHeight="1">
      <c r="B32" s="33"/>
      <c r="D32" s="23" t="s">
        <v>36</v>
      </c>
      <c r="F32" s="23" t="s">
        <v>37</v>
      </c>
      <c r="L32" s="196">
        <v>0.21</v>
      </c>
      <c r="M32" s="195"/>
      <c r="N32" s="195"/>
      <c r="O32" s="195"/>
      <c r="P32" s="195"/>
      <c r="W32" s="194">
        <f>ROUND(AZ94+SUM(CD97),2)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f>ROUND(AV94+SUM(BY97),2)</f>
        <v>0</v>
      </c>
      <c r="AL32" s="195"/>
      <c r="AM32" s="195"/>
      <c r="AN32" s="195"/>
      <c r="AO32" s="195"/>
      <c r="AR32" s="33"/>
    </row>
    <row r="33" spans="2:44" s="3" customFormat="1" ht="14.45" customHeight="1">
      <c r="B33" s="33"/>
      <c r="F33" s="23" t="s">
        <v>38</v>
      </c>
      <c r="L33" s="196">
        <v>0.15</v>
      </c>
      <c r="M33" s="195"/>
      <c r="N33" s="195"/>
      <c r="O33" s="195"/>
      <c r="P33" s="195"/>
      <c r="W33" s="194">
        <f>ROUND(BA94+SUM(CE97),2)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f>ROUND(AW94+SUM(BZ97),2)</f>
        <v>0</v>
      </c>
      <c r="AL33" s="195"/>
      <c r="AM33" s="195"/>
      <c r="AN33" s="195"/>
      <c r="AO33" s="195"/>
      <c r="AR33" s="33"/>
    </row>
    <row r="34" spans="2:44" s="3" customFormat="1" ht="14.45" customHeight="1" hidden="1">
      <c r="B34" s="33"/>
      <c r="F34" s="23" t="s">
        <v>39</v>
      </c>
      <c r="L34" s="196">
        <v>0.21</v>
      </c>
      <c r="M34" s="195"/>
      <c r="N34" s="195"/>
      <c r="O34" s="195"/>
      <c r="P34" s="195"/>
      <c r="W34" s="194">
        <f>ROUND(BB94+SUM(CF97),2)</f>
        <v>0</v>
      </c>
      <c r="X34" s="195"/>
      <c r="Y34" s="195"/>
      <c r="Z34" s="195"/>
      <c r="AA34" s="195"/>
      <c r="AB34" s="195"/>
      <c r="AC34" s="195"/>
      <c r="AD34" s="195"/>
      <c r="AE34" s="195"/>
      <c r="AK34" s="194">
        <v>0</v>
      </c>
      <c r="AL34" s="195"/>
      <c r="AM34" s="195"/>
      <c r="AN34" s="195"/>
      <c r="AO34" s="195"/>
      <c r="AR34" s="33"/>
    </row>
    <row r="35" spans="2:44" s="3" customFormat="1" ht="14.45" customHeight="1" hidden="1">
      <c r="B35" s="33"/>
      <c r="F35" s="23" t="s">
        <v>40</v>
      </c>
      <c r="L35" s="196">
        <v>0.15</v>
      </c>
      <c r="M35" s="195"/>
      <c r="N35" s="195"/>
      <c r="O35" s="195"/>
      <c r="P35" s="195"/>
      <c r="W35" s="194">
        <f>ROUND(BC94+SUM(CG97),2)</f>
        <v>0</v>
      </c>
      <c r="X35" s="195"/>
      <c r="Y35" s="195"/>
      <c r="Z35" s="195"/>
      <c r="AA35" s="195"/>
      <c r="AB35" s="195"/>
      <c r="AC35" s="195"/>
      <c r="AD35" s="195"/>
      <c r="AE35" s="195"/>
      <c r="AK35" s="194">
        <v>0</v>
      </c>
      <c r="AL35" s="195"/>
      <c r="AM35" s="195"/>
      <c r="AN35" s="195"/>
      <c r="AO35" s="195"/>
      <c r="AR35" s="33"/>
    </row>
    <row r="36" spans="2:44" s="3" customFormat="1" ht="14.45" customHeight="1" hidden="1">
      <c r="B36" s="33"/>
      <c r="F36" s="23" t="s">
        <v>41</v>
      </c>
      <c r="L36" s="196">
        <v>0</v>
      </c>
      <c r="M36" s="195"/>
      <c r="N36" s="195"/>
      <c r="O36" s="195"/>
      <c r="P36" s="195"/>
      <c r="W36" s="194">
        <f>ROUND(BD94+SUM(CH97),2)</f>
        <v>0</v>
      </c>
      <c r="X36" s="195"/>
      <c r="Y36" s="195"/>
      <c r="Z36" s="195"/>
      <c r="AA36" s="195"/>
      <c r="AB36" s="195"/>
      <c r="AC36" s="195"/>
      <c r="AD36" s="195"/>
      <c r="AE36" s="195"/>
      <c r="AK36" s="194">
        <v>0</v>
      </c>
      <c r="AL36" s="195"/>
      <c r="AM36" s="195"/>
      <c r="AN36" s="195"/>
      <c r="AO36" s="195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43</v>
      </c>
      <c r="U38" s="36"/>
      <c r="V38" s="36"/>
      <c r="W38" s="36"/>
      <c r="X38" s="187" t="s">
        <v>44</v>
      </c>
      <c r="Y38" s="188"/>
      <c r="Z38" s="188"/>
      <c r="AA38" s="188"/>
      <c r="AB38" s="188"/>
      <c r="AC38" s="36"/>
      <c r="AD38" s="36"/>
      <c r="AE38" s="36"/>
      <c r="AF38" s="36"/>
      <c r="AG38" s="36"/>
      <c r="AH38" s="36"/>
      <c r="AI38" s="36"/>
      <c r="AJ38" s="36"/>
      <c r="AK38" s="189">
        <f>SUM(AK29:AK36)</f>
        <v>0</v>
      </c>
      <c r="AL38" s="188"/>
      <c r="AM38" s="188"/>
      <c r="AN38" s="188"/>
      <c r="AO38" s="190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8"/>
      <c r="B60" s="29"/>
      <c r="C60" s="28"/>
      <c r="D60" s="41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47</v>
      </c>
      <c r="AI60" s="31"/>
      <c r="AJ60" s="31"/>
      <c r="AK60" s="31"/>
      <c r="AL60" s="31"/>
      <c r="AM60" s="41" t="s">
        <v>48</v>
      </c>
      <c r="AN60" s="31"/>
      <c r="AO60" s="31"/>
      <c r="AP60" s="28"/>
      <c r="AQ60" s="28"/>
      <c r="AR60" s="29"/>
      <c r="BE60" s="28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8"/>
      <c r="B64" s="29"/>
      <c r="C64" s="28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8"/>
      <c r="B75" s="29"/>
      <c r="C75" s="28"/>
      <c r="D75" s="41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47</v>
      </c>
      <c r="AI75" s="31"/>
      <c r="AJ75" s="31"/>
      <c r="AK75" s="31"/>
      <c r="AL75" s="31"/>
      <c r="AM75" s="41" t="s">
        <v>48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8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12</v>
      </c>
      <c r="L84" s="4" t="str">
        <f>K5</f>
        <v>1004</v>
      </c>
      <c r="AR84" s="47"/>
    </row>
    <row r="85" spans="2:44" s="5" customFormat="1" ht="36.95" customHeight="1">
      <c r="B85" s="48"/>
      <c r="C85" s="49" t="s">
        <v>14</v>
      </c>
      <c r="L85" s="191" t="str">
        <f>K6</f>
        <v>Oplocení cyklostezky Zadní Vinohrady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193" t="str">
        <f>IF(AN8="","",AN8)</f>
        <v>17. 10. 2022</v>
      </c>
      <c r="AN87" s="193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26</v>
      </c>
      <c r="AJ89" s="28"/>
      <c r="AK89" s="28"/>
      <c r="AL89" s="28"/>
      <c r="AM89" s="180" t="str">
        <f>IF(E17="","",E17)</f>
        <v xml:space="preserve"> </v>
      </c>
      <c r="AN89" s="181"/>
      <c r="AO89" s="181"/>
      <c r="AP89" s="181"/>
      <c r="AQ89" s="28"/>
      <c r="AR89" s="29"/>
      <c r="AS89" s="176" t="s">
        <v>52</v>
      </c>
      <c r="AT89" s="177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28</v>
      </c>
      <c r="AJ90" s="28"/>
      <c r="AK90" s="28"/>
      <c r="AL90" s="28"/>
      <c r="AM90" s="180" t="str">
        <f>IF(E20="","",E20)</f>
        <v xml:space="preserve"> </v>
      </c>
      <c r="AN90" s="181"/>
      <c r="AO90" s="181"/>
      <c r="AP90" s="181"/>
      <c r="AQ90" s="28"/>
      <c r="AR90" s="29"/>
      <c r="AS90" s="178"/>
      <c r="AT90" s="179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78"/>
      <c r="AT91" s="179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82" t="s">
        <v>53</v>
      </c>
      <c r="D92" s="183"/>
      <c r="E92" s="183"/>
      <c r="F92" s="183"/>
      <c r="G92" s="183"/>
      <c r="H92" s="56"/>
      <c r="I92" s="184" t="s">
        <v>54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5" t="s">
        <v>55</v>
      </c>
      <c r="AH92" s="183"/>
      <c r="AI92" s="183"/>
      <c r="AJ92" s="183"/>
      <c r="AK92" s="183"/>
      <c r="AL92" s="183"/>
      <c r="AM92" s="183"/>
      <c r="AN92" s="184" t="s">
        <v>56</v>
      </c>
      <c r="AO92" s="183"/>
      <c r="AP92" s="186"/>
      <c r="AQ92" s="57" t="s">
        <v>57</v>
      </c>
      <c r="AR92" s="29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70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5">
        <f>ROUND(AG95,2)</f>
        <v>0</v>
      </c>
      <c r="AH94" s="175"/>
      <c r="AI94" s="175"/>
      <c r="AJ94" s="175"/>
      <c r="AK94" s="175"/>
      <c r="AL94" s="175"/>
      <c r="AM94" s="175"/>
      <c r="AN94" s="168">
        <f>SUM(AG94,AT94)</f>
        <v>0</v>
      </c>
      <c r="AO94" s="168"/>
      <c r="AP94" s="168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1593.89403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71</v>
      </c>
      <c r="BT94" s="73" t="s">
        <v>72</v>
      </c>
      <c r="BV94" s="73" t="s">
        <v>73</v>
      </c>
      <c r="BW94" s="73" t="s">
        <v>4</v>
      </c>
      <c r="BX94" s="73" t="s">
        <v>74</v>
      </c>
      <c r="CL94" s="73" t="s">
        <v>1</v>
      </c>
    </row>
    <row r="95" spans="1:90" s="7" customFormat="1" ht="16.5" customHeight="1">
      <c r="A95" s="74" t="s">
        <v>75</v>
      </c>
      <c r="B95" s="75"/>
      <c r="C95" s="76"/>
      <c r="D95" s="174" t="s">
        <v>13</v>
      </c>
      <c r="E95" s="174"/>
      <c r="F95" s="174"/>
      <c r="G95" s="174"/>
      <c r="H95" s="174"/>
      <c r="I95" s="77"/>
      <c r="J95" s="174" t="s">
        <v>15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2">
        <f>'1004 - Oplocení cyklostez...'!J30</f>
        <v>0</v>
      </c>
      <c r="AH95" s="173"/>
      <c r="AI95" s="173"/>
      <c r="AJ95" s="173"/>
      <c r="AK95" s="173"/>
      <c r="AL95" s="173"/>
      <c r="AM95" s="173"/>
      <c r="AN95" s="172">
        <f>SUM(AG95,AT95)</f>
        <v>0</v>
      </c>
      <c r="AO95" s="173"/>
      <c r="AP95" s="173"/>
      <c r="AQ95" s="78" t="s">
        <v>76</v>
      </c>
      <c r="AR95" s="75"/>
      <c r="AS95" s="79">
        <v>0</v>
      </c>
      <c r="AT95" s="80">
        <f>ROUND(SUM(AV95:AW95),2)</f>
        <v>0</v>
      </c>
      <c r="AU95" s="81">
        <f>'1004 - Oplocení cyklostez...'!P127</f>
        <v>1593.8940279999997</v>
      </c>
      <c r="AV95" s="80">
        <f>'1004 - Oplocení cyklostez...'!J33</f>
        <v>0</v>
      </c>
      <c r="AW95" s="80">
        <f>'1004 - Oplocení cyklostez...'!J34</f>
        <v>0</v>
      </c>
      <c r="AX95" s="80">
        <f>'1004 - Oplocení cyklostez...'!J35</f>
        <v>0</v>
      </c>
      <c r="AY95" s="80">
        <f>'1004 - Oplocení cyklostez...'!J36</f>
        <v>0</v>
      </c>
      <c r="AZ95" s="80">
        <f>'1004 - Oplocení cyklostez...'!F33</f>
        <v>0</v>
      </c>
      <c r="BA95" s="80">
        <f>'1004 - Oplocení cyklostez...'!F34</f>
        <v>0</v>
      </c>
      <c r="BB95" s="80">
        <f>'1004 - Oplocení cyklostez...'!F35</f>
        <v>0</v>
      </c>
      <c r="BC95" s="80">
        <f>'1004 - Oplocení cyklostez...'!F36</f>
        <v>0</v>
      </c>
      <c r="BD95" s="82">
        <f>'1004 - Oplocení cyklostez...'!F37</f>
        <v>0</v>
      </c>
      <c r="BT95" s="83" t="s">
        <v>77</v>
      </c>
      <c r="BU95" s="83" t="s">
        <v>78</v>
      </c>
      <c r="BV95" s="83" t="s">
        <v>73</v>
      </c>
      <c r="BW95" s="83" t="s">
        <v>4</v>
      </c>
      <c r="BX95" s="83" t="s">
        <v>74</v>
      </c>
      <c r="CL95" s="83" t="s">
        <v>1</v>
      </c>
    </row>
    <row r="96" spans="2:44" ht="12">
      <c r="B96" s="17"/>
      <c r="AR96" s="17"/>
    </row>
    <row r="97" spans="1:57" s="2" customFormat="1" ht="30" customHeight="1">
      <c r="A97" s="28"/>
      <c r="B97" s="29"/>
      <c r="C97" s="65" t="s">
        <v>79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8">
        <v>0</v>
      </c>
      <c r="AH97" s="168"/>
      <c r="AI97" s="168"/>
      <c r="AJ97" s="168"/>
      <c r="AK97" s="168"/>
      <c r="AL97" s="168"/>
      <c r="AM97" s="168"/>
      <c r="AN97" s="168">
        <v>0</v>
      </c>
      <c r="AO97" s="168"/>
      <c r="AP97" s="168"/>
      <c r="AQ97" s="84"/>
      <c r="AR97" s="29"/>
      <c r="AS97" s="58" t="s">
        <v>80</v>
      </c>
      <c r="AT97" s="59" t="s">
        <v>81</v>
      </c>
      <c r="AU97" s="59" t="s">
        <v>36</v>
      </c>
      <c r="AV97" s="60" t="s">
        <v>59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5" t="s">
        <v>82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69">
        <f>ROUND(AG94+AG97,2)</f>
        <v>0</v>
      </c>
      <c r="AH99" s="169"/>
      <c r="AI99" s="169"/>
      <c r="AJ99" s="169"/>
      <c r="AK99" s="169"/>
      <c r="AL99" s="169"/>
      <c r="AM99" s="169"/>
      <c r="AN99" s="169">
        <f>ROUND(AN94+AN97,2)</f>
        <v>0</v>
      </c>
      <c r="AO99" s="169"/>
      <c r="AP99" s="169"/>
      <c r="AQ99" s="86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5:AJ85"/>
    <mergeCell ref="AM87:AN87"/>
    <mergeCell ref="AM89:AP89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J5"/>
    <mergeCell ref="K6:AJ6"/>
    <mergeCell ref="E23:AN23"/>
    <mergeCell ref="AK26:AO26"/>
    <mergeCell ref="AK27:AO27"/>
  </mergeCells>
  <hyperlinks>
    <hyperlink ref="A95" location="'1004 - Oplocení cykloste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2"/>
  <sheetViews>
    <sheetView showGridLines="0" tabSelected="1" workbookViewId="0" topLeftCell="A158">
      <selection activeCell="I128" sqref="I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84</v>
      </c>
      <c r="L4" s="17"/>
      <c r="M4" s="89" t="s">
        <v>10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8"/>
      <c r="B6" s="29"/>
      <c r="C6" s="28"/>
      <c r="D6" s="23" t="s">
        <v>14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2" customFormat="1" ht="16.5" customHeight="1">
      <c r="A7" s="28"/>
      <c r="B7" s="29"/>
      <c r="C7" s="28"/>
      <c r="D7" s="28"/>
      <c r="E7" s="191" t="s">
        <v>15</v>
      </c>
      <c r="F7" s="204"/>
      <c r="G7" s="204"/>
      <c r="H7" s="204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s="2" customFormat="1" ht="1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2" customHeight="1">
      <c r="A9" s="28"/>
      <c r="B9" s="29"/>
      <c r="C9" s="28"/>
      <c r="D9" s="23" t="s">
        <v>16</v>
      </c>
      <c r="E9" s="28"/>
      <c r="F9" s="21" t="s">
        <v>1</v>
      </c>
      <c r="G9" s="28"/>
      <c r="H9" s="28"/>
      <c r="I9" s="23" t="s">
        <v>17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3" t="s">
        <v>18</v>
      </c>
      <c r="E10" s="28"/>
      <c r="F10" s="21" t="s">
        <v>19</v>
      </c>
      <c r="G10" s="28"/>
      <c r="H10" s="28"/>
      <c r="I10" s="23" t="s">
        <v>20</v>
      </c>
      <c r="J10" s="51" t="str">
        <f>'Rekapitulace stavby'!AN8</f>
        <v>17. 10. 2022</v>
      </c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22</v>
      </c>
      <c r="E12" s="28"/>
      <c r="F12" s="28"/>
      <c r="G12" s="28"/>
      <c r="H12" s="28"/>
      <c r="I12" s="23" t="s">
        <v>23</v>
      </c>
      <c r="J12" s="21" t="str">
        <f>IF('Rekapitulace stavby'!AN10="","",'Rekapitulace stavby'!AN10)</f>
        <v/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8" customHeight="1">
      <c r="A13" s="28"/>
      <c r="B13" s="29"/>
      <c r="C13" s="28"/>
      <c r="D13" s="28"/>
      <c r="E13" s="21" t="str">
        <f>IF('Rekapitulace stavby'!E11="","",'Rekapitulace stavby'!E11)</f>
        <v xml:space="preserve"> </v>
      </c>
      <c r="F13" s="28"/>
      <c r="G13" s="28"/>
      <c r="H13" s="28"/>
      <c r="I13" s="23" t="s">
        <v>24</v>
      </c>
      <c r="J13" s="21" t="str">
        <f>IF('Rekapitulace stavby'!AN11="","",'Rekapitulace stavby'!AN11)</f>
        <v/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2" customHeight="1">
      <c r="A15" s="28"/>
      <c r="B15" s="29"/>
      <c r="C15" s="28"/>
      <c r="D15" s="23" t="s">
        <v>25</v>
      </c>
      <c r="E15" s="28"/>
      <c r="F15" s="28"/>
      <c r="G15" s="28"/>
      <c r="H15" s="28"/>
      <c r="I15" s="23" t="s">
        <v>23</v>
      </c>
      <c r="J15" s="21" t="str">
        <f>'Rekapitulace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8" customHeight="1">
      <c r="A16" s="28"/>
      <c r="B16" s="29"/>
      <c r="C16" s="28"/>
      <c r="D16" s="28"/>
      <c r="E16" s="200" t="str">
        <f>'Rekapitulace stavby'!E14</f>
        <v xml:space="preserve"> </v>
      </c>
      <c r="F16" s="200"/>
      <c r="G16" s="200"/>
      <c r="H16" s="200"/>
      <c r="I16" s="23" t="s">
        <v>24</v>
      </c>
      <c r="J16" s="21" t="str">
        <f>'Rekapitulace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26</v>
      </c>
      <c r="E18" s="28"/>
      <c r="F18" s="28"/>
      <c r="G18" s="28"/>
      <c r="H18" s="28"/>
      <c r="I18" s="23" t="s">
        <v>23</v>
      </c>
      <c r="J18" s="21" t="str">
        <f>IF('Rekapitulace stavby'!AN16="","",'Rekapitulace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1" t="str">
        <f>IF('Rekapitulace stavby'!E17="","",'Rekapitulace stavby'!E17)</f>
        <v xml:space="preserve"> </v>
      </c>
      <c r="F19" s="28"/>
      <c r="G19" s="28"/>
      <c r="H19" s="28"/>
      <c r="I19" s="23" t="s">
        <v>24</v>
      </c>
      <c r="J19" s="21" t="str">
        <f>IF('Rekapitulace stavby'!AN17="","",'Rekapitulace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28</v>
      </c>
      <c r="E21" s="28"/>
      <c r="F21" s="28"/>
      <c r="G21" s="28"/>
      <c r="H21" s="28"/>
      <c r="I21" s="23" t="s">
        <v>23</v>
      </c>
      <c r="J21" s="21" t="str">
        <f>IF('Rekapitulace stavby'!AN19="","",'Rekapitulace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1" t="str">
        <f>IF('Rekapitulace stavby'!E20="","",'Rekapitulace stavby'!E20)</f>
        <v xml:space="preserve"> </v>
      </c>
      <c r="F22" s="28"/>
      <c r="G22" s="28"/>
      <c r="H22" s="28"/>
      <c r="I22" s="23" t="s">
        <v>24</v>
      </c>
      <c r="J22" s="21" t="str">
        <f>IF('Rekapitulace stavby'!AN20="","",'Rekapitulace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29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90"/>
      <c r="B25" s="91"/>
      <c r="C25" s="90"/>
      <c r="D25" s="90"/>
      <c r="E25" s="202" t="s">
        <v>1</v>
      </c>
      <c r="F25" s="202"/>
      <c r="G25" s="202"/>
      <c r="H25" s="202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>
      <c r="A28" s="28"/>
      <c r="B28" s="29"/>
      <c r="C28" s="28"/>
      <c r="D28" s="21" t="s">
        <v>85</v>
      </c>
      <c r="E28" s="28"/>
      <c r="F28" s="28"/>
      <c r="G28" s="28"/>
      <c r="H28" s="28"/>
      <c r="I28" s="28"/>
      <c r="J28" s="27">
        <f>J94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>
      <c r="A29" s="28"/>
      <c r="B29" s="29"/>
      <c r="C29" s="28"/>
      <c r="D29" s="26" t="s">
        <v>86</v>
      </c>
      <c r="E29" s="28"/>
      <c r="F29" s="28"/>
      <c r="G29" s="28"/>
      <c r="H29" s="28"/>
      <c r="I29" s="28"/>
      <c r="J29" s="27">
        <f>J108</f>
        <v>0</v>
      </c>
      <c r="K29" s="28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32</v>
      </c>
      <c r="E30" s="28"/>
      <c r="F30" s="28"/>
      <c r="G30" s="28"/>
      <c r="H30" s="28"/>
      <c r="I30" s="28"/>
      <c r="J30" s="67">
        <f>ROUND(J28+J29,2)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34</v>
      </c>
      <c r="G32" s="28"/>
      <c r="H32" s="28"/>
      <c r="I32" s="32" t="s">
        <v>33</v>
      </c>
      <c r="J32" s="32" t="s">
        <v>35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36</v>
      </c>
      <c r="E33" s="23" t="s">
        <v>37</v>
      </c>
      <c r="F33" s="95">
        <f>ROUND((SUM(BE108:BE109)+SUM(BE127:BE161)),2)</f>
        <v>0</v>
      </c>
      <c r="G33" s="28"/>
      <c r="H33" s="28"/>
      <c r="I33" s="96">
        <v>0.21</v>
      </c>
      <c r="J33" s="95">
        <f>ROUND(((SUM(BE108:BE109)+SUM(BE127:BE161))*I33),2)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38</v>
      </c>
      <c r="F34" s="95">
        <f>ROUND((SUM(BF108:BF109)+SUM(BF127:BF161)),2)</f>
        <v>0</v>
      </c>
      <c r="G34" s="28"/>
      <c r="H34" s="28"/>
      <c r="I34" s="96">
        <v>0.15</v>
      </c>
      <c r="J34" s="95">
        <f>ROUND(((SUM(BF108:BF109)+SUM(BF127:BF161))*I34),2)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3" t="s">
        <v>39</v>
      </c>
      <c r="F35" s="95">
        <f>ROUND((SUM(BG108:BG109)+SUM(BG127:BG161)),2)</f>
        <v>0</v>
      </c>
      <c r="G35" s="28"/>
      <c r="H35" s="28"/>
      <c r="I35" s="96">
        <v>0.21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3" t="s">
        <v>40</v>
      </c>
      <c r="F36" s="95">
        <f>ROUND((SUM(BH108:BH109)+SUM(BH127:BH161)),2)</f>
        <v>0</v>
      </c>
      <c r="G36" s="28"/>
      <c r="H36" s="28"/>
      <c r="I36" s="96">
        <v>0.15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5">
        <f>ROUND((SUM(BI108:BI109)+SUM(BI127:BI161)),2)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86"/>
      <c r="D39" s="97" t="s">
        <v>42</v>
      </c>
      <c r="E39" s="56"/>
      <c r="F39" s="56"/>
      <c r="G39" s="98" t="s">
        <v>43</v>
      </c>
      <c r="H39" s="99" t="s">
        <v>44</v>
      </c>
      <c r="I39" s="56"/>
      <c r="J39" s="100">
        <f>SUM(J30:J37)</f>
        <v>0</v>
      </c>
      <c r="K39" s="101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47</v>
      </c>
      <c r="E61" s="31"/>
      <c r="F61" s="102" t="s">
        <v>48</v>
      </c>
      <c r="G61" s="41" t="s">
        <v>47</v>
      </c>
      <c r="H61" s="31"/>
      <c r="I61" s="31"/>
      <c r="J61" s="103" t="s">
        <v>48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47</v>
      </c>
      <c r="E76" s="31"/>
      <c r="F76" s="102" t="s">
        <v>48</v>
      </c>
      <c r="G76" s="41" t="s">
        <v>47</v>
      </c>
      <c r="H76" s="31"/>
      <c r="I76" s="31"/>
      <c r="J76" s="103" t="s">
        <v>48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87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191" t="str">
        <f>E7</f>
        <v>Oplocení cyklostezky Zadní Vinohrady</v>
      </c>
      <c r="F85" s="204"/>
      <c r="G85" s="204"/>
      <c r="H85" s="20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2" customHeight="1">
      <c r="A87" s="28"/>
      <c r="B87" s="29"/>
      <c r="C87" s="23" t="s">
        <v>18</v>
      </c>
      <c r="D87" s="28"/>
      <c r="E87" s="28"/>
      <c r="F87" s="21" t="str">
        <f>F10</f>
        <v xml:space="preserve"> </v>
      </c>
      <c r="G87" s="28"/>
      <c r="H87" s="28"/>
      <c r="I87" s="23" t="s">
        <v>20</v>
      </c>
      <c r="J87" s="51" t="str">
        <f>IF(J10="","",J10)</f>
        <v>17. 10. 2022</v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5.2" customHeight="1">
      <c r="A89" s="28"/>
      <c r="B89" s="29"/>
      <c r="C89" s="23" t="s">
        <v>22</v>
      </c>
      <c r="D89" s="28"/>
      <c r="E89" s="28"/>
      <c r="F89" s="21" t="str">
        <f>E13</f>
        <v xml:space="preserve"> </v>
      </c>
      <c r="G89" s="28"/>
      <c r="H89" s="28"/>
      <c r="I89" s="23" t="s">
        <v>26</v>
      </c>
      <c r="J89" s="24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15.2" customHeight="1">
      <c r="A90" s="28"/>
      <c r="B90" s="29"/>
      <c r="C90" s="23" t="s">
        <v>25</v>
      </c>
      <c r="D90" s="28"/>
      <c r="E90" s="28"/>
      <c r="F90" s="21" t="str">
        <f>IF(E16="","",E16)</f>
        <v xml:space="preserve"> </v>
      </c>
      <c r="G90" s="28"/>
      <c r="H90" s="28"/>
      <c r="I90" s="23" t="s">
        <v>28</v>
      </c>
      <c r="J90" s="24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29.25" customHeight="1">
      <c r="A92" s="28"/>
      <c r="B92" s="29"/>
      <c r="C92" s="104" t="s">
        <v>88</v>
      </c>
      <c r="D92" s="86"/>
      <c r="E92" s="86"/>
      <c r="F92" s="86"/>
      <c r="G92" s="86"/>
      <c r="H92" s="86"/>
      <c r="I92" s="86"/>
      <c r="J92" s="105" t="s">
        <v>89</v>
      </c>
      <c r="K92" s="86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6" t="s">
        <v>90</v>
      </c>
      <c r="D94" s="28"/>
      <c r="E94" s="28"/>
      <c r="F94" s="28"/>
      <c r="G94" s="28"/>
      <c r="H94" s="28"/>
      <c r="I94" s="28"/>
      <c r="J94" s="67">
        <f>J127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4" t="s">
        <v>91</v>
      </c>
    </row>
    <row r="95" spans="2:12" s="9" customFormat="1" ht="24.95" customHeight="1">
      <c r="B95" s="107"/>
      <c r="D95" s="108" t="s">
        <v>92</v>
      </c>
      <c r="E95" s="109"/>
      <c r="F95" s="109"/>
      <c r="G95" s="109"/>
      <c r="H95" s="109"/>
      <c r="I95" s="109"/>
      <c r="J95" s="110">
        <f>J128</f>
        <v>0</v>
      </c>
      <c r="L95" s="107"/>
    </row>
    <row r="96" spans="2:12" s="10" customFormat="1" ht="19.9" customHeight="1">
      <c r="B96" s="111"/>
      <c r="D96" s="112" t="s">
        <v>93</v>
      </c>
      <c r="E96" s="113"/>
      <c r="F96" s="113"/>
      <c r="G96" s="113"/>
      <c r="H96" s="113"/>
      <c r="I96" s="113"/>
      <c r="J96" s="114">
        <f>J129</f>
        <v>0</v>
      </c>
      <c r="L96" s="111"/>
    </row>
    <row r="97" spans="2:12" s="10" customFormat="1" ht="19.9" customHeight="1">
      <c r="B97" s="111"/>
      <c r="D97" s="112" t="s">
        <v>94</v>
      </c>
      <c r="E97" s="113"/>
      <c r="F97" s="113"/>
      <c r="G97" s="113"/>
      <c r="H97" s="113"/>
      <c r="I97" s="113"/>
      <c r="J97" s="114">
        <f>J132</f>
        <v>0</v>
      </c>
      <c r="L97" s="111"/>
    </row>
    <row r="98" spans="2:12" s="10" customFormat="1" ht="19.9" customHeight="1">
      <c r="B98" s="111"/>
      <c r="D98" s="112" t="s">
        <v>95</v>
      </c>
      <c r="E98" s="113"/>
      <c r="F98" s="113"/>
      <c r="G98" s="113"/>
      <c r="H98" s="113"/>
      <c r="I98" s="113"/>
      <c r="J98" s="114">
        <f>J137</f>
        <v>0</v>
      </c>
      <c r="L98" s="111"/>
    </row>
    <row r="99" spans="2:12" s="10" customFormat="1" ht="19.9" customHeight="1">
      <c r="B99" s="111"/>
      <c r="D99" s="112" t="s">
        <v>96</v>
      </c>
      <c r="E99" s="113"/>
      <c r="F99" s="113"/>
      <c r="G99" s="113"/>
      <c r="H99" s="113"/>
      <c r="I99" s="113"/>
      <c r="J99" s="114">
        <f>J143</f>
        <v>0</v>
      </c>
      <c r="L99" s="111"/>
    </row>
    <row r="100" spans="2:12" s="10" customFormat="1" ht="19.9" customHeight="1">
      <c r="B100" s="111"/>
      <c r="D100" s="112" t="s">
        <v>97</v>
      </c>
      <c r="E100" s="113"/>
      <c r="F100" s="113"/>
      <c r="G100" s="113"/>
      <c r="H100" s="113"/>
      <c r="I100" s="113"/>
      <c r="J100" s="114">
        <f>J149</f>
        <v>0</v>
      </c>
      <c r="L100" s="111"/>
    </row>
    <row r="101" spans="2:12" s="9" customFormat="1" ht="24.95" customHeight="1">
      <c r="B101" s="107"/>
      <c r="D101" s="108" t="s">
        <v>98</v>
      </c>
      <c r="E101" s="109"/>
      <c r="F101" s="109"/>
      <c r="G101" s="109"/>
      <c r="H101" s="109"/>
      <c r="I101" s="109"/>
      <c r="J101" s="110">
        <f>J155</f>
        <v>0</v>
      </c>
      <c r="L101" s="107"/>
    </row>
    <row r="102" spans="2:12" s="10" customFormat="1" ht="19.9" customHeight="1">
      <c r="B102" s="111"/>
      <c r="D102" s="112" t="s">
        <v>99</v>
      </c>
      <c r="E102" s="113"/>
      <c r="F102" s="113"/>
      <c r="G102" s="113"/>
      <c r="H102" s="113"/>
      <c r="I102" s="113"/>
      <c r="J102" s="114">
        <f>J156</f>
        <v>0</v>
      </c>
      <c r="L102" s="111"/>
    </row>
    <row r="103" spans="2:12" s="9" customFormat="1" ht="24.95" customHeight="1">
      <c r="B103" s="107"/>
      <c r="D103" s="108" t="s">
        <v>100</v>
      </c>
      <c r="E103" s="109"/>
      <c r="F103" s="109"/>
      <c r="G103" s="109"/>
      <c r="H103" s="109"/>
      <c r="I103" s="109"/>
      <c r="J103" s="110">
        <f>J158</f>
        <v>0</v>
      </c>
      <c r="L103" s="107"/>
    </row>
    <row r="104" spans="2:12" s="9" customFormat="1" ht="24.95" customHeight="1">
      <c r="B104" s="107"/>
      <c r="D104" s="108" t="s">
        <v>101</v>
      </c>
      <c r="E104" s="109"/>
      <c r="F104" s="109"/>
      <c r="G104" s="109"/>
      <c r="H104" s="109"/>
      <c r="I104" s="109"/>
      <c r="J104" s="110">
        <f>J159</f>
        <v>0</v>
      </c>
      <c r="L104" s="107"/>
    </row>
    <row r="105" spans="2:12" s="10" customFormat="1" ht="19.9" customHeight="1">
      <c r="B105" s="111"/>
      <c r="D105" s="112" t="s">
        <v>102</v>
      </c>
      <c r="E105" s="113"/>
      <c r="F105" s="113"/>
      <c r="G105" s="113"/>
      <c r="H105" s="113"/>
      <c r="I105" s="113"/>
      <c r="J105" s="114">
        <f>J160</f>
        <v>0</v>
      </c>
      <c r="L105" s="111"/>
    </row>
    <row r="106" spans="1:31" s="2" customFormat="1" ht="21.7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9.25" customHeight="1">
      <c r="A108" s="28"/>
      <c r="B108" s="29"/>
      <c r="C108" s="106" t="s">
        <v>103</v>
      </c>
      <c r="D108" s="28"/>
      <c r="E108" s="28"/>
      <c r="F108" s="28"/>
      <c r="G108" s="28"/>
      <c r="H108" s="28"/>
      <c r="I108" s="28"/>
      <c r="J108" s="115">
        <v>0</v>
      </c>
      <c r="K108" s="28"/>
      <c r="L108" s="38"/>
      <c r="N108" s="116" t="s">
        <v>36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8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9.25" customHeight="1">
      <c r="A110" s="28"/>
      <c r="B110" s="29"/>
      <c r="C110" s="85" t="s">
        <v>82</v>
      </c>
      <c r="D110" s="86"/>
      <c r="E110" s="86"/>
      <c r="F110" s="86"/>
      <c r="G110" s="86"/>
      <c r="H110" s="86"/>
      <c r="I110" s="86"/>
      <c r="J110" s="87">
        <f>ROUND(J94+J108,2)</f>
        <v>0</v>
      </c>
      <c r="K110" s="8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5" spans="1:31" s="2" customFormat="1" ht="6.95" customHeight="1">
      <c r="A115" s="28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24.95" customHeight="1">
      <c r="A116" s="28"/>
      <c r="B116" s="29"/>
      <c r="C116" s="18" t="s">
        <v>104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3" t="s">
        <v>14</v>
      </c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6.5" customHeight="1">
      <c r="A119" s="28"/>
      <c r="B119" s="29"/>
      <c r="C119" s="28"/>
      <c r="D119" s="28"/>
      <c r="E119" s="191" t="str">
        <f>E7</f>
        <v>Oplocení cyklostezky Zadní Vinohrady</v>
      </c>
      <c r="F119" s="204"/>
      <c r="G119" s="204"/>
      <c r="H119" s="204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3" t="s">
        <v>18</v>
      </c>
      <c r="D121" s="28"/>
      <c r="E121" s="28"/>
      <c r="F121" s="21" t="str">
        <f>F10</f>
        <v xml:space="preserve"> </v>
      </c>
      <c r="G121" s="28"/>
      <c r="H121" s="28"/>
      <c r="I121" s="23" t="s">
        <v>20</v>
      </c>
      <c r="J121" s="51" t="str">
        <f>IF(J10="","",J10)</f>
        <v>17. 10. 2022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5.2" customHeight="1">
      <c r="A123" s="28"/>
      <c r="B123" s="29"/>
      <c r="C123" s="23" t="s">
        <v>22</v>
      </c>
      <c r="D123" s="28"/>
      <c r="E123" s="28"/>
      <c r="F123" s="21" t="str">
        <f>E13</f>
        <v xml:space="preserve"> </v>
      </c>
      <c r="G123" s="28"/>
      <c r="H123" s="28"/>
      <c r="I123" s="23" t="s">
        <v>26</v>
      </c>
      <c r="J123" s="24" t="str">
        <f>E19</f>
        <v xml:space="preserve"> </v>
      </c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5.2" customHeight="1">
      <c r="A124" s="28"/>
      <c r="B124" s="29"/>
      <c r="C124" s="23" t="s">
        <v>25</v>
      </c>
      <c r="D124" s="28"/>
      <c r="E124" s="28"/>
      <c r="F124" s="21" t="str">
        <f>IF(E16="","",E16)</f>
        <v xml:space="preserve"> </v>
      </c>
      <c r="G124" s="28"/>
      <c r="H124" s="28"/>
      <c r="I124" s="23" t="s">
        <v>28</v>
      </c>
      <c r="J124" s="24" t="str">
        <f>E22</f>
        <v xml:space="preserve"> </v>
      </c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0.3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11" customFormat="1" ht="29.25" customHeight="1">
      <c r="A126" s="117"/>
      <c r="B126" s="118"/>
      <c r="C126" s="119" t="s">
        <v>105</v>
      </c>
      <c r="D126" s="120" t="s">
        <v>57</v>
      </c>
      <c r="E126" s="120" t="s">
        <v>53</v>
      </c>
      <c r="F126" s="120" t="s">
        <v>54</v>
      </c>
      <c r="G126" s="120" t="s">
        <v>106</v>
      </c>
      <c r="H126" s="120" t="s">
        <v>107</v>
      </c>
      <c r="I126" s="120" t="s">
        <v>108</v>
      </c>
      <c r="J126" s="121" t="s">
        <v>89</v>
      </c>
      <c r="K126" s="122" t="s">
        <v>109</v>
      </c>
      <c r="L126" s="123"/>
      <c r="M126" s="58" t="s">
        <v>1</v>
      </c>
      <c r="N126" s="59" t="s">
        <v>36</v>
      </c>
      <c r="O126" s="59" t="s">
        <v>110</v>
      </c>
      <c r="P126" s="59" t="s">
        <v>111</v>
      </c>
      <c r="Q126" s="59" t="s">
        <v>112</v>
      </c>
      <c r="R126" s="59" t="s">
        <v>113</v>
      </c>
      <c r="S126" s="59" t="s">
        <v>114</v>
      </c>
      <c r="T126" s="60" t="s">
        <v>115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2" customFormat="1" ht="22.9" customHeight="1">
      <c r="A127" s="28"/>
      <c r="B127" s="29"/>
      <c r="C127" s="65" t="s">
        <v>116</v>
      </c>
      <c r="D127" s="28"/>
      <c r="E127" s="28"/>
      <c r="F127" s="28"/>
      <c r="G127" s="28"/>
      <c r="H127" s="28"/>
      <c r="I127" s="28"/>
      <c r="J127" s="124">
        <f>BK127</f>
        <v>0</v>
      </c>
      <c r="K127" s="28"/>
      <c r="L127" s="29"/>
      <c r="M127" s="61"/>
      <c r="N127" s="52"/>
      <c r="O127" s="62"/>
      <c r="P127" s="125">
        <f>P128+P155+P158+P159</f>
        <v>1593.8940279999997</v>
      </c>
      <c r="Q127" s="62"/>
      <c r="R127" s="125">
        <f>R128+R155+R158+R159</f>
        <v>33.176848</v>
      </c>
      <c r="S127" s="62"/>
      <c r="T127" s="126">
        <f>T128+T155+T158+T159</f>
        <v>49.833600000000004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4" t="s">
        <v>71</v>
      </c>
      <c r="AU127" s="14" t="s">
        <v>91</v>
      </c>
      <c r="BK127" s="127">
        <f>BK128+BK155+BK158+BK159</f>
        <v>0</v>
      </c>
    </row>
    <row r="128" spans="2:63" s="12" customFormat="1" ht="25.9" customHeight="1">
      <c r="B128" s="128"/>
      <c r="D128" s="129" t="s">
        <v>71</v>
      </c>
      <c r="E128" s="130" t="s">
        <v>117</v>
      </c>
      <c r="F128" s="130" t="s">
        <v>118</v>
      </c>
      <c r="J128" s="131">
        <f>BK128</f>
        <v>0</v>
      </c>
      <c r="L128" s="128"/>
      <c r="M128" s="132"/>
      <c r="N128" s="133"/>
      <c r="O128" s="133"/>
      <c r="P128" s="134">
        <f>P129+P132+P137+P143+P149</f>
        <v>780.7613079999999</v>
      </c>
      <c r="Q128" s="133"/>
      <c r="R128" s="134">
        <f>R129+R132+R137+R143+R149</f>
        <v>33.002356</v>
      </c>
      <c r="S128" s="133"/>
      <c r="T128" s="135">
        <f>T129+T132+T137+T143+T149</f>
        <v>49.833600000000004</v>
      </c>
      <c r="AR128" s="129" t="s">
        <v>77</v>
      </c>
      <c r="AT128" s="136" t="s">
        <v>71</v>
      </c>
      <c r="AU128" s="136" t="s">
        <v>72</v>
      </c>
      <c r="AY128" s="129" t="s">
        <v>119</v>
      </c>
      <c r="BK128" s="137">
        <f>BK129+BK132+BK137+BK143+BK149</f>
        <v>0</v>
      </c>
    </row>
    <row r="129" spans="2:63" s="12" customFormat="1" ht="22.9" customHeight="1">
      <c r="B129" s="128"/>
      <c r="D129" s="129" t="s">
        <v>71</v>
      </c>
      <c r="E129" s="138" t="s">
        <v>77</v>
      </c>
      <c r="F129" s="138" t="s">
        <v>120</v>
      </c>
      <c r="J129" s="139">
        <f>BK129</f>
        <v>0</v>
      </c>
      <c r="L129" s="128"/>
      <c r="M129" s="132"/>
      <c r="N129" s="133"/>
      <c r="O129" s="133"/>
      <c r="P129" s="134">
        <f>SUM(P130:P131)</f>
        <v>227.18710000000002</v>
      </c>
      <c r="Q129" s="133"/>
      <c r="R129" s="134">
        <f>SUM(R130:R131)</f>
        <v>0</v>
      </c>
      <c r="S129" s="133"/>
      <c r="T129" s="135">
        <f>SUM(T130:T131)</f>
        <v>48.576</v>
      </c>
      <c r="AR129" s="129" t="s">
        <v>77</v>
      </c>
      <c r="AT129" s="136" t="s">
        <v>71</v>
      </c>
      <c r="AU129" s="136" t="s">
        <v>77</v>
      </c>
      <c r="AY129" s="129" t="s">
        <v>119</v>
      </c>
      <c r="BK129" s="137">
        <f>SUM(BK130:BK131)</f>
        <v>0</v>
      </c>
    </row>
    <row r="130" spans="1:65" s="2" customFormat="1" ht="24.2" customHeight="1">
      <c r="A130" s="28"/>
      <c r="B130" s="140"/>
      <c r="C130" s="141" t="s">
        <v>7</v>
      </c>
      <c r="D130" s="141" t="s">
        <v>121</v>
      </c>
      <c r="E130" s="142" t="s">
        <v>122</v>
      </c>
      <c r="F130" s="143" t="s">
        <v>123</v>
      </c>
      <c r="G130" s="144" t="s">
        <v>124</v>
      </c>
      <c r="H130" s="145">
        <v>220.8</v>
      </c>
      <c r="I130" s="146"/>
      <c r="J130" s="146">
        <f>ROUND(I130*H130,2)</f>
        <v>0</v>
      </c>
      <c r="K130" s="147"/>
      <c r="L130" s="29"/>
      <c r="M130" s="148" t="s">
        <v>1</v>
      </c>
      <c r="N130" s="149" t="s">
        <v>37</v>
      </c>
      <c r="O130" s="150">
        <v>0.772</v>
      </c>
      <c r="P130" s="150">
        <f>O130*H130</f>
        <v>170.4576</v>
      </c>
      <c r="Q130" s="150">
        <v>0</v>
      </c>
      <c r="R130" s="150">
        <f>Q130*H130</f>
        <v>0</v>
      </c>
      <c r="S130" s="150">
        <v>0.22</v>
      </c>
      <c r="T130" s="151">
        <f>S130*H130</f>
        <v>48.576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2" t="s">
        <v>125</v>
      </c>
      <c r="AT130" s="152" t="s">
        <v>121</v>
      </c>
      <c r="AU130" s="152" t="s">
        <v>83</v>
      </c>
      <c r="AY130" s="14" t="s">
        <v>119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4" t="s">
        <v>77</v>
      </c>
      <c r="BK130" s="153">
        <f>ROUND(I130*H130,2)</f>
        <v>0</v>
      </c>
      <c r="BL130" s="14" t="s">
        <v>125</v>
      </c>
      <c r="BM130" s="152" t="s">
        <v>126</v>
      </c>
    </row>
    <row r="131" spans="1:65" s="2" customFormat="1" ht="24.2" customHeight="1">
      <c r="A131" s="28"/>
      <c r="B131" s="140"/>
      <c r="C131" s="141" t="s">
        <v>127</v>
      </c>
      <c r="D131" s="141" t="s">
        <v>121</v>
      </c>
      <c r="E131" s="142" t="s">
        <v>128</v>
      </c>
      <c r="F131" s="143" t="s">
        <v>129</v>
      </c>
      <c r="G131" s="144" t="s">
        <v>130</v>
      </c>
      <c r="H131" s="145">
        <v>11.5</v>
      </c>
      <c r="I131" s="146"/>
      <c r="J131" s="146">
        <f>ROUND(I131*H131,2)</f>
        <v>0</v>
      </c>
      <c r="K131" s="147"/>
      <c r="L131" s="29"/>
      <c r="M131" s="148" t="s">
        <v>1</v>
      </c>
      <c r="N131" s="149" t="s">
        <v>37</v>
      </c>
      <c r="O131" s="150">
        <v>4.933</v>
      </c>
      <c r="P131" s="150">
        <f>O131*H131</f>
        <v>56.7295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125</v>
      </c>
      <c r="AT131" s="152" t="s">
        <v>121</v>
      </c>
      <c r="AU131" s="152" t="s">
        <v>83</v>
      </c>
      <c r="AY131" s="14" t="s">
        <v>119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4" t="s">
        <v>77</v>
      </c>
      <c r="BK131" s="153">
        <f>ROUND(I131*H131,2)</f>
        <v>0</v>
      </c>
      <c r="BL131" s="14" t="s">
        <v>125</v>
      </c>
      <c r="BM131" s="152" t="s">
        <v>131</v>
      </c>
    </row>
    <row r="132" spans="2:63" s="12" customFormat="1" ht="22.9" customHeight="1">
      <c r="B132" s="128"/>
      <c r="D132" s="129" t="s">
        <v>71</v>
      </c>
      <c r="E132" s="138" t="s">
        <v>83</v>
      </c>
      <c r="F132" s="138" t="s">
        <v>132</v>
      </c>
      <c r="J132" s="139">
        <f>BK132</f>
        <v>0</v>
      </c>
      <c r="L132" s="128"/>
      <c r="M132" s="132"/>
      <c r="N132" s="133"/>
      <c r="O132" s="133"/>
      <c r="P132" s="134">
        <f>SUM(P133:P136)</f>
        <v>44.1759</v>
      </c>
      <c r="Q132" s="133"/>
      <c r="R132" s="134">
        <f>SUM(R133:R136)</f>
        <v>27.193194</v>
      </c>
      <c r="S132" s="133"/>
      <c r="T132" s="135">
        <f>SUM(T133:T136)</f>
        <v>0</v>
      </c>
      <c r="AR132" s="129" t="s">
        <v>77</v>
      </c>
      <c r="AT132" s="136" t="s">
        <v>71</v>
      </c>
      <c r="AU132" s="136" t="s">
        <v>77</v>
      </c>
      <c r="AY132" s="129" t="s">
        <v>119</v>
      </c>
      <c r="BK132" s="137">
        <f>SUM(BK133:BK136)</f>
        <v>0</v>
      </c>
    </row>
    <row r="133" spans="1:65" s="2" customFormat="1" ht="24.2" customHeight="1">
      <c r="A133" s="28"/>
      <c r="B133" s="140"/>
      <c r="C133" s="141" t="s">
        <v>83</v>
      </c>
      <c r="D133" s="141" t="s">
        <v>121</v>
      </c>
      <c r="E133" s="142" t="s">
        <v>133</v>
      </c>
      <c r="F133" s="143" t="s">
        <v>134</v>
      </c>
      <c r="G133" s="144" t="s">
        <v>135</v>
      </c>
      <c r="H133" s="145">
        <v>75.6</v>
      </c>
      <c r="I133" s="146"/>
      <c r="J133" s="146">
        <f>ROUND(I133*H133,2)</f>
        <v>0</v>
      </c>
      <c r="K133" s="147"/>
      <c r="L133" s="29"/>
      <c r="M133" s="148" t="s">
        <v>1</v>
      </c>
      <c r="N133" s="149" t="s">
        <v>37</v>
      </c>
      <c r="O133" s="150">
        <v>0.225</v>
      </c>
      <c r="P133" s="150">
        <f>O133*H133</f>
        <v>17.009999999999998</v>
      </c>
      <c r="Q133" s="150">
        <v>3E-05</v>
      </c>
      <c r="R133" s="150">
        <f>Q133*H133</f>
        <v>0.002268</v>
      </c>
      <c r="S133" s="150">
        <v>0</v>
      </c>
      <c r="T133" s="15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2" t="s">
        <v>125</v>
      </c>
      <c r="AT133" s="152" t="s">
        <v>121</v>
      </c>
      <c r="AU133" s="152" t="s">
        <v>83</v>
      </c>
      <c r="AY133" s="14" t="s">
        <v>119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4" t="s">
        <v>77</v>
      </c>
      <c r="BK133" s="153">
        <f>ROUND(I133*H133,2)</f>
        <v>0</v>
      </c>
      <c r="BL133" s="14" t="s">
        <v>125</v>
      </c>
      <c r="BM133" s="152" t="s">
        <v>136</v>
      </c>
    </row>
    <row r="134" spans="1:65" s="2" customFormat="1" ht="33" customHeight="1">
      <c r="A134" s="28"/>
      <c r="B134" s="140"/>
      <c r="C134" s="141" t="s">
        <v>137</v>
      </c>
      <c r="D134" s="141" t="s">
        <v>121</v>
      </c>
      <c r="E134" s="142" t="s">
        <v>138</v>
      </c>
      <c r="F134" s="143" t="s">
        <v>139</v>
      </c>
      <c r="G134" s="144" t="s">
        <v>135</v>
      </c>
      <c r="H134" s="145">
        <v>75.6</v>
      </c>
      <c r="I134" s="146"/>
      <c r="J134" s="146">
        <f>ROUND(I134*H134,2)</f>
        <v>0</v>
      </c>
      <c r="K134" s="147"/>
      <c r="L134" s="29"/>
      <c r="M134" s="148" t="s">
        <v>1</v>
      </c>
      <c r="N134" s="149" t="s">
        <v>37</v>
      </c>
      <c r="O134" s="150">
        <v>0.146</v>
      </c>
      <c r="P134" s="150">
        <f>O134*H134</f>
        <v>11.037599999999998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2" t="s">
        <v>125</v>
      </c>
      <c r="AT134" s="152" t="s">
        <v>121</v>
      </c>
      <c r="AU134" s="152" t="s">
        <v>83</v>
      </c>
      <c r="AY134" s="14" t="s">
        <v>119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4" t="s">
        <v>77</v>
      </c>
      <c r="BK134" s="153">
        <f>ROUND(I134*H134,2)</f>
        <v>0</v>
      </c>
      <c r="BL134" s="14" t="s">
        <v>125</v>
      </c>
      <c r="BM134" s="152" t="s">
        <v>140</v>
      </c>
    </row>
    <row r="135" spans="1:65" s="2" customFormat="1" ht="16.5" customHeight="1">
      <c r="A135" s="28"/>
      <c r="B135" s="140"/>
      <c r="C135" s="154" t="s">
        <v>125</v>
      </c>
      <c r="D135" s="154" t="s">
        <v>141</v>
      </c>
      <c r="E135" s="155" t="s">
        <v>142</v>
      </c>
      <c r="F135" s="156" t="s">
        <v>143</v>
      </c>
      <c r="G135" s="157" t="s">
        <v>130</v>
      </c>
      <c r="H135" s="158">
        <v>6</v>
      </c>
      <c r="I135" s="159"/>
      <c r="J135" s="159">
        <f>ROUND(I135*H135,2)</f>
        <v>0</v>
      </c>
      <c r="K135" s="160"/>
      <c r="L135" s="161"/>
      <c r="M135" s="162" t="s">
        <v>1</v>
      </c>
      <c r="N135" s="163" t="s">
        <v>37</v>
      </c>
      <c r="O135" s="150">
        <v>0</v>
      </c>
      <c r="P135" s="150">
        <f>O135*H135</f>
        <v>0</v>
      </c>
      <c r="Q135" s="150">
        <v>2.429</v>
      </c>
      <c r="R135" s="150">
        <f>Q135*H135</f>
        <v>14.573999999999998</v>
      </c>
      <c r="S135" s="150">
        <v>0</v>
      </c>
      <c r="T135" s="15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2" t="s">
        <v>144</v>
      </c>
      <c r="AT135" s="152" t="s">
        <v>141</v>
      </c>
      <c r="AU135" s="152" t="s">
        <v>83</v>
      </c>
      <c r="AY135" s="14" t="s">
        <v>119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4" t="s">
        <v>77</v>
      </c>
      <c r="BK135" s="153">
        <f>ROUND(I135*H135,2)</f>
        <v>0</v>
      </c>
      <c r="BL135" s="14" t="s">
        <v>125</v>
      </c>
      <c r="BM135" s="152" t="s">
        <v>145</v>
      </c>
    </row>
    <row r="136" spans="1:65" s="2" customFormat="1" ht="33" customHeight="1">
      <c r="A136" s="28"/>
      <c r="B136" s="140"/>
      <c r="C136" s="141" t="s">
        <v>146</v>
      </c>
      <c r="D136" s="141" t="s">
        <v>121</v>
      </c>
      <c r="E136" s="142" t="s">
        <v>147</v>
      </c>
      <c r="F136" s="143" t="s">
        <v>148</v>
      </c>
      <c r="G136" s="144" t="s">
        <v>124</v>
      </c>
      <c r="H136" s="145">
        <v>11.1</v>
      </c>
      <c r="I136" s="146"/>
      <c r="J136" s="146">
        <f>ROUND(I136*H136,2)</f>
        <v>0</v>
      </c>
      <c r="K136" s="147"/>
      <c r="L136" s="29"/>
      <c r="M136" s="148" t="s">
        <v>1</v>
      </c>
      <c r="N136" s="149" t="s">
        <v>37</v>
      </c>
      <c r="O136" s="150">
        <v>1.453</v>
      </c>
      <c r="P136" s="150">
        <f>O136*H136</f>
        <v>16.1283</v>
      </c>
      <c r="Q136" s="150">
        <v>1.13666</v>
      </c>
      <c r="R136" s="150">
        <f>Q136*H136</f>
        <v>12.616926</v>
      </c>
      <c r="S136" s="150">
        <v>0</v>
      </c>
      <c r="T136" s="151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2" t="s">
        <v>125</v>
      </c>
      <c r="AT136" s="152" t="s">
        <v>121</v>
      </c>
      <c r="AU136" s="152" t="s">
        <v>83</v>
      </c>
      <c r="AY136" s="14" t="s">
        <v>119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4" t="s">
        <v>77</v>
      </c>
      <c r="BK136" s="153">
        <f>ROUND(I136*H136,2)</f>
        <v>0</v>
      </c>
      <c r="BL136" s="14" t="s">
        <v>125</v>
      </c>
      <c r="BM136" s="152" t="s">
        <v>149</v>
      </c>
    </row>
    <row r="137" spans="2:63" s="12" customFormat="1" ht="22.9" customHeight="1">
      <c r="B137" s="128"/>
      <c r="D137" s="129" t="s">
        <v>71</v>
      </c>
      <c r="E137" s="138" t="s">
        <v>150</v>
      </c>
      <c r="F137" s="138" t="s">
        <v>151</v>
      </c>
      <c r="J137" s="139">
        <f>BK137</f>
        <v>0</v>
      </c>
      <c r="L137" s="128"/>
      <c r="M137" s="132"/>
      <c r="N137" s="133"/>
      <c r="O137" s="133"/>
      <c r="P137" s="134">
        <f>SUM(P138:P142)</f>
        <v>338.9136</v>
      </c>
      <c r="Q137" s="133"/>
      <c r="R137" s="134">
        <f>SUM(R138:R142)</f>
        <v>5.770111999999999</v>
      </c>
      <c r="S137" s="133"/>
      <c r="T137" s="135">
        <f>SUM(T138:T142)</f>
        <v>0</v>
      </c>
      <c r="AR137" s="129" t="s">
        <v>77</v>
      </c>
      <c r="AT137" s="136" t="s">
        <v>71</v>
      </c>
      <c r="AU137" s="136" t="s">
        <v>77</v>
      </c>
      <c r="AY137" s="129" t="s">
        <v>119</v>
      </c>
      <c r="BK137" s="137">
        <f>SUM(BK138:BK142)</f>
        <v>0</v>
      </c>
    </row>
    <row r="138" spans="1:65" s="2" customFormat="1" ht="33" customHeight="1">
      <c r="A138" s="28"/>
      <c r="B138" s="140"/>
      <c r="C138" s="141" t="s">
        <v>152</v>
      </c>
      <c r="D138" s="141" t="s">
        <v>121</v>
      </c>
      <c r="E138" s="142" t="s">
        <v>153</v>
      </c>
      <c r="F138" s="143" t="s">
        <v>154</v>
      </c>
      <c r="G138" s="144" t="s">
        <v>155</v>
      </c>
      <c r="H138" s="145">
        <v>89</v>
      </c>
      <c r="I138" s="146"/>
      <c r="J138" s="146">
        <f>ROUND(I138*H138,2)</f>
        <v>0</v>
      </c>
      <c r="K138" s="147"/>
      <c r="L138" s="29"/>
      <c r="M138" s="148" t="s">
        <v>1</v>
      </c>
      <c r="N138" s="149" t="s">
        <v>37</v>
      </c>
      <c r="O138" s="150">
        <v>0.632</v>
      </c>
      <c r="P138" s="150">
        <f>O138*H138</f>
        <v>56.248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2" t="s">
        <v>125</v>
      </c>
      <c r="AT138" s="152" t="s">
        <v>121</v>
      </c>
      <c r="AU138" s="152" t="s">
        <v>83</v>
      </c>
      <c r="AY138" s="14" t="s">
        <v>119</v>
      </c>
      <c r="BE138" s="153">
        <f>IF(N138="základní",J138,0)</f>
        <v>0</v>
      </c>
      <c r="BF138" s="153">
        <f>IF(N138="snížená",J138,0)</f>
        <v>0</v>
      </c>
      <c r="BG138" s="153">
        <f>IF(N138="zákl. přenesená",J138,0)</f>
        <v>0</v>
      </c>
      <c r="BH138" s="153">
        <f>IF(N138="sníž. přenesená",J138,0)</f>
        <v>0</v>
      </c>
      <c r="BI138" s="153">
        <f>IF(N138="nulová",J138,0)</f>
        <v>0</v>
      </c>
      <c r="BJ138" s="14" t="s">
        <v>77</v>
      </c>
      <c r="BK138" s="153">
        <f>ROUND(I138*H138,2)</f>
        <v>0</v>
      </c>
      <c r="BL138" s="14" t="s">
        <v>125</v>
      </c>
      <c r="BM138" s="152" t="s">
        <v>156</v>
      </c>
    </row>
    <row r="139" spans="1:65" s="2" customFormat="1" ht="24.2" customHeight="1">
      <c r="A139" s="28"/>
      <c r="B139" s="140"/>
      <c r="C139" s="141" t="s">
        <v>157</v>
      </c>
      <c r="D139" s="141" t="s">
        <v>121</v>
      </c>
      <c r="E139" s="142" t="s">
        <v>158</v>
      </c>
      <c r="F139" s="143" t="s">
        <v>159</v>
      </c>
      <c r="G139" s="144" t="s">
        <v>155</v>
      </c>
      <c r="H139" s="145">
        <v>88</v>
      </c>
      <c r="I139" s="146"/>
      <c r="J139" s="146">
        <f>ROUND(I139*H139,2)</f>
        <v>0</v>
      </c>
      <c r="K139" s="147"/>
      <c r="L139" s="29"/>
      <c r="M139" s="148" t="s">
        <v>1</v>
      </c>
      <c r="N139" s="149" t="s">
        <v>37</v>
      </c>
      <c r="O139" s="150">
        <v>1.25</v>
      </c>
      <c r="P139" s="150">
        <f>O139*H139</f>
        <v>110</v>
      </c>
      <c r="Q139" s="150">
        <v>0.0004</v>
      </c>
      <c r="R139" s="150">
        <f>Q139*H139</f>
        <v>0.0352</v>
      </c>
      <c r="S139" s="150">
        <v>0</v>
      </c>
      <c r="T139" s="151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2" t="s">
        <v>125</v>
      </c>
      <c r="AT139" s="152" t="s">
        <v>121</v>
      </c>
      <c r="AU139" s="152" t="s">
        <v>83</v>
      </c>
      <c r="AY139" s="14" t="s">
        <v>119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4" t="s">
        <v>77</v>
      </c>
      <c r="BK139" s="153">
        <f>ROUND(I139*H139,2)</f>
        <v>0</v>
      </c>
      <c r="BL139" s="14" t="s">
        <v>125</v>
      </c>
      <c r="BM139" s="152" t="s">
        <v>160</v>
      </c>
    </row>
    <row r="140" spans="1:65" s="2" customFormat="1" ht="37.9" customHeight="1">
      <c r="A140" s="28"/>
      <c r="B140" s="140"/>
      <c r="C140" s="154" t="s">
        <v>161</v>
      </c>
      <c r="D140" s="154" t="s">
        <v>141</v>
      </c>
      <c r="E140" s="155" t="s">
        <v>162</v>
      </c>
      <c r="F140" s="156" t="s">
        <v>163</v>
      </c>
      <c r="G140" s="157" t="s">
        <v>155</v>
      </c>
      <c r="H140" s="158">
        <v>88</v>
      </c>
      <c r="I140" s="159"/>
      <c r="J140" s="159">
        <f>ROUND(I140*H140,2)</f>
        <v>0</v>
      </c>
      <c r="K140" s="160"/>
      <c r="L140" s="161"/>
      <c r="M140" s="162" t="s">
        <v>1</v>
      </c>
      <c r="N140" s="163" t="s">
        <v>37</v>
      </c>
      <c r="O140" s="150">
        <v>0</v>
      </c>
      <c r="P140" s="150">
        <f>O140*H140</f>
        <v>0</v>
      </c>
      <c r="Q140" s="150">
        <v>0.046</v>
      </c>
      <c r="R140" s="150">
        <f>Q140*H140</f>
        <v>4.048</v>
      </c>
      <c r="S140" s="150">
        <v>0</v>
      </c>
      <c r="T140" s="151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2" t="s">
        <v>144</v>
      </c>
      <c r="AT140" s="152" t="s">
        <v>141</v>
      </c>
      <c r="AU140" s="152" t="s">
        <v>83</v>
      </c>
      <c r="AY140" s="14" t="s">
        <v>119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4" t="s">
        <v>77</v>
      </c>
      <c r="BK140" s="153">
        <f>ROUND(I140*H140,2)</f>
        <v>0</v>
      </c>
      <c r="BL140" s="14" t="s">
        <v>125</v>
      </c>
      <c r="BM140" s="152" t="s">
        <v>164</v>
      </c>
    </row>
    <row r="141" spans="1:65" s="2" customFormat="1" ht="24.2" customHeight="1">
      <c r="A141" s="28"/>
      <c r="B141" s="140"/>
      <c r="C141" s="141" t="s">
        <v>165</v>
      </c>
      <c r="D141" s="141" t="s">
        <v>121</v>
      </c>
      <c r="E141" s="142" t="s">
        <v>166</v>
      </c>
      <c r="F141" s="143" t="s">
        <v>167</v>
      </c>
      <c r="G141" s="144" t="s">
        <v>135</v>
      </c>
      <c r="H141" s="145">
        <v>220.8</v>
      </c>
      <c r="I141" s="146"/>
      <c r="J141" s="146">
        <f>ROUND(I141*H141,2)</f>
        <v>0</v>
      </c>
      <c r="K141" s="147"/>
      <c r="L141" s="29"/>
      <c r="M141" s="148" t="s">
        <v>1</v>
      </c>
      <c r="N141" s="149" t="s">
        <v>37</v>
      </c>
      <c r="O141" s="150">
        <v>0.782</v>
      </c>
      <c r="P141" s="150">
        <f>O141*H141</f>
        <v>172.6656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2" t="s">
        <v>125</v>
      </c>
      <c r="AT141" s="152" t="s">
        <v>121</v>
      </c>
      <c r="AU141" s="152" t="s">
        <v>83</v>
      </c>
      <c r="AY141" s="14" t="s">
        <v>119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4" t="s">
        <v>77</v>
      </c>
      <c r="BK141" s="153">
        <f>ROUND(I141*H141,2)</f>
        <v>0</v>
      </c>
      <c r="BL141" s="14" t="s">
        <v>125</v>
      </c>
      <c r="BM141" s="152" t="s">
        <v>168</v>
      </c>
    </row>
    <row r="142" spans="1:65" s="2" customFormat="1" ht="44.25" customHeight="1">
      <c r="A142" s="28"/>
      <c r="B142" s="140"/>
      <c r="C142" s="154" t="s">
        <v>169</v>
      </c>
      <c r="D142" s="154" t="s">
        <v>141</v>
      </c>
      <c r="E142" s="155" t="s">
        <v>170</v>
      </c>
      <c r="F142" s="156" t="s">
        <v>171</v>
      </c>
      <c r="G142" s="157" t="s">
        <v>155</v>
      </c>
      <c r="H142" s="158">
        <v>88.32</v>
      </c>
      <c r="I142" s="159"/>
      <c r="J142" s="159">
        <f>ROUND(I142*H142,2)</f>
        <v>0</v>
      </c>
      <c r="K142" s="160"/>
      <c r="L142" s="161"/>
      <c r="M142" s="162" t="s">
        <v>1</v>
      </c>
      <c r="N142" s="163" t="s">
        <v>37</v>
      </c>
      <c r="O142" s="150">
        <v>0</v>
      </c>
      <c r="P142" s="150">
        <f>O142*H142</f>
        <v>0</v>
      </c>
      <c r="Q142" s="150">
        <v>0.0191</v>
      </c>
      <c r="R142" s="150">
        <f>Q142*H142</f>
        <v>1.6869119999999997</v>
      </c>
      <c r="S142" s="150">
        <v>0</v>
      </c>
      <c r="T142" s="151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2" t="s">
        <v>144</v>
      </c>
      <c r="AT142" s="152" t="s">
        <v>141</v>
      </c>
      <c r="AU142" s="152" t="s">
        <v>83</v>
      </c>
      <c r="AY142" s="14" t="s">
        <v>119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4" t="s">
        <v>77</v>
      </c>
      <c r="BK142" s="153">
        <f>ROUND(I142*H142,2)</f>
        <v>0</v>
      </c>
      <c r="BL142" s="14" t="s">
        <v>125</v>
      </c>
      <c r="BM142" s="152" t="s">
        <v>172</v>
      </c>
    </row>
    <row r="143" spans="2:63" s="12" customFormat="1" ht="22.9" customHeight="1">
      <c r="B143" s="128"/>
      <c r="D143" s="129" t="s">
        <v>71</v>
      </c>
      <c r="E143" s="138" t="s">
        <v>152</v>
      </c>
      <c r="F143" s="138" t="s">
        <v>173</v>
      </c>
      <c r="J143" s="139">
        <f>BK143</f>
        <v>0</v>
      </c>
      <c r="L143" s="128"/>
      <c r="M143" s="132"/>
      <c r="N143" s="133"/>
      <c r="O143" s="133"/>
      <c r="P143" s="134">
        <f>SUM(P144:P148)</f>
        <v>166.435</v>
      </c>
      <c r="Q143" s="133"/>
      <c r="R143" s="134">
        <f>SUM(R144:R148)</f>
        <v>0.03905</v>
      </c>
      <c r="S143" s="133"/>
      <c r="T143" s="135">
        <f>SUM(T144:T148)</f>
        <v>1.2576</v>
      </c>
      <c r="AR143" s="129" t="s">
        <v>77</v>
      </c>
      <c r="AT143" s="136" t="s">
        <v>71</v>
      </c>
      <c r="AU143" s="136" t="s">
        <v>77</v>
      </c>
      <c r="AY143" s="129" t="s">
        <v>119</v>
      </c>
      <c r="BK143" s="137">
        <f>SUM(BK144:BK148)</f>
        <v>0</v>
      </c>
    </row>
    <row r="144" spans="1:65" s="2" customFormat="1" ht="24.2" customHeight="1">
      <c r="A144" s="28"/>
      <c r="B144" s="140"/>
      <c r="C144" s="141" t="s">
        <v>174</v>
      </c>
      <c r="D144" s="141" t="s">
        <v>121</v>
      </c>
      <c r="E144" s="142" t="s">
        <v>175</v>
      </c>
      <c r="F144" s="143" t="s">
        <v>176</v>
      </c>
      <c r="G144" s="144" t="s">
        <v>135</v>
      </c>
      <c r="H144" s="145">
        <v>220</v>
      </c>
      <c r="I144" s="146"/>
      <c r="J144" s="146">
        <f>ROUND(I144*H144,2)</f>
        <v>0</v>
      </c>
      <c r="K144" s="147"/>
      <c r="L144" s="29"/>
      <c r="M144" s="148" t="s">
        <v>1</v>
      </c>
      <c r="N144" s="149" t="s">
        <v>37</v>
      </c>
      <c r="O144" s="150">
        <v>0.196</v>
      </c>
      <c r="P144" s="150">
        <f>O144*H144</f>
        <v>43.120000000000005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2" t="s">
        <v>125</v>
      </c>
      <c r="AT144" s="152" t="s">
        <v>121</v>
      </c>
      <c r="AU144" s="152" t="s">
        <v>83</v>
      </c>
      <c r="AY144" s="14" t="s">
        <v>119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4" t="s">
        <v>77</v>
      </c>
      <c r="BK144" s="153">
        <f>ROUND(I144*H144,2)</f>
        <v>0</v>
      </c>
      <c r="BL144" s="14" t="s">
        <v>125</v>
      </c>
      <c r="BM144" s="152" t="s">
        <v>177</v>
      </c>
    </row>
    <row r="145" spans="1:65" s="2" customFormat="1" ht="24.2" customHeight="1">
      <c r="A145" s="28"/>
      <c r="B145" s="140"/>
      <c r="C145" s="141" t="s">
        <v>8</v>
      </c>
      <c r="D145" s="141" t="s">
        <v>121</v>
      </c>
      <c r="E145" s="142" t="s">
        <v>178</v>
      </c>
      <c r="F145" s="143" t="s">
        <v>179</v>
      </c>
      <c r="G145" s="144" t="s">
        <v>155</v>
      </c>
      <c r="H145" s="145">
        <v>355</v>
      </c>
      <c r="I145" s="146"/>
      <c r="J145" s="146">
        <f>ROUND(I145*H145,2)</f>
        <v>0</v>
      </c>
      <c r="K145" s="147"/>
      <c r="L145" s="29"/>
      <c r="M145" s="148" t="s">
        <v>1</v>
      </c>
      <c r="N145" s="149" t="s">
        <v>37</v>
      </c>
      <c r="O145" s="150">
        <v>0.081</v>
      </c>
      <c r="P145" s="150">
        <f>O145*H145</f>
        <v>28.755000000000003</v>
      </c>
      <c r="Q145" s="150">
        <v>1E-05</v>
      </c>
      <c r="R145" s="150">
        <f>Q145*H145</f>
        <v>0.00355</v>
      </c>
      <c r="S145" s="150">
        <v>0</v>
      </c>
      <c r="T145" s="151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2" t="s">
        <v>180</v>
      </c>
      <c r="AT145" s="152" t="s">
        <v>121</v>
      </c>
      <c r="AU145" s="152" t="s">
        <v>83</v>
      </c>
      <c r="AY145" s="14" t="s">
        <v>119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4" t="s">
        <v>77</v>
      </c>
      <c r="BK145" s="153">
        <f>ROUND(I145*H145,2)</f>
        <v>0</v>
      </c>
      <c r="BL145" s="14" t="s">
        <v>180</v>
      </c>
      <c r="BM145" s="152" t="s">
        <v>181</v>
      </c>
    </row>
    <row r="146" spans="1:65" s="2" customFormat="1" ht="21.75" customHeight="1">
      <c r="A146" s="28"/>
      <c r="B146" s="140"/>
      <c r="C146" s="141" t="s">
        <v>180</v>
      </c>
      <c r="D146" s="141" t="s">
        <v>121</v>
      </c>
      <c r="E146" s="142" t="s">
        <v>182</v>
      </c>
      <c r="F146" s="143" t="s">
        <v>183</v>
      </c>
      <c r="G146" s="144" t="s">
        <v>155</v>
      </c>
      <c r="H146" s="145">
        <v>355</v>
      </c>
      <c r="I146" s="146"/>
      <c r="J146" s="146">
        <f>ROUND(I146*H146,2)</f>
        <v>0</v>
      </c>
      <c r="K146" s="147"/>
      <c r="L146" s="29"/>
      <c r="M146" s="148" t="s">
        <v>1</v>
      </c>
      <c r="N146" s="149" t="s">
        <v>37</v>
      </c>
      <c r="O146" s="150">
        <v>0.056</v>
      </c>
      <c r="P146" s="150">
        <f>O146*H146</f>
        <v>19.88</v>
      </c>
      <c r="Q146" s="150">
        <v>0.0001</v>
      </c>
      <c r="R146" s="150">
        <f>Q146*H146</f>
        <v>0.035500000000000004</v>
      </c>
      <c r="S146" s="150">
        <v>0</v>
      </c>
      <c r="T146" s="151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2" t="s">
        <v>125</v>
      </c>
      <c r="AT146" s="152" t="s">
        <v>121</v>
      </c>
      <c r="AU146" s="152" t="s">
        <v>83</v>
      </c>
      <c r="AY146" s="14" t="s">
        <v>119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4" t="s">
        <v>77</v>
      </c>
      <c r="BK146" s="153">
        <f>ROUND(I146*H146,2)</f>
        <v>0</v>
      </c>
      <c r="BL146" s="14" t="s">
        <v>125</v>
      </c>
      <c r="BM146" s="152" t="s">
        <v>184</v>
      </c>
    </row>
    <row r="147" spans="1:65" s="2" customFormat="1" ht="24.2" customHeight="1">
      <c r="A147" s="28"/>
      <c r="B147" s="140"/>
      <c r="C147" s="141" t="s">
        <v>185</v>
      </c>
      <c r="D147" s="141" t="s">
        <v>121</v>
      </c>
      <c r="E147" s="142" t="s">
        <v>186</v>
      </c>
      <c r="F147" s="143" t="s">
        <v>187</v>
      </c>
      <c r="G147" s="144" t="s">
        <v>155</v>
      </c>
      <c r="H147" s="145">
        <v>89</v>
      </c>
      <c r="I147" s="146"/>
      <c r="J147" s="146">
        <f>ROUND(I147*H147,2)</f>
        <v>0</v>
      </c>
      <c r="K147" s="147"/>
      <c r="L147" s="29"/>
      <c r="M147" s="148" t="s">
        <v>1</v>
      </c>
      <c r="N147" s="149" t="s">
        <v>37</v>
      </c>
      <c r="O147" s="150">
        <v>0.32</v>
      </c>
      <c r="P147" s="150">
        <f>O147*H147</f>
        <v>28.48</v>
      </c>
      <c r="Q147" s="150">
        <v>0</v>
      </c>
      <c r="R147" s="150">
        <f>Q147*H147</f>
        <v>0</v>
      </c>
      <c r="S147" s="150">
        <v>0.008</v>
      </c>
      <c r="T147" s="151">
        <f>S147*H147</f>
        <v>0.712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2" t="s">
        <v>125</v>
      </c>
      <c r="AT147" s="152" t="s">
        <v>121</v>
      </c>
      <c r="AU147" s="152" t="s">
        <v>83</v>
      </c>
      <c r="AY147" s="14" t="s">
        <v>119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4" t="s">
        <v>77</v>
      </c>
      <c r="BK147" s="153">
        <f>ROUND(I147*H147,2)</f>
        <v>0</v>
      </c>
      <c r="BL147" s="14" t="s">
        <v>125</v>
      </c>
      <c r="BM147" s="152" t="s">
        <v>188</v>
      </c>
    </row>
    <row r="148" spans="1:65" s="2" customFormat="1" ht="24.2" customHeight="1">
      <c r="A148" s="28"/>
      <c r="B148" s="140"/>
      <c r="C148" s="141" t="s">
        <v>189</v>
      </c>
      <c r="D148" s="141" t="s">
        <v>121</v>
      </c>
      <c r="E148" s="142" t="s">
        <v>190</v>
      </c>
      <c r="F148" s="143" t="s">
        <v>191</v>
      </c>
      <c r="G148" s="144" t="s">
        <v>135</v>
      </c>
      <c r="H148" s="145">
        <v>220</v>
      </c>
      <c r="I148" s="146"/>
      <c r="J148" s="146">
        <f>ROUND(I148*H148,2)</f>
        <v>0</v>
      </c>
      <c r="K148" s="147"/>
      <c r="L148" s="29"/>
      <c r="M148" s="148" t="s">
        <v>1</v>
      </c>
      <c r="N148" s="149" t="s">
        <v>37</v>
      </c>
      <c r="O148" s="150">
        <v>0.21</v>
      </c>
      <c r="P148" s="150">
        <f>O148*H148</f>
        <v>46.199999999999996</v>
      </c>
      <c r="Q148" s="150">
        <v>0</v>
      </c>
      <c r="R148" s="150">
        <f>Q148*H148</f>
        <v>0</v>
      </c>
      <c r="S148" s="150">
        <v>0.00248</v>
      </c>
      <c r="T148" s="151">
        <f>S148*H148</f>
        <v>0.5456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2" t="s">
        <v>125</v>
      </c>
      <c r="AT148" s="152" t="s">
        <v>121</v>
      </c>
      <c r="AU148" s="152" t="s">
        <v>83</v>
      </c>
      <c r="AY148" s="14" t="s">
        <v>119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4" t="s">
        <v>77</v>
      </c>
      <c r="BK148" s="153">
        <f>ROUND(I148*H148,2)</f>
        <v>0</v>
      </c>
      <c r="BL148" s="14" t="s">
        <v>125</v>
      </c>
      <c r="BM148" s="152" t="s">
        <v>192</v>
      </c>
    </row>
    <row r="149" spans="2:63" s="12" customFormat="1" ht="22.9" customHeight="1">
      <c r="B149" s="128"/>
      <c r="D149" s="129" t="s">
        <v>71</v>
      </c>
      <c r="E149" s="138" t="s">
        <v>193</v>
      </c>
      <c r="F149" s="138" t="s">
        <v>194</v>
      </c>
      <c r="J149" s="139">
        <f>BK149</f>
        <v>0</v>
      </c>
      <c r="L149" s="128"/>
      <c r="M149" s="132"/>
      <c r="N149" s="133"/>
      <c r="O149" s="133"/>
      <c r="P149" s="134">
        <f>SUM(P150:P154)</f>
        <v>4.049708</v>
      </c>
      <c r="Q149" s="133"/>
      <c r="R149" s="134">
        <f>SUM(R150:R154)</f>
        <v>0</v>
      </c>
      <c r="S149" s="133"/>
      <c r="T149" s="135">
        <f>SUM(T150:T154)</f>
        <v>0</v>
      </c>
      <c r="AR149" s="129" t="s">
        <v>77</v>
      </c>
      <c r="AT149" s="136" t="s">
        <v>71</v>
      </c>
      <c r="AU149" s="136" t="s">
        <v>77</v>
      </c>
      <c r="AY149" s="129" t="s">
        <v>119</v>
      </c>
      <c r="BK149" s="137">
        <f>SUM(BK150:BK154)</f>
        <v>0</v>
      </c>
    </row>
    <row r="150" spans="1:65" s="2" customFormat="1" ht="21.75" customHeight="1">
      <c r="A150" s="28"/>
      <c r="B150" s="140"/>
      <c r="C150" s="141" t="s">
        <v>195</v>
      </c>
      <c r="D150" s="141" t="s">
        <v>121</v>
      </c>
      <c r="E150" s="142" t="s">
        <v>196</v>
      </c>
      <c r="F150" s="143" t="s">
        <v>197</v>
      </c>
      <c r="G150" s="144" t="s">
        <v>198</v>
      </c>
      <c r="H150" s="145">
        <v>19.2</v>
      </c>
      <c r="I150" s="146"/>
      <c r="J150" s="146">
        <f>ROUND(I150*H150,2)</f>
        <v>0</v>
      </c>
      <c r="K150" s="147"/>
      <c r="L150" s="29"/>
      <c r="M150" s="148" t="s">
        <v>1</v>
      </c>
      <c r="N150" s="149" t="s">
        <v>37</v>
      </c>
      <c r="O150" s="150">
        <v>0.03</v>
      </c>
      <c r="P150" s="150">
        <f>O150*H150</f>
        <v>0.576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2" t="s">
        <v>125</v>
      </c>
      <c r="AT150" s="152" t="s">
        <v>121</v>
      </c>
      <c r="AU150" s="152" t="s">
        <v>83</v>
      </c>
      <c r="AY150" s="14" t="s">
        <v>119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4" t="s">
        <v>77</v>
      </c>
      <c r="BK150" s="153">
        <f>ROUND(I150*H150,2)</f>
        <v>0</v>
      </c>
      <c r="BL150" s="14" t="s">
        <v>125</v>
      </c>
      <c r="BM150" s="152" t="s">
        <v>199</v>
      </c>
    </row>
    <row r="151" spans="1:65" s="2" customFormat="1" ht="24.2" customHeight="1">
      <c r="A151" s="28"/>
      <c r="B151" s="140"/>
      <c r="C151" s="141" t="s">
        <v>200</v>
      </c>
      <c r="D151" s="141" t="s">
        <v>121</v>
      </c>
      <c r="E151" s="142" t="s">
        <v>201</v>
      </c>
      <c r="F151" s="143" t="s">
        <v>202</v>
      </c>
      <c r="G151" s="144" t="s">
        <v>198</v>
      </c>
      <c r="H151" s="145">
        <v>192</v>
      </c>
      <c r="I151" s="146"/>
      <c r="J151" s="146">
        <f>ROUND(I151*H151,2)</f>
        <v>0</v>
      </c>
      <c r="K151" s="147"/>
      <c r="L151" s="29"/>
      <c r="M151" s="148" t="s">
        <v>1</v>
      </c>
      <c r="N151" s="149" t="s">
        <v>37</v>
      </c>
      <c r="O151" s="150">
        <v>0.002</v>
      </c>
      <c r="P151" s="150">
        <f>O151*H151</f>
        <v>0.384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2" t="s">
        <v>125</v>
      </c>
      <c r="AT151" s="152" t="s">
        <v>121</v>
      </c>
      <c r="AU151" s="152" t="s">
        <v>83</v>
      </c>
      <c r="AY151" s="14" t="s">
        <v>119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4" t="s">
        <v>77</v>
      </c>
      <c r="BK151" s="153">
        <f>ROUND(I151*H151,2)</f>
        <v>0</v>
      </c>
      <c r="BL151" s="14" t="s">
        <v>125</v>
      </c>
      <c r="BM151" s="152" t="s">
        <v>203</v>
      </c>
    </row>
    <row r="152" spans="1:65" s="2" customFormat="1" ht="21.75" customHeight="1">
      <c r="A152" s="28"/>
      <c r="B152" s="140"/>
      <c r="C152" s="141" t="s">
        <v>204</v>
      </c>
      <c r="D152" s="141" t="s">
        <v>121</v>
      </c>
      <c r="E152" s="142" t="s">
        <v>205</v>
      </c>
      <c r="F152" s="143" t="s">
        <v>206</v>
      </c>
      <c r="G152" s="144" t="s">
        <v>198</v>
      </c>
      <c r="H152" s="145">
        <v>49.834</v>
      </c>
      <c r="I152" s="146"/>
      <c r="J152" s="146">
        <f>ROUND(I152*H152,2)</f>
        <v>0</v>
      </c>
      <c r="K152" s="147"/>
      <c r="L152" s="29"/>
      <c r="M152" s="148" t="s">
        <v>1</v>
      </c>
      <c r="N152" s="149" t="s">
        <v>37</v>
      </c>
      <c r="O152" s="150">
        <v>0.032</v>
      </c>
      <c r="P152" s="150">
        <f>O152*H152</f>
        <v>1.594688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2" t="s">
        <v>125</v>
      </c>
      <c r="AT152" s="152" t="s">
        <v>121</v>
      </c>
      <c r="AU152" s="152" t="s">
        <v>83</v>
      </c>
      <c r="AY152" s="14" t="s">
        <v>119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4" t="s">
        <v>77</v>
      </c>
      <c r="BK152" s="153">
        <f>ROUND(I152*H152,2)</f>
        <v>0</v>
      </c>
      <c r="BL152" s="14" t="s">
        <v>125</v>
      </c>
      <c r="BM152" s="152" t="s">
        <v>207</v>
      </c>
    </row>
    <row r="153" spans="1:65" s="2" customFormat="1" ht="24.2" customHeight="1">
      <c r="A153" s="28"/>
      <c r="B153" s="140"/>
      <c r="C153" s="141" t="s">
        <v>208</v>
      </c>
      <c r="D153" s="141" t="s">
        <v>121</v>
      </c>
      <c r="E153" s="142" t="s">
        <v>209</v>
      </c>
      <c r="F153" s="143" t="s">
        <v>210</v>
      </c>
      <c r="G153" s="144" t="s">
        <v>198</v>
      </c>
      <c r="H153" s="145">
        <v>498.34</v>
      </c>
      <c r="I153" s="146"/>
      <c r="J153" s="146">
        <f>ROUND(I153*H153,2)</f>
        <v>0</v>
      </c>
      <c r="K153" s="147"/>
      <c r="L153" s="29"/>
      <c r="M153" s="148" t="s">
        <v>1</v>
      </c>
      <c r="N153" s="149" t="s">
        <v>37</v>
      </c>
      <c r="O153" s="150">
        <v>0.003</v>
      </c>
      <c r="P153" s="150">
        <f>O153*H153</f>
        <v>1.49502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2" t="s">
        <v>125</v>
      </c>
      <c r="AT153" s="152" t="s">
        <v>121</v>
      </c>
      <c r="AU153" s="152" t="s">
        <v>83</v>
      </c>
      <c r="AY153" s="14" t="s">
        <v>119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4" t="s">
        <v>77</v>
      </c>
      <c r="BK153" s="153">
        <f>ROUND(I153*H153,2)</f>
        <v>0</v>
      </c>
      <c r="BL153" s="14" t="s">
        <v>125</v>
      </c>
      <c r="BM153" s="152" t="s">
        <v>211</v>
      </c>
    </row>
    <row r="154" spans="1:65" s="2" customFormat="1" ht="44.25" customHeight="1">
      <c r="A154" s="28"/>
      <c r="B154" s="140"/>
      <c r="C154" s="141" t="s">
        <v>212</v>
      </c>
      <c r="D154" s="141" t="s">
        <v>121</v>
      </c>
      <c r="E154" s="142" t="s">
        <v>213</v>
      </c>
      <c r="F154" s="143" t="s">
        <v>214</v>
      </c>
      <c r="G154" s="144" t="s">
        <v>198</v>
      </c>
      <c r="H154" s="145">
        <v>49.834</v>
      </c>
      <c r="I154" s="146"/>
      <c r="J154" s="146">
        <f>ROUND(I154*H154,2)</f>
        <v>0</v>
      </c>
      <c r="K154" s="147"/>
      <c r="L154" s="29"/>
      <c r="M154" s="148" t="s">
        <v>1</v>
      </c>
      <c r="N154" s="149" t="s">
        <v>37</v>
      </c>
      <c r="O154" s="150">
        <v>0</v>
      </c>
      <c r="P154" s="150">
        <f>O154*H154</f>
        <v>0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2" t="s">
        <v>125</v>
      </c>
      <c r="AT154" s="152" t="s">
        <v>121</v>
      </c>
      <c r="AU154" s="152" t="s">
        <v>83</v>
      </c>
      <c r="AY154" s="14" t="s">
        <v>119</v>
      </c>
      <c r="BE154" s="153">
        <f>IF(N154="základní",J154,0)</f>
        <v>0</v>
      </c>
      <c r="BF154" s="153">
        <f>IF(N154="snížená",J154,0)</f>
        <v>0</v>
      </c>
      <c r="BG154" s="153">
        <f>IF(N154="zákl. přenesená",J154,0)</f>
        <v>0</v>
      </c>
      <c r="BH154" s="153">
        <f>IF(N154="sníž. přenesená",J154,0)</f>
        <v>0</v>
      </c>
      <c r="BI154" s="153">
        <f>IF(N154="nulová",J154,0)</f>
        <v>0</v>
      </c>
      <c r="BJ154" s="14" t="s">
        <v>77</v>
      </c>
      <c r="BK154" s="153">
        <f>ROUND(I154*H154,2)</f>
        <v>0</v>
      </c>
      <c r="BL154" s="14" t="s">
        <v>125</v>
      </c>
      <c r="BM154" s="152" t="s">
        <v>215</v>
      </c>
    </row>
    <row r="155" spans="2:63" s="12" customFormat="1" ht="25.9" customHeight="1">
      <c r="B155" s="128"/>
      <c r="D155" s="129" t="s">
        <v>71</v>
      </c>
      <c r="E155" s="130" t="s">
        <v>216</v>
      </c>
      <c r="F155" s="130" t="s">
        <v>217</v>
      </c>
      <c r="J155" s="131">
        <f>BK155</f>
        <v>0</v>
      </c>
      <c r="L155" s="128"/>
      <c r="M155" s="132"/>
      <c r="N155" s="133"/>
      <c r="O155" s="133"/>
      <c r="P155" s="134">
        <f>P156</f>
        <v>813.13272</v>
      </c>
      <c r="Q155" s="133"/>
      <c r="R155" s="134">
        <f>R156</f>
        <v>0.17449199999999998</v>
      </c>
      <c r="S155" s="133"/>
      <c r="T155" s="135">
        <f>T156</f>
        <v>0</v>
      </c>
      <c r="AR155" s="129" t="s">
        <v>83</v>
      </c>
      <c r="AT155" s="136" t="s">
        <v>71</v>
      </c>
      <c r="AU155" s="136" t="s">
        <v>72</v>
      </c>
      <c r="AY155" s="129" t="s">
        <v>119</v>
      </c>
      <c r="BK155" s="137">
        <f>BK156</f>
        <v>0</v>
      </c>
    </row>
    <row r="156" spans="2:63" s="12" customFormat="1" ht="22.9" customHeight="1">
      <c r="B156" s="128"/>
      <c r="D156" s="129" t="s">
        <v>71</v>
      </c>
      <c r="E156" s="138" t="s">
        <v>218</v>
      </c>
      <c r="F156" s="138" t="s">
        <v>219</v>
      </c>
      <c r="J156" s="139">
        <f>BK156</f>
        <v>0</v>
      </c>
      <c r="L156" s="128"/>
      <c r="M156" s="132"/>
      <c r="N156" s="133"/>
      <c r="O156" s="133"/>
      <c r="P156" s="134">
        <f>P157</f>
        <v>813.13272</v>
      </c>
      <c r="Q156" s="133"/>
      <c r="R156" s="134">
        <f>R157</f>
        <v>0.17449199999999998</v>
      </c>
      <c r="S156" s="133"/>
      <c r="T156" s="135">
        <f>T157</f>
        <v>0</v>
      </c>
      <c r="AR156" s="129" t="s">
        <v>83</v>
      </c>
      <c r="AT156" s="136" t="s">
        <v>71</v>
      </c>
      <c r="AU156" s="136" t="s">
        <v>77</v>
      </c>
      <c r="AY156" s="129" t="s">
        <v>119</v>
      </c>
      <c r="BK156" s="137">
        <f>BK157</f>
        <v>0</v>
      </c>
    </row>
    <row r="157" spans="1:65" s="2" customFormat="1" ht="24.2" customHeight="1">
      <c r="A157" s="28"/>
      <c r="B157" s="140"/>
      <c r="C157" s="141" t="s">
        <v>220</v>
      </c>
      <c r="D157" s="141" t="s">
        <v>121</v>
      </c>
      <c r="E157" s="142" t="s">
        <v>221</v>
      </c>
      <c r="F157" s="143" t="s">
        <v>222</v>
      </c>
      <c r="G157" s="144" t="s">
        <v>223</v>
      </c>
      <c r="H157" s="145">
        <v>1163.28</v>
      </c>
      <c r="I157" s="146"/>
      <c r="J157" s="146">
        <f>ROUND(I157*H157,2)</f>
        <v>0</v>
      </c>
      <c r="K157" s="147"/>
      <c r="L157" s="29"/>
      <c r="M157" s="148" t="s">
        <v>1</v>
      </c>
      <c r="N157" s="149" t="s">
        <v>37</v>
      </c>
      <c r="O157" s="150">
        <v>0.699</v>
      </c>
      <c r="P157" s="150">
        <f>O157*H157</f>
        <v>813.13272</v>
      </c>
      <c r="Q157" s="150">
        <v>0.00015</v>
      </c>
      <c r="R157" s="150">
        <f>Q157*H157</f>
        <v>0.17449199999999998</v>
      </c>
      <c r="S157" s="150">
        <v>0</v>
      </c>
      <c r="T157" s="151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2" t="s">
        <v>180</v>
      </c>
      <c r="AT157" s="152" t="s">
        <v>121</v>
      </c>
      <c r="AU157" s="152" t="s">
        <v>83</v>
      </c>
      <c r="AY157" s="14" t="s">
        <v>119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4" t="s">
        <v>77</v>
      </c>
      <c r="BK157" s="153">
        <f>ROUND(I157*H157,2)</f>
        <v>0</v>
      </c>
      <c r="BL157" s="14" t="s">
        <v>180</v>
      </c>
      <c r="BM157" s="152" t="s">
        <v>224</v>
      </c>
    </row>
    <row r="158" spans="2:63" s="12" customFormat="1" ht="25.9" customHeight="1">
      <c r="B158" s="128"/>
      <c r="D158" s="129" t="s">
        <v>71</v>
      </c>
      <c r="E158" s="130" t="s">
        <v>141</v>
      </c>
      <c r="F158" s="130" t="s">
        <v>225</v>
      </c>
      <c r="J158" s="131">
        <f>BK158</f>
        <v>0</v>
      </c>
      <c r="L158" s="128"/>
      <c r="M158" s="132"/>
      <c r="N158" s="133"/>
      <c r="O158" s="133"/>
      <c r="P158" s="134">
        <v>0</v>
      </c>
      <c r="Q158" s="133"/>
      <c r="R158" s="134">
        <v>0</v>
      </c>
      <c r="S158" s="133"/>
      <c r="T158" s="135">
        <v>0</v>
      </c>
      <c r="AR158" s="129" t="s">
        <v>150</v>
      </c>
      <c r="AT158" s="136" t="s">
        <v>71</v>
      </c>
      <c r="AU158" s="136" t="s">
        <v>72</v>
      </c>
      <c r="AY158" s="129" t="s">
        <v>119</v>
      </c>
      <c r="BK158" s="137">
        <v>0</v>
      </c>
    </row>
    <row r="159" spans="2:63" s="12" customFormat="1" ht="25.9" customHeight="1">
      <c r="B159" s="128"/>
      <c r="D159" s="129" t="s">
        <v>71</v>
      </c>
      <c r="E159" s="130" t="s">
        <v>226</v>
      </c>
      <c r="F159" s="130" t="s">
        <v>227</v>
      </c>
      <c r="J159" s="131">
        <f>BK159</f>
        <v>0</v>
      </c>
      <c r="L159" s="128"/>
      <c r="M159" s="132"/>
      <c r="N159" s="133"/>
      <c r="O159" s="133"/>
      <c r="P159" s="134">
        <f>P160</f>
        <v>0</v>
      </c>
      <c r="Q159" s="133"/>
      <c r="R159" s="134">
        <f>R160</f>
        <v>0</v>
      </c>
      <c r="S159" s="133"/>
      <c r="T159" s="135">
        <f>T160</f>
        <v>0</v>
      </c>
      <c r="AR159" s="129" t="s">
        <v>137</v>
      </c>
      <c r="AT159" s="136" t="s">
        <v>71</v>
      </c>
      <c r="AU159" s="136" t="s">
        <v>72</v>
      </c>
      <c r="AY159" s="129" t="s">
        <v>119</v>
      </c>
      <c r="BK159" s="137">
        <f>BK160</f>
        <v>0</v>
      </c>
    </row>
    <row r="160" spans="2:63" s="12" customFormat="1" ht="22.9" customHeight="1">
      <c r="B160" s="128"/>
      <c r="D160" s="129" t="s">
        <v>71</v>
      </c>
      <c r="E160" s="138" t="s">
        <v>228</v>
      </c>
      <c r="F160" s="138" t="s">
        <v>229</v>
      </c>
      <c r="J160" s="139">
        <f>BK160</f>
        <v>0</v>
      </c>
      <c r="L160" s="128"/>
      <c r="M160" s="132"/>
      <c r="N160" s="133"/>
      <c r="O160" s="133"/>
      <c r="P160" s="134">
        <f>P161</f>
        <v>0</v>
      </c>
      <c r="Q160" s="133"/>
      <c r="R160" s="134">
        <f>R161</f>
        <v>0</v>
      </c>
      <c r="S160" s="133"/>
      <c r="T160" s="135">
        <f>T161</f>
        <v>0</v>
      </c>
      <c r="AR160" s="129" t="s">
        <v>137</v>
      </c>
      <c r="AT160" s="136" t="s">
        <v>71</v>
      </c>
      <c r="AU160" s="136" t="s">
        <v>77</v>
      </c>
      <c r="AY160" s="129" t="s">
        <v>119</v>
      </c>
      <c r="BK160" s="137">
        <f>BK161</f>
        <v>0</v>
      </c>
    </row>
    <row r="161" spans="1:65" s="2" customFormat="1" ht="49.15" customHeight="1">
      <c r="A161" s="28"/>
      <c r="B161" s="140"/>
      <c r="C161" s="141" t="s">
        <v>230</v>
      </c>
      <c r="D161" s="141" t="s">
        <v>121</v>
      </c>
      <c r="E161" s="142" t="s">
        <v>231</v>
      </c>
      <c r="F161" s="143" t="s">
        <v>232</v>
      </c>
      <c r="G161" s="144" t="s">
        <v>135</v>
      </c>
      <c r="H161" s="145">
        <v>240</v>
      </c>
      <c r="I161" s="146"/>
      <c r="J161" s="146">
        <f>ROUND(I161*H161,2)</f>
        <v>0</v>
      </c>
      <c r="K161" s="147"/>
      <c r="L161" s="29"/>
      <c r="M161" s="164" t="s">
        <v>1</v>
      </c>
      <c r="N161" s="165" t="s">
        <v>37</v>
      </c>
      <c r="O161" s="166">
        <v>0</v>
      </c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2" t="s">
        <v>233</v>
      </c>
      <c r="AT161" s="152" t="s">
        <v>121</v>
      </c>
      <c r="AU161" s="152" t="s">
        <v>83</v>
      </c>
      <c r="AY161" s="14" t="s">
        <v>119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4" t="s">
        <v>77</v>
      </c>
      <c r="BK161" s="153">
        <f>ROUND(I161*H161,2)</f>
        <v>0</v>
      </c>
      <c r="BL161" s="14" t="s">
        <v>233</v>
      </c>
      <c r="BM161" s="152" t="s">
        <v>234</v>
      </c>
    </row>
    <row r="162" spans="1:31" s="2" customFormat="1" ht="6.95" customHeight="1">
      <c r="A162" s="28"/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29"/>
      <c r="M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</sheetData>
  <autoFilter ref="C126:K161"/>
  <mergeCells count="6">
    <mergeCell ref="E119:H119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2022-10-24T07:04:22Z</dcterms:created>
  <dcterms:modified xsi:type="dcterms:W3CDTF">2022-10-24T07:07:03Z</dcterms:modified>
  <cp:category/>
  <cp:version/>
  <cp:contentType/>
  <cp:contentStatus/>
</cp:coreProperties>
</file>