
<file path=[Content_Types].xml><?xml version="1.0" encoding="utf-8"?>
<Types xmlns="http://schemas.openxmlformats.org/package/2006/content-type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Krycí list rozpočtu" sheetId="1" r:id="rId1"/>
    <sheet name="Stavební rozpočet" sheetId="2" r:id="rId2"/>
  </sheets>
  <definedNames/>
  <calcPr fullCalcOnLoad="1"/>
</workbook>
</file>

<file path=xl/sharedStrings.xml><?xml version="1.0" encoding="utf-8"?>
<sst xmlns="http://schemas.openxmlformats.org/spreadsheetml/2006/main" count="801" uniqueCount="330">
  <si>
    <t>Název stavby:</t>
  </si>
  <si>
    <t>Druh stavby:</t>
  </si>
  <si>
    <t>Lokalita:</t>
  </si>
  <si>
    <t>Začátek výstavby:</t>
  </si>
  <si>
    <t>JKSO:</t>
  </si>
  <si>
    <t>Rozpočtové náklady v Kč</t>
  </si>
  <si>
    <t>A</t>
  </si>
  <si>
    <t>HSV</t>
  </si>
  <si>
    <t>PSV</t>
  </si>
  <si>
    <t>"M"</t>
  </si>
  <si>
    <t>Ostatní materiál</t>
  </si>
  <si>
    <t>Přesun hmot a sutí</t>
  </si>
  <si>
    <t>ZRN celkem</t>
  </si>
  <si>
    <t>Základ 0%</t>
  </si>
  <si>
    <t>Základ 15%</t>
  </si>
  <si>
    <t>Základ 21%</t>
  </si>
  <si>
    <t>Projektant</t>
  </si>
  <si>
    <t>Datum, razítko a podpis</t>
  </si>
  <si>
    <t>Poznámka:</t>
  </si>
  <si>
    <t>Základní rozpočtové náklady</t>
  </si>
  <si>
    <t>Dodávky</t>
  </si>
  <si>
    <t>Montáž</t>
  </si>
  <si>
    <t>Krycí list slepého rozpočtu</t>
  </si>
  <si>
    <t>B</t>
  </si>
  <si>
    <t>Práce přesčas</t>
  </si>
  <si>
    <t>Bez pevné podl.</t>
  </si>
  <si>
    <t>Kulturní památka</t>
  </si>
  <si>
    <t>DN celkem</t>
  </si>
  <si>
    <t>DN celkem z obj.</t>
  </si>
  <si>
    <t>DPH 15%</t>
  </si>
  <si>
    <t>DPH 21%</t>
  </si>
  <si>
    <t>Objednatel</t>
  </si>
  <si>
    <t>Objednatel:</t>
  </si>
  <si>
    <t>Projektant:</t>
  </si>
  <si>
    <t>Zhotovitel:</t>
  </si>
  <si>
    <t>Konec výstavby:</t>
  </si>
  <si>
    <t>Zpracoval: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</si>
  <si>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</si>
  <si>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</si>
  <si>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</si>
  <si>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</si>
  <si>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</si>
  <si>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</si>
  <si>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</si>
  <si>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</si>
  <si>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</si>
  <si>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</si>
  <si>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</si>
  <si>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</si>
  <si>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</si>
  <si>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</si>
  <si>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</si>
  <si>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IČO/DIČ:</t>
  </si>
  <si>
    <t>Položek:</t>
  </si>
  <si>
    <t>Datum:</t>
  </si>
  <si>
    <t>Náklady na umístění stavby (NUS)</t>
  </si>
  <si>
    <t>54</t>
  </si>
  <si>
    <t>0</t>
  </si>
  <si>
    <t>Slepý stavební rozpočet</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</si>
  <si>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</si>
  <si>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</si>
  <si>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</si>
  <si>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</si>
  <si>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</si>
  <si>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</si>
  <si>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</si>
  <si>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</si>
  <si>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</si>
  <si>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</si>
  <si>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</si>
  <si>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</si>
  <si>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</si>
  <si>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</si>
  <si>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</si>
  <si>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</si>
  <si>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</si>
  <si>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</si>
  <si>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</si>
  <si>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</si>
  <si>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</si>
  <si>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</si>
  <si>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</si>
  <si>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</si>
  <si>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</si>
  <si>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</si>
  <si>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</si>
  <si>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</si>
  <si>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</si>
  <si>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</si>
  <si>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</si>
  <si>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</si>
  <si>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</si>
  <si>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</si>
  <si>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</si>
  <si>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</si>
  <si>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</si>
  <si>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</si>
  <si>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</si>
  <si>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</si>
  <si>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</si>
  <si>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</si>
  <si>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</si>
  <si>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</si>
  <si>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</si>
  <si>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</si>
  <si>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</si>
  <si>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</si>
  <si>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</si>
  <si>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</si>
  <si>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</si>
  <si>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</si>
  <si>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</si>
  <si>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</si>
  <si>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</si>
  <si>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Kód</t>
  </si>
  <si>
    <t>141700102R00</t>
  </si>
  <si>
    <t>RTS komentář:</t>
  </si>
  <si>
    <t>460400051RT4</t>
  </si>
  <si>
    <t>Varianta:</t>
  </si>
  <si>
    <t>59</t>
  </si>
  <si>
    <t>599000010RAA</t>
  </si>
  <si>
    <t>M21</t>
  </si>
  <si>
    <t>210VD</t>
  </si>
  <si>
    <t>M22</t>
  </si>
  <si>
    <t>210204011RS2</t>
  </si>
  <si>
    <t>31673551</t>
  </si>
  <si>
    <t>316735704</t>
  </si>
  <si>
    <t>316735705</t>
  </si>
  <si>
    <t>650106462R00</t>
  </si>
  <si>
    <t>22812VD</t>
  </si>
  <si>
    <t>210204103RS2</t>
  </si>
  <si>
    <t>22027VD</t>
  </si>
  <si>
    <t>22026VD</t>
  </si>
  <si>
    <t>22025VD</t>
  </si>
  <si>
    <t>22024VD</t>
  </si>
  <si>
    <t>22023VD</t>
  </si>
  <si>
    <t>210202110R00</t>
  </si>
  <si>
    <t>22808VD</t>
  </si>
  <si>
    <t>22809VD</t>
  </si>
  <si>
    <t>22810VD</t>
  </si>
  <si>
    <t>22811VD</t>
  </si>
  <si>
    <t>210204123R00</t>
  </si>
  <si>
    <t>31679102</t>
  </si>
  <si>
    <t>210810014RT1</t>
  </si>
  <si>
    <t>210810005RT1</t>
  </si>
  <si>
    <t>3457114702</t>
  </si>
  <si>
    <t>222260546R00</t>
  </si>
  <si>
    <t>210100064R00</t>
  </si>
  <si>
    <t>210100060R00</t>
  </si>
  <si>
    <t>M23</t>
  </si>
  <si>
    <t>210220021RT1</t>
  </si>
  <si>
    <t>210220022RT1</t>
  </si>
  <si>
    <t>210220010R00</t>
  </si>
  <si>
    <t>210220302R00</t>
  </si>
  <si>
    <t>35444122</t>
  </si>
  <si>
    <t>11161322</t>
  </si>
  <si>
    <t>M24</t>
  </si>
  <si>
    <t>460200304RT1</t>
  </si>
  <si>
    <t>460570304R00</t>
  </si>
  <si>
    <t>460420018RT3</t>
  </si>
  <si>
    <t>460490012R00</t>
  </si>
  <si>
    <t>460050714RT1</t>
  </si>
  <si>
    <t>460080001R00</t>
  </si>
  <si>
    <t>M25</t>
  </si>
  <si>
    <t>979095131R00</t>
  </si>
  <si>
    <t>979081111R00</t>
  </si>
  <si>
    <t>979081121R00</t>
  </si>
  <si>
    <t>460600001RT8</t>
  </si>
  <si>
    <t>979990001R00</t>
  </si>
  <si>
    <t>97902VD</t>
  </si>
  <si>
    <t>M26</t>
  </si>
  <si>
    <t>141      R00</t>
  </si>
  <si>
    <t>142      R00</t>
  </si>
  <si>
    <t>202      R00</t>
  </si>
  <si>
    <t>M27</t>
  </si>
  <si>
    <t>21100000000001VD</t>
  </si>
  <si>
    <t>212021VD</t>
  </si>
  <si>
    <t>212022VD</t>
  </si>
  <si>
    <t>212023VD</t>
  </si>
  <si>
    <t>VO Dukelská</t>
  </si>
  <si>
    <t>D.1.4 - Silnoproudá elektrotechnika</t>
  </si>
  <si>
    <t>Chomutov, Ústecký kraj</t>
  </si>
  <si>
    <t>Zkrácený popis / Varianta</t>
  </si>
  <si>
    <t>Rozměry</t>
  </si>
  <si>
    <t>Nezařazeno</t>
  </si>
  <si>
    <t>Ražení a hloubení tunelářské</t>
  </si>
  <si>
    <t>Protlak neřízený z trub D 110 mm v hor.1 - 4</t>
  </si>
  <si>
    <t>Dodávka trub se oceňuje ve specifikaci. Ztratné se doporučuje ve výši 10 %. Položka obsahuje náklady na spojování protlačovaných trub, zřízení a odstranění podlahy a podpěrné konstrukce pro protlačovací zařízení, úpravu čela potrubí pro protlačení, případně vodorovné přemístění výkopku z protlačovaného potrubí a svislé přemístění výkopku z montážní jámy na přilehlé teréní. Položka neobsahuje zemní práce pro startovací a vytahovací jámy, případné roubení, čerpání vody, montáž vedení do chráničky a případné zřízení opěrné konstrukce pro zatlačovací zařízení</t>
  </si>
  <si>
    <t>Pažení jam půdorysu do 10 m2, hloubky do.2 m</t>
  </si>
  <si>
    <t>jáma půdorysu do 6 m2, hl. 2 m</t>
  </si>
  <si>
    <t>Kryty pozemních komunikací, letišť a ploch dlážděných (předlažby)</t>
  </si>
  <si>
    <t>Rozebrání a oprava asfaltové komunikace</t>
  </si>
  <si>
    <t>řezání, výměna podkladu tl. 30 cm, asfaltobet.7 cm</t>
  </si>
  <si>
    <t>V položce není kalkulován poplatek za skládku pro vybouranou suť. Tyto náklady se oceňují individuálně podle místních podmínek. Orientační hmotnost vybouraných konstrukcí je 0,581 t/m2 konstrukce</t>
  </si>
  <si>
    <t>Demontážní práce</t>
  </si>
  <si>
    <t>Demontážní práce - odhad</t>
  </si>
  <si>
    <t>Veřejné osvětlení</t>
  </si>
  <si>
    <t>Stožár osvětlovací ocelový délky do 12 m</t>
  </si>
  <si>
    <t>včetně nákladů na autojeřáb</t>
  </si>
  <si>
    <t>Stožár osvětlovací uliční U 9-159/133/114</t>
  </si>
  <si>
    <t>Osvětlovací stožár bezpaticový - uliční třístupňový U9 * cena: základní nátěr ** cena r. 2007 žárový zinek  TYPY VÝLOŽNÍKŮ:  J, UD jednoramenné, dvojramenné s vyložením do 3000 mm J, UD tříramenné, čtyřramenné s vyložením do 1500 mm  POUŽITÍ:  osvětlení větších prostor hlavních městských komunikací  POVRCHOVÁ ÚPRAVA:  žárové zinkování podle normy DIN EN ISO 1461 metalizace Zn+Al v min. tloušťce 160 mikronů nátěr základní barvou nátěry dle barevného odstínu tabulek barev RAL  PROVEDENÍ:  spodní část dříku je opatřena otvorem s dvířky pro montáž svorkovnice v ose dvířek jsou dva protilehlé oválné otvory pro průchod kabelů  OSTATNÍ NABÍDKA:  stožárová výzbroj svítidla se zdrojem  POUŽITÉ MATERIÁLY:  ocelové svařované a bezešvé trubky ČSN 11343,11353,11373 výrobek odpovídá normě ČSN 348340 a souboru norem ČSN - EN 40</t>
  </si>
  <si>
    <t>Stožár osvětlovací uliční K 6-133/89/60</t>
  </si>
  <si>
    <t>Osvětlovací stožár bezpaticový - uliční třístupňový K  TYPY VÝLOŽNÍKŮ:  SK, SKA, SKB, SKC, SKD (1-4ramenné), nebo lze instalovat svítidlo přímo na dřík  POUŽITÍ:  osvětlení sadů, parků, pěších zón a vedlejších komunikací  POVRCHOVÁ ÚPRAVA:  žárové zinkování podle normy DIN EN ISO 1461  metalizace Zn+Al v min. tloušťce 160 mikronů  nátěr základní barvou  nátěry dle barevného odstínu tabulek barev RAL  PROVEDENÍ:  spodní část dříku je opatřena otvorem s dvířky pro montáž svorkovnice  v ose dvířek jsou dva protilehlé oválné otvory pro průchod kabelů  OSTATNÍ NABÍDKA:  stožárová výzbroj svítidla se zdrojem  POUŽITÉ MATERIÁLY:  ocelové svařované a bezešvé trubky ČSN 11343,11353,11373  výrobek odpovídá normě ČSN 348340 a souboru norem ČSN - EN 40</t>
  </si>
  <si>
    <t>Stožár osvětlovací uliční K 7-133/89/60</t>
  </si>
  <si>
    <t>Montáž elektrovýzbroje stožáru pro 2 okruhy</t>
  </si>
  <si>
    <t>Stožárová výzbroj</t>
  </si>
  <si>
    <t>Výložník ocelový 1ramenný do 35 kg</t>
  </si>
  <si>
    <t>včetně nákladů na montážní plošinu</t>
  </si>
  <si>
    <t>Výložník obloukový dvouramenný 180st., 1,5m, sklon 15st., žárově zinkovaný</t>
  </si>
  <si>
    <t>Výložník obloukový jednoramenný, 1,5m, sklon 15st., žárově zinkovaný</t>
  </si>
  <si>
    <t>Výložník obloukový dvouramenný 180st., 0,5m, sklon 10st., žárově zinkovaný</t>
  </si>
  <si>
    <t>Výložník obloukový dvouramenný 90st., 0,5m, sklon 10st., žárově zinkovaný</t>
  </si>
  <si>
    <t>Výložník obloukový jednoramenný, 0,5m, sklon 10st., žárově zinkovaný</t>
  </si>
  <si>
    <t>Svítidlo veřejného osvětlení ramenové</t>
  </si>
  <si>
    <t>LED svítidlo 1x80W, 2700K, IP65, IK10</t>
  </si>
  <si>
    <t>LED svítidlo 1x30W, 2700K, IP65, IK10</t>
  </si>
  <si>
    <t>LED svítidlo 1x20W, 2700K, IP65, IK10</t>
  </si>
  <si>
    <t>LED svítidlo 1x10W, 2700K, IP65, IK10</t>
  </si>
  <si>
    <t>Patice stožárová sklolaminátová</t>
  </si>
  <si>
    <t>Patice stožárová  PP1000/145</t>
  </si>
  <si>
    <t>Kabel CYKY-m 750 V 4 žíly,16-25 mm2, volně uložený</t>
  </si>
  <si>
    <t>včetně dodávky kabelu 4x16 mm2</t>
  </si>
  <si>
    <t>Kabel CYKY-m 750 V 3 x 1,5 mm2 volně uložený</t>
  </si>
  <si>
    <t>včetně dodávky kabelu</t>
  </si>
  <si>
    <t>Trubka kabelová chránička KOPOFLEX KF 09063</t>
  </si>
  <si>
    <t>Elektroinstalační trubky  Je vhodný především pro mechanickou ochranu všech druhů energetických a telekomunikačních vedení.  Ochranné trubky mohou být též použity jako záložní ochranné trubky pro pozdější využití.  Pomocí distančních rozpěrek lze realizovat uložení ve více vrstvách.  Pro svou vysokou odolnost proti agresivním látkám má trubkový systém svoje opodstatnění i v chemickém průmyslu.  KOPOFLEX Vnější plášť trubky je vyroben z HDPE, vnitřní z LDPE. Tato kombinace umožňuje vysokou ohebnost.  Pro svoji vysokou ohebnost,při zachování pevnosti stěny je vhodný pro ochranu přípojek vody nebo plynu.  Technické specifikace Konstrukce dvojité stěny - uvnitř hladká trubka a zevně trubka korugovaná Trubkový systém splňuje pevnost v tlaku &gt;450 N a umožňuje práci v teplotním rozmezí -45 °C až +60 °C při zachování tvaru trubky. Stupeň krytí: IP 67 - při použití</t>
  </si>
  <si>
    <t>těsnících kroužků. Trubky se dodávají standardně v červené barvě. Na jednom konci trubky je nasunuta spojka, která umožňuje napojení trubek.  Utěsnění proti vniknutí prachu a písku.  Nasunutím dvou profilovaných těsnění na spojovanétrubky je možné zabránit zaplavení vodou.</t>
  </si>
  <si>
    <t>Trubka KOPOFLEX 63 na povrchu</t>
  </si>
  <si>
    <t>Kompletní trubkové vedení bez krabic a nos.konstrukcí</t>
  </si>
  <si>
    <t>Ukončení vodičů v krabici + zapoj. do 16 mm2</t>
  </si>
  <si>
    <t>Ukončení vodičů v krabici + zapoj. do 2,5 mm2</t>
  </si>
  <si>
    <t>Uzemnění stožárů VO</t>
  </si>
  <si>
    <t>Vedení uzemňovací v zemi FeZn do 120 mm2 vč.svorek</t>
  </si>
  <si>
    <t>včetně pásku FeZn 30 x 4 mm</t>
  </si>
  <si>
    <t>Vedení uzemňovací v zemi FeZn, D 8 - 10 mm</t>
  </si>
  <si>
    <t>včetně drátu FeZn 10 mm</t>
  </si>
  <si>
    <t>Nátěr zemnícího pásku do 120 mm2</t>
  </si>
  <si>
    <t>Svorka hromosvodová nad 2 šrouby /ST, SJ, SR, atd/</t>
  </si>
  <si>
    <t>Svorka zemnicí páska-drát N   SR3b N</t>
  </si>
  <si>
    <t>Použití: pro křížová a souběžná spojení zemnicí pásky a kruhového vodič</t>
  </si>
  <si>
    <t>Gumoasfalt SA 12</t>
  </si>
  <si>
    <t>dříve LAKASFALT 115 SAx12 B1 bal. 10</t>
  </si>
  <si>
    <t>Zemní práce při montážích</t>
  </si>
  <si>
    <t>Výkop kabelové rýhy 50/120 cm hor.4</t>
  </si>
  <si>
    <t>strojní výkop rýhy</t>
  </si>
  <si>
    <t>Zához rýhy 50/120 cm, hornina tř. 4, se zhutněním</t>
  </si>
  <si>
    <t>Zřízení kabelového lože v rýze š.do 35 cm z písku</t>
  </si>
  <si>
    <t>tloušťka vrstvy 20 cm</t>
  </si>
  <si>
    <t>Fólie výstražná z PVC, šířka 33 cm</t>
  </si>
  <si>
    <t>Jáma do 2m3 pro stožár veř.osvětlení,hor.4,strojně</t>
  </si>
  <si>
    <t>strojní výkop jámy</t>
  </si>
  <si>
    <t>Betonový základ do zeminy bez bednění</t>
  </si>
  <si>
    <t>Doprava hmot, přesuny sutí</t>
  </si>
  <si>
    <t>Doprava hmot, jízda přívěsného vozíku</t>
  </si>
  <si>
    <t>Odvoz suti a vybour. hmot na skládku do 1 km</t>
  </si>
  <si>
    <t>Příplatek k odvozu za každý další 1 km</t>
  </si>
  <si>
    <t>Naložení a odvoz zeminy</t>
  </si>
  <si>
    <t>odvoz na vzdálenost 10000 m</t>
  </si>
  <si>
    <t>Poplatek za skládku stavební suti</t>
  </si>
  <si>
    <t>Pronájem zdvihací plošiny</t>
  </si>
  <si>
    <t>Montážní přirážky</t>
  </si>
  <si>
    <t>Přirážka za podružný materiál  M 21, M 22</t>
  </si>
  <si>
    <t>Procentní sazba z hodnoty nosného materiálu</t>
  </si>
  <si>
    <t>Přirážka za prořez kabelů</t>
  </si>
  <si>
    <t>Zednické výpomoci HSV</t>
  </si>
  <si>
    <t>Přirážka je určena ke krytí nákladů na podíl zednických výpomocí, které bezprostředně souvisí s dodávkami montážních prací, jsou nezbytným předpokladem pro jejich zahájení nebo dokončení a pokud je nelze na základě zakreslení v projektech rozpočtovat jako stavební práce. Jsou to: a) vysekání kapes, nik pro konzoly, podpěry, závěsy, pevné body a konstrukce (manipulační plošiny apod.) b) vynechání nebo vysekání rýh pro rozvody, kapes pro kotvicí šrouby vodítek a prostupů pro rozvody a jejich zazdění nebo zabetonování ve zdech nebo stropech c) osazení, zazdění nebo zabetonování konzol, podpěr, závěsů, pevných bodů a konstrukcí d) podezdění , nebo podbetonování armatur (ceník M 23) e) zalití kotevních šroubů, podlití strojů bez omezení rozsahu a tloušťky podloží, podlévání vyrovnaných strojů, nebo jiných zařízení betonem f) zabetonování kotvicích rámů do</t>
  </si>
  <si>
    <t>betonových bloků g) nastřelování upevňovacích prvků - pokud jsou jimi nahrazeny úkony ad a) až f), jinak se nastřelování nebo připevňování pomocí hmoždinek rozpočtuje podle ceníku 801-1 a 801-4. Náklady stanovené sazbou lze rozpočtovat a fakturovat, pokud jsou vyjmenované práce při montážích prokazatelně prováděny a platí bez ohledu na jejich skutečný rozsah.  Základnu pro použití sazby tvoří náklady určené podle ceníků montážních prací uvedených v příloze č. 1 (vč. VC vytvořených R-položkami), s výjimkou ceníků č. 21, 22, 25, 27, 46, 48 až 52 a 54 M II. díl a dále bez přesunu, nákladů určených HZS, bez nákladů stavebních prací a bez hodnoty dodávek rozpočtovaných samostatně (ve specifikacích). Do základny dále nepatří ani vedlejší rozpočtové náklady</t>
  </si>
  <si>
    <t>Revize, měření, zkoušky, ostatní</t>
  </si>
  <si>
    <t>Revize elektro</t>
  </si>
  <si>
    <t>Zkoušky hutnění</t>
  </si>
  <si>
    <t>Geodetické zaměření</t>
  </si>
  <si>
    <t>Dopravní značení na pracovišti</t>
  </si>
  <si>
    <t>Doba výstavby:</t>
  </si>
  <si>
    <t>Zpracováno dne:</t>
  </si>
  <si>
    <t>13.07.2022</t>
  </si>
  <si>
    <t>MJ</t>
  </si>
  <si>
    <t>m</t>
  </si>
  <si>
    <t>kus</t>
  </si>
  <si>
    <t>m2</t>
  </si>
  <si>
    <t>hod</t>
  </si>
  <si>
    <t>ks</t>
  </si>
  <si>
    <t>t</t>
  </si>
  <si>
    <t>m3</t>
  </si>
  <si>
    <t>km</t>
  </si>
  <si>
    <t>den</t>
  </si>
  <si>
    <t>%</t>
  </si>
  <si>
    <t>kpl</t>
  </si>
  <si>
    <t>Množství</t>
  </si>
  <si>
    <t>Cena/MJ</t>
  </si>
  <si>
    <t>(Kč)</t>
  </si>
  <si>
    <t> </t>
  </si>
  <si>
    <t>Libor Slavík</t>
  </si>
  <si>
    <t>Náklady (Kč)</t>
  </si>
  <si>
    <t>Dodávka</t>
  </si>
  <si>
    <t>Celkem:</t>
  </si>
  <si>
    <t>Celkem</t>
  </si>
  <si>
    <t>Cenová</t>
  </si>
  <si>
    <t>soustava</t>
  </si>
  <si>
    <t>RTS I / 2022</t>
  </si>
  <si>
    <t>RTS II / 2020</t>
  </si>
  <si>
    <t>RTS II / 2019</t>
  </si>
  <si>
    <t>Přesuny</t>
  </si>
  <si>
    <t>Typ skupiny</t>
  </si>
  <si>
    <t>HSV mat</t>
  </si>
  <si>
    <t>HSV prac</t>
  </si>
  <si>
    <t>PSV mat</t>
  </si>
  <si>
    <t>PSV prac</t>
  </si>
  <si>
    <t>Mont mat</t>
  </si>
  <si>
    <t>Mont prac</t>
  </si>
  <si>
    <t>Ostatní mat.</t>
  </si>
  <si>
    <t>14_</t>
  </si>
  <si>
    <t>59_</t>
  </si>
  <si>
    <t>M21_</t>
  </si>
  <si>
    <t>M22_</t>
  </si>
  <si>
    <t>M23_</t>
  </si>
  <si>
    <t>M24_</t>
  </si>
  <si>
    <t>M25_</t>
  </si>
  <si>
    <t>M26_</t>
  </si>
  <si>
    <t>M27_</t>
  </si>
  <si>
    <t>_1_</t>
  </si>
  <si>
    <t>_5_</t>
  </si>
  <si>
    <t>_9_</t>
  </si>
  <si>
    <t>_</t>
  </si>
  <si>
    <t>MAT</t>
  </si>
  <si>
    <t>WORK</t>
  </si>
  <si>
    <t>CELK</t>
  </si>
  <si>
    <t>ISWORK</t>
  </si>
  <si>
    <t>P</t>
  </si>
  <si>
    <t>M</t>
  </si>
  <si>
    <t>GROUPCODE</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</si>
</sst>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sz val="10"/>
      <color indexed="8"/>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i/>
      <sz val="8"/>
      <color indexed="8"/>
      <name val="Arial"/>
      <family val="0"/>
    </font>
    <font>
      <b/>
      <sz val="11"/>
      <color indexed="8"/>
      <name val="Arial"/>
      <family val="0"/>
    </font>
    <font>
      <sz val="18"/>
      <color indexed="8"/>
      <name val="Arial"/>
      <family val="0"/>
    </font>
    <font>
      <b/>
      <sz val="10"/>
      <color indexed="8"/>
      <name val="Arial"/>
      <family val="0"/>
    </font>
    <font>
      <sz val="10"/>
      <color indexed="54"/>
      <name val="Arial"/>
      <family val="0"/>
    </font>
    <font>
      <sz val="10"/>
      <color indexed="56"/>
      <name val="Arial"/>
      <family val="0"/>
    </font>
    <font>
      <sz val="10"/>
      <color indexed="61"/>
      <name val="Arial"/>
      <family val="0"/>
    </font>
    <font>
      <sz val="10"/>
      <color indexed="62"/>
      <name val="Arial"/>
      <family val="0"/>
    </font>
    <font>
      <b/>
      <sz val="10"/>
      <color indexed="54"/>
      <name val="Arial"/>
      <family val="0"/>
    </font>
    <font>
      <b/>
      <sz val="10"/>
      <color indexed="56"/>
      <name val="Arial"/>
      <family val="0"/>
    </font>
    <font>
      <i/>
      <sz val="10"/>
      <color indexed="58"/>
      <name val="Arial"/>
      <family val="0"/>
    </font>
    <font>
      <i/>
      <sz val="10"/>
      <color indexed="59"/>
      <name val="Arial"/>
      <family val="0"/>
    </font>
  </fonts>
  <fills count="6">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41"/>
        <bgColor indexed="64"/>
      </patternFill>
    </fill>
  </fills>
  <borders count="42">
    <border>
      <left/>
      <right/>
      <top/>
      <bottom/>
      <diagonal/>
    </border>
    <border>
      <left/>
      <right/>
      <top/>
      <bottom style="thin"/>
    </border>
    <border>
      <left style="thin"/>
      <right/>
      <top style="thin"/>
      <bottom/>
    </border>
    <border>
      <left style="thin"/>
      <right/>
      <top/>
      <bottom/>
    </border>
    <border>
      <left style="thin"/>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border>
    <border>
      <left/>
      <right/>
      <top style="thin"/>
      <bottom style="medium"/>
    </border>
    <border>
      <left style="medium"/>
      <right/>
      <top style="medium"/>
      <bottom/>
    </border>
    <border>
      <left style="medium"/>
      <right/>
      <top/>
      <bottom/>
    </border>
    <border>
      <left style="medium"/>
      <right/>
      <top/>
      <bottom style="medium"/>
    </border>
    <border>
      <left/>
      <right/>
      <top style="medium"/>
      <bottom/>
    </border>
    <border>
      <left/>
      <right style="thin"/>
      <top style="thin"/>
      <bottom style="thin"/>
    </border>
    <border>
      <left/>
      <right/>
      <top/>
      <bottom style="medium"/>
    </border>
    <border>
      <left/>
      <right style="thin"/>
      <top style="thin"/>
      <bottom/>
    </border>
    <border>
      <left/>
      <right style="medium"/>
      <top style="medium"/>
      <bottom/>
    </border>
    <border>
      <left/>
      <right style="medium"/>
      <top/>
      <bottom/>
    </border>
    <border>
      <left/>
      <right style="medium"/>
      <top/>
      <bottom style="medium"/>
    </border>
    <border>
      <left style="thin"/>
      <right style="thin"/>
      <top style="thin"/>
      <bottom style="medium"/>
    </border>
    <border>
      <left/>
      <right style="thin"/>
      <top style="medium"/>
      <bottom/>
    </border>
    <border>
      <left/>
      <right style="thin"/>
      <top/>
      <bottom/>
    </border>
    <border>
      <left/>
      <right style="thin"/>
      <top/>
      <bottom style="thin"/>
    </border>
    <border>
      <left style="thin"/>
      <right/>
      <top/>
      <bottom style="medium"/>
    </border>
    <border>
      <left style="medium"/>
      <right style="thin"/>
      <top style="medium"/>
      <bottom/>
    </border>
    <border>
      <left style="medium"/>
      <right style="thin"/>
      <top/>
      <bottom style="medium"/>
    </border>
    <border>
      <left style="thin"/>
      <right/>
      <top style="medium"/>
      <bottom/>
    </border>
    <border>
      <left style="thin"/>
      <right style="thin"/>
      <top style="medium"/>
      <bottom/>
    </border>
    <border>
      <left style="thin"/>
      <right style="thin"/>
      <top/>
      <bottom style="medium"/>
    </border>
    <border>
      <left/>
      <right style="thin"/>
      <top/>
      <bottom style="medium"/>
    </border>
    <border>
      <left style="thin"/>
      <right style="medium"/>
      <top style="medium"/>
      <bottom/>
    </border>
    <border>
      <left style="thin"/>
      <right style="medium"/>
      <top/>
      <bottom style="medium"/>
    </border>
    <border>
      <left style="medium"/>
      <right/>
      <top style="medium"/>
      <bottom style="thin"/>
    </border>
    <border>
      <left style="medium"/>
      <right style="thin"/>
      <top style="thin"/>
      <bottom style="medium"/>
    </border>
    <border>
      <left/>
      <right/>
      <top style="medium"/>
      <bottom style="thin"/>
    </border>
    <border>
      <left/>
      <right style="medium"/>
      <top style="medium"/>
      <bottom style="thin"/>
    </border>
    <border>
      <left style="thin"/>
      <right style="medium"/>
      <top style="thin"/>
      <bottom style="medium"/>
    </border>
    <border>
      <left style="medium"/>
      <right style="medium"/>
      <top style="medium"/>
      <bottom/>
    </border>
    <border>
      <left style="medium"/>
      <right style="medium"/>
      <top/>
      <bottom style="mediu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47">
    <xf numFmtId="0" fontId="1" fillId="0" borderId="0" xfId="0" applyAlignment="1">
      <alignment vertical="center"/>
    </xf>
    <xf numFmtId="0" fontId="1" fillId="0" borderId="0" xfId="0" applyNumberFormat="1" applyFont="1" applyFill="1" applyBorder="1" applyAlignment="1" applyProtection="1">
      <alignment vertical="center"/>
      <protection locked="0"/>
    </xf>
    <xf numFmtId="0" fontId="1" fillId="0" borderId="1" xfId="0" applyNumberFormat="1" applyFont="1" applyFill="1" applyBorder="1" applyAlignment="1" applyProtection="1">
      <alignment vertical="center"/>
      <protection/>
    </xf>
    <xf numFmtId="0" fontId="1" fillId="0" borderId="2" xfId="0" applyNumberFormat="1" applyFont="1" applyFill="1" applyBorder="1" applyAlignment="1" applyProtection="1">
      <alignment horizontal="left" vertical="center" wrapText="1"/>
      <protection/>
    </xf>
    <xf numFmtId="0" fontId="1" fillId="0" borderId="3" xfId="0" applyNumberFormat="1" applyFont="1" applyFill="1" applyBorder="1" applyAlignment="1" applyProtection="1">
      <alignment horizontal="left" vertical="center"/>
      <protection/>
    </xf>
    <xf numFmtId="0" fontId="1" fillId="0" borderId="3" xfId="0" applyNumberFormat="1" applyFont="1" applyFill="1" applyBorder="1" applyAlignment="1" applyProtection="1">
      <alignment horizontal="left" vertical="center" wrapText="1"/>
      <protection/>
    </xf>
    <xf numFmtId="0" fontId="1" fillId="0" borderId="4" xfId="0" applyNumberFormat="1" applyFont="1" applyFill="1" applyBorder="1" applyAlignment="1" applyProtection="1">
      <alignment horizontal="left" vertical="center"/>
      <protection/>
    </xf>
    <xf numFmtId="49" fontId="2" fillId="0" borderId="5" xfId="0" applyNumberFormat="1" applyFont="1" applyFill="1" applyBorder="1" applyAlignment="1" applyProtection="1">
      <alignment horizontal="center" vertical="center"/>
      <protection/>
    </xf>
    <xf numFmtId="49" fontId="3" fillId="2" borderId="6" xfId="0" applyNumberFormat="1" applyFont="1" applyFill="1" applyBorder="1" applyAlignment="1" applyProtection="1">
      <alignment horizontal="center" vertical="center"/>
      <protection/>
    </xf>
    <xf numFmtId="49" fontId="4" fillId="0" borderId="7"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vertical="center"/>
      <protection/>
    </xf>
    <xf numFmtId="49" fontId="4" fillId="2" borderId="9" xfId="0" applyNumberFormat="1" applyFont="1" applyFill="1" applyBorder="1" applyAlignment="1" applyProtection="1">
      <alignment horizontal="left" vertical="center"/>
      <protection/>
    </xf>
    <xf numFmtId="0" fontId="1" fillId="0" borderId="11" xfId="0" applyNumberFormat="1" applyFont="1" applyFill="1" applyBorder="1" applyAlignment="1" applyProtection="1">
      <alignment vertical="center"/>
      <protection/>
    </xf>
    <xf numFmtId="49" fontId="5" fillId="0" borderId="12" xfId="0" applyNumberFormat="1" applyFont="1" applyFill="1" applyBorder="1" applyAlignment="1" applyProtection="1">
      <alignment horizontal="left" vertical="center"/>
      <protection/>
    </xf>
    <xf numFmtId="49" fontId="5" fillId="0" borderId="13" xfId="0" applyNumberFormat="1" applyFont="1" applyFill="1" applyBorder="1" applyAlignment="1" applyProtection="1">
      <alignment horizontal="left" vertical="center"/>
      <protection/>
    </xf>
    <xf numFmtId="49" fontId="5" fillId="0" borderId="14" xfId="0" applyNumberFormat="1" applyFont="1" applyFill="1" applyBorder="1" applyAlignment="1" applyProtection="1">
      <alignment horizontal="left" vertical="center"/>
      <protection/>
    </xf>
    <xf numFmtId="49" fontId="6" fillId="0" borderId="15"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1" fillId="0" borderId="1" xfId="0" applyNumberFormat="1" applyFont="1" applyFill="1" applyBorder="1" applyAlignment="1" applyProtection="1">
      <alignment horizontal="left" vertical="center"/>
      <protection/>
    </xf>
    <xf numFmtId="0" fontId="2" fillId="0" borderId="5" xfId="0" applyNumberFormat="1" applyFont="1" applyFill="1" applyBorder="1" applyAlignment="1" applyProtection="1">
      <alignment horizontal="center" vertical="center"/>
      <protection/>
    </xf>
    <xf numFmtId="49" fontId="7" fillId="0" borderId="9" xfId="0" applyNumberFormat="1" applyFont="1" applyFill="1" applyBorder="1" applyAlignment="1" applyProtection="1">
      <alignment horizontal="left" vertical="center"/>
      <protection/>
    </xf>
    <xf numFmtId="49" fontId="5" fillId="0" borderId="6"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left" vertical="center"/>
      <protection/>
    </xf>
    <xf numFmtId="0" fontId="4" fillId="2" borderId="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vertical="center"/>
      <protection/>
    </xf>
    <xf numFmtId="0" fontId="8" fillId="0" borderId="1"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0" fontId="7" fillId="0" borderId="16" xfId="0" applyNumberFormat="1" applyFont="1" applyFill="1" applyBorder="1" applyAlignment="1" applyProtection="1">
      <alignment horizontal="left" vertical="center"/>
      <protection/>
    </xf>
    <xf numFmtId="0" fontId="1" fillId="0" borderId="18"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left" vertical="center"/>
      <protection/>
    </xf>
    <xf numFmtId="49" fontId="5" fillId="0" borderId="9" xfId="0" applyNumberFormat="1" applyFont="1" applyFill="1" applyBorder="1" applyAlignment="1" applyProtection="1">
      <alignment horizontal="left" vertical="center"/>
      <protection/>
    </xf>
    <xf numFmtId="0" fontId="1" fillId="0" borderId="4"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protection/>
    </xf>
    <xf numFmtId="4" fontId="5" fillId="0" borderId="6" xfId="0" applyNumberFormat="1" applyFont="1" applyFill="1" applyBorder="1" applyAlignment="1" applyProtection="1">
      <alignment horizontal="right" vertical="center"/>
      <protection/>
    </xf>
    <xf numFmtId="49" fontId="5" fillId="0" borderId="6" xfId="0" applyNumberFormat="1" applyFont="1" applyFill="1" applyBorder="1" applyAlignment="1" applyProtection="1">
      <alignment horizontal="right" vertical="center"/>
      <protection/>
    </xf>
    <xf numFmtId="4" fontId="5" fillId="0" borderId="22" xfId="0" applyNumberFormat="1" applyFont="1" applyFill="1" applyBorder="1" applyAlignment="1" applyProtection="1">
      <alignment horizontal="right" vertical="center"/>
      <protection/>
    </xf>
    <xf numFmtId="0" fontId="1" fillId="0" borderId="23" xfId="0" applyNumberFormat="1" applyFont="1" applyFill="1" applyBorder="1" applyAlignment="1" applyProtection="1">
      <alignment vertical="center"/>
      <protection/>
    </xf>
    <xf numFmtId="0" fontId="1" fillId="0" borderId="24" xfId="0" applyNumberFormat="1" applyFont="1" applyFill="1" applyBorder="1" applyAlignment="1" applyProtection="1">
      <alignment vertical="center"/>
      <protection/>
    </xf>
    <xf numFmtId="49" fontId="1" fillId="0" borderId="0" xfId="0" applyNumberFormat="1" applyFont="1" applyFill="1" applyBorder="1" applyAlignment="1" applyProtection="1">
      <alignment horizontal="left" vertical="center"/>
      <protection/>
    </xf>
    <xf numFmtId="49" fontId="1" fillId="0" borderId="18"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49" fontId="1" fillId="0" borderId="24" xfId="0" applyNumberFormat="1" applyFont="1" applyFill="1" applyBorder="1" applyAlignment="1" applyProtection="1">
      <alignment horizontal="left" vertical="center"/>
      <protection/>
    </xf>
    <xf numFmtId="0" fontId="1" fillId="0" borderId="25"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vertical="center"/>
      <protection/>
    </xf>
    <xf numFmtId="0" fontId="1" fillId="0" borderId="3"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0" fontId="9" fillId="0" borderId="10" xfId="0" applyNumberFormat="1" applyFont="1" applyFill="1" applyBorder="1" applyAlignment="1" applyProtection="1">
      <alignment horizontal="left" vertical="center" wrapText="1"/>
      <protection/>
    </xf>
    <xf numFmtId="4" fontId="4" fillId="2" borderId="16" xfId="0" applyNumberFormat="1" applyFont="1" applyFill="1" applyBorder="1" applyAlignment="1" applyProtection="1">
      <alignment horizontal="right" vertical="center"/>
      <protection/>
    </xf>
    <xf numFmtId="0" fontId="1" fillId="0" borderId="24" xfId="0" applyNumberFormat="1" applyFont="1" applyFill="1" applyBorder="1" applyAlignment="1" applyProtection="1">
      <alignment horizontal="left" vertical="center" wrapText="1"/>
      <protection/>
    </xf>
    <xf numFmtId="49" fontId="8" fillId="0" borderId="1" xfId="0" applyNumberFormat="1" applyFont="1" applyFill="1" applyBorder="1" applyAlignment="1" applyProtection="1">
      <alignment horizontal="center" vertical="center"/>
      <protection/>
    </xf>
    <xf numFmtId="0" fontId="1" fillId="0" borderId="26" xfId="0" applyNumberFormat="1" applyFont="1" applyFill="1" applyBorder="1" applyAlignment="1" applyProtection="1">
      <alignment horizontal="left" vertical="center"/>
      <protection/>
    </xf>
    <xf numFmtId="49" fontId="9" fillId="0" borderId="27" xfId="0" applyNumberFormat="1" applyFont="1" applyFill="1" applyBorder="1" applyAlignment="1" applyProtection="1">
      <alignment horizontal="left" vertical="center"/>
      <protection/>
    </xf>
    <xf numFmtId="49" fontId="1" fillId="0" borderId="28" xfId="0" applyNumberFormat="1" applyFont="1" applyFill="1" applyBorder="1" applyAlignment="1" applyProtection="1">
      <alignment horizontal="left" vertical="center"/>
      <protection/>
    </xf>
    <xf numFmtId="49" fontId="10" fillId="3" borderId="29" xfId="0" applyNumberFormat="1" applyFont="1" applyFill="1" applyBorder="1" applyAlignment="1" applyProtection="1">
      <alignment horizontal="left" vertical="center"/>
      <protection/>
    </xf>
    <xf numFmtId="49" fontId="11" fillId="4" borderId="3" xfId="0" applyNumberFormat="1" applyFont="1" applyFill="1" applyBorder="1" applyAlignment="1" applyProtection="1">
      <alignment horizontal="left" vertical="center"/>
      <protection/>
    </xf>
    <xf numFmtId="49" fontId="12" fillId="0" borderId="3" xfId="0" applyNumberFormat="1" applyFont="1" applyFill="1" applyBorder="1" applyAlignment="1" applyProtection="1">
      <alignment horizontal="left" vertical="center"/>
      <protection/>
    </xf>
    <xf numFmtId="49" fontId="13" fillId="0" borderId="3" xfId="0" applyNumberFormat="1" applyFont="1" applyFill="1" applyBorder="1" applyAlignment="1" applyProtection="1">
      <alignment horizontal="left" vertical="center"/>
      <protection/>
    </xf>
    <xf numFmtId="49" fontId="12" fillId="0" borderId="4"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0" fontId="1" fillId="0" borderId="17" xfId="0" applyNumberFormat="1" applyFont="1" applyFill="1" applyBorder="1" applyAlignment="1" applyProtection="1">
      <alignment horizontal="left" vertical="center"/>
      <protection/>
    </xf>
    <xf numFmtId="49" fontId="9" fillId="0" borderId="30" xfId="0" applyNumberFormat="1" applyFont="1" applyFill="1" applyBorder="1" applyAlignment="1" applyProtection="1">
      <alignment horizontal="left" vertical="center"/>
      <protection/>
    </xf>
    <xf numFmtId="49" fontId="1" fillId="0" borderId="31" xfId="0" applyNumberFormat="1" applyFont="1" applyFill="1" applyBorder="1" applyAlignment="1" applyProtection="1">
      <alignment horizontal="left" vertical="center"/>
      <protection/>
    </xf>
    <xf numFmtId="49" fontId="14" fillId="3" borderId="15" xfId="0" applyNumberFormat="1" applyFont="1" applyFill="1" applyBorder="1" applyAlignment="1" applyProtection="1">
      <alignment horizontal="left" vertical="center"/>
      <protection/>
    </xf>
    <xf numFmtId="49" fontId="15" fillId="4"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left" vertical="center"/>
      <protection/>
    </xf>
    <xf numFmtId="49" fontId="16" fillId="0" borderId="0" xfId="0" applyNumberFormat="1" applyFont="1" applyFill="1" applyBorder="1" applyAlignment="1" applyProtection="1">
      <alignment horizontal="right" vertical="top"/>
      <protection/>
    </xf>
    <xf numFmtId="49" fontId="13" fillId="0" borderId="0" xfId="0" applyNumberFormat="1" applyFont="1" applyFill="1" applyBorder="1" applyAlignment="1" applyProtection="1">
      <alignment horizontal="left" vertical="center"/>
      <protection/>
    </xf>
    <xf numFmtId="49" fontId="12" fillId="0" borderId="1" xfId="0" applyNumberFormat="1" applyFont="1" applyFill="1" applyBorder="1" applyAlignment="1" applyProtection="1">
      <alignment horizontal="left" vertical="center"/>
      <protection/>
    </xf>
    <xf numFmtId="49" fontId="9" fillId="0" borderId="29" xfId="0" applyNumberFormat="1" applyFont="1" applyFill="1" applyBorder="1" applyAlignment="1" applyProtection="1">
      <alignment horizontal="left" vertical="center"/>
      <protection/>
    </xf>
    <xf numFmtId="49" fontId="9" fillId="0" borderId="26" xfId="0" applyNumberFormat="1" applyFont="1" applyFill="1" applyBorder="1" applyAlignment="1" applyProtection="1">
      <alignment horizontal="left" vertical="center"/>
      <protection/>
    </xf>
    <xf numFmtId="0" fontId="16" fillId="0" borderId="0" xfId="0" applyNumberFormat="1" applyFont="1" applyFill="1" applyBorder="1" applyAlignment="1" applyProtection="1">
      <alignment horizontal="left" vertical="top" wrapText="1"/>
      <protection/>
    </xf>
    <xf numFmtId="0" fontId="17" fillId="0" borderId="0"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protection/>
    </xf>
    <xf numFmtId="0" fontId="9" fillId="0" borderId="17" xfId="0" applyNumberFormat="1" applyFont="1" applyFill="1" applyBorder="1" applyAlignment="1" applyProtection="1">
      <alignment horizontal="left" vertical="center"/>
      <protection/>
    </xf>
    <xf numFmtId="0" fontId="14" fillId="3" borderId="15" xfId="0" applyNumberFormat="1" applyFont="1" applyFill="1" applyBorder="1" applyAlignment="1" applyProtection="1">
      <alignment horizontal="left" vertical="center"/>
      <protection/>
    </xf>
    <xf numFmtId="0" fontId="15" fillId="4"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vertical="center"/>
      <protection/>
    </xf>
    <xf numFmtId="0" fontId="16" fillId="0" borderId="0" xfId="0" applyNumberFormat="1" applyFont="1" applyFill="1" applyBorder="1" applyAlignment="1" applyProtection="1">
      <alignment horizontal="left" vertical="top"/>
      <protection/>
    </xf>
    <xf numFmtId="0" fontId="17"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12" fillId="0" borderId="1" xfId="0" applyNumberFormat="1" applyFont="1" applyFill="1" applyBorder="1" applyAlignment="1" applyProtection="1">
      <alignment horizontal="left" vertical="center"/>
      <protection/>
    </xf>
    <xf numFmtId="49" fontId="1" fillId="0" borderId="10" xfId="0" applyNumberFormat="1" applyFont="1" applyFill="1" applyBorder="1" applyAlignment="1" applyProtection="1">
      <alignment horizontal="left" vertical="center"/>
      <protection/>
    </xf>
    <xf numFmtId="0" fontId="9" fillId="0" borderId="23" xfId="0" applyNumberFormat="1" applyFont="1" applyFill="1" applyBorder="1" applyAlignment="1" applyProtection="1">
      <alignment horizontal="left" vertical="center"/>
      <protection/>
    </xf>
    <xf numFmtId="0" fontId="9" fillId="0" borderId="32" xfId="0" applyNumberFormat="1" applyFont="1" applyFill="1" applyBorder="1" applyAlignment="1" applyProtection="1">
      <alignment horizontal="left" vertical="center"/>
      <protection/>
    </xf>
    <xf numFmtId="49" fontId="10" fillId="3" borderId="15" xfId="0" applyNumberFormat="1" applyFont="1" applyFill="1" applyBorder="1" applyAlignment="1" applyProtection="1">
      <alignment horizontal="left" vertical="center"/>
      <protection/>
    </xf>
    <xf numFmtId="49" fontId="11" fillId="4" borderId="0" xfId="0" applyNumberFormat="1" applyFont="1" applyFill="1" applyBorder="1" applyAlignment="1" applyProtection="1">
      <alignment horizontal="left" vertical="center"/>
      <protection/>
    </xf>
    <xf numFmtId="49" fontId="9" fillId="0" borderId="30" xfId="0" applyNumberFormat="1" applyFont="1" applyFill="1" applyBorder="1" applyAlignment="1" applyProtection="1">
      <alignment horizontal="center" vertical="center"/>
      <protection/>
    </xf>
    <xf numFmtId="4" fontId="12" fillId="0" borderId="0" xfId="0" applyNumberFormat="1" applyFont="1" applyFill="1" applyBorder="1" applyAlignment="1" applyProtection="1">
      <alignment horizontal="right" vertical="center"/>
      <protection/>
    </xf>
    <xf numFmtId="4" fontId="13" fillId="0" borderId="0" xfId="0" applyNumberFormat="1" applyFont="1" applyFill="1" applyBorder="1" applyAlignment="1" applyProtection="1">
      <alignment horizontal="right" vertical="center"/>
      <protection/>
    </xf>
    <xf numFmtId="4" fontId="12" fillId="0" borderId="1" xfId="0" applyNumberFormat="1" applyFont="1" applyFill="1" applyBorder="1" applyAlignment="1" applyProtection="1">
      <alignment horizontal="right" vertical="center"/>
      <protection/>
    </xf>
    <xf numFmtId="0" fontId="1" fillId="5" borderId="10" xfId="0" applyNumberFormat="1" applyFont="1" applyFill="1" applyBorder="1" applyAlignment="1" applyProtection="1">
      <alignment horizontal="left" vertical="center" wrapText="1"/>
      <protection locked="0"/>
    </xf>
    <xf numFmtId="0" fontId="1" fillId="5" borderId="0" xfId="0" applyNumberFormat="1" applyFont="1" applyFill="1" applyBorder="1" applyAlignment="1" applyProtection="1">
      <alignment horizontal="left" vertical="center"/>
      <protection locked="0"/>
    </xf>
    <xf numFmtId="0" fontId="1" fillId="5" borderId="0" xfId="0" applyNumberFormat="1" applyFont="1" applyFill="1" applyBorder="1" applyAlignment="1" applyProtection="1">
      <alignment horizontal="left" vertical="center" wrapText="1"/>
      <protection locked="0"/>
    </xf>
    <xf numFmtId="0" fontId="1" fillId="5" borderId="17" xfId="0" applyNumberFormat="1" applyFont="1" applyFill="1" applyBorder="1" applyAlignment="1" applyProtection="1">
      <alignment horizontal="left" vertical="center"/>
      <protection locked="0"/>
    </xf>
    <xf numFmtId="49" fontId="9" fillId="0" borderId="33" xfId="0" applyNumberFormat="1" applyFont="1" applyFill="1" applyBorder="1" applyAlignment="1" applyProtection="1">
      <alignment horizontal="center" vertical="center"/>
      <protection/>
    </xf>
    <xf numFmtId="49" fontId="9" fillId="0" borderId="34" xfId="0" applyNumberFormat="1" applyFont="1" applyFill="1" applyBorder="1" applyAlignment="1" applyProtection="1">
      <alignment horizontal="center" vertical="center"/>
      <protection/>
    </xf>
    <xf numFmtId="49" fontId="10" fillId="3" borderId="15" xfId="0" applyNumberFormat="1" applyFont="1" applyFill="1" applyBorder="1" applyAlignment="1" applyProtection="1">
      <alignment horizontal="left" vertical="center"/>
      <protection locked="0"/>
    </xf>
    <xf numFmtId="49" fontId="11" fillId="4" borderId="0" xfId="0" applyNumberFormat="1" applyFont="1" applyFill="1" applyBorder="1" applyAlignment="1" applyProtection="1">
      <alignment horizontal="left" vertical="center"/>
      <protection locked="0"/>
    </xf>
    <xf numFmtId="4" fontId="12" fillId="5" borderId="0" xfId="0" applyNumberFormat="1" applyFont="1" applyFill="1" applyBorder="1" applyAlignment="1" applyProtection="1">
      <alignment horizontal="right" vertical="center"/>
      <protection locked="0"/>
    </xf>
    <xf numFmtId="0" fontId="16" fillId="5" borderId="0" xfId="0" applyNumberFormat="1" applyFont="1" applyFill="1" applyBorder="1" applyAlignment="1" applyProtection="1">
      <alignment horizontal="left" vertical="top"/>
      <protection locked="0"/>
    </xf>
    <xf numFmtId="0" fontId="17" fillId="5" borderId="0" xfId="0" applyNumberFormat="1" applyFont="1" applyFill="1" applyBorder="1" applyAlignment="1" applyProtection="1">
      <alignment horizontal="left" vertical="center"/>
      <protection locked="0"/>
    </xf>
    <xf numFmtId="4" fontId="13" fillId="5" borderId="0" xfId="0" applyNumberFormat="1" applyFont="1" applyFill="1" applyBorder="1" applyAlignment="1" applyProtection="1">
      <alignment horizontal="right" vertical="center"/>
      <protection locked="0"/>
    </xf>
    <xf numFmtId="4" fontId="12" fillId="5" borderId="1" xfId="0" applyNumberFormat="1" applyFont="1" applyFill="1" applyBorder="1" applyAlignment="1" applyProtection="1">
      <alignment horizontal="right" vertical="center"/>
      <protection locked="0"/>
    </xf>
    <xf numFmtId="49" fontId="1" fillId="5" borderId="10" xfId="0" applyNumberFormat="1" applyFont="1" applyFill="1" applyBorder="1" applyAlignment="1" applyProtection="1">
      <alignment horizontal="left" vertical="center"/>
      <protection locked="0"/>
    </xf>
    <xf numFmtId="49" fontId="1" fillId="5" borderId="0" xfId="0" applyNumberFormat="1"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vertical="center"/>
      <protection/>
    </xf>
    <xf numFmtId="49" fontId="9" fillId="0" borderId="36" xfId="0" applyNumberFormat="1" applyFont="1" applyFill="1" applyBorder="1" applyAlignment="1" applyProtection="1">
      <alignment horizontal="center" vertical="center"/>
      <protection/>
    </xf>
    <xf numFmtId="49" fontId="9" fillId="0" borderId="10" xfId="0" applyNumberFormat="1" applyFont="1" applyFill="1" applyBorder="1" applyAlignment="1" applyProtection="1">
      <alignment horizontal="left" vertical="center"/>
      <protection/>
    </xf>
    <xf numFmtId="0" fontId="9" fillId="0" borderId="37" xfId="0" applyNumberFormat="1" applyFont="1" applyFill="1" applyBorder="1" applyAlignment="1" applyProtection="1">
      <alignment horizontal="center" vertical="center"/>
      <protection/>
    </xf>
    <xf numFmtId="49" fontId="9" fillId="0" borderId="22" xfId="0" applyNumberFormat="1" applyFont="1" applyFill="1" applyBorder="1" applyAlignment="1" applyProtection="1">
      <alignment horizontal="center" vertical="center"/>
      <protection/>
    </xf>
    <xf numFmtId="0" fontId="9" fillId="0" borderId="38" xfId="0" applyNumberFormat="1" applyFont="1" applyFill="1" applyBorder="1" applyAlignment="1" applyProtection="1">
      <alignment horizontal="center" vertical="center"/>
      <protection/>
    </xf>
    <xf numFmtId="49" fontId="9" fillId="0" borderId="39"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left" vertical="center"/>
      <protection/>
    </xf>
    <xf numFmtId="0" fontId="1" fillId="5" borderId="24" xfId="0" applyNumberFormat="1" applyFont="1" applyFill="1" applyBorder="1" applyAlignment="1" applyProtection="1">
      <alignment horizontal="left" vertical="center"/>
      <protection locked="0"/>
    </xf>
    <xf numFmtId="0" fontId="1" fillId="5" borderId="32" xfId="0" applyNumberFormat="1" applyFont="1" applyFill="1" applyBorder="1" applyAlignment="1" applyProtection="1">
      <alignment horizontal="left" vertical="center"/>
      <protection locked="0"/>
    </xf>
    <xf numFmtId="49" fontId="9" fillId="0" borderId="40" xfId="0" applyNumberFormat="1" applyFont="1" applyFill="1" applyBorder="1" applyAlignment="1" applyProtection="1">
      <alignment horizontal="center" vertical="center"/>
      <protection/>
    </xf>
    <xf numFmtId="49" fontId="9" fillId="0" borderId="41" xfId="0" applyNumberFormat="1" applyFont="1" applyFill="1" applyBorder="1" applyAlignment="1" applyProtection="1">
      <alignment horizontal="center" vertical="center"/>
      <protection/>
    </xf>
    <xf numFmtId="49" fontId="14" fillId="3" borderId="23" xfId="0" applyNumberFormat="1" applyFont="1" applyFill="1" applyBorder="1" applyAlignment="1" applyProtection="1">
      <alignment horizontal="right" vertical="center"/>
      <protection/>
    </xf>
    <xf numFmtId="49" fontId="15" fillId="4" borderId="24" xfId="0" applyNumberFormat="1" applyFont="1" applyFill="1" applyBorder="1" applyAlignment="1" applyProtection="1">
      <alignment horizontal="right" vertical="center"/>
      <protection/>
    </xf>
    <xf numFmtId="49" fontId="12" fillId="0" borderId="24" xfId="0" applyNumberFormat="1" applyFont="1" applyFill="1" applyBorder="1" applyAlignment="1" applyProtection="1">
      <alignment horizontal="right" vertical="center"/>
      <protection/>
    </xf>
    <xf numFmtId="0" fontId="16" fillId="0" borderId="24" xfId="0" applyNumberFormat="1" applyFont="1" applyFill="1" applyBorder="1" applyAlignment="1" applyProtection="1">
      <alignment horizontal="left" vertical="top"/>
      <protection/>
    </xf>
    <xf numFmtId="0" fontId="17" fillId="0" borderId="24" xfId="0" applyNumberFormat="1" applyFont="1" applyFill="1" applyBorder="1" applyAlignment="1" applyProtection="1">
      <alignment horizontal="left" vertical="center"/>
      <protection/>
    </xf>
    <xf numFmtId="49" fontId="13" fillId="0" borderId="24" xfId="0" applyNumberFormat="1" applyFont="1" applyFill="1" applyBorder="1" applyAlignment="1" applyProtection="1">
      <alignment horizontal="right" vertical="center"/>
      <protection/>
    </xf>
    <xf numFmtId="49" fontId="12" fillId="0" borderId="25" xfId="0" applyNumberFormat="1" applyFont="1" applyFill="1" applyBorder="1" applyAlignment="1" applyProtection="1">
      <alignment horizontal="right" vertical="center"/>
      <protection/>
    </xf>
    <xf numFmtId="49" fontId="15" fillId="4" borderId="0" xfId="0" applyNumberFormat="1" applyFont="1" applyFill="1" applyBorder="1" applyAlignment="1" applyProtection="1">
      <alignment horizontal="right" vertical="center"/>
      <protection/>
    </xf>
    <xf numFmtId="4" fontId="1" fillId="0" borderId="0" xfId="0" applyNumberFormat="1" applyFont="1" applyFill="1" applyBorder="1" applyAlignment="1" applyProtection="1">
      <alignment horizontal="right" vertical="center"/>
      <protection/>
    </xf>
    <xf numFmtId="49" fontId="12" fillId="0" borderId="0" xfId="0" applyNumberFormat="1" applyFont="1" applyFill="1" applyBorder="1" applyAlignment="1" applyProtection="1">
      <alignment horizontal="right" vertical="center"/>
      <protection/>
    </xf>
    <xf numFmtId="49" fontId="13"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9" fontId="9" fillId="0" borderId="0" xfId="0" applyNumberFormat="1" applyFont="1" applyFill="1" applyBorder="1" applyAlignment="1" applyProtection="1">
      <alignment horizontal="right" vertical="center"/>
      <protection/>
    </xf>
    <xf numFmtId="4" fontId="14" fillId="3" borderId="15" xfId="0" applyNumberFormat="1" applyFont="1" applyFill="1" applyBorder="1" applyAlignment="1" applyProtection="1">
      <alignment horizontal="right" vertical="center"/>
      <protection/>
    </xf>
    <xf numFmtId="4" fontId="15" fillId="4" borderId="0" xfId="0" applyNumberFormat="1" applyFont="1" applyFill="1" applyBorder="1" applyAlignment="1" applyProtection="1">
      <alignment horizontal="right" vertical="center"/>
      <protection/>
    </xf>
    <xf numFmtId="4" fontId="9" fillId="0" borderId="10" xfId="0" applyNumberFormat="1" applyFont="1" applyFill="1" applyBorder="1" applyAlignment="1" applyProtection="1">
      <alignment horizontal="right" vertical="center"/>
      <protection/>
    </xf>
    <xf numFmtId="49" fontId="8" fillId="0" borderId="1"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000000"/>
      <rgbColor rgb="00000000"/>
      <rgbColor rgb="00000000"/>
      <rgbColor rgb="00DBDBDB"/>
      <rgbColor rgb="00000000"/>
      <rgbColor rgb="00C0C0C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2.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8953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657225</xdr:colOff>
      <xdr:row>0</xdr:row>
      <xdr:rowOff>885825</xdr:rowOff>
    </xdr:to>
    <xdr:pic>
      <xdr:nvPicPr>
        <xdr:cNvPr id="1" name="Picture 1"/>
        <xdr:cNvPicPr preferRelativeResize="1">
          <a:picLocks noChangeAspect="1"/>
        </xdr:cNvPicPr>
      </xdr:nvPicPr>
      <xdr:blipFill>
        <a:blip r:embed="rId1"/>
        <a:stretch>
          <a:fillRect/>
        </a:stretch>
      </xdr:blipFill>
      <xdr:spPr>
        <a:xfrm>
          <a:off x="0" y="0"/>
          <a:ext cx="9048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workbookViewId="0" topLeftCell="A1">
      <selection activeCell="A1" sqref="A1"/>
    </sheetView>
  </sheetViews>
  <sheetFormatPr defaultColWidth="11.57421875" defaultRowHeight="12.75"/>
  <cols>
    <col min="1" max="1" width="9.140625" customWidth="1"/>
    <col min="2" max="2" width="12.8515625" customWidth="1"/>
    <col min="3" max="3" width="22.8515625" customWidth="1"/>
    <col min="4" max="4" width="10.00390625" customWidth="1"/>
    <col min="5" max="5" width="14.00390625" customWidth="1"/>
    <col min="6" max="6" width="22.8515625" customWidth="1"/>
    <col min="7" max="7" width="9.140625" customWidth="1"/>
    <col min="8" max="8" width="12.8515625" customWidth="1"/>
    <col min="9" max="9" width="22.8515625" customWidth="1"/>
  </cols>
  <sheetData>
    <row r="1" spans="1:9" ht="72.75" customHeight="1">
      <c r="A1" s="146"/>
      <c r="B1" s="2"/>
      <c r="C1" s="32" t="s">
        <v>22</v>
      </c>
      <c r="D1" s="39"/>
      <c r="E1" s="39"/>
      <c r="F1" s="39"/>
      <c r="G1" s="39"/>
      <c r="H1" s="39"/>
      <c r="I1" s="39"/>
    </row>
    <row r="2" spans="1:10" ht="12.75">
      <c r="A2" s="3" t="s">
        <v>0</v>
      </c>
      <c r="B2" s="20"/>
      <c r="C2" s="58" t="str">
        <f>'Stavební rozpočet'!C2</f>
        <v>VO Dukelská</v>
      </c>
      <c r="D2" s="40"/>
      <c r="E2" s="43" t="s">
        <v>32</v>
      </c>
      <c r="F2" s="43" t="str">
        <f>'Stavební rozpočet'!J2</f>
        <v> </v>
      </c>
      <c r="G2" s="20"/>
      <c r="H2" s="43" t="s">
        <v>52</v>
      </c>
      <c r="I2" s="51"/>
      <c r="J2" s="56"/>
    </row>
    <row r="3" spans="1:10" ht="12.75">
      <c r="A3" s="4"/>
      <c r="B3" s="21"/>
      <c r="C3" s="33"/>
      <c r="D3" s="33"/>
      <c r="E3" s="21"/>
      <c r="F3" s="21"/>
      <c r="G3" s="21"/>
      <c r="H3" s="21"/>
      <c r="I3" s="52"/>
      <c r="J3" s="56"/>
    </row>
    <row r="4" spans="1:10" ht="12.75">
      <c r="A4" s="5" t="s">
        <v>1</v>
      </c>
      <c r="B4" s="21"/>
      <c r="C4" s="19" t="str">
        <f>'Stavební rozpočet'!C4</f>
        <v>D.1.4 - Silnoproudá elektrotechnika</v>
      </c>
      <c r="D4" s="21"/>
      <c r="E4" s="19" t="s">
        <v>33</v>
      </c>
      <c r="F4" s="19" t="str">
        <f>'Stavební rozpočet'!J4</f>
        <v> </v>
      </c>
      <c r="G4" s="21"/>
      <c r="H4" s="19" t="s">
        <v>52</v>
      </c>
      <c r="I4" s="53"/>
      <c r="J4" s="56"/>
    </row>
    <row r="5" spans="1:10" ht="12.75">
      <c r="A5" s="4"/>
      <c r="B5" s="21"/>
      <c r="C5" s="21"/>
      <c r="D5" s="21"/>
      <c r="E5" s="21"/>
      <c r="F5" s="21"/>
      <c r="G5" s="21"/>
      <c r="H5" s="21"/>
      <c r="I5" s="52"/>
      <c r="J5" s="56"/>
    </row>
    <row r="6" spans="1:10" ht="12.75">
      <c r="A6" s="5" t="s">
        <v>2</v>
      </c>
      <c r="B6" s="21"/>
      <c r="C6" s="19" t="str">
        <f>'Stavební rozpočet'!C6</f>
        <v>Chomutov, Ústecký kraj</v>
      </c>
      <c r="D6" s="21"/>
      <c r="E6" s="19" t="s">
        <v>34</v>
      </c>
      <c r="F6" s="19" t="str">
        <f>'Stavební rozpočet'!J6</f>
        <v> </v>
      </c>
      <c r="G6" s="21"/>
      <c r="H6" s="19" t="s">
        <v>52</v>
      </c>
      <c r="I6" s="53"/>
      <c r="J6" s="56"/>
    </row>
    <row r="7" spans="1:10" ht="12.75">
      <c r="A7" s="4"/>
      <c r="B7" s="21"/>
      <c r="C7" s="21"/>
      <c r="D7" s="21"/>
      <c r="E7" s="21"/>
      <c r="F7" s="21"/>
      <c r="G7" s="21"/>
      <c r="H7" s="21"/>
      <c r="I7" s="52"/>
      <c r="J7" s="56"/>
    </row>
    <row r="8" spans="1:10" ht="12.75">
      <c r="A8" s="5" t="s">
        <v>3</v>
      </c>
      <c r="B8" s="21"/>
      <c r="C8" s="19" t="str">
        <f>'Stavební rozpočet'!G4</f>
        <v> </v>
      </c>
      <c r="D8" s="21"/>
      <c r="E8" s="19" t="s">
        <v>35</v>
      </c>
      <c r="F8" s="19" t="str">
        <f>'Stavební rozpočet'!G6</f>
        <v> </v>
      </c>
      <c r="G8" s="21"/>
      <c r="H8" s="50" t="s">
        <v>53</v>
      </c>
      <c r="I8" s="53" t="s">
        <v>56</v>
      </c>
      <c r="J8" s="56"/>
    </row>
    <row r="9" spans="1:10" ht="12.75">
      <c r="A9" s="4"/>
      <c r="B9" s="21"/>
      <c r="C9" s="21"/>
      <c r="D9" s="21"/>
      <c r="E9" s="21"/>
      <c r="F9" s="21"/>
      <c r="G9" s="21"/>
      <c r="H9" s="21"/>
      <c r="I9" s="52"/>
      <c r="J9" s="56"/>
    </row>
    <row r="10" spans="1:10" ht="12.75">
      <c r="A10" s="5" t="s">
        <v>4</v>
      </c>
      <c r="B10" s="21"/>
      <c r="C10" s="19">
        <f>'Stavební rozpočet'!C8</f>
        <v>8287511</v>
      </c>
      <c r="D10" s="21"/>
      <c r="E10" s="19" t="s">
        <v>36</v>
      </c>
      <c r="F10" s="19" t="str">
        <f>'Stavební rozpočet'!J8</f>
        <v>Libor Slavík</v>
      </c>
      <c r="G10" s="21"/>
      <c r="H10" s="50" t="s">
        <v>54</v>
      </c>
      <c r="I10" s="60" t="str">
        <f>'Stavební rozpočet'!G8</f>
        <v>13.07.2022</v>
      </c>
      <c r="J10" s="56"/>
    </row>
    <row r="11" spans="1:10" ht="12.75">
      <c r="A11" s="6"/>
      <c r="B11" s="22"/>
      <c r="C11" s="22"/>
      <c r="D11" s="22"/>
      <c r="E11" s="22"/>
      <c r="F11" s="22"/>
      <c r="G11" s="22"/>
      <c r="H11" s="22"/>
      <c r="I11" s="54"/>
      <c r="J11" s="56"/>
    </row>
    <row r="12" spans="1:9" ht="23.25" customHeight="1">
      <c r="A12" s="7" t="s">
        <v>5</v>
      </c>
      <c r="B12" s="23"/>
      <c r="C12" s="23"/>
      <c r="D12" s="23"/>
      <c r="E12" s="23"/>
      <c r="F12" s="23"/>
      <c r="G12" s="23"/>
      <c r="H12" s="23"/>
      <c r="I12" s="23"/>
    </row>
    <row r="13" spans="1:10" ht="26.25" customHeight="1">
      <c r="A13" s="8" t="s">
        <v>6</v>
      </c>
      <c r="B13" s="24" t="s">
        <v>19</v>
      </c>
      <c r="C13" s="34"/>
      <c r="D13" s="8" t="s">
        <v>23</v>
      </c>
      <c r="E13" s="24" t="s">
        <v>37</v>
      </c>
      <c r="F13" s="34"/>
      <c r="G13" s="8" t="s">
        <v>38</v>
      </c>
      <c r="H13" s="24" t="s">
        <v>55</v>
      </c>
      <c r="I13" s="34"/>
      <c r="J13" s="56"/>
    </row>
    <row r="14" spans="1:10" ht="15" customHeight="1">
      <c r="A14" s="9" t="s">
        <v>7</v>
      </c>
      <c r="B14" s="25" t="s">
        <v>20</v>
      </c>
      <c r="C14" s="45">
        <f>SUM('Stavební rozpočet'!AB12:AB100)</f>
        <v>0</v>
      </c>
      <c r="D14" s="41" t="s">
        <v>24</v>
      </c>
      <c r="E14" s="44"/>
      <c r="F14" s="45">
        <v>0</v>
      </c>
      <c r="G14" s="41" t="s">
        <v>39</v>
      </c>
      <c r="H14" s="44"/>
      <c r="I14" s="46" t="s">
        <v>57</v>
      </c>
      <c r="J14" s="56"/>
    </row>
    <row r="15" spans="1:10" ht="15" customHeight="1">
      <c r="A15" s="10"/>
      <c r="B15" s="25" t="s">
        <v>21</v>
      </c>
      <c r="C15" s="45">
        <f>SUM('Stavební rozpočet'!AC12:AC100)</f>
        <v>0</v>
      </c>
      <c r="D15" s="41" t="s">
        <v>25</v>
      </c>
      <c r="E15" s="44"/>
      <c r="F15" s="45">
        <v>0</v>
      </c>
      <c r="G15" s="41" t="s">
        <v>40</v>
      </c>
      <c r="H15" s="44"/>
      <c r="I15" s="46" t="s">
        <v>57</v>
      </c>
      <c r="J15" s="56"/>
    </row>
    <row r="16" spans="1:10" ht="15" customHeight="1">
      <c r="A16" s="9" t="s">
        <v>8</v>
      </c>
      <c r="B16" s="25" t="s">
        <v>20</v>
      </c>
      <c r="C16" s="45">
        <f>SUM('Stavební rozpočet'!AD12:AD100)</f>
        <v>0</v>
      </c>
      <c r="D16" s="41" t="s">
        <v>26</v>
      </c>
      <c r="E16" s="44"/>
      <c r="F16" s="45">
        <v>0</v>
      </c>
      <c r="G16" s="41" t="s">
        <v>41</v>
      </c>
      <c r="H16" s="44"/>
      <c r="I16" s="46" t="s">
        <v>57</v>
      </c>
      <c r="J16" s="56"/>
    </row>
    <row r="17" spans="1:10" ht="15" customHeight="1">
      <c r="A17" s="10"/>
      <c r="B17" s="25" t="s">
        <v>21</v>
      </c>
      <c r="C17" s="45">
        <f>SUM('Stavební rozpočet'!AE12:AE100)</f>
        <v>0</v>
      </c>
      <c r="D17" s="41"/>
      <c r="E17" s="44"/>
      <c r="F17" s="46"/>
      <c r="G17" s="41" t="s">
        <v>42</v>
      </c>
      <c r="H17" s="44"/>
      <c r="I17" s="46" t="s">
        <v>57</v>
      </c>
      <c r="J17" s="56"/>
    </row>
    <row r="18" spans="1:10" ht="15" customHeight="1">
      <c r="A18" s="9" t="s">
        <v>9</v>
      </c>
      <c r="B18" s="25" t="s">
        <v>20</v>
      </c>
      <c r="C18" s="45">
        <f>SUM('Stavební rozpočet'!AF12:AF100)</f>
        <v>0</v>
      </c>
      <c r="D18" s="41"/>
      <c r="E18" s="44"/>
      <c r="F18" s="46"/>
      <c r="G18" s="41" t="s">
        <v>43</v>
      </c>
      <c r="H18" s="44"/>
      <c r="I18" s="46" t="s">
        <v>57</v>
      </c>
      <c r="J18" s="56"/>
    </row>
    <row r="19" spans="1:10" ht="15" customHeight="1">
      <c r="A19" s="10"/>
      <c r="B19" s="25" t="s">
        <v>21</v>
      </c>
      <c r="C19" s="45">
        <f>SUM('Stavební rozpočet'!AG12:AG100)</f>
        <v>0</v>
      </c>
      <c r="D19" s="41"/>
      <c r="E19" s="44"/>
      <c r="F19" s="46"/>
      <c r="G19" s="41" t="s">
        <v>44</v>
      </c>
      <c r="H19" s="44"/>
      <c r="I19" s="46" t="s">
        <v>57</v>
      </c>
      <c r="J19" s="56"/>
    </row>
    <row r="20" spans="1:10" ht="15" customHeight="1">
      <c r="A20" s="11" t="s">
        <v>10</v>
      </c>
      <c r="B20" s="26"/>
      <c r="C20" s="45">
        <f>SUM('Stavební rozpočet'!AH12:AH100)</f>
        <v>0</v>
      </c>
      <c r="D20" s="41"/>
      <c r="E20" s="44"/>
      <c r="F20" s="46"/>
      <c r="G20" s="41"/>
      <c r="H20" s="44"/>
      <c r="I20" s="46"/>
      <c r="J20" s="56"/>
    </row>
    <row r="21" spans="1:10" ht="15" customHeight="1">
      <c r="A21" s="11" t="s">
        <v>11</v>
      </c>
      <c r="B21" s="26"/>
      <c r="C21" s="45">
        <f>SUM('Stavební rozpočet'!Z12:Z100)</f>
        <v>0</v>
      </c>
      <c r="D21" s="41"/>
      <c r="E21" s="44"/>
      <c r="F21" s="46"/>
      <c r="G21" s="41"/>
      <c r="H21" s="44"/>
      <c r="I21" s="46"/>
      <c r="J21" s="56"/>
    </row>
    <row r="22" spans="1:10" ht="16.5" customHeight="1">
      <c r="A22" s="11" t="s">
        <v>12</v>
      </c>
      <c r="B22" s="26"/>
      <c r="C22" s="45">
        <f>SUM(C14:C21)</f>
        <v>0</v>
      </c>
      <c r="D22" s="11" t="s">
        <v>27</v>
      </c>
      <c r="E22" s="26"/>
      <c r="F22" s="45">
        <f>SUM(F14:F21)</f>
        <v>0</v>
      </c>
      <c r="G22" s="11" t="s">
        <v>45</v>
      </c>
      <c r="H22" s="26"/>
      <c r="I22" s="45">
        <f>SUM(I14:I21)</f>
        <v>0</v>
      </c>
      <c r="J22" s="56"/>
    </row>
    <row r="23" spans="1:10" ht="15" customHeight="1">
      <c r="A23" s="12"/>
      <c r="B23" s="12"/>
      <c r="C23" s="35"/>
      <c r="D23" s="11" t="s">
        <v>28</v>
      </c>
      <c r="E23" s="26"/>
      <c r="F23" s="47">
        <v>0</v>
      </c>
      <c r="G23" s="11" t="s">
        <v>46</v>
      </c>
      <c r="H23" s="26"/>
      <c r="I23" s="45">
        <v>0</v>
      </c>
      <c r="J23" s="56"/>
    </row>
    <row r="24" spans="4:9" ht="15" customHeight="1">
      <c r="D24" s="12"/>
      <c r="E24" s="12"/>
      <c r="F24" s="48"/>
      <c r="G24" s="11" t="s">
        <v>47</v>
      </c>
      <c r="H24" s="26"/>
      <c r="I24" s="55"/>
    </row>
    <row r="25" spans="6:10" ht="15" customHeight="1">
      <c r="F25" s="49"/>
      <c r="G25" s="11" t="s">
        <v>48</v>
      </c>
      <c r="H25" s="26"/>
      <c r="I25" s="45">
        <v>0</v>
      </c>
      <c r="J25" s="56"/>
    </row>
    <row r="26" spans="1:9" ht="12.75">
      <c r="A26" s="2"/>
      <c r="B26" s="2"/>
      <c r="C26" s="2"/>
      <c r="G26" s="12"/>
      <c r="H26" s="12"/>
      <c r="I26" s="12"/>
    </row>
    <row r="27" spans="1:9" ht="15" customHeight="1">
      <c r="A27" s="13" t="s">
        <v>13</v>
      </c>
      <c r="B27" s="27"/>
      <c r="C27" s="59">
        <f>SUM('Stavební rozpočet'!AJ12:AJ100)</f>
        <v>0</v>
      </c>
      <c r="D27" s="42"/>
      <c r="E27" s="2"/>
      <c r="F27" s="2"/>
      <c r="G27" s="2"/>
      <c r="H27" s="2"/>
      <c r="I27" s="2"/>
    </row>
    <row r="28" spans="1:10" ht="15" customHeight="1">
      <c r="A28" s="13" t="s">
        <v>14</v>
      </c>
      <c r="B28" s="27"/>
      <c r="C28" s="59">
        <f>SUM('Stavební rozpočet'!AK12:AK100)</f>
        <v>0</v>
      </c>
      <c r="D28" s="13" t="s">
        <v>29</v>
      </c>
      <c r="E28" s="27"/>
      <c r="F28" s="59">
        <f>ROUND(C28*(15/100),2)</f>
        <v>0</v>
      </c>
      <c r="G28" s="13" t="s">
        <v>49</v>
      </c>
      <c r="H28" s="27"/>
      <c r="I28" s="59">
        <f>SUM(C27:C29)</f>
        <v>0</v>
      </c>
      <c r="J28" s="56"/>
    </row>
    <row r="29" spans="1:10" ht="15" customHeight="1">
      <c r="A29" s="13" t="s">
        <v>15</v>
      </c>
      <c r="B29" s="27"/>
      <c r="C29" s="59">
        <f>SUM('Stavební rozpočet'!AL12:AL100)+(F22+I22+F23+I23+I24+I25)</f>
        <v>0</v>
      </c>
      <c r="D29" s="13" t="s">
        <v>30</v>
      </c>
      <c r="E29" s="27"/>
      <c r="F29" s="59">
        <f>ROUND(C29*(21/100),2)</f>
        <v>0</v>
      </c>
      <c r="G29" s="13" t="s">
        <v>50</v>
      </c>
      <c r="H29" s="27"/>
      <c r="I29" s="59">
        <f>SUM(F28:F29)+I28</f>
        <v>0</v>
      </c>
      <c r="J29" s="56"/>
    </row>
    <row r="30" spans="1:9" ht="12.75">
      <c r="A30" s="14"/>
      <c r="B30" s="14"/>
      <c r="C30" s="14"/>
      <c r="D30" s="14"/>
      <c r="E30" s="14"/>
      <c r="F30" s="14"/>
      <c r="G30" s="14"/>
      <c r="H30" s="14"/>
      <c r="I30" s="14"/>
    </row>
    <row r="31" spans="1:10" ht="14.25" customHeight="1">
      <c r="A31" s="15" t="s">
        <v>16</v>
      </c>
      <c r="B31" s="28"/>
      <c r="C31" s="36"/>
      <c r="D31" s="15" t="s">
        <v>31</v>
      </c>
      <c r="E31" s="28"/>
      <c r="F31" s="36"/>
      <c r="G31" s="15" t="s">
        <v>51</v>
      </c>
      <c r="H31" s="28"/>
      <c r="I31" s="36"/>
      <c r="J31" s="57"/>
    </row>
    <row r="32" spans="1:10" ht="14.25" customHeight="1">
      <c r="A32" s="16"/>
      <c r="B32" s="29"/>
      <c r="C32" s="37"/>
      <c r="D32" s="16"/>
      <c r="E32" s="29"/>
      <c r="F32" s="37"/>
      <c r="G32" s="16"/>
      <c r="H32" s="29"/>
      <c r="I32" s="37"/>
      <c r="J32" s="57"/>
    </row>
    <row r="33" spans="1:10" ht="14.25" customHeight="1">
      <c r="A33" s="16"/>
      <c r="B33" s="29"/>
      <c r="C33" s="37"/>
      <c r="D33" s="16"/>
      <c r="E33" s="29"/>
      <c r="F33" s="37"/>
      <c r="G33" s="16"/>
      <c r="H33" s="29"/>
      <c r="I33" s="37"/>
      <c r="J33" s="57"/>
    </row>
    <row r="34" spans="1:10" ht="14.25" customHeight="1">
      <c r="A34" s="16"/>
      <c r="B34" s="29"/>
      <c r="C34" s="37"/>
      <c r="D34" s="16"/>
      <c r="E34" s="29"/>
      <c r="F34" s="37"/>
      <c r="G34" s="16"/>
      <c r="H34" s="29"/>
      <c r="I34" s="37"/>
      <c r="J34" s="57"/>
    </row>
    <row r="35" spans="1:10" ht="14.25" customHeight="1">
      <c r="A35" s="17" t="s">
        <v>17</v>
      </c>
      <c r="B35" s="30"/>
      <c r="C35" s="38"/>
      <c r="D35" s="17" t="s">
        <v>17</v>
      </c>
      <c r="E35" s="30"/>
      <c r="F35" s="38"/>
      <c r="G35" s="17" t="s">
        <v>17</v>
      </c>
      <c r="H35" s="30"/>
      <c r="I35" s="38"/>
      <c r="J35" s="57"/>
    </row>
    <row r="36" spans="1:9" ht="11.25" customHeight="1">
      <c r="A36" s="18" t="s">
        <v>18</v>
      </c>
      <c r="B36" s="31"/>
      <c r="C36" s="31"/>
      <c r="D36" s="31"/>
      <c r="E36" s="31"/>
      <c r="F36" s="31"/>
      <c r="G36" s="31"/>
      <c r="H36" s="31"/>
      <c r="I36" s="31"/>
    </row>
    <row r="37" spans="1:9" ht="12.75">
      <c r="A37" s="19"/>
      <c r="B37" s="21"/>
      <c r="C37" s="21"/>
      <c r="D37" s="21"/>
      <c r="E37" s="21"/>
      <c r="F37" s="21"/>
      <c r="G37" s="21"/>
      <c r="H37" s="21"/>
      <c r="I37" s="21"/>
    </row>
  </sheetData>
  <sheetProtection sheet="1" objects="1" scenarios="1"/>
  <mergeCells count="83">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D23:E23"/>
    <mergeCell ref="G23:H23"/>
    <mergeCell ref="G24:H24"/>
    <mergeCell ref="G25:H25"/>
    <mergeCell ref="A27:B27"/>
    <mergeCell ref="A28:B28"/>
    <mergeCell ref="D28:E28"/>
    <mergeCell ref="G28:H28"/>
    <mergeCell ref="A29:B29"/>
    <mergeCell ref="D29:E29"/>
    <mergeCell ref="G29:H29"/>
    <mergeCell ref="A31:C31"/>
    <mergeCell ref="D31:F31"/>
    <mergeCell ref="G31:I31"/>
    <mergeCell ref="A32:C32"/>
    <mergeCell ref="D32:F32"/>
    <mergeCell ref="G32:I32"/>
    <mergeCell ref="A33:C33"/>
    <mergeCell ref="D33:F33"/>
    <mergeCell ref="G33:I33"/>
    <mergeCell ref="A34:C34"/>
    <mergeCell ref="D34:F34"/>
    <mergeCell ref="G34:I34"/>
    <mergeCell ref="A35:C35"/>
    <mergeCell ref="D35:F35"/>
    <mergeCell ref="G35:I35"/>
    <mergeCell ref="A37:I37"/>
  </mergeCells>
  <printOptions/>
  <pageMargins left="0.394" right="0.394" top="0.591" bottom="0.591" header="0.5" footer="0.5"/>
  <pageSetup fitToHeight="1"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BL103"/>
  <sheetViews>
    <sheetView workbookViewId="0" topLeftCell="A1">
      <pane ySplit="11" topLeftCell="A12" activePane="bottomLeft" state="frozen"/>
      <selection pane="bottomLeft" activeCell="A1" sqref="A1:M1"/>
    </sheetView>
  </sheetViews>
  <sheetFormatPr defaultColWidth="11.57421875" defaultRowHeight="12.75"/>
  <cols>
    <col min="1" max="1" width="3.7109375" customWidth="1"/>
    <col min="2" max="2" width="14.28125" customWidth="1"/>
    <col min="3" max="3" width="1.421875" customWidth="1"/>
    <col min="4" max="4" width="63.140625" customWidth="1"/>
    <col min="7" max="7" width="4.28125" customWidth="1"/>
    <col min="8" max="8" width="12.8515625" customWidth="1"/>
    <col min="9" max="9" width="12.00390625" customWidth="1"/>
    <col min="10" max="12" width="14.28125" customWidth="1"/>
    <col min="13" max="13" width="11.7109375" customWidth="1"/>
    <col min="25" max="64" width="12.140625" hidden="1" customWidth="1"/>
  </cols>
  <sheetData>
    <row r="1" spans="1:13" ht="72.75" customHeight="1">
      <c r="A1" s="145" t="s">
        <v>58</v>
      </c>
      <c r="B1" s="39"/>
      <c r="C1" s="39"/>
      <c r="D1" s="39"/>
      <c r="E1" s="39"/>
      <c r="F1" s="39"/>
      <c r="G1" s="39"/>
      <c r="H1" s="39"/>
      <c r="I1" s="39"/>
      <c r="J1" s="39"/>
      <c r="K1" s="39"/>
      <c r="L1" s="39"/>
      <c r="M1" s="39"/>
    </row>
    <row r="2" spans="1:14" ht="12.75">
      <c r="A2" s="3" t="s">
        <v>0</v>
      </c>
      <c r="B2" s="20"/>
      <c r="C2" s="58" t="s">
        <v>179</v>
      </c>
      <c r="D2" s="40"/>
      <c r="E2" s="93" t="s">
        <v>272</v>
      </c>
      <c r="F2" s="20"/>
      <c r="G2" s="93" t="s">
        <v>60</v>
      </c>
      <c r="H2" s="20"/>
      <c r="I2" s="102" t="s">
        <v>32</v>
      </c>
      <c r="J2" s="115" t="s">
        <v>290</v>
      </c>
      <c r="K2" s="20"/>
      <c r="L2" s="20"/>
      <c r="M2" s="124"/>
      <c r="N2" s="56"/>
    </row>
    <row r="3" spans="1:14" ht="12.75">
      <c r="A3" s="4"/>
      <c r="B3" s="21"/>
      <c r="C3" s="33"/>
      <c r="D3" s="33"/>
      <c r="E3" s="21"/>
      <c r="F3" s="21"/>
      <c r="G3" s="21"/>
      <c r="H3" s="21"/>
      <c r="I3" s="103"/>
      <c r="J3" s="103"/>
      <c r="K3" s="21"/>
      <c r="L3" s="21"/>
      <c r="M3" s="52"/>
      <c r="N3" s="56"/>
    </row>
    <row r="4" spans="1:14" ht="12.75">
      <c r="A4" s="5" t="s">
        <v>1</v>
      </c>
      <c r="B4" s="21"/>
      <c r="C4" s="19" t="s">
        <v>180</v>
      </c>
      <c r="D4" s="21"/>
      <c r="E4" s="50" t="s">
        <v>3</v>
      </c>
      <c r="F4" s="21"/>
      <c r="G4" s="50" t="s">
        <v>60</v>
      </c>
      <c r="H4" s="21"/>
      <c r="I4" s="104" t="s">
        <v>33</v>
      </c>
      <c r="J4" s="116" t="s">
        <v>290</v>
      </c>
      <c r="K4" s="21"/>
      <c r="L4" s="21"/>
      <c r="M4" s="52"/>
      <c r="N4" s="56"/>
    </row>
    <row r="5" spans="1:14" ht="12.75">
      <c r="A5" s="4"/>
      <c r="B5" s="21"/>
      <c r="C5" s="21"/>
      <c r="D5" s="21"/>
      <c r="E5" s="21"/>
      <c r="F5" s="21"/>
      <c r="G5" s="21"/>
      <c r="H5" s="21"/>
      <c r="I5" s="103"/>
      <c r="J5" s="103"/>
      <c r="K5" s="21"/>
      <c r="L5" s="21"/>
      <c r="M5" s="52"/>
      <c r="N5" s="56"/>
    </row>
    <row r="6" spans="1:14" ht="12.75">
      <c r="A6" s="5" t="s">
        <v>2</v>
      </c>
      <c r="B6" s="21"/>
      <c r="C6" s="19" t="s">
        <v>181</v>
      </c>
      <c r="D6" s="21"/>
      <c r="E6" s="50" t="s">
        <v>35</v>
      </c>
      <c r="F6" s="21"/>
      <c r="G6" s="50" t="s">
        <v>60</v>
      </c>
      <c r="H6" s="21"/>
      <c r="I6" s="104" t="s">
        <v>34</v>
      </c>
      <c r="J6" s="116" t="s">
        <v>290</v>
      </c>
      <c r="K6" s="21"/>
      <c r="L6" s="103"/>
      <c r="M6" s="125"/>
      <c r="N6" s="56"/>
    </row>
    <row r="7" spans="1:14" ht="12.75">
      <c r="A7" s="4"/>
      <c r="B7" s="21"/>
      <c r="C7" s="21"/>
      <c r="D7" s="21"/>
      <c r="E7" s="21"/>
      <c r="F7" s="21"/>
      <c r="G7" s="21"/>
      <c r="H7" s="21"/>
      <c r="I7" s="103"/>
      <c r="J7" s="103"/>
      <c r="K7" s="21"/>
      <c r="L7" s="103"/>
      <c r="M7" s="125"/>
      <c r="N7" s="56"/>
    </row>
    <row r="8" spans="1:14" ht="12.75">
      <c r="A8" s="5" t="s">
        <v>4</v>
      </c>
      <c r="B8" s="21"/>
      <c r="C8" s="19">
        <v>8287511</v>
      </c>
      <c r="D8" s="21"/>
      <c r="E8" s="50" t="s">
        <v>273</v>
      </c>
      <c r="F8" s="21"/>
      <c r="G8" s="50" t="s">
        <v>274</v>
      </c>
      <c r="H8" s="21"/>
      <c r="I8" s="104" t="s">
        <v>36</v>
      </c>
      <c r="J8" s="104" t="s">
        <v>291</v>
      </c>
      <c r="K8" s="21"/>
      <c r="L8" s="103"/>
      <c r="M8" s="125"/>
      <c r="N8" s="56"/>
    </row>
    <row r="9" spans="1:14" ht="12.75">
      <c r="A9" s="62"/>
      <c r="B9" s="71"/>
      <c r="C9" s="71"/>
      <c r="D9" s="71"/>
      <c r="E9" s="71"/>
      <c r="F9" s="71"/>
      <c r="G9" s="71"/>
      <c r="H9" s="71"/>
      <c r="I9" s="105"/>
      <c r="J9" s="105"/>
      <c r="K9" s="71"/>
      <c r="L9" s="105"/>
      <c r="M9" s="126"/>
      <c r="N9" s="56"/>
    </row>
    <row r="10" spans="1:64" ht="12.75">
      <c r="A10" s="63" t="s">
        <v>59</v>
      </c>
      <c r="B10" s="72" t="s">
        <v>114</v>
      </c>
      <c r="C10" s="80" t="s">
        <v>182</v>
      </c>
      <c r="D10" s="84"/>
      <c r="E10" s="84"/>
      <c r="F10" s="94"/>
      <c r="G10" s="72" t="s">
        <v>275</v>
      </c>
      <c r="H10" s="98" t="s">
        <v>287</v>
      </c>
      <c r="I10" s="106" t="s">
        <v>288</v>
      </c>
      <c r="J10" s="117" t="s">
        <v>292</v>
      </c>
      <c r="K10" s="120"/>
      <c r="L10" s="122"/>
      <c r="M10" s="127" t="s">
        <v>296</v>
      </c>
      <c r="N10" s="57"/>
      <c r="BK10" s="136" t="s">
        <v>326</v>
      </c>
      <c r="BL10" s="141" t="s">
        <v>329</v>
      </c>
    </row>
    <row r="11" spans="1:62" ht="12.75">
      <c r="A11" s="64" t="s">
        <v>60</v>
      </c>
      <c r="B11" s="73" t="s">
        <v>60</v>
      </c>
      <c r="C11" s="81" t="s">
        <v>183</v>
      </c>
      <c r="D11" s="85"/>
      <c r="E11" s="85"/>
      <c r="F11" s="95"/>
      <c r="G11" s="73" t="s">
        <v>60</v>
      </c>
      <c r="H11" s="73" t="s">
        <v>60</v>
      </c>
      <c r="I11" s="107" t="s">
        <v>289</v>
      </c>
      <c r="J11" s="118" t="s">
        <v>293</v>
      </c>
      <c r="K11" s="121" t="s">
        <v>21</v>
      </c>
      <c r="L11" s="123" t="s">
        <v>295</v>
      </c>
      <c r="M11" s="128" t="s">
        <v>297</v>
      </c>
      <c r="N11" s="57"/>
      <c r="Z11" s="136" t="s">
        <v>301</v>
      </c>
      <c r="AA11" s="136" t="s">
        <v>302</v>
      </c>
      <c r="AB11" s="136" t="s">
        <v>303</v>
      </c>
      <c r="AC11" s="136" t="s">
        <v>304</v>
      </c>
      <c r="AD11" s="136" t="s">
        <v>305</v>
      </c>
      <c r="AE11" s="136" t="s">
        <v>306</v>
      </c>
      <c r="AF11" s="136" t="s">
        <v>307</v>
      </c>
      <c r="AG11" s="136" t="s">
        <v>308</v>
      </c>
      <c r="AH11" s="136" t="s">
        <v>309</v>
      </c>
      <c r="BH11" s="136" t="s">
        <v>323</v>
      </c>
      <c r="BI11" s="136" t="s">
        <v>324</v>
      </c>
      <c r="BJ11" s="136" t="s">
        <v>325</v>
      </c>
    </row>
    <row r="12" spans="1:14" ht="12.75">
      <c r="A12" s="65"/>
      <c r="B12" s="74"/>
      <c r="C12" s="74" t="s">
        <v>184</v>
      </c>
      <c r="D12" s="86"/>
      <c r="E12" s="86"/>
      <c r="F12" s="86"/>
      <c r="G12" s="96" t="s">
        <v>60</v>
      </c>
      <c r="H12" s="96" t="s">
        <v>60</v>
      </c>
      <c r="I12" s="108" t="s">
        <v>60</v>
      </c>
      <c r="J12" s="142">
        <f>J13+J18+J22+J24+J60+J71+J81+J89+J96</f>
        <v>0</v>
      </c>
      <c r="K12" s="142">
        <f>K13+K18+K22+K24+K60+K71+K81+K89+K96</f>
        <v>0</v>
      </c>
      <c r="L12" s="142">
        <f>L13+L18+L22+L24+L60+L71+L81+L89+L96</f>
        <v>0</v>
      </c>
      <c r="M12" s="129"/>
      <c r="N12" s="56"/>
    </row>
    <row r="13" spans="1:47" ht="12.75">
      <c r="A13" s="66"/>
      <c r="B13" s="75" t="s">
        <v>74</v>
      </c>
      <c r="C13" s="75" t="s">
        <v>185</v>
      </c>
      <c r="D13" s="87"/>
      <c r="E13" s="87"/>
      <c r="F13" s="87"/>
      <c r="G13" s="97" t="s">
        <v>60</v>
      </c>
      <c r="H13" s="97" t="s">
        <v>60</v>
      </c>
      <c r="I13" s="109" t="s">
        <v>60</v>
      </c>
      <c r="J13" s="143">
        <f>SUM(J14:J16)</f>
        <v>0</v>
      </c>
      <c r="K13" s="143">
        <f>SUM(K14:K16)</f>
        <v>0</v>
      </c>
      <c r="L13" s="143">
        <f>SUM(L14:L16)</f>
        <v>0</v>
      </c>
      <c r="M13" s="130"/>
      <c r="N13" s="56"/>
      <c r="AI13" s="136"/>
      <c r="AS13" s="143">
        <f>SUM(AJ14:AJ16)</f>
        <v>0</v>
      </c>
      <c r="AT13" s="143">
        <f>SUM(AK14:AK16)</f>
        <v>0</v>
      </c>
      <c r="AU13" s="143">
        <f>SUM(AL14:AL16)</f>
        <v>0</v>
      </c>
    </row>
    <row r="14" spans="1:64" ht="12.75">
      <c r="A14" s="67" t="s">
        <v>61</v>
      </c>
      <c r="B14" s="76" t="s">
        <v>115</v>
      </c>
      <c r="C14" s="76" t="s">
        <v>186</v>
      </c>
      <c r="D14" s="88"/>
      <c r="E14" s="88"/>
      <c r="F14" s="88"/>
      <c r="G14" s="76" t="s">
        <v>276</v>
      </c>
      <c r="H14" s="99">
        <v>65</v>
      </c>
      <c r="I14" s="110">
        <v>0</v>
      </c>
      <c r="J14" s="99">
        <f>H14*AO14</f>
        <v>0</v>
      </c>
      <c r="K14" s="99">
        <f>H14*AP14</f>
        <v>0</v>
      </c>
      <c r="L14" s="99">
        <f>H14*I14</f>
        <v>0</v>
      </c>
      <c r="M14" s="131" t="s">
        <v>298</v>
      </c>
      <c r="N14" s="56"/>
      <c r="Z14" s="137">
        <f>IF(AQ14="5",BJ14,0)</f>
        <v>0</v>
      </c>
      <c r="AB14" s="137">
        <f>IF(AQ14="1",BH14,0)</f>
        <v>0</v>
      </c>
      <c r="AC14" s="137">
        <f>IF(AQ14="1",BI14,0)</f>
        <v>0</v>
      </c>
      <c r="AD14" s="137">
        <f>IF(AQ14="7",BH14,0)</f>
        <v>0</v>
      </c>
      <c r="AE14" s="137">
        <f>IF(AQ14="7",BI14,0)</f>
        <v>0</v>
      </c>
      <c r="AF14" s="137">
        <f>IF(AQ14="2",BH14,0)</f>
        <v>0</v>
      </c>
      <c r="AG14" s="137">
        <f>IF(AQ14="2",BI14,0)</f>
        <v>0</v>
      </c>
      <c r="AH14" s="137">
        <f>IF(AQ14="0",BJ14,0)</f>
        <v>0</v>
      </c>
      <c r="AI14" s="136"/>
      <c r="AJ14" s="99">
        <f>IF(AN14=0,L14,0)</f>
        <v>0</v>
      </c>
      <c r="AK14" s="99">
        <f>IF(AN14=15,L14,0)</f>
        <v>0</v>
      </c>
      <c r="AL14" s="99">
        <f>IF(AN14=21,L14,0)</f>
        <v>0</v>
      </c>
      <c r="AN14" s="137">
        <v>21</v>
      </c>
      <c r="AO14" s="137">
        <f>I14*0.0706478891941012</f>
        <v>0</v>
      </c>
      <c r="AP14" s="137">
        <f>I14*(1-0.0706478891941012)</f>
        <v>0</v>
      </c>
      <c r="AQ14" s="138" t="s">
        <v>61</v>
      </c>
      <c r="AV14" s="137">
        <f>AW14+AX14</f>
        <v>0</v>
      </c>
      <c r="AW14" s="137">
        <f>H14*AO14</f>
        <v>0</v>
      </c>
      <c r="AX14" s="137">
        <f>H14*AP14</f>
        <v>0</v>
      </c>
      <c r="AY14" s="140" t="s">
        <v>310</v>
      </c>
      <c r="AZ14" s="140" t="s">
        <v>319</v>
      </c>
      <c r="BA14" s="136" t="s">
        <v>322</v>
      </c>
      <c r="BC14" s="137">
        <f>AW14+AX14</f>
        <v>0</v>
      </c>
      <c r="BD14" s="137">
        <f>I14/(100-BE14)*100</f>
        <v>0</v>
      </c>
      <c r="BE14" s="137">
        <v>0</v>
      </c>
      <c r="BF14" s="137">
        <f>14</f>
        <v>14</v>
      </c>
      <c r="BH14" s="99">
        <f>H14*AO14</f>
        <v>0</v>
      </c>
      <c r="BI14" s="99">
        <f>H14*AP14</f>
        <v>0</v>
      </c>
      <c r="BJ14" s="99">
        <f>H14*I14</f>
        <v>0</v>
      </c>
      <c r="BK14" s="99" t="s">
        <v>327</v>
      </c>
      <c r="BL14" s="137">
        <v>14</v>
      </c>
    </row>
    <row r="15" spans="1:14" ht="38.25" customHeight="1">
      <c r="A15" s="56"/>
      <c r="B15" s="77" t="s">
        <v>116</v>
      </c>
      <c r="C15" s="82" t="s">
        <v>187</v>
      </c>
      <c r="D15" s="89"/>
      <c r="E15" s="89"/>
      <c r="F15" s="89"/>
      <c r="G15" s="89"/>
      <c r="H15" s="89"/>
      <c r="I15" s="111"/>
      <c r="J15" s="89"/>
      <c r="K15" s="89"/>
      <c r="L15" s="89"/>
      <c r="M15" s="132"/>
      <c r="N15" s="56"/>
    </row>
    <row r="16" spans="1:64" ht="12.75">
      <c r="A16" s="67" t="s">
        <v>62</v>
      </c>
      <c r="B16" s="76" t="s">
        <v>117</v>
      </c>
      <c r="C16" s="76" t="s">
        <v>188</v>
      </c>
      <c r="D16" s="88"/>
      <c r="E16" s="88"/>
      <c r="F16" s="88"/>
      <c r="G16" s="76" t="s">
        <v>277</v>
      </c>
      <c r="H16" s="99">
        <v>8</v>
      </c>
      <c r="I16" s="110">
        <v>0</v>
      </c>
      <c r="J16" s="99">
        <f>H16*AO16</f>
        <v>0</v>
      </c>
      <c r="K16" s="99">
        <f>H16*AP16</f>
        <v>0</v>
      </c>
      <c r="L16" s="99">
        <f>H16*I16</f>
        <v>0</v>
      </c>
      <c r="M16" s="131" t="s">
        <v>298</v>
      </c>
      <c r="N16" s="56"/>
      <c r="Z16" s="137">
        <f>IF(AQ16="5",BJ16,0)</f>
        <v>0</v>
      </c>
      <c r="AB16" s="137">
        <f>IF(AQ16="1",BH16,0)</f>
        <v>0</v>
      </c>
      <c r="AC16" s="137">
        <f>IF(AQ16="1",BI16,0)</f>
        <v>0</v>
      </c>
      <c r="AD16" s="137">
        <f>IF(AQ16="7",BH16,0)</f>
        <v>0</v>
      </c>
      <c r="AE16" s="137">
        <f>IF(AQ16="7",BI16,0)</f>
        <v>0</v>
      </c>
      <c r="AF16" s="137">
        <f>IF(AQ16="2",BH16,0)</f>
        <v>0</v>
      </c>
      <c r="AG16" s="137">
        <f>IF(AQ16="2",BI16,0)</f>
        <v>0</v>
      </c>
      <c r="AH16" s="137">
        <f>IF(AQ16="0",BJ16,0)</f>
        <v>0</v>
      </c>
      <c r="AI16" s="136"/>
      <c r="AJ16" s="99">
        <f>IF(AN16=0,L16,0)</f>
        <v>0</v>
      </c>
      <c r="AK16" s="99">
        <f>IF(AN16=15,L16,0)</f>
        <v>0</v>
      </c>
      <c r="AL16" s="99">
        <f>IF(AN16=21,L16,0)</f>
        <v>0</v>
      </c>
      <c r="AN16" s="137">
        <v>21</v>
      </c>
      <c r="AO16" s="137">
        <f>I16*0.214626459143969</f>
        <v>0</v>
      </c>
      <c r="AP16" s="137">
        <f>I16*(1-0.214626459143969)</f>
        <v>0</v>
      </c>
      <c r="AQ16" s="138" t="s">
        <v>62</v>
      </c>
      <c r="AV16" s="137">
        <f>AW16+AX16</f>
        <v>0</v>
      </c>
      <c r="AW16" s="137">
        <f>H16*AO16</f>
        <v>0</v>
      </c>
      <c r="AX16" s="137">
        <f>H16*AP16</f>
        <v>0</v>
      </c>
      <c r="AY16" s="140" t="s">
        <v>310</v>
      </c>
      <c r="AZ16" s="140" t="s">
        <v>319</v>
      </c>
      <c r="BA16" s="136" t="s">
        <v>322</v>
      </c>
      <c r="BC16" s="137">
        <f>AW16+AX16</f>
        <v>0</v>
      </c>
      <c r="BD16" s="137">
        <f>I16/(100-BE16)*100</f>
        <v>0</v>
      </c>
      <c r="BE16" s="137">
        <v>0</v>
      </c>
      <c r="BF16" s="137">
        <f>16</f>
        <v>16</v>
      </c>
      <c r="BH16" s="99">
        <f>H16*AO16</f>
        <v>0</v>
      </c>
      <c r="BI16" s="99">
        <f>H16*AP16</f>
        <v>0</v>
      </c>
      <c r="BJ16" s="99">
        <f>H16*I16</f>
        <v>0</v>
      </c>
      <c r="BK16" s="99" t="s">
        <v>327</v>
      </c>
      <c r="BL16" s="137">
        <v>14</v>
      </c>
    </row>
    <row r="17" spans="1:14" ht="12.75">
      <c r="A17" s="56"/>
      <c r="B17" s="77" t="s">
        <v>118</v>
      </c>
      <c r="C17" s="83" t="s">
        <v>189</v>
      </c>
      <c r="D17" s="90"/>
      <c r="E17" s="90"/>
      <c r="F17" s="90"/>
      <c r="G17" s="90"/>
      <c r="H17" s="90"/>
      <c r="I17" s="112"/>
      <c r="J17" s="90"/>
      <c r="K17" s="90"/>
      <c r="L17" s="90"/>
      <c r="M17" s="133"/>
      <c r="N17" s="56"/>
    </row>
    <row r="18" spans="1:47" ht="12.75">
      <c r="A18" s="66"/>
      <c r="B18" s="75" t="s">
        <v>119</v>
      </c>
      <c r="C18" s="75" t="s">
        <v>190</v>
      </c>
      <c r="D18" s="87"/>
      <c r="E18" s="87"/>
      <c r="F18" s="87"/>
      <c r="G18" s="97" t="s">
        <v>60</v>
      </c>
      <c r="H18" s="97" t="s">
        <v>60</v>
      </c>
      <c r="I18" s="109" t="s">
        <v>60</v>
      </c>
      <c r="J18" s="143">
        <f>SUM(J19:J19)</f>
        <v>0</v>
      </c>
      <c r="K18" s="143">
        <f>SUM(K19:K19)</f>
        <v>0</v>
      </c>
      <c r="L18" s="143">
        <f>SUM(L19:L19)</f>
        <v>0</v>
      </c>
      <c r="M18" s="130"/>
      <c r="N18" s="56"/>
      <c r="AI18" s="136"/>
      <c r="AS18" s="143">
        <f>SUM(AJ19:AJ19)</f>
        <v>0</v>
      </c>
      <c r="AT18" s="143">
        <f>SUM(AK19:AK19)</f>
        <v>0</v>
      </c>
      <c r="AU18" s="143">
        <f>SUM(AL19:AL19)</f>
        <v>0</v>
      </c>
    </row>
    <row r="19" spans="1:64" ht="12.75">
      <c r="A19" s="67" t="s">
        <v>63</v>
      </c>
      <c r="B19" s="76" t="s">
        <v>120</v>
      </c>
      <c r="C19" s="76" t="s">
        <v>191</v>
      </c>
      <c r="D19" s="88"/>
      <c r="E19" s="88"/>
      <c r="F19" s="88"/>
      <c r="G19" s="76" t="s">
        <v>278</v>
      </c>
      <c r="H19" s="99">
        <v>1520</v>
      </c>
      <c r="I19" s="110">
        <v>0</v>
      </c>
      <c r="J19" s="99">
        <f>H19*AO19</f>
        <v>0</v>
      </c>
      <c r="K19" s="99">
        <f>H19*AP19</f>
        <v>0</v>
      </c>
      <c r="L19" s="99">
        <f>H19*I19</f>
        <v>0</v>
      </c>
      <c r="M19" s="131" t="s">
        <v>298</v>
      </c>
      <c r="N19" s="56"/>
      <c r="Z19" s="137">
        <f>IF(AQ19="5",BJ19,0)</f>
        <v>0</v>
      </c>
      <c r="AB19" s="137">
        <f>IF(AQ19="1",BH19,0)</f>
        <v>0</v>
      </c>
      <c r="AC19" s="137">
        <f>IF(AQ19="1",BI19,0)</f>
        <v>0</v>
      </c>
      <c r="AD19" s="137">
        <f>IF(AQ19="7",BH19,0)</f>
        <v>0</v>
      </c>
      <c r="AE19" s="137">
        <f>IF(AQ19="7",BI19,0)</f>
        <v>0</v>
      </c>
      <c r="AF19" s="137">
        <f>IF(AQ19="2",BH19,0)</f>
        <v>0</v>
      </c>
      <c r="AG19" s="137">
        <f>IF(AQ19="2",BI19,0)</f>
        <v>0</v>
      </c>
      <c r="AH19" s="137">
        <f>IF(AQ19="0",BJ19,0)</f>
        <v>0</v>
      </c>
      <c r="AI19" s="136"/>
      <c r="AJ19" s="99">
        <f>IF(AN19=0,L19,0)</f>
        <v>0</v>
      </c>
      <c r="AK19" s="99">
        <f>IF(AN19=15,L19,0)</f>
        <v>0</v>
      </c>
      <c r="AL19" s="99">
        <f>IF(AN19=21,L19,0)</f>
        <v>0</v>
      </c>
      <c r="AN19" s="137">
        <v>21</v>
      </c>
      <c r="AO19" s="137">
        <f>I19*0.211617303178728</f>
        <v>0</v>
      </c>
      <c r="AP19" s="137">
        <f>I19*(1-0.211617303178728)</f>
        <v>0</v>
      </c>
      <c r="AQ19" s="138" t="s">
        <v>61</v>
      </c>
      <c r="AV19" s="137">
        <f>AW19+AX19</f>
        <v>0</v>
      </c>
      <c r="AW19" s="137">
        <f>H19*AO19</f>
        <v>0</v>
      </c>
      <c r="AX19" s="137">
        <f>H19*AP19</f>
        <v>0</v>
      </c>
      <c r="AY19" s="140" t="s">
        <v>311</v>
      </c>
      <c r="AZ19" s="140" t="s">
        <v>320</v>
      </c>
      <c r="BA19" s="136" t="s">
        <v>322</v>
      </c>
      <c r="BC19" s="137">
        <f>AW19+AX19</f>
        <v>0</v>
      </c>
      <c r="BD19" s="137">
        <f>I19/(100-BE19)*100</f>
        <v>0</v>
      </c>
      <c r="BE19" s="137">
        <v>0</v>
      </c>
      <c r="BF19" s="137">
        <f>19</f>
        <v>19</v>
      </c>
      <c r="BH19" s="99">
        <f>H19*AO19</f>
        <v>0</v>
      </c>
      <c r="BI19" s="99">
        <f>H19*AP19</f>
        <v>0</v>
      </c>
      <c r="BJ19" s="99">
        <f>H19*I19</f>
        <v>0</v>
      </c>
      <c r="BK19" s="99" t="s">
        <v>327</v>
      </c>
      <c r="BL19" s="137">
        <v>59</v>
      </c>
    </row>
    <row r="20" spans="1:14" ht="12.75">
      <c r="A20" s="56"/>
      <c r="B20" s="77" t="s">
        <v>118</v>
      </c>
      <c r="C20" s="83" t="s">
        <v>192</v>
      </c>
      <c r="D20" s="90"/>
      <c r="E20" s="90"/>
      <c r="F20" s="90"/>
      <c r="G20" s="90"/>
      <c r="H20" s="90"/>
      <c r="I20" s="112"/>
      <c r="J20" s="90"/>
      <c r="K20" s="90"/>
      <c r="L20" s="90"/>
      <c r="M20" s="133"/>
      <c r="N20" s="56"/>
    </row>
    <row r="21" spans="1:14" ht="12.75">
      <c r="A21" s="56"/>
      <c r="B21" s="77" t="s">
        <v>116</v>
      </c>
      <c r="C21" s="82" t="s">
        <v>193</v>
      </c>
      <c r="D21" s="89"/>
      <c r="E21" s="89"/>
      <c r="F21" s="89"/>
      <c r="G21" s="89"/>
      <c r="H21" s="89"/>
      <c r="I21" s="111"/>
      <c r="J21" s="89"/>
      <c r="K21" s="89"/>
      <c r="L21" s="89"/>
      <c r="M21" s="132"/>
      <c r="N21" s="56"/>
    </row>
    <row r="22" spans="1:47" ht="12.75">
      <c r="A22" s="66"/>
      <c r="B22" s="75" t="s">
        <v>121</v>
      </c>
      <c r="C22" s="75" t="s">
        <v>194</v>
      </c>
      <c r="D22" s="87"/>
      <c r="E22" s="87"/>
      <c r="F22" s="87"/>
      <c r="G22" s="97" t="s">
        <v>60</v>
      </c>
      <c r="H22" s="97" t="s">
        <v>60</v>
      </c>
      <c r="I22" s="109" t="s">
        <v>60</v>
      </c>
      <c r="J22" s="143">
        <f>SUM(J23:J23)</f>
        <v>0</v>
      </c>
      <c r="K22" s="143">
        <f>SUM(K23:K23)</f>
        <v>0</v>
      </c>
      <c r="L22" s="143">
        <f>SUM(L23:L23)</f>
        <v>0</v>
      </c>
      <c r="M22" s="130"/>
      <c r="N22" s="56"/>
      <c r="AI22" s="136"/>
      <c r="AS22" s="143">
        <f>SUM(AJ23:AJ23)</f>
        <v>0</v>
      </c>
      <c r="AT22" s="143">
        <f>SUM(AK23:AK23)</f>
        <v>0</v>
      </c>
      <c r="AU22" s="143">
        <f>SUM(AL23:AL23)</f>
        <v>0</v>
      </c>
    </row>
    <row r="23" spans="1:64" ht="12.75">
      <c r="A23" s="67" t="s">
        <v>64</v>
      </c>
      <c r="B23" s="76" t="s">
        <v>122</v>
      </c>
      <c r="C23" s="76" t="s">
        <v>195</v>
      </c>
      <c r="D23" s="88"/>
      <c r="E23" s="88"/>
      <c r="F23" s="88"/>
      <c r="G23" s="76" t="s">
        <v>279</v>
      </c>
      <c r="H23" s="99">
        <v>608</v>
      </c>
      <c r="I23" s="110">
        <v>0</v>
      </c>
      <c r="J23" s="99">
        <f>H23*AO23</f>
        <v>0</v>
      </c>
      <c r="K23" s="99">
        <f>H23*AP23</f>
        <v>0</v>
      </c>
      <c r="L23" s="99">
        <f>H23*I23</f>
        <v>0</v>
      </c>
      <c r="M23" s="131"/>
      <c r="N23" s="56"/>
      <c r="Z23" s="137">
        <f>IF(AQ23="5",BJ23,0)</f>
        <v>0</v>
      </c>
      <c r="AB23" s="137">
        <f>IF(AQ23="1",BH23,0)</f>
        <v>0</v>
      </c>
      <c r="AC23" s="137">
        <f>IF(AQ23="1",BI23,0)</f>
        <v>0</v>
      </c>
      <c r="AD23" s="137">
        <f>IF(AQ23="7",BH23,0)</f>
        <v>0</v>
      </c>
      <c r="AE23" s="137">
        <f>IF(AQ23="7",BI23,0)</f>
        <v>0</v>
      </c>
      <c r="AF23" s="137">
        <f>IF(AQ23="2",BH23,0)</f>
        <v>0</v>
      </c>
      <c r="AG23" s="137">
        <f>IF(AQ23="2",BI23,0)</f>
        <v>0</v>
      </c>
      <c r="AH23" s="137">
        <f>IF(AQ23="0",BJ23,0)</f>
        <v>0</v>
      </c>
      <c r="AI23" s="136"/>
      <c r="AJ23" s="99">
        <f>IF(AN23=0,L23,0)</f>
        <v>0</v>
      </c>
      <c r="AK23" s="99">
        <f>IF(AN23=15,L23,0)</f>
        <v>0</v>
      </c>
      <c r="AL23" s="99">
        <f>IF(AN23=21,L23,0)</f>
        <v>0</v>
      </c>
      <c r="AN23" s="137">
        <v>21</v>
      </c>
      <c r="AO23" s="137">
        <f>I23*0</f>
        <v>0</v>
      </c>
      <c r="AP23" s="137">
        <f>I23*(1-0)</f>
        <v>0</v>
      </c>
      <c r="AQ23" s="138" t="s">
        <v>62</v>
      </c>
      <c r="AV23" s="137">
        <f>AW23+AX23</f>
        <v>0</v>
      </c>
      <c r="AW23" s="137">
        <f>H23*AO23</f>
        <v>0</v>
      </c>
      <c r="AX23" s="137">
        <f>H23*AP23</f>
        <v>0</v>
      </c>
      <c r="AY23" s="140" t="s">
        <v>312</v>
      </c>
      <c r="AZ23" s="140" t="s">
        <v>321</v>
      </c>
      <c r="BA23" s="136" t="s">
        <v>322</v>
      </c>
      <c r="BC23" s="137">
        <f>AW23+AX23</f>
        <v>0</v>
      </c>
      <c r="BD23" s="137">
        <f>I23/(100-BE23)*100</f>
        <v>0</v>
      </c>
      <c r="BE23" s="137">
        <v>0</v>
      </c>
      <c r="BF23" s="137">
        <f>23</f>
        <v>23</v>
      </c>
      <c r="BH23" s="99">
        <f>H23*AO23</f>
        <v>0</v>
      </c>
      <c r="BI23" s="99">
        <f>H23*AP23</f>
        <v>0</v>
      </c>
      <c r="BJ23" s="99">
        <f>H23*I23</f>
        <v>0</v>
      </c>
      <c r="BK23" s="99" t="s">
        <v>327</v>
      </c>
      <c r="BL23" s="137" t="s">
        <v>121</v>
      </c>
    </row>
    <row r="24" spans="1:47" ht="12.75">
      <c r="A24" s="66"/>
      <c r="B24" s="75" t="s">
        <v>123</v>
      </c>
      <c r="C24" s="75" t="s">
        <v>196</v>
      </c>
      <c r="D24" s="87"/>
      <c r="E24" s="87"/>
      <c r="F24" s="87"/>
      <c r="G24" s="97" t="s">
        <v>60</v>
      </c>
      <c r="H24" s="97" t="s">
        <v>60</v>
      </c>
      <c r="I24" s="109" t="s">
        <v>60</v>
      </c>
      <c r="J24" s="143">
        <f>SUM(J25:J59)</f>
        <v>0</v>
      </c>
      <c r="K24" s="143">
        <f>SUM(K25:K59)</f>
        <v>0</v>
      </c>
      <c r="L24" s="143">
        <f>SUM(L25:L59)</f>
        <v>0</v>
      </c>
      <c r="M24" s="130"/>
      <c r="N24" s="56"/>
      <c r="AI24" s="136"/>
      <c r="AS24" s="143">
        <f>SUM(AJ25:AJ59)</f>
        <v>0</v>
      </c>
      <c r="AT24" s="143">
        <f>SUM(AK25:AK59)</f>
        <v>0</v>
      </c>
      <c r="AU24" s="143">
        <f>SUM(AL25:AL59)</f>
        <v>0</v>
      </c>
    </row>
    <row r="25" spans="1:64" ht="12.75">
      <c r="A25" s="67" t="s">
        <v>65</v>
      </c>
      <c r="B25" s="76" t="s">
        <v>124</v>
      </c>
      <c r="C25" s="76" t="s">
        <v>197</v>
      </c>
      <c r="D25" s="88"/>
      <c r="E25" s="88"/>
      <c r="F25" s="88"/>
      <c r="G25" s="76" t="s">
        <v>277</v>
      </c>
      <c r="H25" s="99">
        <v>76</v>
      </c>
      <c r="I25" s="110">
        <v>0</v>
      </c>
      <c r="J25" s="99">
        <f>H25*AO25</f>
        <v>0</v>
      </c>
      <c r="K25" s="99">
        <f>H25*AP25</f>
        <v>0</v>
      </c>
      <c r="L25" s="99">
        <f>H25*I25</f>
        <v>0</v>
      </c>
      <c r="M25" s="131" t="s">
        <v>298</v>
      </c>
      <c r="N25" s="56"/>
      <c r="Z25" s="137">
        <f>IF(AQ25="5",BJ25,0)</f>
        <v>0</v>
      </c>
      <c r="AB25" s="137">
        <f>IF(AQ25="1",BH25,0)</f>
        <v>0</v>
      </c>
      <c r="AC25" s="137">
        <f>IF(AQ25="1",BI25,0)</f>
        <v>0</v>
      </c>
      <c r="AD25" s="137">
        <f>IF(AQ25="7",BH25,0)</f>
        <v>0</v>
      </c>
      <c r="AE25" s="137">
        <f>IF(AQ25="7",BI25,0)</f>
        <v>0</v>
      </c>
      <c r="AF25" s="137">
        <f>IF(AQ25="2",BH25,0)</f>
        <v>0</v>
      </c>
      <c r="AG25" s="137">
        <f>IF(AQ25="2",BI25,0)</f>
        <v>0</v>
      </c>
      <c r="AH25" s="137">
        <f>IF(AQ25="0",BJ25,0)</f>
        <v>0</v>
      </c>
      <c r="AI25" s="136"/>
      <c r="AJ25" s="99">
        <f>IF(AN25=0,L25,0)</f>
        <v>0</v>
      </c>
      <c r="AK25" s="99">
        <f>IF(AN25=15,L25,0)</f>
        <v>0</v>
      </c>
      <c r="AL25" s="99">
        <f>IF(AN25=21,L25,0)</f>
        <v>0</v>
      </c>
      <c r="AN25" s="137">
        <v>21</v>
      </c>
      <c r="AO25" s="137">
        <f>I25*0</f>
        <v>0</v>
      </c>
      <c r="AP25" s="137">
        <f>I25*(1-0)</f>
        <v>0</v>
      </c>
      <c r="AQ25" s="138" t="s">
        <v>62</v>
      </c>
      <c r="AV25" s="137">
        <f>AW25+AX25</f>
        <v>0</v>
      </c>
      <c r="AW25" s="137">
        <f>H25*AO25</f>
        <v>0</v>
      </c>
      <c r="AX25" s="137">
        <f>H25*AP25</f>
        <v>0</v>
      </c>
      <c r="AY25" s="140" t="s">
        <v>313</v>
      </c>
      <c r="AZ25" s="140" t="s">
        <v>321</v>
      </c>
      <c r="BA25" s="136" t="s">
        <v>322</v>
      </c>
      <c r="BC25" s="137">
        <f>AW25+AX25</f>
        <v>0</v>
      </c>
      <c r="BD25" s="137">
        <f>I25/(100-BE25)*100</f>
        <v>0</v>
      </c>
      <c r="BE25" s="137">
        <v>0</v>
      </c>
      <c r="BF25" s="137">
        <f>25</f>
        <v>25</v>
      </c>
      <c r="BH25" s="99">
        <f>H25*AO25</f>
        <v>0</v>
      </c>
      <c r="BI25" s="99">
        <f>H25*AP25</f>
        <v>0</v>
      </c>
      <c r="BJ25" s="99">
        <f>H25*I25</f>
        <v>0</v>
      </c>
      <c r="BK25" s="99" t="s">
        <v>327</v>
      </c>
      <c r="BL25" s="137" t="s">
        <v>123</v>
      </c>
    </row>
    <row r="26" spans="1:14" ht="12.75">
      <c r="A26" s="56"/>
      <c r="B26" s="77" t="s">
        <v>118</v>
      </c>
      <c r="C26" s="83" t="s">
        <v>198</v>
      </c>
      <c r="D26" s="90"/>
      <c r="E26" s="90"/>
      <c r="F26" s="90"/>
      <c r="G26" s="90"/>
      <c r="H26" s="90"/>
      <c r="I26" s="112"/>
      <c r="J26" s="90"/>
      <c r="K26" s="90"/>
      <c r="L26" s="90"/>
      <c r="M26" s="133"/>
      <c r="N26" s="56"/>
    </row>
    <row r="27" spans="1:64" ht="12.75">
      <c r="A27" s="68" t="s">
        <v>66</v>
      </c>
      <c r="B27" s="78" t="s">
        <v>125</v>
      </c>
      <c r="C27" s="78" t="s">
        <v>199</v>
      </c>
      <c r="D27" s="91"/>
      <c r="E27" s="91"/>
      <c r="F27" s="91"/>
      <c r="G27" s="78" t="s">
        <v>277</v>
      </c>
      <c r="H27" s="100">
        <v>56</v>
      </c>
      <c r="I27" s="113">
        <v>0</v>
      </c>
      <c r="J27" s="100">
        <f>H27*AO27</f>
        <v>0</v>
      </c>
      <c r="K27" s="100">
        <f>H27*AP27</f>
        <v>0</v>
      </c>
      <c r="L27" s="100">
        <f>H27*I27</f>
        <v>0</v>
      </c>
      <c r="M27" s="134" t="s">
        <v>298</v>
      </c>
      <c r="N27" s="56"/>
      <c r="Z27" s="137">
        <f>IF(AQ27="5",BJ27,0)</f>
        <v>0</v>
      </c>
      <c r="AB27" s="137">
        <f>IF(AQ27="1",BH27,0)</f>
        <v>0</v>
      </c>
      <c r="AC27" s="137">
        <f>IF(AQ27="1",BI27,0)</f>
        <v>0</v>
      </c>
      <c r="AD27" s="137">
        <f>IF(AQ27="7",BH27,0)</f>
        <v>0</v>
      </c>
      <c r="AE27" s="137">
        <f>IF(AQ27="7",BI27,0)</f>
        <v>0</v>
      </c>
      <c r="AF27" s="137">
        <f>IF(AQ27="2",BH27,0)</f>
        <v>0</v>
      </c>
      <c r="AG27" s="137">
        <f>IF(AQ27="2",BI27,0)</f>
        <v>0</v>
      </c>
      <c r="AH27" s="137">
        <f>IF(AQ27="0",BJ27,0)</f>
        <v>0</v>
      </c>
      <c r="AI27" s="136"/>
      <c r="AJ27" s="100">
        <f>IF(AN27=0,L27,0)</f>
        <v>0</v>
      </c>
      <c r="AK27" s="100">
        <f>IF(AN27=15,L27,0)</f>
        <v>0</v>
      </c>
      <c r="AL27" s="100">
        <f>IF(AN27=21,L27,0)</f>
        <v>0</v>
      </c>
      <c r="AN27" s="137">
        <v>21</v>
      </c>
      <c r="AO27" s="137">
        <f>I27*1</f>
        <v>0</v>
      </c>
      <c r="AP27" s="137">
        <f>I27*(1-1)</f>
        <v>0</v>
      </c>
      <c r="AQ27" s="139" t="s">
        <v>61</v>
      </c>
      <c r="AV27" s="137">
        <f>AW27+AX27</f>
        <v>0</v>
      </c>
      <c r="AW27" s="137">
        <f>H27*AO27</f>
        <v>0</v>
      </c>
      <c r="AX27" s="137">
        <f>H27*AP27</f>
        <v>0</v>
      </c>
      <c r="AY27" s="140" t="s">
        <v>313</v>
      </c>
      <c r="AZ27" s="140" t="s">
        <v>321</v>
      </c>
      <c r="BA27" s="136" t="s">
        <v>322</v>
      </c>
      <c r="BC27" s="137">
        <f>AW27+AX27</f>
        <v>0</v>
      </c>
      <c r="BD27" s="137">
        <f>I27/(100-BE27)*100</f>
        <v>0</v>
      </c>
      <c r="BE27" s="137">
        <v>0</v>
      </c>
      <c r="BF27" s="137">
        <f>27</f>
        <v>27</v>
      </c>
      <c r="BH27" s="100">
        <f>H27*AO27</f>
        <v>0</v>
      </c>
      <c r="BI27" s="100">
        <f>H27*AP27</f>
        <v>0</v>
      </c>
      <c r="BJ27" s="100">
        <f>H27*I27</f>
        <v>0</v>
      </c>
      <c r="BK27" s="100" t="s">
        <v>328</v>
      </c>
      <c r="BL27" s="137" t="s">
        <v>123</v>
      </c>
    </row>
    <row r="28" spans="1:14" ht="63.75" customHeight="1">
      <c r="A28" s="56"/>
      <c r="B28" s="77" t="s">
        <v>116</v>
      </c>
      <c r="C28" s="82" t="s">
        <v>200</v>
      </c>
      <c r="D28" s="89"/>
      <c r="E28" s="89"/>
      <c r="F28" s="89"/>
      <c r="G28" s="89"/>
      <c r="H28" s="89"/>
      <c r="I28" s="111"/>
      <c r="J28" s="89"/>
      <c r="K28" s="89"/>
      <c r="L28" s="89"/>
      <c r="M28" s="132"/>
      <c r="N28" s="56"/>
    </row>
    <row r="29" spans="1:64" ht="12.75">
      <c r="A29" s="68" t="s">
        <v>67</v>
      </c>
      <c r="B29" s="78" t="s">
        <v>126</v>
      </c>
      <c r="C29" s="78" t="s">
        <v>201</v>
      </c>
      <c r="D29" s="91"/>
      <c r="E29" s="91"/>
      <c r="F29" s="91"/>
      <c r="G29" s="78" t="s">
        <v>277</v>
      </c>
      <c r="H29" s="100">
        <v>15</v>
      </c>
      <c r="I29" s="113">
        <v>0</v>
      </c>
      <c r="J29" s="100">
        <f>H29*AO29</f>
        <v>0</v>
      </c>
      <c r="K29" s="100">
        <f>H29*AP29</f>
        <v>0</v>
      </c>
      <c r="L29" s="100">
        <f>H29*I29</f>
        <v>0</v>
      </c>
      <c r="M29" s="134" t="s">
        <v>298</v>
      </c>
      <c r="N29" s="56"/>
      <c r="Z29" s="137">
        <f>IF(AQ29="5",BJ29,0)</f>
        <v>0</v>
      </c>
      <c r="AB29" s="137">
        <f>IF(AQ29="1",BH29,0)</f>
        <v>0</v>
      </c>
      <c r="AC29" s="137">
        <f>IF(AQ29="1",BI29,0)</f>
        <v>0</v>
      </c>
      <c r="AD29" s="137">
        <f>IF(AQ29="7",BH29,0)</f>
        <v>0</v>
      </c>
      <c r="AE29" s="137">
        <f>IF(AQ29="7",BI29,0)</f>
        <v>0</v>
      </c>
      <c r="AF29" s="137">
        <f>IF(AQ29="2",BH29,0)</f>
        <v>0</v>
      </c>
      <c r="AG29" s="137">
        <f>IF(AQ29="2",BI29,0)</f>
        <v>0</v>
      </c>
      <c r="AH29" s="137">
        <f>IF(AQ29="0",BJ29,0)</f>
        <v>0</v>
      </c>
      <c r="AI29" s="136"/>
      <c r="AJ29" s="100">
        <f>IF(AN29=0,L29,0)</f>
        <v>0</v>
      </c>
      <c r="AK29" s="100">
        <f>IF(AN29=15,L29,0)</f>
        <v>0</v>
      </c>
      <c r="AL29" s="100">
        <f>IF(AN29=21,L29,0)</f>
        <v>0</v>
      </c>
      <c r="AN29" s="137">
        <v>21</v>
      </c>
      <c r="AO29" s="137">
        <f>I29*1</f>
        <v>0</v>
      </c>
      <c r="AP29" s="137">
        <f>I29*(1-1)</f>
        <v>0</v>
      </c>
      <c r="AQ29" s="139" t="s">
        <v>61</v>
      </c>
      <c r="AV29" s="137">
        <f>AW29+AX29</f>
        <v>0</v>
      </c>
      <c r="AW29" s="137">
        <f>H29*AO29</f>
        <v>0</v>
      </c>
      <c r="AX29" s="137">
        <f>H29*AP29</f>
        <v>0</v>
      </c>
      <c r="AY29" s="140" t="s">
        <v>313</v>
      </c>
      <c r="AZ29" s="140" t="s">
        <v>321</v>
      </c>
      <c r="BA29" s="136" t="s">
        <v>322</v>
      </c>
      <c r="BC29" s="137">
        <f>AW29+AX29</f>
        <v>0</v>
      </c>
      <c r="BD29" s="137">
        <f>I29/(100-BE29)*100</f>
        <v>0</v>
      </c>
      <c r="BE29" s="137">
        <v>0</v>
      </c>
      <c r="BF29" s="137">
        <f>29</f>
        <v>29</v>
      </c>
      <c r="BH29" s="100">
        <f>H29*AO29</f>
        <v>0</v>
      </c>
      <c r="BI29" s="100">
        <f>H29*AP29</f>
        <v>0</v>
      </c>
      <c r="BJ29" s="100">
        <f>H29*I29</f>
        <v>0</v>
      </c>
      <c r="BK29" s="100" t="s">
        <v>328</v>
      </c>
      <c r="BL29" s="137" t="s">
        <v>123</v>
      </c>
    </row>
    <row r="30" spans="1:14" ht="51" customHeight="1">
      <c r="A30" s="56"/>
      <c r="B30" s="77" t="s">
        <v>116</v>
      </c>
      <c r="C30" s="82" t="s">
        <v>202</v>
      </c>
      <c r="D30" s="89"/>
      <c r="E30" s="89"/>
      <c r="F30" s="89"/>
      <c r="G30" s="89"/>
      <c r="H30" s="89"/>
      <c r="I30" s="111"/>
      <c r="J30" s="89"/>
      <c r="K30" s="89"/>
      <c r="L30" s="89"/>
      <c r="M30" s="132"/>
      <c r="N30" s="56"/>
    </row>
    <row r="31" spans="1:64" ht="12.75">
      <c r="A31" s="68" t="s">
        <v>68</v>
      </c>
      <c r="B31" s="78" t="s">
        <v>127</v>
      </c>
      <c r="C31" s="78" t="s">
        <v>203</v>
      </c>
      <c r="D31" s="91"/>
      <c r="E31" s="91"/>
      <c r="F31" s="91"/>
      <c r="G31" s="78" t="s">
        <v>277</v>
      </c>
      <c r="H31" s="100">
        <v>5</v>
      </c>
      <c r="I31" s="113">
        <v>0</v>
      </c>
      <c r="J31" s="100">
        <f>H31*AO31</f>
        <v>0</v>
      </c>
      <c r="K31" s="100">
        <f>H31*AP31</f>
        <v>0</v>
      </c>
      <c r="L31" s="100">
        <f>H31*I31</f>
        <v>0</v>
      </c>
      <c r="M31" s="134" t="s">
        <v>298</v>
      </c>
      <c r="N31" s="56"/>
      <c r="Z31" s="137">
        <f>IF(AQ31="5",BJ31,0)</f>
        <v>0</v>
      </c>
      <c r="AB31" s="137">
        <f>IF(AQ31="1",BH31,0)</f>
        <v>0</v>
      </c>
      <c r="AC31" s="137">
        <f>IF(AQ31="1",BI31,0)</f>
        <v>0</v>
      </c>
      <c r="AD31" s="137">
        <f>IF(AQ31="7",BH31,0)</f>
        <v>0</v>
      </c>
      <c r="AE31" s="137">
        <f>IF(AQ31="7",BI31,0)</f>
        <v>0</v>
      </c>
      <c r="AF31" s="137">
        <f>IF(AQ31="2",BH31,0)</f>
        <v>0</v>
      </c>
      <c r="AG31" s="137">
        <f>IF(AQ31="2",BI31,0)</f>
        <v>0</v>
      </c>
      <c r="AH31" s="137">
        <f>IF(AQ31="0",BJ31,0)</f>
        <v>0</v>
      </c>
      <c r="AI31" s="136"/>
      <c r="AJ31" s="100">
        <f>IF(AN31=0,L31,0)</f>
        <v>0</v>
      </c>
      <c r="AK31" s="100">
        <f>IF(AN31=15,L31,0)</f>
        <v>0</v>
      </c>
      <c r="AL31" s="100">
        <f>IF(AN31=21,L31,0)</f>
        <v>0</v>
      </c>
      <c r="AN31" s="137">
        <v>21</v>
      </c>
      <c r="AO31" s="137">
        <f>I31*1</f>
        <v>0</v>
      </c>
      <c r="AP31" s="137">
        <f>I31*(1-1)</f>
        <v>0</v>
      </c>
      <c r="AQ31" s="139" t="s">
        <v>61</v>
      </c>
      <c r="AV31" s="137">
        <f>AW31+AX31</f>
        <v>0</v>
      </c>
      <c r="AW31" s="137">
        <f>H31*AO31</f>
        <v>0</v>
      </c>
      <c r="AX31" s="137">
        <f>H31*AP31</f>
        <v>0</v>
      </c>
      <c r="AY31" s="140" t="s">
        <v>313</v>
      </c>
      <c r="AZ31" s="140" t="s">
        <v>321</v>
      </c>
      <c r="BA31" s="136" t="s">
        <v>322</v>
      </c>
      <c r="BC31" s="137">
        <f>AW31+AX31</f>
        <v>0</v>
      </c>
      <c r="BD31" s="137">
        <f>I31/(100-BE31)*100</f>
        <v>0</v>
      </c>
      <c r="BE31" s="137">
        <v>0</v>
      </c>
      <c r="BF31" s="137">
        <f>31</f>
        <v>31</v>
      </c>
      <c r="BH31" s="100">
        <f>H31*AO31</f>
        <v>0</v>
      </c>
      <c r="BI31" s="100">
        <f>H31*AP31</f>
        <v>0</v>
      </c>
      <c r="BJ31" s="100">
        <f>H31*I31</f>
        <v>0</v>
      </c>
      <c r="BK31" s="100" t="s">
        <v>328</v>
      </c>
      <c r="BL31" s="137" t="s">
        <v>123</v>
      </c>
    </row>
    <row r="32" spans="1:14" ht="51" customHeight="1">
      <c r="A32" s="56"/>
      <c r="B32" s="77" t="s">
        <v>116</v>
      </c>
      <c r="C32" s="82" t="s">
        <v>202</v>
      </c>
      <c r="D32" s="89"/>
      <c r="E32" s="89"/>
      <c r="F32" s="89"/>
      <c r="G32" s="89"/>
      <c r="H32" s="89"/>
      <c r="I32" s="111"/>
      <c r="J32" s="89"/>
      <c r="K32" s="89"/>
      <c r="L32" s="89"/>
      <c r="M32" s="132"/>
      <c r="N32" s="56"/>
    </row>
    <row r="33" spans="1:64" ht="12.75">
      <c r="A33" s="67" t="s">
        <v>69</v>
      </c>
      <c r="B33" s="76" t="s">
        <v>128</v>
      </c>
      <c r="C33" s="76" t="s">
        <v>204</v>
      </c>
      <c r="D33" s="88"/>
      <c r="E33" s="88"/>
      <c r="F33" s="88"/>
      <c r="G33" s="76" t="s">
        <v>277</v>
      </c>
      <c r="H33" s="99">
        <v>76</v>
      </c>
      <c r="I33" s="110">
        <v>0</v>
      </c>
      <c r="J33" s="99">
        <f>H33*AO33</f>
        <v>0</v>
      </c>
      <c r="K33" s="99">
        <f>H33*AP33</f>
        <v>0</v>
      </c>
      <c r="L33" s="99">
        <f>H33*I33</f>
        <v>0</v>
      </c>
      <c r="M33" s="131" t="s">
        <v>298</v>
      </c>
      <c r="N33" s="56"/>
      <c r="Z33" s="137">
        <f>IF(AQ33="5",BJ33,0)</f>
        <v>0</v>
      </c>
      <c r="AB33" s="137">
        <f>IF(AQ33="1",BH33,0)</f>
        <v>0</v>
      </c>
      <c r="AC33" s="137">
        <f>IF(AQ33="1",BI33,0)</f>
        <v>0</v>
      </c>
      <c r="AD33" s="137">
        <f>IF(AQ33="7",BH33,0)</f>
        <v>0</v>
      </c>
      <c r="AE33" s="137">
        <f>IF(AQ33="7",BI33,0)</f>
        <v>0</v>
      </c>
      <c r="AF33" s="137">
        <f>IF(AQ33="2",BH33,0)</f>
        <v>0</v>
      </c>
      <c r="AG33" s="137">
        <f>IF(AQ33="2",BI33,0)</f>
        <v>0</v>
      </c>
      <c r="AH33" s="137">
        <f>IF(AQ33="0",BJ33,0)</f>
        <v>0</v>
      </c>
      <c r="AI33" s="136"/>
      <c r="AJ33" s="99">
        <f>IF(AN33=0,L33,0)</f>
        <v>0</v>
      </c>
      <c r="AK33" s="99">
        <f>IF(AN33=15,L33,0)</f>
        <v>0</v>
      </c>
      <c r="AL33" s="99">
        <f>IF(AN33=21,L33,0)</f>
        <v>0</v>
      </c>
      <c r="AN33" s="137">
        <v>21</v>
      </c>
      <c r="AO33" s="137">
        <f>I33*0</f>
        <v>0</v>
      </c>
      <c r="AP33" s="137">
        <f>I33*(1-0)</f>
        <v>0</v>
      </c>
      <c r="AQ33" s="138" t="s">
        <v>62</v>
      </c>
      <c r="AV33" s="137">
        <f>AW33+AX33</f>
        <v>0</v>
      </c>
      <c r="AW33" s="137">
        <f>H33*AO33</f>
        <v>0</v>
      </c>
      <c r="AX33" s="137">
        <f>H33*AP33</f>
        <v>0</v>
      </c>
      <c r="AY33" s="140" t="s">
        <v>313</v>
      </c>
      <c r="AZ33" s="140" t="s">
        <v>321</v>
      </c>
      <c r="BA33" s="136" t="s">
        <v>322</v>
      </c>
      <c r="BC33" s="137">
        <f>AW33+AX33</f>
        <v>0</v>
      </c>
      <c r="BD33" s="137">
        <f>I33/(100-BE33)*100</f>
        <v>0</v>
      </c>
      <c r="BE33" s="137">
        <v>0</v>
      </c>
      <c r="BF33" s="137">
        <f>33</f>
        <v>33</v>
      </c>
      <c r="BH33" s="99">
        <f>H33*AO33</f>
        <v>0</v>
      </c>
      <c r="BI33" s="99">
        <f>H33*AP33</f>
        <v>0</v>
      </c>
      <c r="BJ33" s="99">
        <f>H33*I33</f>
        <v>0</v>
      </c>
      <c r="BK33" s="99" t="s">
        <v>327</v>
      </c>
      <c r="BL33" s="137" t="s">
        <v>123</v>
      </c>
    </row>
    <row r="34" spans="1:64" ht="12.75">
      <c r="A34" s="68" t="s">
        <v>70</v>
      </c>
      <c r="B34" s="78" t="s">
        <v>129</v>
      </c>
      <c r="C34" s="78" t="s">
        <v>205</v>
      </c>
      <c r="D34" s="91"/>
      <c r="E34" s="91"/>
      <c r="F34" s="91"/>
      <c r="G34" s="78" t="s">
        <v>280</v>
      </c>
      <c r="H34" s="100">
        <v>76</v>
      </c>
      <c r="I34" s="113">
        <v>0</v>
      </c>
      <c r="J34" s="100">
        <f>H34*AO34</f>
        <v>0</v>
      </c>
      <c r="K34" s="100">
        <f>H34*AP34</f>
        <v>0</v>
      </c>
      <c r="L34" s="100">
        <f>H34*I34</f>
        <v>0</v>
      </c>
      <c r="M34" s="134"/>
      <c r="N34" s="56"/>
      <c r="Z34" s="137">
        <f>IF(AQ34="5",BJ34,0)</f>
        <v>0</v>
      </c>
      <c r="AB34" s="137">
        <f>IF(AQ34="1",BH34,0)</f>
        <v>0</v>
      </c>
      <c r="AC34" s="137">
        <f>IF(AQ34="1",BI34,0)</f>
        <v>0</v>
      </c>
      <c r="AD34" s="137">
        <f>IF(AQ34="7",BH34,0)</f>
        <v>0</v>
      </c>
      <c r="AE34" s="137">
        <f>IF(AQ34="7",BI34,0)</f>
        <v>0</v>
      </c>
      <c r="AF34" s="137">
        <f>IF(AQ34="2",BH34,0)</f>
        <v>0</v>
      </c>
      <c r="AG34" s="137">
        <f>IF(AQ34="2",BI34,0)</f>
        <v>0</v>
      </c>
      <c r="AH34" s="137">
        <f>IF(AQ34="0",BJ34,0)</f>
        <v>0</v>
      </c>
      <c r="AI34" s="136"/>
      <c r="AJ34" s="100">
        <f>IF(AN34=0,L34,0)</f>
        <v>0</v>
      </c>
      <c r="AK34" s="100">
        <f>IF(AN34=15,L34,0)</f>
        <v>0</v>
      </c>
      <c r="AL34" s="100">
        <f>IF(AN34=21,L34,0)</f>
        <v>0</v>
      </c>
      <c r="AN34" s="137">
        <v>21</v>
      </c>
      <c r="AO34" s="137">
        <f>I34*1</f>
        <v>0</v>
      </c>
      <c r="AP34" s="137">
        <f>I34*(1-1)</f>
        <v>0</v>
      </c>
      <c r="AQ34" s="139" t="s">
        <v>61</v>
      </c>
      <c r="AV34" s="137">
        <f>AW34+AX34</f>
        <v>0</v>
      </c>
      <c r="AW34" s="137">
        <f>H34*AO34</f>
        <v>0</v>
      </c>
      <c r="AX34" s="137">
        <f>H34*AP34</f>
        <v>0</v>
      </c>
      <c r="AY34" s="140" t="s">
        <v>313</v>
      </c>
      <c r="AZ34" s="140" t="s">
        <v>321</v>
      </c>
      <c r="BA34" s="136" t="s">
        <v>322</v>
      </c>
      <c r="BC34" s="137">
        <f>AW34+AX34</f>
        <v>0</v>
      </c>
      <c r="BD34" s="137">
        <f>I34/(100-BE34)*100</f>
        <v>0</v>
      </c>
      <c r="BE34" s="137">
        <v>0</v>
      </c>
      <c r="BF34" s="137">
        <f>34</f>
        <v>34</v>
      </c>
      <c r="BH34" s="100">
        <f>H34*AO34</f>
        <v>0</v>
      </c>
      <c r="BI34" s="100">
        <f>H34*AP34</f>
        <v>0</v>
      </c>
      <c r="BJ34" s="100">
        <f>H34*I34</f>
        <v>0</v>
      </c>
      <c r="BK34" s="100" t="s">
        <v>328</v>
      </c>
      <c r="BL34" s="137" t="s">
        <v>123</v>
      </c>
    </row>
    <row r="35" spans="1:64" ht="12.75">
      <c r="A35" s="67" t="s">
        <v>71</v>
      </c>
      <c r="B35" s="76" t="s">
        <v>130</v>
      </c>
      <c r="C35" s="76" t="s">
        <v>206</v>
      </c>
      <c r="D35" s="88"/>
      <c r="E35" s="88"/>
      <c r="F35" s="88"/>
      <c r="G35" s="76" t="s">
        <v>277</v>
      </c>
      <c r="H35" s="99">
        <v>61</v>
      </c>
      <c r="I35" s="110">
        <v>0</v>
      </c>
      <c r="J35" s="99">
        <f>H35*AO35</f>
        <v>0</v>
      </c>
      <c r="K35" s="99">
        <f>H35*AP35</f>
        <v>0</v>
      </c>
      <c r="L35" s="99">
        <f>H35*I35</f>
        <v>0</v>
      </c>
      <c r="M35" s="131" t="s">
        <v>298</v>
      </c>
      <c r="N35" s="56"/>
      <c r="Z35" s="137">
        <f>IF(AQ35="5",BJ35,0)</f>
        <v>0</v>
      </c>
      <c r="AB35" s="137">
        <f>IF(AQ35="1",BH35,0)</f>
        <v>0</v>
      </c>
      <c r="AC35" s="137">
        <f>IF(AQ35="1",BI35,0)</f>
        <v>0</v>
      </c>
      <c r="AD35" s="137">
        <f>IF(AQ35="7",BH35,0)</f>
        <v>0</v>
      </c>
      <c r="AE35" s="137">
        <f>IF(AQ35="7",BI35,0)</f>
        <v>0</v>
      </c>
      <c r="AF35" s="137">
        <f>IF(AQ35="2",BH35,0)</f>
        <v>0</v>
      </c>
      <c r="AG35" s="137">
        <f>IF(AQ35="2",BI35,0)</f>
        <v>0</v>
      </c>
      <c r="AH35" s="137">
        <f>IF(AQ35="0",BJ35,0)</f>
        <v>0</v>
      </c>
      <c r="AI35" s="136"/>
      <c r="AJ35" s="99">
        <f>IF(AN35=0,L35,0)</f>
        <v>0</v>
      </c>
      <c r="AK35" s="99">
        <f>IF(AN35=15,L35,0)</f>
        <v>0</v>
      </c>
      <c r="AL35" s="99">
        <f>IF(AN35=21,L35,0)</f>
        <v>0</v>
      </c>
      <c r="AN35" s="137">
        <v>21</v>
      </c>
      <c r="AO35" s="137">
        <f>I35*0</f>
        <v>0</v>
      </c>
      <c r="AP35" s="137">
        <f>I35*(1-0)</f>
        <v>0</v>
      </c>
      <c r="AQ35" s="138" t="s">
        <v>62</v>
      </c>
      <c r="AV35" s="137">
        <f>AW35+AX35</f>
        <v>0</v>
      </c>
      <c r="AW35" s="137">
        <f>H35*AO35</f>
        <v>0</v>
      </c>
      <c r="AX35" s="137">
        <f>H35*AP35</f>
        <v>0</v>
      </c>
      <c r="AY35" s="140" t="s">
        <v>313</v>
      </c>
      <c r="AZ35" s="140" t="s">
        <v>321</v>
      </c>
      <c r="BA35" s="136" t="s">
        <v>322</v>
      </c>
      <c r="BC35" s="137">
        <f>AW35+AX35</f>
        <v>0</v>
      </c>
      <c r="BD35" s="137">
        <f>I35/(100-BE35)*100</f>
        <v>0</v>
      </c>
      <c r="BE35" s="137">
        <v>0</v>
      </c>
      <c r="BF35" s="137">
        <f>35</f>
        <v>35</v>
      </c>
      <c r="BH35" s="99">
        <f>H35*AO35</f>
        <v>0</v>
      </c>
      <c r="BI35" s="99">
        <f>H35*AP35</f>
        <v>0</v>
      </c>
      <c r="BJ35" s="99">
        <f>H35*I35</f>
        <v>0</v>
      </c>
      <c r="BK35" s="99" t="s">
        <v>327</v>
      </c>
      <c r="BL35" s="137" t="s">
        <v>123</v>
      </c>
    </row>
    <row r="36" spans="1:14" ht="12.75">
      <c r="A36" s="56"/>
      <c r="B36" s="77" t="s">
        <v>118</v>
      </c>
      <c r="C36" s="83" t="s">
        <v>207</v>
      </c>
      <c r="D36" s="90"/>
      <c r="E36" s="90"/>
      <c r="F36" s="90"/>
      <c r="G36" s="90"/>
      <c r="H36" s="90"/>
      <c r="I36" s="112"/>
      <c r="J36" s="90"/>
      <c r="K36" s="90"/>
      <c r="L36" s="90"/>
      <c r="M36" s="133"/>
      <c r="N36" s="56"/>
    </row>
    <row r="37" spans="1:64" ht="12.75">
      <c r="A37" s="68" t="s">
        <v>72</v>
      </c>
      <c r="B37" s="78" t="s">
        <v>131</v>
      </c>
      <c r="C37" s="78" t="s">
        <v>208</v>
      </c>
      <c r="D37" s="91"/>
      <c r="E37" s="91"/>
      <c r="F37" s="91"/>
      <c r="G37" s="78" t="s">
        <v>280</v>
      </c>
      <c r="H37" s="100">
        <v>4</v>
      </c>
      <c r="I37" s="113">
        <v>0</v>
      </c>
      <c r="J37" s="100">
        <f>H37*AO37</f>
        <v>0</v>
      </c>
      <c r="K37" s="100">
        <f>H37*AP37</f>
        <v>0</v>
      </c>
      <c r="L37" s="100">
        <f>H37*I37</f>
        <v>0</v>
      </c>
      <c r="M37" s="134"/>
      <c r="N37" s="56"/>
      <c r="Z37" s="137">
        <f>IF(AQ37="5",BJ37,0)</f>
        <v>0</v>
      </c>
      <c r="AB37" s="137">
        <f>IF(AQ37="1",BH37,0)</f>
        <v>0</v>
      </c>
      <c r="AC37" s="137">
        <f>IF(AQ37="1",BI37,0)</f>
        <v>0</v>
      </c>
      <c r="AD37" s="137">
        <f>IF(AQ37="7",BH37,0)</f>
        <v>0</v>
      </c>
      <c r="AE37" s="137">
        <f>IF(AQ37="7",BI37,0)</f>
        <v>0</v>
      </c>
      <c r="AF37" s="137">
        <f>IF(AQ37="2",BH37,0)</f>
        <v>0</v>
      </c>
      <c r="AG37" s="137">
        <f>IF(AQ37="2",BI37,0)</f>
        <v>0</v>
      </c>
      <c r="AH37" s="137">
        <f>IF(AQ37="0",BJ37,0)</f>
        <v>0</v>
      </c>
      <c r="AI37" s="136"/>
      <c r="AJ37" s="100">
        <f>IF(AN37=0,L37,0)</f>
        <v>0</v>
      </c>
      <c r="AK37" s="100">
        <f>IF(AN37=15,L37,0)</f>
        <v>0</v>
      </c>
      <c r="AL37" s="100">
        <f>IF(AN37=21,L37,0)</f>
        <v>0</v>
      </c>
      <c r="AN37" s="137">
        <v>21</v>
      </c>
      <c r="AO37" s="137">
        <f>I37*1</f>
        <v>0</v>
      </c>
      <c r="AP37" s="137">
        <f>I37*(1-1)</f>
        <v>0</v>
      </c>
      <c r="AQ37" s="139" t="s">
        <v>61</v>
      </c>
      <c r="AV37" s="137">
        <f>AW37+AX37</f>
        <v>0</v>
      </c>
      <c r="AW37" s="137">
        <f>H37*AO37</f>
        <v>0</v>
      </c>
      <c r="AX37" s="137">
        <f>H37*AP37</f>
        <v>0</v>
      </c>
      <c r="AY37" s="140" t="s">
        <v>313</v>
      </c>
      <c r="AZ37" s="140" t="s">
        <v>321</v>
      </c>
      <c r="BA37" s="136" t="s">
        <v>322</v>
      </c>
      <c r="BC37" s="137">
        <f>AW37+AX37</f>
        <v>0</v>
      </c>
      <c r="BD37" s="137">
        <f>I37/(100-BE37)*100</f>
        <v>0</v>
      </c>
      <c r="BE37" s="137">
        <v>0</v>
      </c>
      <c r="BF37" s="137">
        <f>37</f>
        <v>37</v>
      </c>
      <c r="BH37" s="100">
        <f>H37*AO37</f>
        <v>0</v>
      </c>
      <c r="BI37" s="100">
        <f>H37*AP37</f>
        <v>0</v>
      </c>
      <c r="BJ37" s="100">
        <f>H37*I37</f>
        <v>0</v>
      </c>
      <c r="BK37" s="100" t="s">
        <v>328</v>
      </c>
      <c r="BL37" s="137" t="s">
        <v>123</v>
      </c>
    </row>
    <row r="38" spans="1:64" ht="12.75">
      <c r="A38" s="68" t="s">
        <v>73</v>
      </c>
      <c r="B38" s="78" t="s">
        <v>132</v>
      </c>
      <c r="C38" s="78" t="s">
        <v>209</v>
      </c>
      <c r="D38" s="91"/>
      <c r="E38" s="91"/>
      <c r="F38" s="91"/>
      <c r="G38" s="78" t="s">
        <v>280</v>
      </c>
      <c r="H38" s="100">
        <v>1</v>
      </c>
      <c r="I38" s="113">
        <v>0</v>
      </c>
      <c r="J38" s="100">
        <f>H38*AO38</f>
        <v>0</v>
      </c>
      <c r="K38" s="100">
        <f>H38*AP38</f>
        <v>0</v>
      </c>
      <c r="L38" s="100">
        <f>H38*I38</f>
        <v>0</v>
      </c>
      <c r="M38" s="134"/>
      <c r="N38" s="56"/>
      <c r="Z38" s="137">
        <f>IF(AQ38="5",BJ38,0)</f>
        <v>0</v>
      </c>
      <c r="AB38" s="137">
        <f>IF(AQ38="1",BH38,0)</f>
        <v>0</v>
      </c>
      <c r="AC38" s="137">
        <f>IF(AQ38="1",BI38,0)</f>
        <v>0</v>
      </c>
      <c r="AD38" s="137">
        <f>IF(AQ38="7",BH38,0)</f>
        <v>0</v>
      </c>
      <c r="AE38" s="137">
        <f>IF(AQ38="7",BI38,0)</f>
        <v>0</v>
      </c>
      <c r="AF38" s="137">
        <f>IF(AQ38="2",BH38,0)</f>
        <v>0</v>
      </c>
      <c r="AG38" s="137">
        <f>IF(AQ38="2",BI38,0)</f>
        <v>0</v>
      </c>
      <c r="AH38" s="137">
        <f>IF(AQ38="0",BJ38,0)</f>
        <v>0</v>
      </c>
      <c r="AI38" s="136"/>
      <c r="AJ38" s="100">
        <f>IF(AN38=0,L38,0)</f>
        <v>0</v>
      </c>
      <c r="AK38" s="100">
        <f>IF(AN38=15,L38,0)</f>
        <v>0</v>
      </c>
      <c r="AL38" s="100">
        <f>IF(AN38=21,L38,0)</f>
        <v>0</v>
      </c>
      <c r="AN38" s="137">
        <v>21</v>
      </c>
      <c r="AO38" s="137">
        <f>I38*1</f>
        <v>0</v>
      </c>
      <c r="AP38" s="137">
        <f>I38*(1-1)</f>
        <v>0</v>
      </c>
      <c r="AQ38" s="139" t="s">
        <v>61</v>
      </c>
      <c r="AV38" s="137">
        <f>AW38+AX38</f>
        <v>0</v>
      </c>
      <c r="AW38" s="137">
        <f>H38*AO38</f>
        <v>0</v>
      </c>
      <c r="AX38" s="137">
        <f>H38*AP38</f>
        <v>0</v>
      </c>
      <c r="AY38" s="140" t="s">
        <v>313</v>
      </c>
      <c r="AZ38" s="140" t="s">
        <v>321</v>
      </c>
      <c r="BA38" s="136" t="s">
        <v>322</v>
      </c>
      <c r="BC38" s="137">
        <f>AW38+AX38</f>
        <v>0</v>
      </c>
      <c r="BD38" s="137">
        <f>I38/(100-BE38)*100</f>
        <v>0</v>
      </c>
      <c r="BE38" s="137">
        <v>0</v>
      </c>
      <c r="BF38" s="137">
        <f>38</f>
        <v>38</v>
      </c>
      <c r="BH38" s="100">
        <f>H38*AO38</f>
        <v>0</v>
      </c>
      <c r="BI38" s="100">
        <f>H38*AP38</f>
        <v>0</v>
      </c>
      <c r="BJ38" s="100">
        <f>H38*I38</f>
        <v>0</v>
      </c>
      <c r="BK38" s="100" t="s">
        <v>328</v>
      </c>
      <c r="BL38" s="137" t="s">
        <v>123</v>
      </c>
    </row>
    <row r="39" spans="1:64" ht="12.75">
      <c r="A39" s="68" t="s">
        <v>74</v>
      </c>
      <c r="B39" s="78" t="s">
        <v>133</v>
      </c>
      <c r="C39" s="78" t="s">
        <v>210</v>
      </c>
      <c r="D39" s="91"/>
      <c r="E39" s="91"/>
      <c r="F39" s="91"/>
      <c r="G39" s="78" t="s">
        <v>280</v>
      </c>
      <c r="H39" s="100">
        <v>4</v>
      </c>
      <c r="I39" s="113">
        <v>0</v>
      </c>
      <c r="J39" s="100">
        <f>H39*AO39</f>
        <v>0</v>
      </c>
      <c r="K39" s="100">
        <f>H39*AP39</f>
        <v>0</v>
      </c>
      <c r="L39" s="100">
        <f>H39*I39</f>
        <v>0</v>
      </c>
      <c r="M39" s="134"/>
      <c r="N39" s="56"/>
      <c r="Z39" s="137">
        <f>IF(AQ39="5",BJ39,0)</f>
        <v>0</v>
      </c>
      <c r="AB39" s="137">
        <f>IF(AQ39="1",BH39,0)</f>
        <v>0</v>
      </c>
      <c r="AC39" s="137">
        <f>IF(AQ39="1",BI39,0)</f>
        <v>0</v>
      </c>
      <c r="AD39" s="137">
        <f>IF(AQ39="7",BH39,0)</f>
        <v>0</v>
      </c>
      <c r="AE39" s="137">
        <f>IF(AQ39="7",BI39,0)</f>
        <v>0</v>
      </c>
      <c r="AF39" s="137">
        <f>IF(AQ39="2",BH39,0)</f>
        <v>0</v>
      </c>
      <c r="AG39" s="137">
        <f>IF(AQ39="2",BI39,0)</f>
        <v>0</v>
      </c>
      <c r="AH39" s="137">
        <f>IF(AQ39="0",BJ39,0)</f>
        <v>0</v>
      </c>
      <c r="AI39" s="136"/>
      <c r="AJ39" s="100">
        <f>IF(AN39=0,L39,0)</f>
        <v>0</v>
      </c>
      <c r="AK39" s="100">
        <f>IF(AN39=15,L39,0)</f>
        <v>0</v>
      </c>
      <c r="AL39" s="100">
        <f>IF(AN39=21,L39,0)</f>
        <v>0</v>
      </c>
      <c r="AN39" s="137">
        <v>21</v>
      </c>
      <c r="AO39" s="137">
        <f>I39*1</f>
        <v>0</v>
      </c>
      <c r="AP39" s="137">
        <f>I39*(1-1)</f>
        <v>0</v>
      </c>
      <c r="AQ39" s="139" t="s">
        <v>61</v>
      </c>
      <c r="AV39" s="137">
        <f>AW39+AX39</f>
        <v>0</v>
      </c>
      <c r="AW39" s="137">
        <f>H39*AO39</f>
        <v>0</v>
      </c>
      <c r="AX39" s="137">
        <f>H39*AP39</f>
        <v>0</v>
      </c>
      <c r="AY39" s="140" t="s">
        <v>313</v>
      </c>
      <c r="AZ39" s="140" t="s">
        <v>321</v>
      </c>
      <c r="BA39" s="136" t="s">
        <v>322</v>
      </c>
      <c r="BC39" s="137">
        <f>AW39+AX39</f>
        <v>0</v>
      </c>
      <c r="BD39" s="137">
        <f>I39/(100-BE39)*100</f>
        <v>0</v>
      </c>
      <c r="BE39" s="137">
        <v>0</v>
      </c>
      <c r="BF39" s="137">
        <f>39</f>
        <v>39</v>
      </c>
      <c r="BH39" s="100">
        <f>H39*AO39</f>
        <v>0</v>
      </c>
      <c r="BI39" s="100">
        <f>H39*AP39</f>
        <v>0</v>
      </c>
      <c r="BJ39" s="100">
        <f>H39*I39</f>
        <v>0</v>
      </c>
      <c r="BK39" s="100" t="s">
        <v>328</v>
      </c>
      <c r="BL39" s="137" t="s">
        <v>123</v>
      </c>
    </row>
    <row r="40" spans="1:64" ht="12.75">
      <c r="A40" s="68" t="s">
        <v>75</v>
      </c>
      <c r="B40" s="78" t="s">
        <v>134</v>
      </c>
      <c r="C40" s="78" t="s">
        <v>211</v>
      </c>
      <c r="D40" s="91"/>
      <c r="E40" s="91"/>
      <c r="F40" s="91"/>
      <c r="G40" s="78" t="s">
        <v>280</v>
      </c>
      <c r="H40" s="100">
        <v>1</v>
      </c>
      <c r="I40" s="113">
        <v>0</v>
      </c>
      <c r="J40" s="100">
        <f>H40*AO40</f>
        <v>0</v>
      </c>
      <c r="K40" s="100">
        <f>H40*AP40</f>
        <v>0</v>
      </c>
      <c r="L40" s="100">
        <f>H40*I40</f>
        <v>0</v>
      </c>
      <c r="M40" s="134"/>
      <c r="N40" s="56"/>
      <c r="Z40" s="137">
        <f>IF(AQ40="5",BJ40,0)</f>
        <v>0</v>
      </c>
      <c r="AB40" s="137">
        <f>IF(AQ40="1",BH40,0)</f>
        <v>0</v>
      </c>
      <c r="AC40" s="137">
        <f>IF(AQ40="1",BI40,0)</f>
        <v>0</v>
      </c>
      <c r="AD40" s="137">
        <f>IF(AQ40="7",BH40,0)</f>
        <v>0</v>
      </c>
      <c r="AE40" s="137">
        <f>IF(AQ40="7",BI40,0)</f>
        <v>0</v>
      </c>
      <c r="AF40" s="137">
        <f>IF(AQ40="2",BH40,0)</f>
        <v>0</v>
      </c>
      <c r="AG40" s="137">
        <f>IF(AQ40="2",BI40,0)</f>
        <v>0</v>
      </c>
      <c r="AH40" s="137">
        <f>IF(AQ40="0",BJ40,0)</f>
        <v>0</v>
      </c>
      <c r="AI40" s="136"/>
      <c r="AJ40" s="100">
        <f>IF(AN40=0,L40,0)</f>
        <v>0</v>
      </c>
      <c r="AK40" s="100">
        <f>IF(AN40=15,L40,0)</f>
        <v>0</v>
      </c>
      <c r="AL40" s="100">
        <f>IF(AN40=21,L40,0)</f>
        <v>0</v>
      </c>
      <c r="AN40" s="137">
        <v>21</v>
      </c>
      <c r="AO40" s="137">
        <f>I40*1</f>
        <v>0</v>
      </c>
      <c r="AP40" s="137">
        <f>I40*(1-1)</f>
        <v>0</v>
      </c>
      <c r="AQ40" s="139" t="s">
        <v>61</v>
      </c>
      <c r="AV40" s="137">
        <f>AW40+AX40</f>
        <v>0</v>
      </c>
      <c r="AW40" s="137">
        <f>H40*AO40</f>
        <v>0</v>
      </c>
      <c r="AX40" s="137">
        <f>H40*AP40</f>
        <v>0</v>
      </c>
      <c r="AY40" s="140" t="s">
        <v>313</v>
      </c>
      <c r="AZ40" s="140" t="s">
        <v>321</v>
      </c>
      <c r="BA40" s="136" t="s">
        <v>322</v>
      </c>
      <c r="BC40" s="137">
        <f>AW40+AX40</f>
        <v>0</v>
      </c>
      <c r="BD40" s="137">
        <f>I40/(100-BE40)*100</f>
        <v>0</v>
      </c>
      <c r="BE40" s="137">
        <v>0</v>
      </c>
      <c r="BF40" s="137">
        <f>40</f>
        <v>40</v>
      </c>
      <c r="BH40" s="100">
        <f>H40*AO40</f>
        <v>0</v>
      </c>
      <c r="BI40" s="100">
        <f>H40*AP40</f>
        <v>0</v>
      </c>
      <c r="BJ40" s="100">
        <f>H40*I40</f>
        <v>0</v>
      </c>
      <c r="BK40" s="100" t="s">
        <v>328</v>
      </c>
      <c r="BL40" s="137" t="s">
        <v>123</v>
      </c>
    </row>
    <row r="41" spans="1:64" ht="12.75">
      <c r="A41" s="68" t="s">
        <v>76</v>
      </c>
      <c r="B41" s="78" t="s">
        <v>135</v>
      </c>
      <c r="C41" s="78" t="s">
        <v>212</v>
      </c>
      <c r="D41" s="91"/>
      <c r="E41" s="91"/>
      <c r="F41" s="91"/>
      <c r="G41" s="78" t="s">
        <v>280</v>
      </c>
      <c r="H41" s="100">
        <v>51</v>
      </c>
      <c r="I41" s="113">
        <v>0</v>
      </c>
      <c r="J41" s="100">
        <f>H41*AO41</f>
        <v>0</v>
      </c>
      <c r="K41" s="100">
        <f>H41*AP41</f>
        <v>0</v>
      </c>
      <c r="L41" s="100">
        <f>H41*I41</f>
        <v>0</v>
      </c>
      <c r="M41" s="134"/>
      <c r="N41" s="56"/>
      <c r="Z41" s="137">
        <f>IF(AQ41="5",BJ41,0)</f>
        <v>0</v>
      </c>
      <c r="AB41" s="137">
        <f>IF(AQ41="1",BH41,0)</f>
        <v>0</v>
      </c>
      <c r="AC41" s="137">
        <f>IF(AQ41="1",BI41,0)</f>
        <v>0</v>
      </c>
      <c r="AD41" s="137">
        <f>IF(AQ41="7",BH41,0)</f>
        <v>0</v>
      </c>
      <c r="AE41" s="137">
        <f>IF(AQ41="7",BI41,0)</f>
        <v>0</v>
      </c>
      <c r="AF41" s="137">
        <f>IF(AQ41="2",BH41,0)</f>
        <v>0</v>
      </c>
      <c r="AG41" s="137">
        <f>IF(AQ41="2",BI41,0)</f>
        <v>0</v>
      </c>
      <c r="AH41" s="137">
        <f>IF(AQ41="0",BJ41,0)</f>
        <v>0</v>
      </c>
      <c r="AI41" s="136"/>
      <c r="AJ41" s="100">
        <f>IF(AN41=0,L41,0)</f>
        <v>0</v>
      </c>
      <c r="AK41" s="100">
        <f>IF(AN41=15,L41,0)</f>
        <v>0</v>
      </c>
      <c r="AL41" s="100">
        <f>IF(AN41=21,L41,0)</f>
        <v>0</v>
      </c>
      <c r="AN41" s="137">
        <v>21</v>
      </c>
      <c r="AO41" s="137">
        <f>I41*1</f>
        <v>0</v>
      </c>
      <c r="AP41" s="137">
        <f>I41*(1-1)</f>
        <v>0</v>
      </c>
      <c r="AQ41" s="139" t="s">
        <v>61</v>
      </c>
      <c r="AV41" s="137">
        <f>AW41+AX41</f>
        <v>0</v>
      </c>
      <c r="AW41" s="137">
        <f>H41*AO41</f>
        <v>0</v>
      </c>
      <c r="AX41" s="137">
        <f>H41*AP41</f>
        <v>0</v>
      </c>
      <c r="AY41" s="140" t="s">
        <v>313</v>
      </c>
      <c r="AZ41" s="140" t="s">
        <v>321</v>
      </c>
      <c r="BA41" s="136" t="s">
        <v>322</v>
      </c>
      <c r="BC41" s="137">
        <f>AW41+AX41</f>
        <v>0</v>
      </c>
      <c r="BD41" s="137">
        <f>I41/(100-BE41)*100</f>
        <v>0</v>
      </c>
      <c r="BE41" s="137">
        <v>0</v>
      </c>
      <c r="BF41" s="137">
        <f>41</f>
        <v>41</v>
      </c>
      <c r="BH41" s="100">
        <f>H41*AO41</f>
        <v>0</v>
      </c>
      <c r="BI41" s="100">
        <f>H41*AP41</f>
        <v>0</v>
      </c>
      <c r="BJ41" s="100">
        <f>H41*I41</f>
        <v>0</v>
      </c>
      <c r="BK41" s="100" t="s">
        <v>328</v>
      </c>
      <c r="BL41" s="137" t="s">
        <v>123</v>
      </c>
    </row>
    <row r="42" spans="1:64" ht="12.75">
      <c r="A42" s="67" t="s">
        <v>77</v>
      </c>
      <c r="B42" s="76" t="s">
        <v>136</v>
      </c>
      <c r="C42" s="76" t="s">
        <v>213</v>
      </c>
      <c r="D42" s="88"/>
      <c r="E42" s="88"/>
      <c r="F42" s="88"/>
      <c r="G42" s="76" t="s">
        <v>277</v>
      </c>
      <c r="H42" s="99">
        <v>85</v>
      </c>
      <c r="I42" s="110">
        <v>0</v>
      </c>
      <c r="J42" s="99">
        <f>H42*AO42</f>
        <v>0</v>
      </c>
      <c r="K42" s="99">
        <f>H42*AP42</f>
        <v>0</v>
      </c>
      <c r="L42" s="99">
        <f>H42*I42</f>
        <v>0</v>
      </c>
      <c r="M42" s="131" t="s">
        <v>298</v>
      </c>
      <c r="N42" s="56"/>
      <c r="Z42" s="137">
        <f>IF(AQ42="5",BJ42,0)</f>
        <v>0</v>
      </c>
      <c r="AB42" s="137">
        <f>IF(AQ42="1",BH42,0)</f>
        <v>0</v>
      </c>
      <c r="AC42" s="137">
        <f>IF(AQ42="1",BI42,0)</f>
        <v>0</v>
      </c>
      <c r="AD42" s="137">
        <f>IF(AQ42="7",BH42,0)</f>
        <v>0</v>
      </c>
      <c r="AE42" s="137">
        <f>IF(AQ42="7",BI42,0)</f>
        <v>0</v>
      </c>
      <c r="AF42" s="137">
        <f>IF(AQ42="2",BH42,0)</f>
        <v>0</v>
      </c>
      <c r="AG42" s="137">
        <f>IF(AQ42="2",BI42,0)</f>
        <v>0</v>
      </c>
      <c r="AH42" s="137">
        <f>IF(AQ42="0",BJ42,0)</f>
        <v>0</v>
      </c>
      <c r="AI42" s="136"/>
      <c r="AJ42" s="99">
        <f>IF(AN42=0,L42,0)</f>
        <v>0</v>
      </c>
      <c r="AK42" s="99">
        <f>IF(AN42=15,L42,0)</f>
        <v>0</v>
      </c>
      <c r="AL42" s="99">
        <f>IF(AN42=21,L42,0)</f>
        <v>0</v>
      </c>
      <c r="AN42" s="137">
        <v>21</v>
      </c>
      <c r="AO42" s="137">
        <f>I42*0</f>
        <v>0</v>
      </c>
      <c r="AP42" s="137">
        <f>I42*(1-0)</f>
        <v>0</v>
      </c>
      <c r="AQ42" s="138" t="s">
        <v>62</v>
      </c>
      <c r="AV42" s="137">
        <f>AW42+AX42</f>
        <v>0</v>
      </c>
      <c r="AW42" s="137">
        <f>H42*AO42</f>
        <v>0</v>
      </c>
      <c r="AX42" s="137">
        <f>H42*AP42</f>
        <v>0</v>
      </c>
      <c r="AY42" s="140" t="s">
        <v>313</v>
      </c>
      <c r="AZ42" s="140" t="s">
        <v>321</v>
      </c>
      <c r="BA42" s="136" t="s">
        <v>322</v>
      </c>
      <c r="BC42" s="137">
        <f>AW42+AX42</f>
        <v>0</v>
      </c>
      <c r="BD42" s="137">
        <f>I42/(100-BE42)*100</f>
        <v>0</v>
      </c>
      <c r="BE42" s="137">
        <v>0</v>
      </c>
      <c r="BF42" s="137">
        <f>42</f>
        <v>42</v>
      </c>
      <c r="BH42" s="99">
        <f>H42*AO42</f>
        <v>0</v>
      </c>
      <c r="BI42" s="99">
        <f>H42*AP42</f>
        <v>0</v>
      </c>
      <c r="BJ42" s="99">
        <f>H42*I42</f>
        <v>0</v>
      </c>
      <c r="BK42" s="99" t="s">
        <v>327</v>
      </c>
      <c r="BL42" s="137" t="s">
        <v>123</v>
      </c>
    </row>
    <row r="43" spans="1:64" ht="12.75">
      <c r="A43" s="68" t="s">
        <v>78</v>
      </c>
      <c r="B43" s="78" t="s">
        <v>137</v>
      </c>
      <c r="C43" s="78" t="s">
        <v>214</v>
      </c>
      <c r="D43" s="91"/>
      <c r="E43" s="91"/>
      <c r="F43" s="91"/>
      <c r="G43" s="78" t="s">
        <v>280</v>
      </c>
      <c r="H43" s="100">
        <v>61</v>
      </c>
      <c r="I43" s="113">
        <v>0</v>
      </c>
      <c r="J43" s="100">
        <f>H43*AO43</f>
        <v>0</v>
      </c>
      <c r="K43" s="100">
        <f>H43*AP43</f>
        <v>0</v>
      </c>
      <c r="L43" s="100">
        <f>H43*I43</f>
        <v>0</v>
      </c>
      <c r="M43" s="134"/>
      <c r="N43" s="56"/>
      <c r="Z43" s="137">
        <f>IF(AQ43="5",BJ43,0)</f>
        <v>0</v>
      </c>
      <c r="AB43" s="137">
        <f>IF(AQ43="1",BH43,0)</f>
        <v>0</v>
      </c>
      <c r="AC43" s="137">
        <f>IF(AQ43="1",BI43,0)</f>
        <v>0</v>
      </c>
      <c r="AD43" s="137">
        <f>IF(AQ43="7",BH43,0)</f>
        <v>0</v>
      </c>
      <c r="AE43" s="137">
        <f>IF(AQ43="7",BI43,0)</f>
        <v>0</v>
      </c>
      <c r="AF43" s="137">
        <f>IF(AQ43="2",BH43,0)</f>
        <v>0</v>
      </c>
      <c r="AG43" s="137">
        <f>IF(AQ43="2",BI43,0)</f>
        <v>0</v>
      </c>
      <c r="AH43" s="137">
        <f>IF(AQ43="0",BJ43,0)</f>
        <v>0</v>
      </c>
      <c r="AI43" s="136"/>
      <c r="AJ43" s="100">
        <f>IF(AN43=0,L43,0)</f>
        <v>0</v>
      </c>
      <c r="AK43" s="100">
        <f>IF(AN43=15,L43,0)</f>
        <v>0</v>
      </c>
      <c r="AL43" s="100">
        <f>IF(AN43=21,L43,0)</f>
        <v>0</v>
      </c>
      <c r="AN43" s="137">
        <v>21</v>
      </c>
      <c r="AO43" s="137">
        <f>I43*1</f>
        <v>0</v>
      </c>
      <c r="AP43" s="137">
        <f>I43*(1-1)</f>
        <v>0</v>
      </c>
      <c r="AQ43" s="139" t="s">
        <v>61</v>
      </c>
      <c r="AV43" s="137">
        <f>AW43+AX43</f>
        <v>0</v>
      </c>
      <c r="AW43" s="137">
        <f>H43*AO43</f>
        <v>0</v>
      </c>
      <c r="AX43" s="137">
        <f>H43*AP43</f>
        <v>0</v>
      </c>
      <c r="AY43" s="140" t="s">
        <v>313</v>
      </c>
      <c r="AZ43" s="140" t="s">
        <v>321</v>
      </c>
      <c r="BA43" s="136" t="s">
        <v>322</v>
      </c>
      <c r="BC43" s="137">
        <f>AW43+AX43</f>
        <v>0</v>
      </c>
      <c r="BD43" s="137">
        <f>I43/(100-BE43)*100</f>
        <v>0</v>
      </c>
      <c r="BE43" s="137">
        <v>0</v>
      </c>
      <c r="BF43" s="137">
        <f>43</f>
        <v>43</v>
      </c>
      <c r="BH43" s="100">
        <f>H43*AO43</f>
        <v>0</v>
      </c>
      <c r="BI43" s="100">
        <f>H43*AP43</f>
        <v>0</v>
      </c>
      <c r="BJ43" s="100">
        <f>H43*I43</f>
        <v>0</v>
      </c>
      <c r="BK43" s="100" t="s">
        <v>328</v>
      </c>
      <c r="BL43" s="137" t="s">
        <v>123</v>
      </c>
    </row>
    <row r="44" spans="1:64" ht="12.75">
      <c r="A44" s="68" t="s">
        <v>79</v>
      </c>
      <c r="B44" s="78" t="s">
        <v>138</v>
      </c>
      <c r="C44" s="78" t="s">
        <v>215</v>
      </c>
      <c r="D44" s="91"/>
      <c r="E44" s="91"/>
      <c r="F44" s="91"/>
      <c r="G44" s="78" t="s">
        <v>280</v>
      </c>
      <c r="H44" s="100">
        <v>9</v>
      </c>
      <c r="I44" s="113">
        <v>0</v>
      </c>
      <c r="J44" s="100">
        <f>H44*AO44</f>
        <v>0</v>
      </c>
      <c r="K44" s="100">
        <f>H44*AP44</f>
        <v>0</v>
      </c>
      <c r="L44" s="100">
        <f>H44*I44</f>
        <v>0</v>
      </c>
      <c r="M44" s="134"/>
      <c r="N44" s="56"/>
      <c r="Z44" s="137">
        <f>IF(AQ44="5",BJ44,0)</f>
        <v>0</v>
      </c>
      <c r="AB44" s="137">
        <f>IF(AQ44="1",BH44,0)</f>
        <v>0</v>
      </c>
      <c r="AC44" s="137">
        <f>IF(AQ44="1",BI44,0)</f>
        <v>0</v>
      </c>
      <c r="AD44" s="137">
        <f>IF(AQ44="7",BH44,0)</f>
        <v>0</v>
      </c>
      <c r="AE44" s="137">
        <f>IF(AQ44="7",BI44,0)</f>
        <v>0</v>
      </c>
      <c r="AF44" s="137">
        <f>IF(AQ44="2",BH44,0)</f>
        <v>0</v>
      </c>
      <c r="AG44" s="137">
        <f>IF(AQ44="2",BI44,0)</f>
        <v>0</v>
      </c>
      <c r="AH44" s="137">
        <f>IF(AQ44="0",BJ44,0)</f>
        <v>0</v>
      </c>
      <c r="AI44" s="136"/>
      <c r="AJ44" s="100">
        <f>IF(AN44=0,L44,0)</f>
        <v>0</v>
      </c>
      <c r="AK44" s="100">
        <f>IF(AN44=15,L44,0)</f>
        <v>0</v>
      </c>
      <c r="AL44" s="100">
        <f>IF(AN44=21,L44,0)</f>
        <v>0</v>
      </c>
      <c r="AN44" s="137">
        <v>21</v>
      </c>
      <c r="AO44" s="137">
        <f>I44*1</f>
        <v>0</v>
      </c>
      <c r="AP44" s="137">
        <f>I44*(1-1)</f>
        <v>0</v>
      </c>
      <c r="AQ44" s="139" t="s">
        <v>61</v>
      </c>
      <c r="AV44" s="137">
        <f>AW44+AX44</f>
        <v>0</v>
      </c>
      <c r="AW44" s="137">
        <f>H44*AO44</f>
        <v>0</v>
      </c>
      <c r="AX44" s="137">
        <f>H44*AP44</f>
        <v>0</v>
      </c>
      <c r="AY44" s="140" t="s">
        <v>313</v>
      </c>
      <c r="AZ44" s="140" t="s">
        <v>321</v>
      </c>
      <c r="BA44" s="136" t="s">
        <v>322</v>
      </c>
      <c r="BC44" s="137">
        <f>AW44+AX44</f>
        <v>0</v>
      </c>
      <c r="BD44" s="137">
        <f>I44/(100-BE44)*100</f>
        <v>0</v>
      </c>
      <c r="BE44" s="137">
        <v>0</v>
      </c>
      <c r="BF44" s="137">
        <f>44</f>
        <v>44</v>
      </c>
      <c r="BH44" s="100">
        <f>H44*AO44</f>
        <v>0</v>
      </c>
      <c r="BI44" s="100">
        <f>H44*AP44</f>
        <v>0</v>
      </c>
      <c r="BJ44" s="100">
        <f>H44*I44</f>
        <v>0</v>
      </c>
      <c r="BK44" s="100" t="s">
        <v>328</v>
      </c>
      <c r="BL44" s="137" t="s">
        <v>123</v>
      </c>
    </row>
    <row r="45" spans="1:64" ht="12.75">
      <c r="A45" s="68" t="s">
        <v>80</v>
      </c>
      <c r="B45" s="78" t="s">
        <v>139</v>
      </c>
      <c r="C45" s="78" t="s">
        <v>216</v>
      </c>
      <c r="D45" s="91"/>
      <c r="E45" s="91"/>
      <c r="F45" s="91"/>
      <c r="G45" s="78" t="s">
        <v>280</v>
      </c>
      <c r="H45" s="100">
        <v>11</v>
      </c>
      <c r="I45" s="113">
        <v>0</v>
      </c>
      <c r="J45" s="100">
        <f>H45*AO45</f>
        <v>0</v>
      </c>
      <c r="K45" s="100">
        <f>H45*AP45</f>
        <v>0</v>
      </c>
      <c r="L45" s="100">
        <f>H45*I45</f>
        <v>0</v>
      </c>
      <c r="M45" s="134"/>
      <c r="N45" s="56"/>
      <c r="Z45" s="137">
        <f>IF(AQ45="5",BJ45,0)</f>
        <v>0</v>
      </c>
      <c r="AB45" s="137">
        <f>IF(AQ45="1",BH45,0)</f>
        <v>0</v>
      </c>
      <c r="AC45" s="137">
        <f>IF(AQ45="1",BI45,0)</f>
        <v>0</v>
      </c>
      <c r="AD45" s="137">
        <f>IF(AQ45="7",BH45,0)</f>
        <v>0</v>
      </c>
      <c r="AE45" s="137">
        <f>IF(AQ45="7",BI45,0)</f>
        <v>0</v>
      </c>
      <c r="AF45" s="137">
        <f>IF(AQ45="2",BH45,0)</f>
        <v>0</v>
      </c>
      <c r="AG45" s="137">
        <f>IF(AQ45="2",BI45,0)</f>
        <v>0</v>
      </c>
      <c r="AH45" s="137">
        <f>IF(AQ45="0",BJ45,0)</f>
        <v>0</v>
      </c>
      <c r="AI45" s="136"/>
      <c r="AJ45" s="100">
        <f>IF(AN45=0,L45,0)</f>
        <v>0</v>
      </c>
      <c r="AK45" s="100">
        <f>IF(AN45=15,L45,0)</f>
        <v>0</v>
      </c>
      <c r="AL45" s="100">
        <f>IF(AN45=21,L45,0)</f>
        <v>0</v>
      </c>
      <c r="AN45" s="137">
        <v>21</v>
      </c>
      <c r="AO45" s="137">
        <f>I45*1</f>
        <v>0</v>
      </c>
      <c r="AP45" s="137">
        <f>I45*(1-1)</f>
        <v>0</v>
      </c>
      <c r="AQ45" s="139" t="s">
        <v>61</v>
      </c>
      <c r="AV45" s="137">
        <f>AW45+AX45</f>
        <v>0</v>
      </c>
      <c r="AW45" s="137">
        <f>H45*AO45</f>
        <v>0</v>
      </c>
      <c r="AX45" s="137">
        <f>H45*AP45</f>
        <v>0</v>
      </c>
      <c r="AY45" s="140" t="s">
        <v>313</v>
      </c>
      <c r="AZ45" s="140" t="s">
        <v>321</v>
      </c>
      <c r="BA45" s="136" t="s">
        <v>322</v>
      </c>
      <c r="BC45" s="137">
        <f>AW45+AX45</f>
        <v>0</v>
      </c>
      <c r="BD45" s="137">
        <f>I45/(100-BE45)*100</f>
        <v>0</v>
      </c>
      <c r="BE45" s="137">
        <v>0</v>
      </c>
      <c r="BF45" s="137">
        <f>45</f>
        <v>45</v>
      </c>
      <c r="BH45" s="100">
        <f>H45*AO45</f>
        <v>0</v>
      </c>
      <c r="BI45" s="100">
        <f>H45*AP45</f>
        <v>0</v>
      </c>
      <c r="BJ45" s="100">
        <f>H45*I45</f>
        <v>0</v>
      </c>
      <c r="BK45" s="100" t="s">
        <v>328</v>
      </c>
      <c r="BL45" s="137" t="s">
        <v>123</v>
      </c>
    </row>
    <row r="46" spans="1:64" ht="12.75">
      <c r="A46" s="68" t="s">
        <v>81</v>
      </c>
      <c r="B46" s="78" t="s">
        <v>140</v>
      </c>
      <c r="C46" s="78" t="s">
        <v>217</v>
      </c>
      <c r="D46" s="91"/>
      <c r="E46" s="91"/>
      <c r="F46" s="91"/>
      <c r="G46" s="78" t="s">
        <v>280</v>
      </c>
      <c r="H46" s="100">
        <v>4</v>
      </c>
      <c r="I46" s="113">
        <v>0</v>
      </c>
      <c r="J46" s="100">
        <f>H46*AO46</f>
        <v>0</v>
      </c>
      <c r="K46" s="100">
        <f>H46*AP46</f>
        <v>0</v>
      </c>
      <c r="L46" s="100">
        <f>H46*I46</f>
        <v>0</v>
      </c>
      <c r="M46" s="134"/>
      <c r="N46" s="56"/>
      <c r="Z46" s="137">
        <f>IF(AQ46="5",BJ46,0)</f>
        <v>0</v>
      </c>
      <c r="AB46" s="137">
        <f>IF(AQ46="1",BH46,0)</f>
        <v>0</v>
      </c>
      <c r="AC46" s="137">
        <f>IF(AQ46="1",BI46,0)</f>
        <v>0</v>
      </c>
      <c r="AD46" s="137">
        <f>IF(AQ46="7",BH46,0)</f>
        <v>0</v>
      </c>
      <c r="AE46" s="137">
        <f>IF(AQ46="7",BI46,0)</f>
        <v>0</v>
      </c>
      <c r="AF46" s="137">
        <f>IF(AQ46="2",BH46,0)</f>
        <v>0</v>
      </c>
      <c r="AG46" s="137">
        <f>IF(AQ46="2",BI46,0)</f>
        <v>0</v>
      </c>
      <c r="AH46" s="137">
        <f>IF(AQ46="0",BJ46,0)</f>
        <v>0</v>
      </c>
      <c r="AI46" s="136"/>
      <c r="AJ46" s="100">
        <f>IF(AN46=0,L46,0)</f>
        <v>0</v>
      </c>
      <c r="AK46" s="100">
        <f>IF(AN46=15,L46,0)</f>
        <v>0</v>
      </c>
      <c r="AL46" s="100">
        <f>IF(AN46=21,L46,0)</f>
        <v>0</v>
      </c>
      <c r="AN46" s="137">
        <v>21</v>
      </c>
      <c r="AO46" s="137">
        <f>I46*1</f>
        <v>0</v>
      </c>
      <c r="AP46" s="137">
        <f>I46*(1-1)</f>
        <v>0</v>
      </c>
      <c r="AQ46" s="139" t="s">
        <v>61</v>
      </c>
      <c r="AV46" s="137">
        <f>AW46+AX46</f>
        <v>0</v>
      </c>
      <c r="AW46" s="137">
        <f>H46*AO46</f>
        <v>0</v>
      </c>
      <c r="AX46" s="137">
        <f>H46*AP46</f>
        <v>0</v>
      </c>
      <c r="AY46" s="140" t="s">
        <v>313</v>
      </c>
      <c r="AZ46" s="140" t="s">
        <v>321</v>
      </c>
      <c r="BA46" s="136" t="s">
        <v>322</v>
      </c>
      <c r="BC46" s="137">
        <f>AW46+AX46</f>
        <v>0</v>
      </c>
      <c r="BD46" s="137">
        <f>I46/(100-BE46)*100</f>
        <v>0</v>
      </c>
      <c r="BE46" s="137">
        <v>0</v>
      </c>
      <c r="BF46" s="137">
        <f>46</f>
        <v>46</v>
      </c>
      <c r="BH46" s="100">
        <f>H46*AO46</f>
        <v>0</v>
      </c>
      <c r="BI46" s="100">
        <f>H46*AP46</f>
        <v>0</v>
      </c>
      <c r="BJ46" s="100">
        <f>H46*I46</f>
        <v>0</v>
      </c>
      <c r="BK46" s="100" t="s">
        <v>328</v>
      </c>
      <c r="BL46" s="137" t="s">
        <v>123</v>
      </c>
    </row>
    <row r="47" spans="1:64" ht="12.75">
      <c r="A47" s="67" t="s">
        <v>82</v>
      </c>
      <c r="B47" s="76" t="s">
        <v>141</v>
      </c>
      <c r="C47" s="76" t="s">
        <v>218</v>
      </c>
      <c r="D47" s="88"/>
      <c r="E47" s="88"/>
      <c r="F47" s="88"/>
      <c r="G47" s="76" t="s">
        <v>277</v>
      </c>
      <c r="H47" s="99">
        <v>76</v>
      </c>
      <c r="I47" s="110">
        <v>0</v>
      </c>
      <c r="J47" s="99">
        <f>H47*AO47</f>
        <v>0</v>
      </c>
      <c r="K47" s="99">
        <f>H47*AP47</f>
        <v>0</v>
      </c>
      <c r="L47" s="99">
        <f>H47*I47</f>
        <v>0</v>
      </c>
      <c r="M47" s="131" t="s">
        <v>298</v>
      </c>
      <c r="N47" s="56"/>
      <c r="Z47" s="137">
        <f>IF(AQ47="5",BJ47,0)</f>
        <v>0</v>
      </c>
      <c r="AB47" s="137">
        <f>IF(AQ47="1",BH47,0)</f>
        <v>0</v>
      </c>
      <c r="AC47" s="137">
        <f>IF(AQ47="1",BI47,0)</f>
        <v>0</v>
      </c>
      <c r="AD47" s="137">
        <f>IF(AQ47="7",BH47,0)</f>
        <v>0</v>
      </c>
      <c r="AE47" s="137">
        <f>IF(AQ47="7",BI47,0)</f>
        <v>0</v>
      </c>
      <c r="AF47" s="137">
        <f>IF(AQ47="2",BH47,0)</f>
        <v>0</v>
      </c>
      <c r="AG47" s="137">
        <f>IF(AQ47="2",BI47,0)</f>
        <v>0</v>
      </c>
      <c r="AH47" s="137">
        <f>IF(AQ47="0",BJ47,0)</f>
        <v>0</v>
      </c>
      <c r="AI47" s="136"/>
      <c r="AJ47" s="99">
        <f>IF(AN47=0,L47,0)</f>
        <v>0</v>
      </c>
      <c r="AK47" s="99">
        <f>IF(AN47=15,L47,0)</f>
        <v>0</v>
      </c>
      <c r="AL47" s="99">
        <f>IF(AN47=21,L47,0)</f>
        <v>0</v>
      </c>
      <c r="AN47" s="137">
        <v>21</v>
      </c>
      <c r="AO47" s="137">
        <f>I47*0</f>
        <v>0</v>
      </c>
      <c r="AP47" s="137">
        <f>I47*(1-0)</f>
        <v>0</v>
      </c>
      <c r="AQ47" s="138" t="s">
        <v>62</v>
      </c>
      <c r="AV47" s="137">
        <f>AW47+AX47</f>
        <v>0</v>
      </c>
      <c r="AW47" s="137">
        <f>H47*AO47</f>
        <v>0</v>
      </c>
      <c r="AX47" s="137">
        <f>H47*AP47</f>
        <v>0</v>
      </c>
      <c r="AY47" s="140" t="s">
        <v>313</v>
      </c>
      <c r="AZ47" s="140" t="s">
        <v>321</v>
      </c>
      <c r="BA47" s="136" t="s">
        <v>322</v>
      </c>
      <c r="BC47" s="137">
        <f>AW47+AX47</f>
        <v>0</v>
      </c>
      <c r="BD47" s="137">
        <f>I47/(100-BE47)*100</f>
        <v>0</v>
      </c>
      <c r="BE47" s="137">
        <v>0</v>
      </c>
      <c r="BF47" s="137">
        <f>47</f>
        <v>47</v>
      </c>
      <c r="BH47" s="99">
        <f>H47*AO47</f>
        <v>0</v>
      </c>
      <c r="BI47" s="99">
        <f>H47*AP47</f>
        <v>0</v>
      </c>
      <c r="BJ47" s="99">
        <f>H47*I47</f>
        <v>0</v>
      </c>
      <c r="BK47" s="99" t="s">
        <v>327</v>
      </c>
      <c r="BL47" s="137" t="s">
        <v>123</v>
      </c>
    </row>
    <row r="48" spans="1:64" ht="12.75">
      <c r="A48" s="68" t="s">
        <v>83</v>
      </c>
      <c r="B48" s="78" t="s">
        <v>142</v>
      </c>
      <c r="C48" s="78" t="s">
        <v>219</v>
      </c>
      <c r="D48" s="91"/>
      <c r="E48" s="91"/>
      <c r="F48" s="91"/>
      <c r="G48" s="78" t="s">
        <v>277</v>
      </c>
      <c r="H48" s="100">
        <v>76</v>
      </c>
      <c r="I48" s="113">
        <v>0</v>
      </c>
      <c r="J48" s="100">
        <f>H48*AO48</f>
        <v>0</v>
      </c>
      <c r="K48" s="100">
        <f>H48*AP48</f>
        <v>0</v>
      </c>
      <c r="L48" s="100">
        <f>H48*I48</f>
        <v>0</v>
      </c>
      <c r="M48" s="134" t="s">
        <v>298</v>
      </c>
      <c r="N48" s="56"/>
      <c r="Z48" s="137">
        <f>IF(AQ48="5",BJ48,0)</f>
        <v>0</v>
      </c>
      <c r="AB48" s="137">
        <f>IF(AQ48="1",BH48,0)</f>
        <v>0</v>
      </c>
      <c r="AC48" s="137">
        <f>IF(AQ48="1",BI48,0)</f>
        <v>0</v>
      </c>
      <c r="AD48" s="137">
        <f>IF(AQ48="7",BH48,0)</f>
        <v>0</v>
      </c>
      <c r="AE48" s="137">
        <f>IF(AQ48="7",BI48,0)</f>
        <v>0</v>
      </c>
      <c r="AF48" s="137">
        <f>IF(AQ48="2",BH48,0)</f>
        <v>0</v>
      </c>
      <c r="AG48" s="137">
        <f>IF(AQ48="2",BI48,0)</f>
        <v>0</v>
      </c>
      <c r="AH48" s="137">
        <f>IF(AQ48="0",BJ48,0)</f>
        <v>0</v>
      </c>
      <c r="AI48" s="136"/>
      <c r="AJ48" s="100">
        <f>IF(AN48=0,L48,0)</f>
        <v>0</v>
      </c>
      <c r="AK48" s="100">
        <f>IF(AN48=15,L48,0)</f>
        <v>0</v>
      </c>
      <c r="AL48" s="100">
        <f>IF(AN48=21,L48,0)</f>
        <v>0</v>
      </c>
      <c r="AN48" s="137">
        <v>21</v>
      </c>
      <c r="AO48" s="137">
        <f>I48*1</f>
        <v>0</v>
      </c>
      <c r="AP48" s="137">
        <f>I48*(1-1)</f>
        <v>0</v>
      </c>
      <c r="AQ48" s="139" t="s">
        <v>61</v>
      </c>
      <c r="AV48" s="137">
        <f>AW48+AX48</f>
        <v>0</v>
      </c>
      <c r="AW48" s="137">
        <f>H48*AO48</f>
        <v>0</v>
      </c>
      <c r="AX48" s="137">
        <f>H48*AP48</f>
        <v>0</v>
      </c>
      <c r="AY48" s="140" t="s">
        <v>313</v>
      </c>
      <c r="AZ48" s="140" t="s">
        <v>321</v>
      </c>
      <c r="BA48" s="136" t="s">
        <v>322</v>
      </c>
      <c r="BC48" s="137">
        <f>AW48+AX48</f>
        <v>0</v>
      </c>
      <c r="BD48" s="137">
        <f>I48/(100-BE48)*100</f>
        <v>0</v>
      </c>
      <c r="BE48" s="137">
        <v>0</v>
      </c>
      <c r="BF48" s="137">
        <f>48</f>
        <v>48</v>
      </c>
      <c r="BH48" s="100">
        <f>H48*AO48</f>
        <v>0</v>
      </c>
      <c r="BI48" s="100">
        <f>H48*AP48</f>
        <v>0</v>
      </c>
      <c r="BJ48" s="100">
        <f>H48*I48</f>
        <v>0</v>
      </c>
      <c r="BK48" s="100" t="s">
        <v>328</v>
      </c>
      <c r="BL48" s="137" t="s">
        <v>123</v>
      </c>
    </row>
    <row r="49" spans="1:64" ht="12.75">
      <c r="A49" s="67" t="s">
        <v>84</v>
      </c>
      <c r="B49" s="76" t="s">
        <v>143</v>
      </c>
      <c r="C49" s="76" t="s">
        <v>220</v>
      </c>
      <c r="D49" s="88"/>
      <c r="E49" s="88"/>
      <c r="F49" s="88"/>
      <c r="G49" s="76" t="s">
        <v>276</v>
      </c>
      <c r="H49" s="99">
        <v>3510</v>
      </c>
      <c r="I49" s="110">
        <v>0</v>
      </c>
      <c r="J49" s="99">
        <f>H49*AO49</f>
        <v>0</v>
      </c>
      <c r="K49" s="99">
        <f>H49*AP49</f>
        <v>0</v>
      </c>
      <c r="L49" s="99">
        <f>H49*I49</f>
        <v>0</v>
      </c>
      <c r="M49" s="131" t="s">
        <v>298</v>
      </c>
      <c r="N49" s="56"/>
      <c r="Z49" s="137">
        <f>IF(AQ49="5",BJ49,0)</f>
        <v>0</v>
      </c>
      <c r="AB49" s="137">
        <f>IF(AQ49="1",BH49,0)</f>
        <v>0</v>
      </c>
      <c r="AC49" s="137">
        <f>IF(AQ49="1",BI49,0)</f>
        <v>0</v>
      </c>
      <c r="AD49" s="137">
        <f>IF(AQ49="7",BH49,0)</f>
        <v>0</v>
      </c>
      <c r="AE49" s="137">
        <f>IF(AQ49="7",BI49,0)</f>
        <v>0</v>
      </c>
      <c r="AF49" s="137">
        <f>IF(AQ49="2",BH49,0)</f>
        <v>0</v>
      </c>
      <c r="AG49" s="137">
        <f>IF(AQ49="2",BI49,0)</f>
        <v>0</v>
      </c>
      <c r="AH49" s="137">
        <f>IF(AQ49="0",BJ49,0)</f>
        <v>0</v>
      </c>
      <c r="AI49" s="136"/>
      <c r="AJ49" s="99">
        <f>IF(AN49=0,L49,0)</f>
        <v>0</v>
      </c>
      <c r="AK49" s="99">
        <f>IF(AN49=15,L49,0)</f>
        <v>0</v>
      </c>
      <c r="AL49" s="99">
        <f>IF(AN49=21,L49,0)</f>
        <v>0</v>
      </c>
      <c r="AN49" s="137">
        <v>21</v>
      </c>
      <c r="AO49" s="137">
        <f>I49*0.876085526315789</f>
        <v>0</v>
      </c>
      <c r="AP49" s="137">
        <f>I49*(1-0.876085526315789)</f>
        <v>0</v>
      </c>
      <c r="AQ49" s="138" t="s">
        <v>62</v>
      </c>
      <c r="AV49" s="137">
        <f>AW49+AX49</f>
        <v>0</v>
      </c>
      <c r="AW49" s="137">
        <f>H49*AO49</f>
        <v>0</v>
      </c>
      <c r="AX49" s="137">
        <f>H49*AP49</f>
        <v>0</v>
      </c>
      <c r="AY49" s="140" t="s">
        <v>313</v>
      </c>
      <c r="AZ49" s="140" t="s">
        <v>321</v>
      </c>
      <c r="BA49" s="136" t="s">
        <v>322</v>
      </c>
      <c r="BC49" s="137">
        <f>AW49+AX49</f>
        <v>0</v>
      </c>
      <c r="BD49" s="137">
        <f>I49/(100-BE49)*100</f>
        <v>0</v>
      </c>
      <c r="BE49" s="137">
        <v>0</v>
      </c>
      <c r="BF49" s="137">
        <f>49</f>
        <v>49</v>
      </c>
      <c r="BH49" s="99">
        <f>H49*AO49</f>
        <v>0</v>
      </c>
      <c r="BI49" s="99">
        <f>H49*AP49</f>
        <v>0</v>
      </c>
      <c r="BJ49" s="99">
        <f>H49*I49</f>
        <v>0</v>
      </c>
      <c r="BK49" s="99" t="s">
        <v>327</v>
      </c>
      <c r="BL49" s="137" t="s">
        <v>123</v>
      </c>
    </row>
    <row r="50" spans="1:14" ht="12.75">
      <c r="A50" s="56"/>
      <c r="B50" s="77" t="s">
        <v>118</v>
      </c>
      <c r="C50" s="83" t="s">
        <v>221</v>
      </c>
      <c r="D50" s="90"/>
      <c r="E50" s="90"/>
      <c r="F50" s="90"/>
      <c r="G50" s="90"/>
      <c r="H50" s="90"/>
      <c r="I50" s="112"/>
      <c r="J50" s="90"/>
      <c r="K50" s="90"/>
      <c r="L50" s="90"/>
      <c r="M50" s="133"/>
      <c r="N50" s="56"/>
    </row>
    <row r="51" spans="1:64" ht="12.75">
      <c r="A51" s="67" t="s">
        <v>85</v>
      </c>
      <c r="B51" s="76" t="s">
        <v>144</v>
      </c>
      <c r="C51" s="76" t="s">
        <v>222</v>
      </c>
      <c r="D51" s="88"/>
      <c r="E51" s="88"/>
      <c r="F51" s="88"/>
      <c r="G51" s="76" t="s">
        <v>276</v>
      </c>
      <c r="H51" s="99">
        <v>850</v>
      </c>
      <c r="I51" s="110">
        <v>0</v>
      </c>
      <c r="J51" s="99">
        <f>H51*AO51</f>
        <v>0</v>
      </c>
      <c r="K51" s="99">
        <f>H51*AP51</f>
        <v>0</v>
      </c>
      <c r="L51" s="99">
        <f>H51*I51</f>
        <v>0</v>
      </c>
      <c r="M51" s="131" t="s">
        <v>298</v>
      </c>
      <c r="N51" s="56"/>
      <c r="Z51" s="137">
        <f>IF(AQ51="5",BJ51,0)</f>
        <v>0</v>
      </c>
      <c r="AB51" s="137">
        <f>IF(AQ51="1",BH51,0)</f>
        <v>0</v>
      </c>
      <c r="AC51" s="137">
        <f>IF(AQ51="1",BI51,0)</f>
        <v>0</v>
      </c>
      <c r="AD51" s="137">
        <f>IF(AQ51="7",BH51,0)</f>
        <v>0</v>
      </c>
      <c r="AE51" s="137">
        <f>IF(AQ51="7",BI51,0)</f>
        <v>0</v>
      </c>
      <c r="AF51" s="137">
        <f>IF(AQ51="2",BH51,0)</f>
        <v>0</v>
      </c>
      <c r="AG51" s="137">
        <f>IF(AQ51="2",BI51,0)</f>
        <v>0</v>
      </c>
      <c r="AH51" s="137">
        <f>IF(AQ51="0",BJ51,0)</f>
        <v>0</v>
      </c>
      <c r="AI51" s="136"/>
      <c r="AJ51" s="99">
        <f>IF(AN51=0,L51,0)</f>
        <v>0</v>
      </c>
      <c r="AK51" s="99">
        <f>IF(AN51=15,L51,0)</f>
        <v>0</v>
      </c>
      <c r="AL51" s="99">
        <f>IF(AN51=21,L51,0)</f>
        <v>0</v>
      </c>
      <c r="AN51" s="137">
        <v>21</v>
      </c>
      <c r="AO51" s="137">
        <f>I51*0.435076252723312</f>
        <v>0</v>
      </c>
      <c r="AP51" s="137">
        <f>I51*(1-0.435076252723312)</f>
        <v>0</v>
      </c>
      <c r="AQ51" s="138" t="s">
        <v>62</v>
      </c>
      <c r="AV51" s="137">
        <f>AW51+AX51</f>
        <v>0</v>
      </c>
      <c r="AW51" s="137">
        <f>H51*AO51</f>
        <v>0</v>
      </c>
      <c r="AX51" s="137">
        <f>H51*AP51</f>
        <v>0</v>
      </c>
      <c r="AY51" s="140" t="s">
        <v>313</v>
      </c>
      <c r="AZ51" s="140" t="s">
        <v>321</v>
      </c>
      <c r="BA51" s="136" t="s">
        <v>322</v>
      </c>
      <c r="BC51" s="137">
        <f>AW51+AX51</f>
        <v>0</v>
      </c>
      <c r="BD51" s="137">
        <f>I51/(100-BE51)*100</f>
        <v>0</v>
      </c>
      <c r="BE51" s="137">
        <v>0</v>
      </c>
      <c r="BF51" s="137">
        <f>51</f>
        <v>51</v>
      </c>
      <c r="BH51" s="99">
        <f>H51*AO51</f>
        <v>0</v>
      </c>
      <c r="BI51" s="99">
        <f>H51*AP51</f>
        <v>0</v>
      </c>
      <c r="BJ51" s="99">
        <f>H51*I51</f>
        <v>0</v>
      </c>
      <c r="BK51" s="99" t="s">
        <v>327</v>
      </c>
      <c r="BL51" s="137" t="s">
        <v>123</v>
      </c>
    </row>
    <row r="52" spans="1:14" ht="12.75">
      <c r="A52" s="56"/>
      <c r="B52" s="77" t="s">
        <v>118</v>
      </c>
      <c r="C52" s="83" t="s">
        <v>223</v>
      </c>
      <c r="D52" s="90"/>
      <c r="E52" s="90"/>
      <c r="F52" s="90"/>
      <c r="G52" s="90"/>
      <c r="H52" s="90"/>
      <c r="I52" s="112"/>
      <c r="J52" s="90"/>
      <c r="K52" s="90"/>
      <c r="L52" s="90"/>
      <c r="M52" s="133"/>
      <c r="N52" s="56"/>
    </row>
    <row r="53" spans="1:64" ht="12.75">
      <c r="A53" s="68" t="s">
        <v>86</v>
      </c>
      <c r="B53" s="78" t="s">
        <v>145</v>
      </c>
      <c r="C53" s="78" t="s">
        <v>224</v>
      </c>
      <c r="D53" s="91"/>
      <c r="E53" s="91"/>
      <c r="F53" s="91"/>
      <c r="G53" s="78" t="s">
        <v>276</v>
      </c>
      <c r="H53" s="100">
        <v>3120</v>
      </c>
      <c r="I53" s="113">
        <v>0</v>
      </c>
      <c r="J53" s="100">
        <f>H53*AO53</f>
        <v>0</v>
      </c>
      <c r="K53" s="100">
        <f>H53*AP53</f>
        <v>0</v>
      </c>
      <c r="L53" s="100">
        <f>H53*I53</f>
        <v>0</v>
      </c>
      <c r="M53" s="134" t="s">
        <v>298</v>
      </c>
      <c r="N53" s="56"/>
      <c r="Z53" s="137">
        <f>IF(AQ53="5",BJ53,0)</f>
        <v>0</v>
      </c>
      <c r="AB53" s="137">
        <f>IF(AQ53="1",BH53,0)</f>
        <v>0</v>
      </c>
      <c r="AC53" s="137">
        <f>IF(AQ53="1",BI53,0)</f>
        <v>0</v>
      </c>
      <c r="AD53" s="137">
        <f>IF(AQ53="7",BH53,0)</f>
        <v>0</v>
      </c>
      <c r="AE53" s="137">
        <f>IF(AQ53="7",BI53,0)</f>
        <v>0</v>
      </c>
      <c r="AF53" s="137">
        <f>IF(AQ53="2",BH53,0)</f>
        <v>0</v>
      </c>
      <c r="AG53" s="137">
        <f>IF(AQ53="2",BI53,0)</f>
        <v>0</v>
      </c>
      <c r="AH53" s="137">
        <f>IF(AQ53="0",BJ53,0)</f>
        <v>0</v>
      </c>
      <c r="AI53" s="136"/>
      <c r="AJ53" s="100">
        <f>IF(AN53=0,L53,0)</f>
        <v>0</v>
      </c>
      <c r="AK53" s="100">
        <f>IF(AN53=15,L53,0)</f>
        <v>0</v>
      </c>
      <c r="AL53" s="100">
        <f>IF(AN53=21,L53,0)</f>
        <v>0</v>
      </c>
      <c r="AN53" s="137">
        <v>21</v>
      </c>
      <c r="AO53" s="137">
        <f>I53*1</f>
        <v>0</v>
      </c>
      <c r="AP53" s="137">
        <f>I53*(1-1)</f>
        <v>0</v>
      </c>
      <c r="AQ53" s="139" t="s">
        <v>61</v>
      </c>
      <c r="AV53" s="137">
        <f>AW53+AX53</f>
        <v>0</v>
      </c>
      <c r="AW53" s="137">
        <f>H53*AO53</f>
        <v>0</v>
      </c>
      <c r="AX53" s="137">
        <f>H53*AP53</f>
        <v>0</v>
      </c>
      <c r="AY53" s="140" t="s">
        <v>313</v>
      </c>
      <c r="AZ53" s="140" t="s">
        <v>321</v>
      </c>
      <c r="BA53" s="136" t="s">
        <v>322</v>
      </c>
      <c r="BC53" s="137">
        <f>AW53+AX53</f>
        <v>0</v>
      </c>
      <c r="BD53" s="137">
        <f>I53/(100-BE53)*100</f>
        <v>0</v>
      </c>
      <c r="BE53" s="137">
        <v>0</v>
      </c>
      <c r="BF53" s="137">
        <f>53</f>
        <v>53</v>
      </c>
      <c r="BH53" s="100">
        <f>H53*AO53</f>
        <v>0</v>
      </c>
      <c r="BI53" s="100">
        <f>H53*AP53</f>
        <v>0</v>
      </c>
      <c r="BJ53" s="100">
        <f>H53*I53</f>
        <v>0</v>
      </c>
      <c r="BK53" s="100" t="s">
        <v>328</v>
      </c>
      <c r="BL53" s="137" t="s">
        <v>123</v>
      </c>
    </row>
    <row r="54" spans="1:14" ht="63.75" customHeight="1">
      <c r="A54" s="56"/>
      <c r="B54" s="77" t="s">
        <v>116</v>
      </c>
      <c r="C54" s="82" t="s">
        <v>225</v>
      </c>
      <c r="D54" s="89"/>
      <c r="E54" s="89"/>
      <c r="F54" s="89"/>
      <c r="G54" s="89"/>
      <c r="H54" s="89"/>
      <c r="I54" s="111"/>
      <c r="J54" s="89"/>
      <c r="K54" s="89"/>
      <c r="L54" s="89"/>
      <c r="M54" s="132"/>
      <c r="N54" s="56"/>
    </row>
    <row r="55" spans="1:14" ht="25.5" customHeight="1">
      <c r="A55" s="56"/>
      <c r="C55" s="82" t="s">
        <v>226</v>
      </c>
      <c r="D55" s="89"/>
      <c r="E55" s="89"/>
      <c r="F55" s="89"/>
      <c r="G55" s="89"/>
      <c r="H55" s="89"/>
      <c r="I55" s="111"/>
      <c r="J55" s="89"/>
      <c r="K55" s="89"/>
      <c r="L55" s="89"/>
      <c r="M55" s="132"/>
      <c r="N55" s="56"/>
    </row>
    <row r="56" spans="1:64" ht="12.75">
      <c r="A56" s="67" t="s">
        <v>87</v>
      </c>
      <c r="B56" s="76" t="s">
        <v>146</v>
      </c>
      <c r="C56" s="76" t="s">
        <v>227</v>
      </c>
      <c r="D56" s="88"/>
      <c r="E56" s="88"/>
      <c r="F56" s="88"/>
      <c r="G56" s="76" t="s">
        <v>276</v>
      </c>
      <c r="H56" s="99">
        <v>3120</v>
      </c>
      <c r="I56" s="110">
        <v>0</v>
      </c>
      <c r="J56" s="99">
        <f>H56*AO56</f>
        <v>0</v>
      </c>
      <c r="K56" s="99">
        <f>H56*AP56</f>
        <v>0</v>
      </c>
      <c r="L56" s="99">
        <f>H56*I56</f>
        <v>0</v>
      </c>
      <c r="M56" s="131" t="s">
        <v>298</v>
      </c>
      <c r="N56" s="56"/>
      <c r="Z56" s="137">
        <f>IF(AQ56="5",BJ56,0)</f>
        <v>0</v>
      </c>
      <c r="AB56" s="137">
        <f>IF(AQ56="1",BH56,0)</f>
        <v>0</v>
      </c>
      <c r="AC56" s="137">
        <f>IF(AQ56="1",BI56,0)</f>
        <v>0</v>
      </c>
      <c r="AD56" s="137">
        <f>IF(AQ56="7",BH56,0)</f>
        <v>0</v>
      </c>
      <c r="AE56" s="137">
        <f>IF(AQ56="7",BI56,0)</f>
        <v>0</v>
      </c>
      <c r="AF56" s="137">
        <f>IF(AQ56="2",BH56,0)</f>
        <v>0</v>
      </c>
      <c r="AG56" s="137">
        <f>IF(AQ56="2",BI56,0)</f>
        <v>0</v>
      </c>
      <c r="AH56" s="137">
        <f>IF(AQ56="0",BJ56,0)</f>
        <v>0</v>
      </c>
      <c r="AI56" s="136"/>
      <c r="AJ56" s="99">
        <f>IF(AN56=0,L56,0)</f>
        <v>0</v>
      </c>
      <c r="AK56" s="99">
        <f>IF(AN56=15,L56,0)</f>
        <v>0</v>
      </c>
      <c r="AL56" s="99">
        <f>IF(AN56=21,L56,0)</f>
        <v>0</v>
      </c>
      <c r="AN56" s="137">
        <v>21</v>
      </c>
      <c r="AO56" s="137">
        <f>I56*0</f>
        <v>0</v>
      </c>
      <c r="AP56" s="137">
        <f>I56*(1-0)</f>
        <v>0</v>
      </c>
      <c r="AQ56" s="138" t="s">
        <v>62</v>
      </c>
      <c r="AV56" s="137">
        <f>AW56+AX56</f>
        <v>0</v>
      </c>
      <c r="AW56" s="137">
        <f>H56*AO56</f>
        <v>0</v>
      </c>
      <c r="AX56" s="137">
        <f>H56*AP56</f>
        <v>0</v>
      </c>
      <c r="AY56" s="140" t="s">
        <v>313</v>
      </c>
      <c r="AZ56" s="140" t="s">
        <v>321</v>
      </c>
      <c r="BA56" s="136" t="s">
        <v>322</v>
      </c>
      <c r="BC56" s="137">
        <f>AW56+AX56</f>
        <v>0</v>
      </c>
      <c r="BD56" s="137">
        <f>I56/(100-BE56)*100</f>
        <v>0</v>
      </c>
      <c r="BE56" s="137">
        <v>0</v>
      </c>
      <c r="BF56" s="137">
        <f>56</f>
        <v>56</v>
      </c>
      <c r="BH56" s="99">
        <f>H56*AO56</f>
        <v>0</v>
      </c>
      <c r="BI56" s="99">
        <f>H56*AP56</f>
        <v>0</v>
      </c>
      <c r="BJ56" s="99">
        <f>H56*I56</f>
        <v>0</v>
      </c>
      <c r="BK56" s="99" t="s">
        <v>327</v>
      </c>
      <c r="BL56" s="137" t="s">
        <v>123</v>
      </c>
    </row>
    <row r="57" spans="1:14" ht="12.75">
      <c r="A57" s="56"/>
      <c r="B57" s="77" t="s">
        <v>116</v>
      </c>
      <c r="C57" s="82" t="s">
        <v>228</v>
      </c>
      <c r="D57" s="89"/>
      <c r="E57" s="89"/>
      <c r="F57" s="89"/>
      <c r="G57" s="89"/>
      <c r="H57" s="89"/>
      <c r="I57" s="111"/>
      <c r="J57" s="89"/>
      <c r="K57" s="89"/>
      <c r="L57" s="89"/>
      <c r="M57" s="132"/>
      <c r="N57" s="56"/>
    </row>
    <row r="58" spans="1:64" ht="12.75">
      <c r="A58" s="67" t="s">
        <v>88</v>
      </c>
      <c r="B58" s="76" t="s">
        <v>147</v>
      </c>
      <c r="C58" s="76" t="s">
        <v>229</v>
      </c>
      <c r="D58" s="88"/>
      <c r="E58" s="88"/>
      <c r="F58" s="88"/>
      <c r="G58" s="76" t="s">
        <v>277</v>
      </c>
      <c r="H58" s="99">
        <v>624</v>
      </c>
      <c r="I58" s="110">
        <v>0</v>
      </c>
      <c r="J58" s="99">
        <f>H58*AO58</f>
        <v>0</v>
      </c>
      <c r="K58" s="99">
        <f>H58*AP58</f>
        <v>0</v>
      </c>
      <c r="L58" s="99">
        <f>H58*I58</f>
        <v>0</v>
      </c>
      <c r="M58" s="131" t="s">
        <v>298</v>
      </c>
      <c r="N58" s="56"/>
      <c r="Z58" s="137">
        <f>IF(AQ58="5",BJ58,0)</f>
        <v>0</v>
      </c>
      <c r="AB58" s="137">
        <f>IF(AQ58="1",BH58,0)</f>
        <v>0</v>
      </c>
      <c r="AC58" s="137">
        <f>IF(AQ58="1",BI58,0)</f>
        <v>0</v>
      </c>
      <c r="AD58" s="137">
        <f>IF(AQ58="7",BH58,0)</f>
        <v>0</v>
      </c>
      <c r="AE58" s="137">
        <f>IF(AQ58="7",BI58,0)</f>
        <v>0</v>
      </c>
      <c r="AF58" s="137">
        <f>IF(AQ58="2",BH58,0)</f>
        <v>0</v>
      </c>
      <c r="AG58" s="137">
        <f>IF(AQ58="2",BI58,0)</f>
        <v>0</v>
      </c>
      <c r="AH58" s="137">
        <f>IF(AQ58="0",BJ58,0)</f>
        <v>0</v>
      </c>
      <c r="AI58" s="136"/>
      <c r="AJ58" s="99">
        <f>IF(AN58=0,L58,0)</f>
        <v>0</v>
      </c>
      <c r="AK58" s="99">
        <f>IF(AN58=15,L58,0)</f>
        <v>0</v>
      </c>
      <c r="AL58" s="99">
        <f>IF(AN58=21,L58,0)</f>
        <v>0</v>
      </c>
      <c r="AN58" s="137">
        <v>21</v>
      </c>
      <c r="AO58" s="137">
        <f>I58*0</f>
        <v>0</v>
      </c>
      <c r="AP58" s="137">
        <f>I58*(1-0)</f>
        <v>0</v>
      </c>
      <c r="AQ58" s="138" t="s">
        <v>62</v>
      </c>
      <c r="AV58" s="137">
        <f>AW58+AX58</f>
        <v>0</v>
      </c>
      <c r="AW58" s="137">
        <f>H58*AO58</f>
        <v>0</v>
      </c>
      <c r="AX58" s="137">
        <f>H58*AP58</f>
        <v>0</v>
      </c>
      <c r="AY58" s="140" t="s">
        <v>313</v>
      </c>
      <c r="AZ58" s="140" t="s">
        <v>321</v>
      </c>
      <c r="BA58" s="136" t="s">
        <v>322</v>
      </c>
      <c r="BC58" s="137">
        <f>AW58+AX58</f>
        <v>0</v>
      </c>
      <c r="BD58" s="137">
        <f>I58/(100-BE58)*100</f>
        <v>0</v>
      </c>
      <c r="BE58" s="137">
        <v>0</v>
      </c>
      <c r="BF58" s="137">
        <f>58</f>
        <v>58</v>
      </c>
      <c r="BH58" s="99">
        <f>H58*AO58</f>
        <v>0</v>
      </c>
      <c r="BI58" s="99">
        <f>H58*AP58</f>
        <v>0</v>
      </c>
      <c r="BJ58" s="99">
        <f>H58*I58</f>
        <v>0</v>
      </c>
      <c r="BK58" s="99" t="s">
        <v>327</v>
      </c>
      <c r="BL58" s="137" t="s">
        <v>123</v>
      </c>
    </row>
    <row r="59" spans="1:64" ht="12.75">
      <c r="A59" s="67" t="s">
        <v>89</v>
      </c>
      <c r="B59" s="76" t="s">
        <v>148</v>
      </c>
      <c r="C59" s="76" t="s">
        <v>230</v>
      </c>
      <c r="D59" s="88"/>
      <c r="E59" s="88"/>
      <c r="F59" s="88"/>
      <c r="G59" s="76" t="s">
        <v>277</v>
      </c>
      <c r="H59" s="99">
        <v>456</v>
      </c>
      <c r="I59" s="110">
        <v>0</v>
      </c>
      <c r="J59" s="99">
        <f>H59*AO59</f>
        <v>0</v>
      </c>
      <c r="K59" s="99">
        <f>H59*AP59</f>
        <v>0</v>
      </c>
      <c r="L59" s="99">
        <f>H59*I59</f>
        <v>0</v>
      </c>
      <c r="M59" s="131" t="s">
        <v>298</v>
      </c>
      <c r="N59" s="56"/>
      <c r="Z59" s="137">
        <f>IF(AQ59="5",BJ59,0)</f>
        <v>0</v>
      </c>
      <c r="AB59" s="137">
        <f>IF(AQ59="1",BH59,0)</f>
        <v>0</v>
      </c>
      <c r="AC59" s="137">
        <f>IF(AQ59="1",BI59,0)</f>
        <v>0</v>
      </c>
      <c r="AD59" s="137">
        <f>IF(AQ59="7",BH59,0)</f>
        <v>0</v>
      </c>
      <c r="AE59" s="137">
        <f>IF(AQ59="7",BI59,0)</f>
        <v>0</v>
      </c>
      <c r="AF59" s="137">
        <f>IF(AQ59="2",BH59,0)</f>
        <v>0</v>
      </c>
      <c r="AG59" s="137">
        <f>IF(AQ59="2",BI59,0)</f>
        <v>0</v>
      </c>
      <c r="AH59" s="137">
        <f>IF(AQ59="0",BJ59,0)</f>
        <v>0</v>
      </c>
      <c r="AI59" s="136"/>
      <c r="AJ59" s="99">
        <f>IF(AN59=0,L59,0)</f>
        <v>0</v>
      </c>
      <c r="AK59" s="99">
        <f>IF(AN59=15,L59,0)</f>
        <v>0</v>
      </c>
      <c r="AL59" s="99">
        <f>IF(AN59=21,L59,0)</f>
        <v>0</v>
      </c>
      <c r="AN59" s="137">
        <v>21</v>
      </c>
      <c r="AO59" s="137">
        <f>I59*0</f>
        <v>0</v>
      </c>
      <c r="AP59" s="137">
        <f>I59*(1-0)</f>
        <v>0</v>
      </c>
      <c r="AQ59" s="138" t="s">
        <v>62</v>
      </c>
      <c r="AV59" s="137">
        <f>AW59+AX59</f>
        <v>0</v>
      </c>
      <c r="AW59" s="137">
        <f>H59*AO59</f>
        <v>0</v>
      </c>
      <c r="AX59" s="137">
        <f>H59*AP59</f>
        <v>0</v>
      </c>
      <c r="AY59" s="140" t="s">
        <v>313</v>
      </c>
      <c r="AZ59" s="140" t="s">
        <v>321</v>
      </c>
      <c r="BA59" s="136" t="s">
        <v>322</v>
      </c>
      <c r="BC59" s="137">
        <f>AW59+AX59</f>
        <v>0</v>
      </c>
      <c r="BD59" s="137">
        <f>I59/(100-BE59)*100</f>
        <v>0</v>
      </c>
      <c r="BE59" s="137">
        <v>0</v>
      </c>
      <c r="BF59" s="137">
        <f>59</f>
        <v>59</v>
      </c>
      <c r="BH59" s="99">
        <f>H59*AO59</f>
        <v>0</v>
      </c>
      <c r="BI59" s="99">
        <f>H59*AP59</f>
        <v>0</v>
      </c>
      <c r="BJ59" s="99">
        <f>H59*I59</f>
        <v>0</v>
      </c>
      <c r="BK59" s="99" t="s">
        <v>327</v>
      </c>
      <c r="BL59" s="137" t="s">
        <v>123</v>
      </c>
    </row>
    <row r="60" spans="1:47" ht="12.75">
      <c r="A60" s="66"/>
      <c r="B60" s="75" t="s">
        <v>149</v>
      </c>
      <c r="C60" s="75" t="s">
        <v>231</v>
      </c>
      <c r="D60" s="87"/>
      <c r="E60" s="87"/>
      <c r="F60" s="87"/>
      <c r="G60" s="97" t="s">
        <v>60</v>
      </c>
      <c r="H60" s="97" t="s">
        <v>60</v>
      </c>
      <c r="I60" s="109" t="s">
        <v>60</v>
      </c>
      <c r="J60" s="143">
        <f>SUM(J61:J69)</f>
        <v>0</v>
      </c>
      <c r="K60" s="143">
        <f>SUM(K61:K69)</f>
        <v>0</v>
      </c>
      <c r="L60" s="143">
        <f>SUM(L61:L69)</f>
        <v>0</v>
      </c>
      <c r="M60" s="130"/>
      <c r="N60" s="56"/>
      <c r="AI60" s="136"/>
      <c r="AS60" s="143">
        <f>SUM(AJ61:AJ69)</f>
        <v>0</v>
      </c>
      <c r="AT60" s="143">
        <f>SUM(AK61:AK69)</f>
        <v>0</v>
      </c>
      <c r="AU60" s="143">
        <f>SUM(AL61:AL69)</f>
        <v>0</v>
      </c>
    </row>
    <row r="61" spans="1:64" ht="12.75">
      <c r="A61" s="67" t="s">
        <v>90</v>
      </c>
      <c r="B61" s="76" t="s">
        <v>150</v>
      </c>
      <c r="C61" s="76" t="s">
        <v>232</v>
      </c>
      <c r="D61" s="88"/>
      <c r="E61" s="88"/>
      <c r="F61" s="88"/>
      <c r="G61" s="76" t="s">
        <v>276</v>
      </c>
      <c r="H61" s="99">
        <v>3120</v>
      </c>
      <c r="I61" s="110">
        <v>0</v>
      </c>
      <c r="J61" s="99">
        <f>H61*AO61</f>
        <v>0</v>
      </c>
      <c r="K61" s="99">
        <f>H61*AP61</f>
        <v>0</v>
      </c>
      <c r="L61" s="99">
        <f>H61*I61</f>
        <v>0</v>
      </c>
      <c r="M61" s="131" t="s">
        <v>299</v>
      </c>
      <c r="N61" s="56"/>
      <c r="Z61" s="137">
        <f>IF(AQ61="5",BJ61,0)</f>
        <v>0</v>
      </c>
      <c r="AB61" s="137">
        <f>IF(AQ61="1",BH61,0)</f>
        <v>0</v>
      </c>
      <c r="AC61" s="137">
        <f>IF(AQ61="1",BI61,0)</f>
        <v>0</v>
      </c>
      <c r="AD61" s="137">
        <f>IF(AQ61="7",BH61,0)</f>
        <v>0</v>
      </c>
      <c r="AE61" s="137">
        <f>IF(AQ61="7",BI61,0)</f>
        <v>0</v>
      </c>
      <c r="AF61" s="137">
        <f>IF(AQ61="2",BH61,0)</f>
        <v>0</v>
      </c>
      <c r="AG61" s="137">
        <f>IF(AQ61="2",BI61,0)</f>
        <v>0</v>
      </c>
      <c r="AH61" s="137">
        <f>IF(AQ61="0",BJ61,0)</f>
        <v>0</v>
      </c>
      <c r="AI61" s="136"/>
      <c r="AJ61" s="99">
        <f>IF(AN61=0,L61,0)</f>
        <v>0</v>
      </c>
      <c r="AK61" s="99">
        <f>IF(AN61=15,L61,0)</f>
        <v>0</v>
      </c>
      <c r="AL61" s="99">
        <f>IF(AN61=21,L61,0)</f>
        <v>0</v>
      </c>
      <c r="AN61" s="137">
        <v>21</v>
      </c>
      <c r="AO61" s="137">
        <f>I61*0.353926701570681</f>
        <v>0</v>
      </c>
      <c r="AP61" s="137">
        <f>I61*(1-0.353926701570681)</f>
        <v>0</v>
      </c>
      <c r="AQ61" s="138" t="s">
        <v>62</v>
      </c>
      <c r="AV61" s="137">
        <f>AW61+AX61</f>
        <v>0</v>
      </c>
      <c r="AW61" s="137">
        <f>H61*AO61</f>
        <v>0</v>
      </c>
      <c r="AX61" s="137">
        <f>H61*AP61</f>
        <v>0</v>
      </c>
      <c r="AY61" s="140" t="s">
        <v>314</v>
      </c>
      <c r="AZ61" s="140" t="s">
        <v>321</v>
      </c>
      <c r="BA61" s="136" t="s">
        <v>322</v>
      </c>
      <c r="BC61" s="137">
        <f>AW61+AX61</f>
        <v>0</v>
      </c>
      <c r="BD61" s="137">
        <f>I61/(100-BE61)*100</f>
        <v>0</v>
      </c>
      <c r="BE61" s="137">
        <v>0</v>
      </c>
      <c r="BF61" s="137">
        <f>61</f>
        <v>61</v>
      </c>
      <c r="BH61" s="99">
        <f>H61*AO61</f>
        <v>0</v>
      </c>
      <c r="BI61" s="99">
        <f>H61*AP61</f>
        <v>0</v>
      </c>
      <c r="BJ61" s="99">
        <f>H61*I61</f>
        <v>0</v>
      </c>
      <c r="BK61" s="99" t="s">
        <v>327</v>
      </c>
      <c r="BL61" s="137" t="s">
        <v>149</v>
      </c>
    </row>
    <row r="62" spans="1:14" ht="12.75">
      <c r="A62" s="56"/>
      <c r="B62" s="77" t="s">
        <v>118</v>
      </c>
      <c r="C62" s="83" t="s">
        <v>233</v>
      </c>
      <c r="D62" s="90"/>
      <c r="E62" s="90"/>
      <c r="F62" s="90"/>
      <c r="G62" s="90"/>
      <c r="H62" s="90"/>
      <c r="I62" s="112"/>
      <c r="J62" s="90"/>
      <c r="K62" s="90"/>
      <c r="L62" s="90"/>
      <c r="M62" s="133"/>
      <c r="N62" s="56"/>
    </row>
    <row r="63" spans="1:64" ht="12.75">
      <c r="A63" s="67" t="s">
        <v>91</v>
      </c>
      <c r="B63" s="76" t="s">
        <v>151</v>
      </c>
      <c r="C63" s="76" t="s">
        <v>234</v>
      </c>
      <c r="D63" s="88"/>
      <c r="E63" s="88"/>
      <c r="F63" s="88"/>
      <c r="G63" s="76" t="s">
        <v>276</v>
      </c>
      <c r="H63" s="99">
        <v>390</v>
      </c>
      <c r="I63" s="110">
        <v>0</v>
      </c>
      <c r="J63" s="99">
        <f>H63*AO63</f>
        <v>0</v>
      </c>
      <c r="K63" s="99">
        <f>H63*AP63</f>
        <v>0</v>
      </c>
      <c r="L63" s="99">
        <f>H63*I63</f>
        <v>0</v>
      </c>
      <c r="M63" s="131" t="s">
        <v>299</v>
      </c>
      <c r="N63" s="56"/>
      <c r="Z63" s="137">
        <f>IF(AQ63="5",BJ63,0)</f>
        <v>0</v>
      </c>
      <c r="AB63" s="137">
        <f>IF(AQ63="1",BH63,0)</f>
        <v>0</v>
      </c>
      <c r="AC63" s="137">
        <f>IF(AQ63="1",BI63,0)</f>
        <v>0</v>
      </c>
      <c r="AD63" s="137">
        <f>IF(AQ63="7",BH63,0)</f>
        <v>0</v>
      </c>
      <c r="AE63" s="137">
        <f>IF(AQ63="7",BI63,0)</f>
        <v>0</v>
      </c>
      <c r="AF63" s="137">
        <f>IF(AQ63="2",BH63,0)</f>
        <v>0</v>
      </c>
      <c r="AG63" s="137">
        <f>IF(AQ63="2",BI63,0)</f>
        <v>0</v>
      </c>
      <c r="AH63" s="137">
        <f>IF(AQ63="0",BJ63,0)</f>
        <v>0</v>
      </c>
      <c r="AI63" s="136"/>
      <c r="AJ63" s="99">
        <f>IF(AN63=0,L63,0)</f>
        <v>0</v>
      </c>
      <c r="AK63" s="99">
        <f>IF(AN63=15,L63,0)</f>
        <v>0</v>
      </c>
      <c r="AL63" s="99">
        <f>IF(AN63=21,L63,0)</f>
        <v>0</v>
      </c>
      <c r="AN63" s="137">
        <v>21</v>
      </c>
      <c r="AO63" s="137">
        <f>I63*0.375061728395062</f>
        <v>0</v>
      </c>
      <c r="AP63" s="137">
        <f>I63*(1-0.375061728395062)</f>
        <v>0</v>
      </c>
      <c r="AQ63" s="138" t="s">
        <v>62</v>
      </c>
      <c r="AV63" s="137">
        <f>AW63+AX63</f>
        <v>0</v>
      </c>
      <c r="AW63" s="137">
        <f>H63*AO63</f>
        <v>0</v>
      </c>
      <c r="AX63" s="137">
        <f>H63*AP63</f>
        <v>0</v>
      </c>
      <c r="AY63" s="140" t="s">
        <v>314</v>
      </c>
      <c r="AZ63" s="140" t="s">
        <v>321</v>
      </c>
      <c r="BA63" s="136" t="s">
        <v>322</v>
      </c>
      <c r="BC63" s="137">
        <f>AW63+AX63</f>
        <v>0</v>
      </c>
      <c r="BD63" s="137">
        <f>I63/(100-BE63)*100</f>
        <v>0</v>
      </c>
      <c r="BE63" s="137">
        <v>0</v>
      </c>
      <c r="BF63" s="137">
        <f>63</f>
        <v>63</v>
      </c>
      <c r="BH63" s="99">
        <f>H63*AO63</f>
        <v>0</v>
      </c>
      <c r="BI63" s="99">
        <f>H63*AP63</f>
        <v>0</v>
      </c>
      <c r="BJ63" s="99">
        <f>H63*I63</f>
        <v>0</v>
      </c>
      <c r="BK63" s="99" t="s">
        <v>327</v>
      </c>
      <c r="BL63" s="137" t="s">
        <v>149</v>
      </c>
    </row>
    <row r="64" spans="1:14" ht="12.75">
      <c r="A64" s="56"/>
      <c r="B64" s="77" t="s">
        <v>118</v>
      </c>
      <c r="C64" s="83" t="s">
        <v>235</v>
      </c>
      <c r="D64" s="90"/>
      <c r="E64" s="90"/>
      <c r="F64" s="90"/>
      <c r="G64" s="90"/>
      <c r="H64" s="90"/>
      <c r="I64" s="112"/>
      <c r="J64" s="90"/>
      <c r="K64" s="90"/>
      <c r="L64" s="90"/>
      <c r="M64" s="133"/>
      <c r="N64" s="56"/>
    </row>
    <row r="65" spans="1:64" ht="12.75">
      <c r="A65" s="67" t="s">
        <v>92</v>
      </c>
      <c r="B65" s="76" t="s">
        <v>152</v>
      </c>
      <c r="C65" s="76" t="s">
        <v>236</v>
      </c>
      <c r="D65" s="88"/>
      <c r="E65" s="88"/>
      <c r="F65" s="88"/>
      <c r="G65" s="76" t="s">
        <v>276</v>
      </c>
      <c r="H65" s="99">
        <v>312</v>
      </c>
      <c r="I65" s="110">
        <v>0</v>
      </c>
      <c r="J65" s="99">
        <f>H65*AO65</f>
        <v>0</v>
      </c>
      <c r="K65" s="99">
        <f>H65*AP65</f>
        <v>0</v>
      </c>
      <c r="L65" s="99">
        <f>H65*I65</f>
        <v>0</v>
      </c>
      <c r="M65" s="131" t="s">
        <v>300</v>
      </c>
      <c r="N65" s="56"/>
      <c r="Z65" s="137">
        <f>IF(AQ65="5",BJ65,0)</f>
        <v>0</v>
      </c>
      <c r="AB65" s="137">
        <f>IF(AQ65="1",BH65,0)</f>
        <v>0</v>
      </c>
      <c r="AC65" s="137">
        <f>IF(AQ65="1",BI65,0)</f>
        <v>0</v>
      </c>
      <c r="AD65" s="137">
        <f>IF(AQ65="7",BH65,0)</f>
        <v>0</v>
      </c>
      <c r="AE65" s="137">
        <f>IF(AQ65="7",BI65,0)</f>
        <v>0</v>
      </c>
      <c r="AF65" s="137">
        <f>IF(AQ65="2",BH65,0)</f>
        <v>0</v>
      </c>
      <c r="AG65" s="137">
        <f>IF(AQ65="2",BI65,0)</f>
        <v>0</v>
      </c>
      <c r="AH65" s="137">
        <f>IF(AQ65="0",BJ65,0)</f>
        <v>0</v>
      </c>
      <c r="AI65" s="136"/>
      <c r="AJ65" s="99">
        <f>IF(AN65=0,L65,0)</f>
        <v>0</v>
      </c>
      <c r="AK65" s="99">
        <f>IF(AN65=15,L65,0)</f>
        <v>0</v>
      </c>
      <c r="AL65" s="99">
        <f>IF(AN65=21,L65,0)</f>
        <v>0</v>
      </c>
      <c r="AN65" s="137">
        <v>21</v>
      </c>
      <c r="AO65" s="137">
        <f>I65*0</f>
        <v>0</v>
      </c>
      <c r="AP65" s="137">
        <f>I65*(1-0)</f>
        <v>0</v>
      </c>
      <c r="AQ65" s="138" t="s">
        <v>62</v>
      </c>
      <c r="AV65" s="137">
        <f>AW65+AX65</f>
        <v>0</v>
      </c>
      <c r="AW65" s="137">
        <f>H65*AO65</f>
        <v>0</v>
      </c>
      <c r="AX65" s="137">
        <f>H65*AP65</f>
        <v>0</v>
      </c>
      <c r="AY65" s="140" t="s">
        <v>314</v>
      </c>
      <c r="AZ65" s="140" t="s">
        <v>321</v>
      </c>
      <c r="BA65" s="136" t="s">
        <v>322</v>
      </c>
      <c r="BC65" s="137">
        <f>AW65+AX65</f>
        <v>0</v>
      </c>
      <c r="BD65" s="137">
        <f>I65/(100-BE65)*100</f>
        <v>0</v>
      </c>
      <c r="BE65" s="137">
        <v>0</v>
      </c>
      <c r="BF65" s="137">
        <f>65</f>
        <v>65</v>
      </c>
      <c r="BH65" s="99">
        <f>H65*AO65</f>
        <v>0</v>
      </c>
      <c r="BI65" s="99">
        <f>H65*AP65</f>
        <v>0</v>
      </c>
      <c r="BJ65" s="99">
        <f>H65*I65</f>
        <v>0</v>
      </c>
      <c r="BK65" s="99" t="s">
        <v>327</v>
      </c>
      <c r="BL65" s="137" t="s">
        <v>149</v>
      </c>
    </row>
    <row r="66" spans="1:64" ht="12.75">
      <c r="A66" s="67" t="s">
        <v>93</v>
      </c>
      <c r="B66" s="76" t="s">
        <v>153</v>
      </c>
      <c r="C66" s="76" t="s">
        <v>237</v>
      </c>
      <c r="D66" s="88"/>
      <c r="E66" s="88"/>
      <c r="F66" s="88"/>
      <c r="G66" s="76" t="s">
        <v>277</v>
      </c>
      <c r="H66" s="99">
        <v>312</v>
      </c>
      <c r="I66" s="110">
        <v>0</v>
      </c>
      <c r="J66" s="99">
        <f>H66*AO66</f>
        <v>0</v>
      </c>
      <c r="K66" s="99">
        <f>H66*AP66</f>
        <v>0</v>
      </c>
      <c r="L66" s="99">
        <f>H66*I66</f>
        <v>0</v>
      </c>
      <c r="M66" s="131" t="s">
        <v>299</v>
      </c>
      <c r="N66" s="56"/>
      <c r="Z66" s="137">
        <f>IF(AQ66="5",BJ66,0)</f>
        <v>0</v>
      </c>
      <c r="AB66" s="137">
        <f>IF(AQ66="1",BH66,0)</f>
        <v>0</v>
      </c>
      <c r="AC66" s="137">
        <f>IF(AQ66="1",BI66,0)</f>
        <v>0</v>
      </c>
      <c r="AD66" s="137">
        <f>IF(AQ66="7",BH66,0)</f>
        <v>0</v>
      </c>
      <c r="AE66" s="137">
        <f>IF(AQ66="7",BI66,0)</f>
        <v>0</v>
      </c>
      <c r="AF66" s="137">
        <f>IF(AQ66="2",BH66,0)</f>
        <v>0</v>
      </c>
      <c r="AG66" s="137">
        <f>IF(AQ66="2",BI66,0)</f>
        <v>0</v>
      </c>
      <c r="AH66" s="137">
        <f>IF(AQ66="0",BJ66,0)</f>
        <v>0</v>
      </c>
      <c r="AI66" s="136"/>
      <c r="AJ66" s="99">
        <f>IF(AN66=0,L66,0)</f>
        <v>0</v>
      </c>
      <c r="AK66" s="99">
        <f>IF(AN66=15,L66,0)</f>
        <v>0</v>
      </c>
      <c r="AL66" s="99">
        <f>IF(AN66=21,L66,0)</f>
        <v>0</v>
      </c>
      <c r="AN66" s="137">
        <v>21</v>
      </c>
      <c r="AO66" s="137">
        <f>I66*0</f>
        <v>0</v>
      </c>
      <c r="AP66" s="137">
        <f>I66*(1-0)</f>
        <v>0</v>
      </c>
      <c r="AQ66" s="138" t="s">
        <v>62</v>
      </c>
      <c r="AV66" s="137">
        <f>AW66+AX66</f>
        <v>0</v>
      </c>
      <c r="AW66" s="137">
        <f>H66*AO66</f>
        <v>0</v>
      </c>
      <c r="AX66" s="137">
        <f>H66*AP66</f>
        <v>0</v>
      </c>
      <c r="AY66" s="140" t="s">
        <v>314</v>
      </c>
      <c r="AZ66" s="140" t="s">
        <v>321</v>
      </c>
      <c r="BA66" s="136" t="s">
        <v>322</v>
      </c>
      <c r="BC66" s="137">
        <f>AW66+AX66</f>
        <v>0</v>
      </c>
      <c r="BD66" s="137">
        <f>I66/(100-BE66)*100</f>
        <v>0</v>
      </c>
      <c r="BE66" s="137">
        <v>0</v>
      </c>
      <c r="BF66" s="137">
        <f>66</f>
        <v>66</v>
      </c>
      <c r="BH66" s="99">
        <f>H66*AO66</f>
        <v>0</v>
      </c>
      <c r="BI66" s="99">
        <f>H66*AP66</f>
        <v>0</v>
      </c>
      <c r="BJ66" s="99">
        <f>H66*I66</f>
        <v>0</v>
      </c>
      <c r="BK66" s="99" t="s">
        <v>327</v>
      </c>
      <c r="BL66" s="137" t="s">
        <v>149</v>
      </c>
    </row>
    <row r="67" spans="1:64" ht="12.75">
      <c r="A67" s="68" t="s">
        <v>94</v>
      </c>
      <c r="B67" s="78" t="s">
        <v>154</v>
      </c>
      <c r="C67" s="78" t="s">
        <v>238</v>
      </c>
      <c r="D67" s="91"/>
      <c r="E67" s="91"/>
      <c r="F67" s="91"/>
      <c r="G67" s="78" t="s">
        <v>277</v>
      </c>
      <c r="H67" s="100">
        <v>312</v>
      </c>
      <c r="I67" s="113">
        <v>0</v>
      </c>
      <c r="J67" s="100">
        <f>H67*AO67</f>
        <v>0</v>
      </c>
      <c r="K67" s="100">
        <f>H67*AP67</f>
        <v>0</v>
      </c>
      <c r="L67" s="100">
        <f>H67*I67</f>
        <v>0</v>
      </c>
      <c r="M67" s="134" t="s">
        <v>298</v>
      </c>
      <c r="N67" s="56"/>
      <c r="Z67" s="137">
        <f>IF(AQ67="5",BJ67,0)</f>
        <v>0</v>
      </c>
      <c r="AB67" s="137">
        <f>IF(AQ67="1",BH67,0)</f>
        <v>0</v>
      </c>
      <c r="AC67" s="137">
        <f>IF(AQ67="1",BI67,0)</f>
        <v>0</v>
      </c>
      <c r="AD67" s="137">
        <f>IF(AQ67="7",BH67,0)</f>
        <v>0</v>
      </c>
      <c r="AE67" s="137">
        <f>IF(AQ67="7",BI67,0)</f>
        <v>0</v>
      </c>
      <c r="AF67" s="137">
        <f>IF(AQ67="2",BH67,0)</f>
        <v>0</v>
      </c>
      <c r="AG67" s="137">
        <f>IF(AQ67="2",BI67,0)</f>
        <v>0</v>
      </c>
      <c r="AH67" s="137">
        <f>IF(AQ67="0",BJ67,0)</f>
        <v>0</v>
      </c>
      <c r="AI67" s="136"/>
      <c r="AJ67" s="100">
        <f>IF(AN67=0,L67,0)</f>
        <v>0</v>
      </c>
      <c r="AK67" s="100">
        <f>IF(AN67=15,L67,0)</f>
        <v>0</v>
      </c>
      <c r="AL67" s="100">
        <f>IF(AN67=21,L67,0)</f>
        <v>0</v>
      </c>
      <c r="AN67" s="137">
        <v>21</v>
      </c>
      <c r="AO67" s="137">
        <f>I67*1</f>
        <v>0</v>
      </c>
      <c r="AP67" s="137">
        <f>I67*(1-1)</f>
        <v>0</v>
      </c>
      <c r="AQ67" s="139" t="s">
        <v>61</v>
      </c>
      <c r="AV67" s="137">
        <f>AW67+AX67</f>
        <v>0</v>
      </c>
      <c r="AW67" s="137">
        <f>H67*AO67</f>
        <v>0</v>
      </c>
      <c r="AX67" s="137">
        <f>H67*AP67</f>
        <v>0</v>
      </c>
      <c r="AY67" s="140" t="s">
        <v>314</v>
      </c>
      <c r="AZ67" s="140" t="s">
        <v>321</v>
      </c>
      <c r="BA67" s="136" t="s">
        <v>322</v>
      </c>
      <c r="BC67" s="137">
        <f>AW67+AX67</f>
        <v>0</v>
      </c>
      <c r="BD67" s="137">
        <f>I67/(100-BE67)*100</f>
        <v>0</v>
      </c>
      <c r="BE67" s="137">
        <v>0</v>
      </c>
      <c r="BF67" s="137">
        <f>67</f>
        <v>67</v>
      </c>
      <c r="BH67" s="100">
        <f>H67*AO67</f>
        <v>0</v>
      </c>
      <c r="BI67" s="100">
        <f>H67*AP67</f>
        <v>0</v>
      </c>
      <c r="BJ67" s="100">
        <f>H67*I67</f>
        <v>0</v>
      </c>
      <c r="BK67" s="100" t="s">
        <v>328</v>
      </c>
      <c r="BL67" s="137" t="s">
        <v>149</v>
      </c>
    </row>
    <row r="68" spans="1:14" ht="12.75">
      <c r="A68" s="56"/>
      <c r="B68" s="77" t="s">
        <v>116</v>
      </c>
      <c r="C68" s="82" t="s">
        <v>239</v>
      </c>
      <c r="D68" s="89"/>
      <c r="E68" s="89"/>
      <c r="F68" s="89"/>
      <c r="G68" s="89"/>
      <c r="H68" s="89"/>
      <c r="I68" s="111"/>
      <c r="J68" s="89"/>
      <c r="K68" s="89"/>
      <c r="L68" s="89"/>
      <c r="M68" s="132"/>
      <c r="N68" s="56"/>
    </row>
    <row r="69" spans="1:64" ht="12.75">
      <c r="A69" s="68" t="s">
        <v>95</v>
      </c>
      <c r="B69" s="78" t="s">
        <v>155</v>
      </c>
      <c r="C69" s="78" t="s">
        <v>240</v>
      </c>
      <c r="D69" s="91"/>
      <c r="E69" s="91"/>
      <c r="F69" s="91"/>
      <c r="G69" s="78" t="s">
        <v>281</v>
      </c>
      <c r="H69" s="100">
        <v>0.1</v>
      </c>
      <c r="I69" s="113">
        <v>0</v>
      </c>
      <c r="J69" s="100">
        <f>H69*AO69</f>
        <v>0</v>
      </c>
      <c r="K69" s="100">
        <f>H69*AP69</f>
        <v>0</v>
      </c>
      <c r="L69" s="100">
        <f>H69*I69</f>
        <v>0</v>
      </c>
      <c r="M69" s="134" t="s">
        <v>298</v>
      </c>
      <c r="N69" s="56"/>
      <c r="Z69" s="137">
        <f>IF(AQ69="5",BJ69,0)</f>
        <v>0</v>
      </c>
      <c r="AB69" s="137">
        <f>IF(AQ69="1",BH69,0)</f>
        <v>0</v>
      </c>
      <c r="AC69" s="137">
        <f>IF(AQ69="1",BI69,0)</f>
        <v>0</v>
      </c>
      <c r="AD69" s="137">
        <f>IF(AQ69="7",BH69,0)</f>
        <v>0</v>
      </c>
      <c r="AE69" s="137">
        <f>IF(AQ69="7",BI69,0)</f>
        <v>0</v>
      </c>
      <c r="AF69" s="137">
        <f>IF(AQ69="2",BH69,0)</f>
        <v>0</v>
      </c>
      <c r="AG69" s="137">
        <f>IF(AQ69="2",BI69,0)</f>
        <v>0</v>
      </c>
      <c r="AH69" s="137">
        <f>IF(AQ69="0",BJ69,0)</f>
        <v>0</v>
      </c>
      <c r="AI69" s="136"/>
      <c r="AJ69" s="100">
        <f>IF(AN69=0,L69,0)</f>
        <v>0</v>
      </c>
      <c r="AK69" s="100">
        <f>IF(AN69=15,L69,0)</f>
        <v>0</v>
      </c>
      <c r="AL69" s="100">
        <f>IF(AN69=21,L69,0)</f>
        <v>0</v>
      </c>
      <c r="AN69" s="137">
        <v>21</v>
      </c>
      <c r="AO69" s="137">
        <f>I69*1</f>
        <v>0</v>
      </c>
      <c r="AP69" s="137">
        <f>I69*(1-1)</f>
        <v>0</v>
      </c>
      <c r="AQ69" s="139" t="s">
        <v>61</v>
      </c>
      <c r="AV69" s="137">
        <f>AW69+AX69</f>
        <v>0</v>
      </c>
      <c r="AW69" s="137">
        <f>H69*AO69</f>
        <v>0</v>
      </c>
      <c r="AX69" s="137">
        <f>H69*AP69</f>
        <v>0</v>
      </c>
      <c r="AY69" s="140" t="s">
        <v>314</v>
      </c>
      <c r="AZ69" s="140" t="s">
        <v>321</v>
      </c>
      <c r="BA69" s="136" t="s">
        <v>322</v>
      </c>
      <c r="BC69" s="137">
        <f>AW69+AX69</f>
        <v>0</v>
      </c>
      <c r="BD69" s="137">
        <f>I69/(100-BE69)*100</f>
        <v>0</v>
      </c>
      <c r="BE69" s="137">
        <v>0</v>
      </c>
      <c r="BF69" s="137">
        <f>69</f>
        <v>69</v>
      </c>
      <c r="BH69" s="100">
        <f>H69*AO69</f>
        <v>0</v>
      </c>
      <c r="BI69" s="100">
        <f>H69*AP69</f>
        <v>0</v>
      </c>
      <c r="BJ69" s="100">
        <f>H69*I69</f>
        <v>0</v>
      </c>
      <c r="BK69" s="100" t="s">
        <v>328</v>
      </c>
      <c r="BL69" s="137" t="s">
        <v>149</v>
      </c>
    </row>
    <row r="70" spans="1:14" ht="12.75">
      <c r="A70" s="56"/>
      <c r="B70" s="77" t="s">
        <v>116</v>
      </c>
      <c r="C70" s="82" t="s">
        <v>241</v>
      </c>
      <c r="D70" s="89"/>
      <c r="E70" s="89"/>
      <c r="F70" s="89"/>
      <c r="G70" s="89"/>
      <c r="H70" s="89"/>
      <c r="I70" s="111"/>
      <c r="J70" s="89"/>
      <c r="K70" s="89"/>
      <c r="L70" s="89"/>
      <c r="M70" s="132"/>
      <c r="N70" s="56"/>
    </row>
    <row r="71" spans="1:47" ht="12.75">
      <c r="A71" s="66"/>
      <c r="B71" s="75" t="s">
        <v>156</v>
      </c>
      <c r="C71" s="75" t="s">
        <v>242</v>
      </c>
      <c r="D71" s="87"/>
      <c r="E71" s="87"/>
      <c r="F71" s="87"/>
      <c r="G71" s="97" t="s">
        <v>60</v>
      </c>
      <c r="H71" s="97" t="s">
        <v>60</v>
      </c>
      <c r="I71" s="109" t="s">
        <v>60</v>
      </c>
      <c r="J71" s="143">
        <f>SUM(J72:J80)</f>
        <v>0</v>
      </c>
      <c r="K71" s="143">
        <f>SUM(K72:K80)</f>
        <v>0</v>
      </c>
      <c r="L71" s="143">
        <f>SUM(L72:L80)</f>
        <v>0</v>
      </c>
      <c r="M71" s="130"/>
      <c r="N71" s="56"/>
      <c r="AI71" s="136"/>
      <c r="AS71" s="143">
        <f>SUM(AJ72:AJ80)</f>
        <v>0</v>
      </c>
      <c r="AT71" s="143">
        <f>SUM(AK72:AK80)</f>
        <v>0</v>
      </c>
      <c r="AU71" s="143">
        <f>SUM(AL72:AL80)</f>
        <v>0</v>
      </c>
    </row>
    <row r="72" spans="1:64" ht="12.75">
      <c r="A72" s="67" t="s">
        <v>96</v>
      </c>
      <c r="B72" s="76" t="s">
        <v>157</v>
      </c>
      <c r="C72" s="76" t="s">
        <v>243</v>
      </c>
      <c r="D72" s="88"/>
      <c r="E72" s="88"/>
      <c r="F72" s="88"/>
      <c r="G72" s="76" t="s">
        <v>276</v>
      </c>
      <c r="H72" s="99">
        <v>3120</v>
      </c>
      <c r="I72" s="110">
        <v>0</v>
      </c>
      <c r="J72" s="99">
        <f>H72*AO72</f>
        <v>0</v>
      </c>
      <c r="K72" s="99">
        <f>H72*AP72</f>
        <v>0</v>
      </c>
      <c r="L72" s="99">
        <f>H72*I72</f>
        <v>0</v>
      </c>
      <c r="M72" s="131" t="s">
        <v>298</v>
      </c>
      <c r="N72" s="56"/>
      <c r="Z72" s="137">
        <f>IF(AQ72="5",BJ72,0)</f>
        <v>0</v>
      </c>
      <c r="AB72" s="137">
        <f>IF(AQ72="1",BH72,0)</f>
        <v>0</v>
      </c>
      <c r="AC72" s="137">
        <f>IF(AQ72="1",BI72,0)</f>
        <v>0</v>
      </c>
      <c r="AD72" s="137">
        <f>IF(AQ72="7",BH72,0)</f>
        <v>0</v>
      </c>
      <c r="AE72" s="137">
        <f>IF(AQ72="7",BI72,0)</f>
        <v>0</v>
      </c>
      <c r="AF72" s="137">
        <f>IF(AQ72="2",BH72,0)</f>
        <v>0</v>
      </c>
      <c r="AG72" s="137">
        <f>IF(AQ72="2",BI72,0)</f>
        <v>0</v>
      </c>
      <c r="AH72" s="137">
        <f>IF(AQ72="0",BJ72,0)</f>
        <v>0</v>
      </c>
      <c r="AI72" s="136"/>
      <c r="AJ72" s="99">
        <f>IF(AN72=0,L72,0)</f>
        <v>0</v>
      </c>
      <c r="AK72" s="99">
        <f>IF(AN72=15,L72,0)</f>
        <v>0</v>
      </c>
      <c r="AL72" s="99">
        <f>IF(AN72=21,L72,0)</f>
        <v>0</v>
      </c>
      <c r="AN72" s="137">
        <v>21</v>
      </c>
      <c r="AO72" s="137">
        <f>I72*0</f>
        <v>0</v>
      </c>
      <c r="AP72" s="137">
        <f>I72*(1-0)</f>
        <v>0</v>
      </c>
      <c r="AQ72" s="138" t="s">
        <v>62</v>
      </c>
      <c r="AV72" s="137">
        <f>AW72+AX72</f>
        <v>0</v>
      </c>
      <c r="AW72" s="137">
        <f>H72*AO72</f>
        <v>0</v>
      </c>
      <c r="AX72" s="137">
        <f>H72*AP72</f>
        <v>0</v>
      </c>
      <c r="AY72" s="140" t="s">
        <v>315</v>
      </c>
      <c r="AZ72" s="140" t="s">
        <v>321</v>
      </c>
      <c r="BA72" s="136" t="s">
        <v>322</v>
      </c>
      <c r="BC72" s="137">
        <f>AW72+AX72</f>
        <v>0</v>
      </c>
      <c r="BD72" s="137">
        <f>I72/(100-BE72)*100</f>
        <v>0</v>
      </c>
      <c r="BE72" s="137">
        <v>0</v>
      </c>
      <c r="BF72" s="137">
        <f>72</f>
        <v>72</v>
      </c>
      <c r="BH72" s="99">
        <f>H72*AO72</f>
        <v>0</v>
      </c>
      <c r="BI72" s="99">
        <f>H72*AP72</f>
        <v>0</v>
      </c>
      <c r="BJ72" s="99">
        <f>H72*I72</f>
        <v>0</v>
      </c>
      <c r="BK72" s="99" t="s">
        <v>327</v>
      </c>
      <c r="BL72" s="137" t="s">
        <v>156</v>
      </c>
    </row>
    <row r="73" spans="1:14" ht="12.75">
      <c r="A73" s="56"/>
      <c r="B73" s="77" t="s">
        <v>118</v>
      </c>
      <c r="C73" s="83" t="s">
        <v>244</v>
      </c>
      <c r="D73" s="90"/>
      <c r="E73" s="90"/>
      <c r="F73" s="90"/>
      <c r="G73" s="90"/>
      <c r="H73" s="90"/>
      <c r="I73" s="112"/>
      <c r="J73" s="90"/>
      <c r="K73" s="90"/>
      <c r="L73" s="90"/>
      <c r="M73" s="133"/>
      <c r="N73" s="56"/>
    </row>
    <row r="74" spans="1:64" ht="12.75">
      <c r="A74" s="67" t="s">
        <v>97</v>
      </c>
      <c r="B74" s="76" t="s">
        <v>158</v>
      </c>
      <c r="C74" s="76" t="s">
        <v>245</v>
      </c>
      <c r="D74" s="88"/>
      <c r="E74" s="88"/>
      <c r="F74" s="88"/>
      <c r="G74" s="76" t="s">
        <v>276</v>
      </c>
      <c r="H74" s="99">
        <v>3120</v>
      </c>
      <c r="I74" s="110">
        <v>0</v>
      </c>
      <c r="J74" s="99">
        <f>H74*AO74</f>
        <v>0</v>
      </c>
      <c r="K74" s="99">
        <f>H74*AP74</f>
        <v>0</v>
      </c>
      <c r="L74" s="99">
        <f>H74*I74</f>
        <v>0</v>
      </c>
      <c r="M74" s="131" t="s">
        <v>298</v>
      </c>
      <c r="N74" s="56"/>
      <c r="Z74" s="137">
        <f>IF(AQ74="5",BJ74,0)</f>
        <v>0</v>
      </c>
      <c r="AB74" s="137">
        <f>IF(AQ74="1",BH74,0)</f>
        <v>0</v>
      </c>
      <c r="AC74" s="137">
        <f>IF(AQ74="1",BI74,0)</f>
        <v>0</v>
      </c>
      <c r="AD74" s="137">
        <f>IF(AQ74="7",BH74,0)</f>
        <v>0</v>
      </c>
      <c r="AE74" s="137">
        <f>IF(AQ74="7",BI74,0)</f>
        <v>0</v>
      </c>
      <c r="AF74" s="137">
        <f>IF(AQ74="2",BH74,0)</f>
        <v>0</v>
      </c>
      <c r="AG74" s="137">
        <f>IF(AQ74="2",BI74,0)</f>
        <v>0</v>
      </c>
      <c r="AH74" s="137">
        <f>IF(AQ74="0",BJ74,0)</f>
        <v>0</v>
      </c>
      <c r="AI74" s="136"/>
      <c r="AJ74" s="99">
        <f>IF(AN74=0,L74,0)</f>
        <v>0</v>
      </c>
      <c r="AK74" s="99">
        <f>IF(AN74=15,L74,0)</f>
        <v>0</v>
      </c>
      <c r="AL74" s="99">
        <f>IF(AN74=21,L74,0)</f>
        <v>0</v>
      </c>
      <c r="AN74" s="137">
        <v>21</v>
      </c>
      <c r="AO74" s="137">
        <f>I74*0</f>
        <v>0</v>
      </c>
      <c r="AP74" s="137">
        <f>I74*(1-0)</f>
        <v>0</v>
      </c>
      <c r="AQ74" s="138" t="s">
        <v>62</v>
      </c>
      <c r="AV74" s="137">
        <f>AW74+AX74</f>
        <v>0</v>
      </c>
      <c r="AW74" s="137">
        <f>H74*AO74</f>
        <v>0</v>
      </c>
      <c r="AX74" s="137">
        <f>H74*AP74</f>
        <v>0</v>
      </c>
      <c r="AY74" s="140" t="s">
        <v>315</v>
      </c>
      <c r="AZ74" s="140" t="s">
        <v>321</v>
      </c>
      <c r="BA74" s="136" t="s">
        <v>322</v>
      </c>
      <c r="BC74" s="137">
        <f>AW74+AX74</f>
        <v>0</v>
      </c>
      <c r="BD74" s="137">
        <f>I74/(100-BE74)*100</f>
        <v>0</v>
      </c>
      <c r="BE74" s="137">
        <v>0</v>
      </c>
      <c r="BF74" s="137">
        <f>74</f>
        <v>74</v>
      </c>
      <c r="BH74" s="99">
        <f>H74*AO74</f>
        <v>0</v>
      </c>
      <c r="BI74" s="99">
        <f>H74*AP74</f>
        <v>0</v>
      </c>
      <c r="BJ74" s="99">
        <f>H74*I74</f>
        <v>0</v>
      </c>
      <c r="BK74" s="99" t="s">
        <v>327</v>
      </c>
      <c r="BL74" s="137" t="s">
        <v>156</v>
      </c>
    </row>
    <row r="75" spans="1:64" ht="12.75">
      <c r="A75" s="67" t="s">
        <v>98</v>
      </c>
      <c r="B75" s="76" t="s">
        <v>159</v>
      </c>
      <c r="C75" s="76" t="s">
        <v>246</v>
      </c>
      <c r="D75" s="88"/>
      <c r="E75" s="88"/>
      <c r="F75" s="88"/>
      <c r="G75" s="76" t="s">
        <v>276</v>
      </c>
      <c r="H75" s="99">
        <v>3120</v>
      </c>
      <c r="I75" s="110">
        <v>0</v>
      </c>
      <c r="J75" s="99">
        <f>H75*AO75</f>
        <v>0</v>
      </c>
      <c r="K75" s="99">
        <f>H75*AP75</f>
        <v>0</v>
      </c>
      <c r="L75" s="99">
        <f>H75*I75</f>
        <v>0</v>
      </c>
      <c r="M75" s="131" t="s">
        <v>298</v>
      </c>
      <c r="N75" s="56"/>
      <c r="Z75" s="137">
        <f>IF(AQ75="5",BJ75,0)</f>
        <v>0</v>
      </c>
      <c r="AB75" s="137">
        <f>IF(AQ75="1",BH75,0)</f>
        <v>0</v>
      </c>
      <c r="AC75" s="137">
        <f>IF(AQ75="1",BI75,0)</f>
        <v>0</v>
      </c>
      <c r="AD75" s="137">
        <f>IF(AQ75="7",BH75,0)</f>
        <v>0</v>
      </c>
      <c r="AE75" s="137">
        <f>IF(AQ75="7",BI75,0)</f>
        <v>0</v>
      </c>
      <c r="AF75" s="137">
        <f>IF(AQ75="2",BH75,0)</f>
        <v>0</v>
      </c>
      <c r="AG75" s="137">
        <f>IF(AQ75="2",BI75,0)</f>
        <v>0</v>
      </c>
      <c r="AH75" s="137">
        <f>IF(AQ75="0",BJ75,0)</f>
        <v>0</v>
      </c>
      <c r="AI75" s="136"/>
      <c r="AJ75" s="99">
        <f>IF(AN75=0,L75,0)</f>
        <v>0</v>
      </c>
      <c r="AK75" s="99">
        <f>IF(AN75=15,L75,0)</f>
        <v>0</v>
      </c>
      <c r="AL75" s="99">
        <f>IF(AN75=21,L75,0)</f>
        <v>0</v>
      </c>
      <c r="AN75" s="137">
        <v>21</v>
      </c>
      <c r="AO75" s="137">
        <f>I75*0.644786096256684</f>
        <v>0</v>
      </c>
      <c r="AP75" s="137">
        <f>I75*(1-0.644786096256684)</f>
        <v>0</v>
      </c>
      <c r="AQ75" s="138" t="s">
        <v>62</v>
      </c>
      <c r="AV75" s="137">
        <f>AW75+AX75</f>
        <v>0</v>
      </c>
      <c r="AW75" s="137">
        <f>H75*AO75</f>
        <v>0</v>
      </c>
      <c r="AX75" s="137">
        <f>H75*AP75</f>
        <v>0</v>
      </c>
      <c r="AY75" s="140" t="s">
        <v>315</v>
      </c>
      <c r="AZ75" s="140" t="s">
        <v>321</v>
      </c>
      <c r="BA75" s="136" t="s">
        <v>322</v>
      </c>
      <c r="BC75" s="137">
        <f>AW75+AX75</f>
        <v>0</v>
      </c>
      <c r="BD75" s="137">
        <f>I75/(100-BE75)*100</f>
        <v>0</v>
      </c>
      <c r="BE75" s="137">
        <v>0</v>
      </c>
      <c r="BF75" s="137">
        <f>75</f>
        <v>75</v>
      </c>
      <c r="BH75" s="99">
        <f>H75*AO75</f>
        <v>0</v>
      </c>
      <c r="BI75" s="99">
        <f>H75*AP75</f>
        <v>0</v>
      </c>
      <c r="BJ75" s="99">
        <f>H75*I75</f>
        <v>0</v>
      </c>
      <c r="BK75" s="99" t="s">
        <v>327</v>
      </c>
      <c r="BL75" s="137" t="s">
        <v>156</v>
      </c>
    </row>
    <row r="76" spans="1:14" ht="12.75">
      <c r="A76" s="56"/>
      <c r="B76" s="77" t="s">
        <v>118</v>
      </c>
      <c r="C76" s="83" t="s">
        <v>247</v>
      </c>
      <c r="D76" s="90"/>
      <c r="E76" s="90"/>
      <c r="F76" s="90"/>
      <c r="G76" s="90"/>
      <c r="H76" s="90"/>
      <c r="I76" s="112"/>
      <c r="J76" s="90"/>
      <c r="K76" s="90"/>
      <c r="L76" s="90"/>
      <c r="M76" s="133"/>
      <c r="N76" s="56"/>
    </row>
    <row r="77" spans="1:64" ht="12.75">
      <c r="A77" s="67" t="s">
        <v>99</v>
      </c>
      <c r="B77" s="76" t="s">
        <v>160</v>
      </c>
      <c r="C77" s="76" t="s">
        <v>248</v>
      </c>
      <c r="D77" s="88"/>
      <c r="E77" s="88"/>
      <c r="F77" s="88"/>
      <c r="G77" s="76" t="s">
        <v>276</v>
      </c>
      <c r="H77" s="99">
        <v>3120</v>
      </c>
      <c r="I77" s="110">
        <v>0</v>
      </c>
      <c r="J77" s="99">
        <f>H77*AO77</f>
        <v>0</v>
      </c>
      <c r="K77" s="99">
        <f>H77*AP77</f>
        <v>0</v>
      </c>
      <c r="L77" s="99">
        <f>H77*I77</f>
        <v>0</v>
      </c>
      <c r="M77" s="131" t="s">
        <v>298</v>
      </c>
      <c r="N77" s="56"/>
      <c r="Z77" s="137">
        <f>IF(AQ77="5",BJ77,0)</f>
        <v>0</v>
      </c>
      <c r="AB77" s="137">
        <f>IF(AQ77="1",BH77,0)</f>
        <v>0</v>
      </c>
      <c r="AC77" s="137">
        <f>IF(AQ77="1",BI77,0)</f>
        <v>0</v>
      </c>
      <c r="AD77" s="137">
        <f>IF(AQ77="7",BH77,0)</f>
        <v>0</v>
      </c>
      <c r="AE77" s="137">
        <f>IF(AQ77="7",BI77,0)</f>
        <v>0</v>
      </c>
      <c r="AF77" s="137">
        <f>IF(AQ77="2",BH77,0)</f>
        <v>0</v>
      </c>
      <c r="AG77" s="137">
        <f>IF(AQ77="2",BI77,0)</f>
        <v>0</v>
      </c>
      <c r="AH77" s="137">
        <f>IF(AQ77="0",BJ77,0)</f>
        <v>0</v>
      </c>
      <c r="AI77" s="136"/>
      <c r="AJ77" s="99">
        <f>IF(AN77=0,L77,0)</f>
        <v>0</v>
      </c>
      <c r="AK77" s="99">
        <f>IF(AN77=15,L77,0)</f>
        <v>0</v>
      </c>
      <c r="AL77" s="99">
        <f>IF(AN77=21,L77,0)</f>
        <v>0</v>
      </c>
      <c r="AN77" s="137">
        <v>21</v>
      </c>
      <c r="AO77" s="137">
        <f>I77*0.361878453038674</f>
        <v>0</v>
      </c>
      <c r="AP77" s="137">
        <f>I77*(1-0.361878453038674)</f>
        <v>0</v>
      </c>
      <c r="AQ77" s="138" t="s">
        <v>62</v>
      </c>
      <c r="AV77" s="137">
        <f>AW77+AX77</f>
        <v>0</v>
      </c>
      <c r="AW77" s="137">
        <f>H77*AO77</f>
        <v>0</v>
      </c>
      <c r="AX77" s="137">
        <f>H77*AP77</f>
        <v>0</v>
      </c>
      <c r="AY77" s="140" t="s">
        <v>315</v>
      </c>
      <c r="AZ77" s="140" t="s">
        <v>321</v>
      </c>
      <c r="BA77" s="136" t="s">
        <v>322</v>
      </c>
      <c r="BC77" s="137">
        <f>AW77+AX77</f>
        <v>0</v>
      </c>
      <c r="BD77" s="137">
        <f>I77/(100-BE77)*100</f>
        <v>0</v>
      </c>
      <c r="BE77" s="137">
        <v>0</v>
      </c>
      <c r="BF77" s="137">
        <f>77</f>
        <v>77</v>
      </c>
      <c r="BH77" s="99">
        <f>H77*AO77</f>
        <v>0</v>
      </c>
      <c r="BI77" s="99">
        <f>H77*AP77</f>
        <v>0</v>
      </c>
      <c r="BJ77" s="99">
        <f>H77*I77</f>
        <v>0</v>
      </c>
      <c r="BK77" s="99" t="s">
        <v>327</v>
      </c>
      <c r="BL77" s="137" t="s">
        <v>156</v>
      </c>
    </row>
    <row r="78" spans="1:64" ht="12.75">
      <c r="A78" s="67" t="s">
        <v>100</v>
      </c>
      <c r="B78" s="76" t="s">
        <v>161</v>
      </c>
      <c r="C78" s="76" t="s">
        <v>249</v>
      </c>
      <c r="D78" s="88"/>
      <c r="E78" s="88"/>
      <c r="F78" s="88"/>
      <c r="G78" s="76" t="s">
        <v>282</v>
      </c>
      <c r="H78" s="99">
        <v>76</v>
      </c>
      <c r="I78" s="110">
        <v>0</v>
      </c>
      <c r="J78" s="99">
        <f>H78*AO78</f>
        <v>0</v>
      </c>
      <c r="K78" s="99">
        <f>H78*AP78</f>
        <v>0</v>
      </c>
      <c r="L78" s="99">
        <f>H78*I78</f>
        <v>0</v>
      </c>
      <c r="M78" s="131" t="s">
        <v>298</v>
      </c>
      <c r="N78" s="56"/>
      <c r="Z78" s="137">
        <f>IF(AQ78="5",BJ78,0)</f>
        <v>0</v>
      </c>
      <c r="AB78" s="137">
        <f>IF(AQ78="1",BH78,0)</f>
        <v>0</v>
      </c>
      <c r="AC78" s="137">
        <f>IF(AQ78="1",BI78,0)</f>
        <v>0</v>
      </c>
      <c r="AD78" s="137">
        <f>IF(AQ78="7",BH78,0)</f>
        <v>0</v>
      </c>
      <c r="AE78" s="137">
        <f>IF(AQ78="7",BI78,0)</f>
        <v>0</v>
      </c>
      <c r="AF78" s="137">
        <f>IF(AQ78="2",BH78,0)</f>
        <v>0</v>
      </c>
      <c r="AG78" s="137">
        <f>IF(AQ78="2",BI78,0)</f>
        <v>0</v>
      </c>
      <c r="AH78" s="137">
        <f>IF(AQ78="0",BJ78,0)</f>
        <v>0</v>
      </c>
      <c r="AI78" s="136"/>
      <c r="AJ78" s="99">
        <f>IF(AN78=0,L78,0)</f>
        <v>0</v>
      </c>
      <c r="AK78" s="99">
        <f>IF(AN78=15,L78,0)</f>
        <v>0</v>
      </c>
      <c r="AL78" s="99">
        <f>IF(AN78=21,L78,0)</f>
        <v>0</v>
      </c>
      <c r="AN78" s="137">
        <v>21</v>
      </c>
      <c r="AO78" s="137">
        <f>I78*0</f>
        <v>0</v>
      </c>
      <c r="AP78" s="137">
        <f>I78*(1-0)</f>
        <v>0</v>
      </c>
      <c r="AQ78" s="138" t="s">
        <v>62</v>
      </c>
      <c r="AV78" s="137">
        <f>AW78+AX78</f>
        <v>0</v>
      </c>
      <c r="AW78" s="137">
        <f>H78*AO78</f>
        <v>0</v>
      </c>
      <c r="AX78" s="137">
        <f>H78*AP78</f>
        <v>0</v>
      </c>
      <c r="AY78" s="140" t="s">
        <v>315</v>
      </c>
      <c r="AZ78" s="140" t="s">
        <v>321</v>
      </c>
      <c r="BA78" s="136" t="s">
        <v>322</v>
      </c>
      <c r="BC78" s="137">
        <f>AW78+AX78</f>
        <v>0</v>
      </c>
      <c r="BD78" s="137">
        <f>I78/(100-BE78)*100</f>
        <v>0</v>
      </c>
      <c r="BE78" s="137">
        <v>0</v>
      </c>
      <c r="BF78" s="137">
        <f>78</f>
        <v>78</v>
      </c>
      <c r="BH78" s="99">
        <f>H78*AO78</f>
        <v>0</v>
      </c>
      <c r="BI78" s="99">
        <f>H78*AP78</f>
        <v>0</v>
      </c>
      <c r="BJ78" s="99">
        <f>H78*I78</f>
        <v>0</v>
      </c>
      <c r="BK78" s="99" t="s">
        <v>327</v>
      </c>
      <c r="BL78" s="137" t="s">
        <v>156</v>
      </c>
    </row>
    <row r="79" spans="1:14" ht="12.75">
      <c r="A79" s="56"/>
      <c r="B79" s="77" t="s">
        <v>118</v>
      </c>
      <c r="C79" s="83" t="s">
        <v>250</v>
      </c>
      <c r="D79" s="90"/>
      <c r="E79" s="90"/>
      <c r="F79" s="90"/>
      <c r="G79" s="90"/>
      <c r="H79" s="90"/>
      <c r="I79" s="112"/>
      <c r="J79" s="90"/>
      <c r="K79" s="90"/>
      <c r="L79" s="90"/>
      <c r="M79" s="133"/>
      <c r="N79" s="56"/>
    </row>
    <row r="80" spans="1:64" ht="12.75">
      <c r="A80" s="67" t="s">
        <v>101</v>
      </c>
      <c r="B80" s="76" t="s">
        <v>162</v>
      </c>
      <c r="C80" s="76" t="s">
        <v>251</v>
      </c>
      <c r="D80" s="88"/>
      <c r="E80" s="88"/>
      <c r="F80" s="88"/>
      <c r="G80" s="76" t="s">
        <v>282</v>
      </c>
      <c r="H80" s="99">
        <v>76</v>
      </c>
      <c r="I80" s="110">
        <v>0</v>
      </c>
      <c r="J80" s="99">
        <f>H80*AO80</f>
        <v>0</v>
      </c>
      <c r="K80" s="99">
        <f>H80*AP80</f>
        <v>0</v>
      </c>
      <c r="L80" s="99">
        <f>H80*I80</f>
        <v>0</v>
      </c>
      <c r="M80" s="131" t="s">
        <v>298</v>
      </c>
      <c r="N80" s="56"/>
      <c r="Z80" s="137">
        <f>IF(AQ80="5",BJ80,0)</f>
        <v>0</v>
      </c>
      <c r="AB80" s="137">
        <f>IF(AQ80="1",BH80,0)</f>
        <v>0</v>
      </c>
      <c r="AC80" s="137">
        <f>IF(AQ80="1",BI80,0)</f>
        <v>0</v>
      </c>
      <c r="AD80" s="137">
        <f>IF(AQ80="7",BH80,0)</f>
        <v>0</v>
      </c>
      <c r="AE80" s="137">
        <f>IF(AQ80="7",BI80,0)</f>
        <v>0</v>
      </c>
      <c r="AF80" s="137">
        <f>IF(AQ80="2",BH80,0)</f>
        <v>0</v>
      </c>
      <c r="AG80" s="137">
        <f>IF(AQ80="2",BI80,0)</f>
        <v>0</v>
      </c>
      <c r="AH80" s="137">
        <f>IF(AQ80="0",BJ80,0)</f>
        <v>0</v>
      </c>
      <c r="AI80" s="136"/>
      <c r="AJ80" s="99">
        <f>IF(AN80=0,L80,0)</f>
        <v>0</v>
      </c>
      <c r="AK80" s="99">
        <f>IF(AN80=15,L80,0)</f>
        <v>0</v>
      </c>
      <c r="AL80" s="99">
        <f>IF(AN80=21,L80,0)</f>
        <v>0</v>
      </c>
      <c r="AN80" s="137">
        <v>21</v>
      </c>
      <c r="AO80" s="137">
        <f>I80*0.573508116014935</f>
        <v>0</v>
      </c>
      <c r="AP80" s="137">
        <f>I80*(1-0.573508116014935)</f>
        <v>0</v>
      </c>
      <c r="AQ80" s="138" t="s">
        <v>62</v>
      </c>
      <c r="AV80" s="137">
        <f>AW80+AX80</f>
        <v>0</v>
      </c>
      <c r="AW80" s="137">
        <f>H80*AO80</f>
        <v>0</v>
      </c>
      <c r="AX80" s="137">
        <f>H80*AP80</f>
        <v>0</v>
      </c>
      <c r="AY80" s="140" t="s">
        <v>315</v>
      </c>
      <c r="AZ80" s="140" t="s">
        <v>321</v>
      </c>
      <c r="BA80" s="136" t="s">
        <v>322</v>
      </c>
      <c r="BC80" s="137">
        <f>AW80+AX80</f>
        <v>0</v>
      </c>
      <c r="BD80" s="137">
        <f>I80/(100-BE80)*100</f>
        <v>0</v>
      </c>
      <c r="BE80" s="137">
        <v>0</v>
      </c>
      <c r="BF80" s="137">
        <f>80</f>
        <v>80</v>
      </c>
      <c r="BH80" s="99">
        <f>H80*AO80</f>
        <v>0</v>
      </c>
      <c r="BI80" s="99">
        <f>H80*AP80</f>
        <v>0</v>
      </c>
      <c r="BJ80" s="99">
        <f>H80*I80</f>
        <v>0</v>
      </c>
      <c r="BK80" s="99" t="s">
        <v>327</v>
      </c>
      <c r="BL80" s="137" t="s">
        <v>156</v>
      </c>
    </row>
    <row r="81" spans="1:47" ht="12.75">
      <c r="A81" s="66"/>
      <c r="B81" s="75" t="s">
        <v>163</v>
      </c>
      <c r="C81" s="75" t="s">
        <v>252</v>
      </c>
      <c r="D81" s="87"/>
      <c r="E81" s="87"/>
      <c r="F81" s="87"/>
      <c r="G81" s="97" t="s">
        <v>60</v>
      </c>
      <c r="H81" s="97" t="s">
        <v>60</v>
      </c>
      <c r="I81" s="109" t="s">
        <v>60</v>
      </c>
      <c r="J81" s="143">
        <f>SUM(J82:J88)</f>
        <v>0</v>
      </c>
      <c r="K81" s="143">
        <f>SUM(K82:K88)</f>
        <v>0</v>
      </c>
      <c r="L81" s="143">
        <f>SUM(L82:L88)</f>
        <v>0</v>
      </c>
      <c r="M81" s="130"/>
      <c r="N81" s="56"/>
      <c r="AI81" s="136"/>
      <c r="AS81" s="143">
        <f>SUM(AJ82:AJ88)</f>
        <v>0</v>
      </c>
      <c r="AT81" s="143">
        <f>SUM(AK82:AK88)</f>
        <v>0</v>
      </c>
      <c r="AU81" s="143">
        <f>SUM(AL82:AL88)</f>
        <v>0</v>
      </c>
    </row>
    <row r="82" spans="1:64" ht="12.75">
      <c r="A82" s="67" t="s">
        <v>102</v>
      </c>
      <c r="B82" s="76" t="s">
        <v>164</v>
      </c>
      <c r="C82" s="76" t="s">
        <v>253</v>
      </c>
      <c r="D82" s="88"/>
      <c r="E82" s="88"/>
      <c r="F82" s="88"/>
      <c r="G82" s="76" t="s">
        <v>283</v>
      </c>
      <c r="H82" s="99">
        <v>500</v>
      </c>
      <c r="I82" s="110">
        <v>0</v>
      </c>
      <c r="J82" s="99">
        <f>H82*AO82</f>
        <v>0</v>
      </c>
      <c r="K82" s="99">
        <f>H82*AP82</f>
        <v>0</v>
      </c>
      <c r="L82" s="99">
        <f>H82*I82</f>
        <v>0</v>
      </c>
      <c r="M82" s="131" t="s">
        <v>298</v>
      </c>
      <c r="N82" s="56"/>
      <c r="Z82" s="137">
        <f>IF(AQ82="5",BJ82,0)</f>
        <v>0</v>
      </c>
      <c r="AB82" s="137">
        <f>IF(AQ82="1",BH82,0)</f>
        <v>0</v>
      </c>
      <c r="AC82" s="137">
        <f>IF(AQ82="1",BI82,0)</f>
        <v>0</v>
      </c>
      <c r="AD82" s="137">
        <f>IF(AQ82="7",BH82,0)</f>
        <v>0</v>
      </c>
      <c r="AE82" s="137">
        <f>IF(AQ82="7",BI82,0)</f>
        <v>0</v>
      </c>
      <c r="AF82" s="137">
        <f>IF(AQ82="2",BH82,0)</f>
        <v>0</v>
      </c>
      <c r="AG82" s="137">
        <f>IF(AQ82="2",BI82,0)</f>
        <v>0</v>
      </c>
      <c r="AH82" s="137">
        <f>IF(AQ82="0",BJ82,0)</f>
        <v>0</v>
      </c>
      <c r="AI82" s="136"/>
      <c r="AJ82" s="99">
        <f>IF(AN82=0,L82,0)</f>
        <v>0</v>
      </c>
      <c r="AK82" s="99">
        <f>IF(AN82=15,L82,0)</f>
        <v>0</v>
      </c>
      <c r="AL82" s="99">
        <f>IF(AN82=21,L82,0)</f>
        <v>0</v>
      </c>
      <c r="AN82" s="137">
        <v>21</v>
      </c>
      <c r="AO82" s="137">
        <f>I82*0</f>
        <v>0</v>
      </c>
      <c r="AP82" s="137">
        <f>I82*(1-0)</f>
        <v>0</v>
      </c>
      <c r="AQ82" s="138" t="s">
        <v>65</v>
      </c>
      <c r="AV82" s="137">
        <f>AW82+AX82</f>
        <v>0</v>
      </c>
      <c r="AW82" s="137">
        <f>H82*AO82</f>
        <v>0</v>
      </c>
      <c r="AX82" s="137">
        <f>H82*AP82</f>
        <v>0</v>
      </c>
      <c r="AY82" s="140" t="s">
        <v>316</v>
      </c>
      <c r="AZ82" s="140" t="s">
        <v>321</v>
      </c>
      <c r="BA82" s="136" t="s">
        <v>322</v>
      </c>
      <c r="BC82" s="137">
        <f>AW82+AX82</f>
        <v>0</v>
      </c>
      <c r="BD82" s="137">
        <f>I82/(100-BE82)*100</f>
        <v>0</v>
      </c>
      <c r="BE82" s="137">
        <v>0</v>
      </c>
      <c r="BF82" s="137">
        <f>82</f>
        <v>82</v>
      </c>
      <c r="BH82" s="99">
        <f>H82*AO82</f>
        <v>0</v>
      </c>
      <c r="BI82" s="99">
        <f>H82*AP82</f>
        <v>0</v>
      </c>
      <c r="BJ82" s="99">
        <f>H82*I82</f>
        <v>0</v>
      </c>
      <c r="BK82" s="99" t="s">
        <v>327</v>
      </c>
      <c r="BL82" s="137" t="s">
        <v>163</v>
      </c>
    </row>
    <row r="83" spans="1:64" ht="12.75">
      <c r="A83" s="67" t="s">
        <v>103</v>
      </c>
      <c r="B83" s="76" t="s">
        <v>165</v>
      </c>
      <c r="C83" s="76" t="s">
        <v>254</v>
      </c>
      <c r="D83" s="88"/>
      <c r="E83" s="88"/>
      <c r="F83" s="88"/>
      <c r="G83" s="76" t="s">
        <v>281</v>
      </c>
      <c r="H83" s="99">
        <v>30</v>
      </c>
      <c r="I83" s="110">
        <v>0</v>
      </c>
      <c r="J83" s="99">
        <f>H83*AO83</f>
        <v>0</v>
      </c>
      <c r="K83" s="99">
        <f>H83*AP83</f>
        <v>0</v>
      </c>
      <c r="L83" s="99">
        <f>H83*I83</f>
        <v>0</v>
      </c>
      <c r="M83" s="131" t="s">
        <v>298</v>
      </c>
      <c r="N83" s="56"/>
      <c r="Z83" s="137">
        <f>IF(AQ83="5",BJ83,0)</f>
        <v>0</v>
      </c>
      <c r="AB83" s="137">
        <f>IF(AQ83="1",BH83,0)</f>
        <v>0</v>
      </c>
      <c r="AC83" s="137">
        <f>IF(AQ83="1",BI83,0)</f>
        <v>0</v>
      </c>
      <c r="AD83" s="137">
        <f>IF(AQ83="7",BH83,0)</f>
        <v>0</v>
      </c>
      <c r="AE83" s="137">
        <f>IF(AQ83="7",BI83,0)</f>
        <v>0</v>
      </c>
      <c r="AF83" s="137">
        <f>IF(AQ83="2",BH83,0)</f>
        <v>0</v>
      </c>
      <c r="AG83" s="137">
        <f>IF(AQ83="2",BI83,0)</f>
        <v>0</v>
      </c>
      <c r="AH83" s="137">
        <f>IF(AQ83="0",BJ83,0)</f>
        <v>0</v>
      </c>
      <c r="AI83" s="136"/>
      <c r="AJ83" s="99">
        <f>IF(AN83=0,L83,0)</f>
        <v>0</v>
      </c>
      <c r="AK83" s="99">
        <f>IF(AN83=15,L83,0)</f>
        <v>0</v>
      </c>
      <c r="AL83" s="99">
        <f>IF(AN83=21,L83,0)</f>
        <v>0</v>
      </c>
      <c r="AN83" s="137">
        <v>21</v>
      </c>
      <c r="AO83" s="137">
        <f>I83*0</f>
        <v>0</v>
      </c>
      <c r="AP83" s="137">
        <f>I83*(1-0)</f>
        <v>0</v>
      </c>
      <c r="AQ83" s="138" t="s">
        <v>65</v>
      </c>
      <c r="AV83" s="137">
        <f>AW83+AX83</f>
        <v>0</v>
      </c>
      <c r="AW83" s="137">
        <f>H83*AO83</f>
        <v>0</v>
      </c>
      <c r="AX83" s="137">
        <f>H83*AP83</f>
        <v>0</v>
      </c>
      <c r="AY83" s="140" t="s">
        <v>316</v>
      </c>
      <c r="AZ83" s="140" t="s">
        <v>321</v>
      </c>
      <c r="BA83" s="136" t="s">
        <v>322</v>
      </c>
      <c r="BC83" s="137">
        <f>AW83+AX83</f>
        <v>0</v>
      </c>
      <c r="BD83" s="137">
        <f>I83/(100-BE83)*100</f>
        <v>0</v>
      </c>
      <c r="BE83" s="137">
        <v>0</v>
      </c>
      <c r="BF83" s="137">
        <f>83</f>
        <v>83</v>
      </c>
      <c r="BH83" s="99">
        <f>H83*AO83</f>
        <v>0</v>
      </c>
      <c r="BI83" s="99">
        <f>H83*AP83</f>
        <v>0</v>
      </c>
      <c r="BJ83" s="99">
        <f>H83*I83</f>
        <v>0</v>
      </c>
      <c r="BK83" s="99" t="s">
        <v>327</v>
      </c>
      <c r="BL83" s="137" t="s">
        <v>163</v>
      </c>
    </row>
    <row r="84" spans="1:64" ht="12.75">
      <c r="A84" s="67" t="s">
        <v>104</v>
      </c>
      <c r="B84" s="76" t="s">
        <v>166</v>
      </c>
      <c r="C84" s="76" t="s">
        <v>255</v>
      </c>
      <c r="D84" s="88"/>
      <c r="E84" s="88"/>
      <c r="F84" s="88"/>
      <c r="G84" s="76" t="s">
        <v>281</v>
      </c>
      <c r="H84" s="99">
        <v>30</v>
      </c>
      <c r="I84" s="110">
        <v>0</v>
      </c>
      <c r="J84" s="99">
        <f>H84*AO84</f>
        <v>0</v>
      </c>
      <c r="K84" s="99">
        <f>H84*AP84</f>
        <v>0</v>
      </c>
      <c r="L84" s="99">
        <f>H84*I84</f>
        <v>0</v>
      </c>
      <c r="M84" s="131" t="s">
        <v>298</v>
      </c>
      <c r="N84" s="56"/>
      <c r="Z84" s="137">
        <f>IF(AQ84="5",BJ84,0)</f>
        <v>0</v>
      </c>
      <c r="AB84" s="137">
        <f>IF(AQ84="1",BH84,0)</f>
        <v>0</v>
      </c>
      <c r="AC84" s="137">
        <f>IF(AQ84="1",BI84,0)</f>
        <v>0</v>
      </c>
      <c r="AD84" s="137">
        <f>IF(AQ84="7",BH84,0)</f>
        <v>0</v>
      </c>
      <c r="AE84" s="137">
        <f>IF(AQ84="7",BI84,0)</f>
        <v>0</v>
      </c>
      <c r="AF84" s="137">
        <f>IF(AQ84="2",BH84,0)</f>
        <v>0</v>
      </c>
      <c r="AG84" s="137">
        <f>IF(AQ84="2",BI84,0)</f>
        <v>0</v>
      </c>
      <c r="AH84" s="137">
        <f>IF(AQ84="0",BJ84,0)</f>
        <v>0</v>
      </c>
      <c r="AI84" s="136"/>
      <c r="AJ84" s="99">
        <f>IF(AN84=0,L84,0)</f>
        <v>0</v>
      </c>
      <c r="AK84" s="99">
        <f>IF(AN84=15,L84,0)</f>
        <v>0</v>
      </c>
      <c r="AL84" s="99">
        <f>IF(AN84=21,L84,0)</f>
        <v>0</v>
      </c>
      <c r="AN84" s="137">
        <v>21</v>
      </c>
      <c r="AO84" s="137">
        <f>I84*0</f>
        <v>0</v>
      </c>
      <c r="AP84" s="137">
        <f>I84*(1-0)</f>
        <v>0</v>
      </c>
      <c r="AQ84" s="138" t="s">
        <v>65</v>
      </c>
      <c r="AV84" s="137">
        <f>AW84+AX84</f>
        <v>0</v>
      </c>
      <c r="AW84" s="137">
        <f>H84*AO84</f>
        <v>0</v>
      </c>
      <c r="AX84" s="137">
        <f>H84*AP84</f>
        <v>0</v>
      </c>
      <c r="AY84" s="140" t="s">
        <v>316</v>
      </c>
      <c r="AZ84" s="140" t="s">
        <v>321</v>
      </c>
      <c r="BA84" s="136" t="s">
        <v>322</v>
      </c>
      <c r="BC84" s="137">
        <f>AW84+AX84</f>
        <v>0</v>
      </c>
      <c r="BD84" s="137">
        <f>I84/(100-BE84)*100</f>
        <v>0</v>
      </c>
      <c r="BE84" s="137">
        <v>0</v>
      </c>
      <c r="BF84" s="137">
        <f>84</f>
        <v>84</v>
      </c>
      <c r="BH84" s="99">
        <f>H84*AO84</f>
        <v>0</v>
      </c>
      <c r="BI84" s="99">
        <f>H84*AP84</f>
        <v>0</v>
      </c>
      <c r="BJ84" s="99">
        <f>H84*I84</f>
        <v>0</v>
      </c>
      <c r="BK84" s="99" t="s">
        <v>327</v>
      </c>
      <c r="BL84" s="137" t="s">
        <v>163</v>
      </c>
    </row>
    <row r="85" spans="1:64" ht="12.75">
      <c r="A85" s="67" t="s">
        <v>105</v>
      </c>
      <c r="B85" s="76" t="s">
        <v>167</v>
      </c>
      <c r="C85" s="76" t="s">
        <v>256</v>
      </c>
      <c r="D85" s="88"/>
      <c r="E85" s="88"/>
      <c r="F85" s="88"/>
      <c r="G85" s="76" t="s">
        <v>282</v>
      </c>
      <c r="H85" s="99">
        <v>500</v>
      </c>
      <c r="I85" s="110">
        <v>0</v>
      </c>
      <c r="J85" s="99">
        <f>H85*AO85</f>
        <v>0</v>
      </c>
      <c r="K85" s="99">
        <f>H85*AP85</f>
        <v>0</v>
      </c>
      <c r="L85" s="99">
        <f>H85*I85</f>
        <v>0</v>
      </c>
      <c r="M85" s="131" t="s">
        <v>298</v>
      </c>
      <c r="N85" s="56"/>
      <c r="Z85" s="137">
        <f>IF(AQ85="5",BJ85,0)</f>
        <v>0</v>
      </c>
      <c r="AB85" s="137">
        <f>IF(AQ85="1",BH85,0)</f>
        <v>0</v>
      </c>
      <c r="AC85" s="137">
        <f>IF(AQ85="1",BI85,0)</f>
        <v>0</v>
      </c>
      <c r="AD85" s="137">
        <f>IF(AQ85="7",BH85,0)</f>
        <v>0</v>
      </c>
      <c r="AE85" s="137">
        <f>IF(AQ85="7",BI85,0)</f>
        <v>0</v>
      </c>
      <c r="AF85" s="137">
        <f>IF(AQ85="2",BH85,0)</f>
        <v>0</v>
      </c>
      <c r="AG85" s="137">
        <f>IF(AQ85="2",BI85,0)</f>
        <v>0</v>
      </c>
      <c r="AH85" s="137">
        <f>IF(AQ85="0",BJ85,0)</f>
        <v>0</v>
      </c>
      <c r="AI85" s="136"/>
      <c r="AJ85" s="99">
        <f>IF(AN85=0,L85,0)</f>
        <v>0</v>
      </c>
      <c r="AK85" s="99">
        <f>IF(AN85=15,L85,0)</f>
        <v>0</v>
      </c>
      <c r="AL85" s="99">
        <f>IF(AN85=21,L85,0)</f>
        <v>0</v>
      </c>
      <c r="AN85" s="137">
        <v>21</v>
      </c>
      <c r="AO85" s="137">
        <f>I85*0</f>
        <v>0</v>
      </c>
      <c r="AP85" s="137">
        <f>I85*(1-0)</f>
        <v>0</v>
      </c>
      <c r="AQ85" s="138" t="s">
        <v>62</v>
      </c>
      <c r="AV85" s="137">
        <f>AW85+AX85</f>
        <v>0</v>
      </c>
      <c r="AW85" s="137">
        <f>H85*AO85</f>
        <v>0</v>
      </c>
      <c r="AX85" s="137">
        <f>H85*AP85</f>
        <v>0</v>
      </c>
      <c r="AY85" s="140" t="s">
        <v>316</v>
      </c>
      <c r="AZ85" s="140" t="s">
        <v>321</v>
      </c>
      <c r="BA85" s="136" t="s">
        <v>322</v>
      </c>
      <c r="BC85" s="137">
        <f>AW85+AX85</f>
        <v>0</v>
      </c>
      <c r="BD85" s="137">
        <f>I85/(100-BE85)*100</f>
        <v>0</v>
      </c>
      <c r="BE85" s="137">
        <v>0</v>
      </c>
      <c r="BF85" s="137">
        <f>85</f>
        <v>85</v>
      </c>
      <c r="BH85" s="99">
        <f>H85*AO85</f>
        <v>0</v>
      </c>
      <c r="BI85" s="99">
        <f>H85*AP85</f>
        <v>0</v>
      </c>
      <c r="BJ85" s="99">
        <f>H85*I85</f>
        <v>0</v>
      </c>
      <c r="BK85" s="99" t="s">
        <v>327</v>
      </c>
      <c r="BL85" s="137" t="s">
        <v>163</v>
      </c>
    </row>
    <row r="86" spans="1:14" ht="12.75">
      <c r="A86" s="56"/>
      <c r="B86" s="77" t="s">
        <v>118</v>
      </c>
      <c r="C86" s="83" t="s">
        <v>257</v>
      </c>
      <c r="D86" s="90"/>
      <c r="E86" s="90"/>
      <c r="F86" s="90"/>
      <c r="G86" s="90"/>
      <c r="H86" s="90"/>
      <c r="I86" s="112"/>
      <c r="J86" s="90"/>
      <c r="K86" s="90"/>
      <c r="L86" s="90"/>
      <c r="M86" s="133"/>
      <c r="N86" s="56"/>
    </row>
    <row r="87" spans="1:64" ht="12.75">
      <c r="A87" s="67" t="s">
        <v>106</v>
      </c>
      <c r="B87" s="76" t="s">
        <v>168</v>
      </c>
      <c r="C87" s="76" t="s">
        <v>258</v>
      </c>
      <c r="D87" s="88"/>
      <c r="E87" s="88"/>
      <c r="F87" s="88"/>
      <c r="G87" s="76" t="s">
        <v>281</v>
      </c>
      <c r="H87" s="99">
        <v>30</v>
      </c>
      <c r="I87" s="110">
        <v>0</v>
      </c>
      <c r="J87" s="99">
        <f>H87*AO87</f>
        <v>0</v>
      </c>
      <c r="K87" s="99">
        <f>H87*AP87</f>
        <v>0</v>
      </c>
      <c r="L87" s="99">
        <f>H87*I87</f>
        <v>0</v>
      </c>
      <c r="M87" s="131" t="s">
        <v>299</v>
      </c>
      <c r="N87" s="56"/>
      <c r="Z87" s="137">
        <f>IF(AQ87="5",BJ87,0)</f>
        <v>0</v>
      </c>
      <c r="AB87" s="137">
        <f>IF(AQ87="1",BH87,0)</f>
        <v>0</v>
      </c>
      <c r="AC87" s="137">
        <f>IF(AQ87="1",BI87,0)</f>
        <v>0</v>
      </c>
      <c r="AD87" s="137">
        <f>IF(AQ87="7",BH87,0)</f>
        <v>0</v>
      </c>
      <c r="AE87" s="137">
        <f>IF(AQ87="7",BI87,0)</f>
        <v>0</v>
      </c>
      <c r="AF87" s="137">
        <f>IF(AQ87="2",BH87,0)</f>
        <v>0</v>
      </c>
      <c r="AG87" s="137">
        <f>IF(AQ87="2",BI87,0)</f>
        <v>0</v>
      </c>
      <c r="AH87" s="137">
        <f>IF(AQ87="0",BJ87,0)</f>
        <v>0</v>
      </c>
      <c r="AI87" s="136"/>
      <c r="AJ87" s="99">
        <f>IF(AN87=0,L87,0)</f>
        <v>0</v>
      </c>
      <c r="AK87" s="99">
        <f>IF(AN87=15,L87,0)</f>
        <v>0</v>
      </c>
      <c r="AL87" s="99">
        <f>IF(AN87=21,L87,0)</f>
        <v>0</v>
      </c>
      <c r="AN87" s="137">
        <v>21</v>
      </c>
      <c r="AO87" s="137">
        <f>I87*0</f>
        <v>0</v>
      </c>
      <c r="AP87" s="137">
        <f>I87*(1-0)</f>
        <v>0</v>
      </c>
      <c r="AQ87" s="138" t="s">
        <v>65</v>
      </c>
      <c r="AV87" s="137">
        <f>AW87+AX87</f>
        <v>0</v>
      </c>
      <c r="AW87" s="137">
        <f>H87*AO87</f>
        <v>0</v>
      </c>
      <c r="AX87" s="137">
        <f>H87*AP87</f>
        <v>0</v>
      </c>
      <c r="AY87" s="140" t="s">
        <v>316</v>
      </c>
      <c r="AZ87" s="140" t="s">
        <v>321</v>
      </c>
      <c r="BA87" s="136" t="s">
        <v>322</v>
      </c>
      <c r="BC87" s="137">
        <f>AW87+AX87</f>
        <v>0</v>
      </c>
      <c r="BD87" s="137">
        <f>I87/(100-BE87)*100</f>
        <v>0</v>
      </c>
      <c r="BE87" s="137">
        <v>0</v>
      </c>
      <c r="BF87" s="137">
        <f>87</f>
        <v>87</v>
      </c>
      <c r="BH87" s="99">
        <f>H87*AO87</f>
        <v>0</v>
      </c>
      <c r="BI87" s="99">
        <f>H87*AP87</f>
        <v>0</v>
      </c>
      <c r="BJ87" s="99">
        <f>H87*I87</f>
        <v>0</v>
      </c>
      <c r="BK87" s="99" t="s">
        <v>327</v>
      </c>
      <c r="BL87" s="137" t="s">
        <v>163</v>
      </c>
    </row>
    <row r="88" spans="1:64" ht="12.75">
      <c r="A88" s="67" t="s">
        <v>107</v>
      </c>
      <c r="B88" s="76" t="s">
        <v>169</v>
      </c>
      <c r="C88" s="76" t="s">
        <v>259</v>
      </c>
      <c r="D88" s="88"/>
      <c r="E88" s="88"/>
      <c r="F88" s="88"/>
      <c r="G88" s="76" t="s">
        <v>284</v>
      </c>
      <c r="H88" s="99">
        <v>99</v>
      </c>
      <c r="I88" s="110">
        <v>0</v>
      </c>
      <c r="J88" s="99">
        <f>H88*AO88</f>
        <v>0</v>
      </c>
      <c r="K88" s="99">
        <f>H88*AP88</f>
        <v>0</v>
      </c>
      <c r="L88" s="99">
        <f>H88*I88</f>
        <v>0</v>
      </c>
      <c r="M88" s="131"/>
      <c r="N88" s="56"/>
      <c r="Z88" s="137">
        <f>IF(AQ88="5",BJ88,0)</f>
        <v>0</v>
      </c>
      <c r="AB88" s="137">
        <f>IF(AQ88="1",BH88,0)</f>
        <v>0</v>
      </c>
      <c r="AC88" s="137">
        <f>IF(AQ88="1",BI88,0)</f>
        <v>0</v>
      </c>
      <c r="AD88" s="137">
        <f>IF(AQ88="7",BH88,0)</f>
        <v>0</v>
      </c>
      <c r="AE88" s="137">
        <f>IF(AQ88="7",BI88,0)</f>
        <v>0</v>
      </c>
      <c r="AF88" s="137">
        <f>IF(AQ88="2",BH88,0)</f>
        <v>0</v>
      </c>
      <c r="AG88" s="137">
        <f>IF(AQ88="2",BI88,0)</f>
        <v>0</v>
      </c>
      <c r="AH88" s="137">
        <f>IF(AQ88="0",BJ88,0)</f>
        <v>0</v>
      </c>
      <c r="AI88" s="136"/>
      <c r="AJ88" s="99">
        <f>IF(AN88=0,L88,0)</f>
        <v>0</v>
      </c>
      <c r="AK88" s="99">
        <f>IF(AN88=15,L88,0)</f>
        <v>0</v>
      </c>
      <c r="AL88" s="99">
        <f>IF(AN88=21,L88,0)</f>
        <v>0</v>
      </c>
      <c r="AN88" s="137">
        <v>21</v>
      </c>
      <c r="AO88" s="137">
        <f>I88*0</f>
        <v>0</v>
      </c>
      <c r="AP88" s="137">
        <f>I88*(1-0)</f>
        <v>0</v>
      </c>
      <c r="AQ88" s="138" t="s">
        <v>65</v>
      </c>
      <c r="AV88" s="137">
        <f>AW88+AX88</f>
        <v>0</v>
      </c>
      <c r="AW88" s="137">
        <f>H88*AO88</f>
        <v>0</v>
      </c>
      <c r="AX88" s="137">
        <f>H88*AP88</f>
        <v>0</v>
      </c>
      <c r="AY88" s="140" t="s">
        <v>316</v>
      </c>
      <c r="AZ88" s="140" t="s">
        <v>321</v>
      </c>
      <c r="BA88" s="136" t="s">
        <v>322</v>
      </c>
      <c r="BC88" s="137">
        <f>AW88+AX88</f>
        <v>0</v>
      </c>
      <c r="BD88" s="137">
        <f>I88/(100-BE88)*100</f>
        <v>0</v>
      </c>
      <c r="BE88" s="137">
        <v>0</v>
      </c>
      <c r="BF88" s="137">
        <f>88</f>
        <v>88</v>
      </c>
      <c r="BH88" s="99">
        <f>H88*AO88</f>
        <v>0</v>
      </c>
      <c r="BI88" s="99">
        <f>H88*AP88</f>
        <v>0</v>
      </c>
      <c r="BJ88" s="99">
        <f>H88*I88</f>
        <v>0</v>
      </c>
      <c r="BK88" s="99" t="s">
        <v>327</v>
      </c>
      <c r="BL88" s="137" t="s">
        <v>163</v>
      </c>
    </row>
    <row r="89" spans="1:47" ht="12.75">
      <c r="A89" s="66"/>
      <c r="B89" s="75" t="s">
        <v>170</v>
      </c>
      <c r="C89" s="75" t="s">
        <v>260</v>
      </c>
      <c r="D89" s="87"/>
      <c r="E89" s="87"/>
      <c r="F89" s="87"/>
      <c r="G89" s="97" t="s">
        <v>60</v>
      </c>
      <c r="H89" s="97" t="s">
        <v>60</v>
      </c>
      <c r="I89" s="109" t="s">
        <v>60</v>
      </c>
      <c r="J89" s="143">
        <f>SUM(J90:J93)</f>
        <v>0</v>
      </c>
      <c r="K89" s="143">
        <f>SUM(K90:K93)</f>
        <v>0</v>
      </c>
      <c r="L89" s="143">
        <f>SUM(L90:L93)</f>
        <v>0</v>
      </c>
      <c r="M89" s="130"/>
      <c r="N89" s="56"/>
      <c r="AI89" s="136"/>
      <c r="AS89" s="143">
        <f>SUM(AJ90:AJ93)</f>
        <v>0</v>
      </c>
      <c r="AT89" s="143">
        <f>SUM(AK90:AK93)</f>
        <v>0</v>
      </c>
      <c r="AU89" s="143">
        <f>SUM(AL90:AL93)</f>
        <v>0</v>
      </c>
    </row>
    <row r="90" spans="1:64" ht="12.75">
      <c r="A90" s="67" t="s">
        <v>108</v>
      </c>
      <c r="B90" s="76" t="s">
        <v>171</v>
      </c>
      <c r="C90" s="76" t="s">
        <v>261</v>
      </c>
      <c r="D90" s="88"/>
      <c r="E90" s="88"/>
      <c r="F90" s="88"/>
      <c r="G90" s="76" t="s">
        <v>285</v>
      </c>
      <c r="H90" s="99">
        <v>10000</v>
      </c>
      <c r="I90" s="110">
        <v>0</v>
      </c>
      <c r="J90" s="99">
        <f>H90*AO90</f>
        <v>0</v>
      </c>
      <c r="K90" s="99">
        <f>H90*AP90</f>
        <v>0</v>
      </c>
      <c r="L90" s="99">
        <f>H90*I90</f>
        <v>0</v>
      </c>
      <c r="M90" s="131" t="s">
        <v>298</v>
      </c>
      <c r="N90" s="56"/>
      <c r="Z90" s="137">
        <f>IF(AQ90="5",BJ90,0)</f>
        <v>0</v>
      </c>
      <c r="AB90" s="137">
        <f>IF(AQ90="1",BH90,0)</f>
        <v>0</v>
      </c>
      <c r="AC90" s="137">
        <f>IF(AQ90="1",BI90,0)</f>
        <v>0</v>
      </c>
      <c r="AD90" s="137">
        <f>IF(AQ90="7",BH90,0)</f>
        <v>0</v>
      </c>
      <c r="AE90" s="137">
        <f>IF(AQ90="7",BI90,0)</f>
        <v>0</v>
      </c>
      <c r="AF90" s="137">
        <f>IF(AQ90="2",BH90,0)</f>
        <v>0</v>
      </c>
      <c r="AG90" s="137">
        <f>IF(AQ90="2",BI90,0)</f>
        <v>0</v>
      </c>
      <c r="AH90" s="137">
        <f>IF(AQ90="0",BJ90,0)</f>
        <v>0</v>
      </c>
      <c r="AI90" s="136"/>
      <c r="AJ90" s="99">
        <f>IF(AN90=0,L90,0)</f>
        <v>0</v>
      </c>
      <c r="AK90" s="99">
        <f>IF(AN90=15,L90,0)</f>
        <v>0</v>
      </c>
      <c r="AL90" s="99">
        <f>IF(AN90=21,L90,0)</f>
        <v>0</v>
      </c>
      <c r="AN90" s="137">
        <v>21</v>
      </c>
      <c r="AO90" s="137">
        <f>I90*0</f>
        <v>0</v>
      </c>
      <c r="AP90" s="137">
        <f>I90*(1-0)</f>
        <v>0</v>
      </c>
      <c r="AQ90" s="138" t="s">
        <v>62</v>
      </c>
      <c r="AV90" s="137">
        <f>AW90+AX90</f>
        <v>0</v>
      </c>
      <c r="AW90" s="137">
        <f>H90*AO90</f>
        <v>0</v>
      </c>
      <c r="AX90" s="137">
        <f>H90*AP90</f>
        <v>0</v>
      </c>
      <c r="AY90" s="140" t="s">
        <v>317</v>
      </c>
      <c r="AZ90" s="140" t="s">
        <v>321</v>
      </c>
      <c r="BA90" s="136" t="s">
        <v>322</v>
      </c>
      <c r="BC90" s="137">
        <f>AW90+AX90</f>
        <v>0</v>
      </c>
      <c r="BD90" s="137">
        <f>I90/(100-BE90)*100</f>
        <v>0</v>
      </c>
      <c r="BE90" s="137">
        <v>0</v>
      </c>
      <c r="BF90" s="137">
        <f>90</f>
        <v>90</v>
      </c>
      <c r="BH90" s="99">
        <f>H90*AO90</f>
        <v>0</v>
      </c>
      <c r="BI90" s="99">
        <f>H90*AP90</f>
        <v>0</v>
      </c>
      <c r="BJ90" s="99">
        <f>H90*I90</f>
        <v>0</v>
      </c>
      <c r="BK90" s="99" t="s">
        <v>327</v>
      </c>
      <c r="BL90" s="137" t="s">
        <v>170</v>
      </c>
    </row>
    <row r="91" spans="1:14" ht="12.75">
      <c r="A91" s="56"/>
      <c r="B91" s="77" t="s">
        <v>116</v>
      </c>
      <c r="C91" s="82" t="s">
        <v>262</v>
      </c>
      <c r="D91" s="89"/>
      <c r="E91" s="89"/>
      <c r="F91" s="89"/>
      <c r="G91" s="89"/>
      <c r="H91" s="89"/>
      <c r="I91" s="111"/>
      <c r="J91" s="89"/>
      <c r="K91" s="89"/>
      <c r="L91" s="89"/>
      <c r="M91" s="132"/>
      <c r="N91" s="56"/>
    </row>
    <row r="92" spans="1:64" ht="12.75">
      <c r="A92" s="67" t="s">
        <v>109</v>
      </c>
      <c r="B92" s="76" t="s">
        <v>172</v>
      </c>
      <c r="C92" s="76" t="s">
        <v>263</v>
      </c>
      <c r="D92" s="88"/>
      <c r="E92" s="88"/>
      <c r="F92" s="88"/>
      <c r="G92" s="76" t="s">
        <v>285</v>
      </c>
      <c r="H92" s="99">
        <v>10000</v>
      </c>
      <c r="I92" s="110">
        <v>0</v>
      </c>
      <c r="J92" s="99">
        <f>H92*AO92</f>
        <v>0</v>
      </c>
      <c r="K92" s="99">
        <f>H92*AP92</f>
        <v>0</v>
      </c>
      <c r="L92" s="99">
        <f>H92*I92</f>
        <v>0</v>
      </c>
      <c r="M92" s="131" t="s">
        <v>298</v>
      </c>
      <c r="N92" s="56"/>
      <c r="Z92" s="137">
        <f>IF(AQ92="5",BJ92,0)</f>
        <v>0</v>
      </c>
      <c r="AB92" s="137">
        <f>IF(AQ92="1",BH92,0)</f>
        <v>0</v>
      </c>
      <c r="AC92" s="137">
        <f>IF(AQ92="1",BI92,0)</f>
        <v>0</v>
      </c>
      <c r="AD92" s="137">
        <f>IF(AQ92="7",BH92,0)</f>
        <v>0</v>
      </c>
      <c r="AE92" s="137">
        <f>IF(AQ92="7",BI92,0)</f>
        <v>0</v>
      </c>
      <c r="AF92" s="137">
        <f>IF(AQ92="2",BH92,0)</f>
        <v>0</v>
      </c>
      <c r="AG92" s="137">
        <f>IF(AQ92="2",BI92,0)</f>
        <v>0</v>
      </c>
      <c r="AH92" s="137">
        <f>IF(AQ92="0",BJ92,0)</f>
        <v>0</v>
      </c>
      <c r="AI92" s="136"/>
      <c r="AJ92" s="99">
        <f>IF(AN92=0,L92,0)</f>
        <v>0</v>
      </c>
      <c r="AK92" s="99">
        <f>IF(AN92=15,L92,0)</f>
        <v>0</v>
      </c>
      <c r="AL92" s="99">
        <f>IF(AN92=21,L92,0)</f>
        <v>0</v>
      </c>
      <c r="AN92" s="137">
        <v>21</v>
      </c>
      <c r="AO92" s="137">
        <f>I92*0</f>
        <v>0</v>
      </c>
      <c r="AP92" s="137">
        <f>I92*(1-0)</f>
        <v>0</v>
      </c>
      <c r="AQ92" s="138" t="s">
        <v>62</v>
      </c>
      <c r="AV92" s="137">
        <f>AW92+AX92</f>
        <v>0</v>
      </c>
      <c r="AW92" s="137">
        <f>H92*AO92</f>
        <v>0</v>
      </c>
      <c r="AX92" s="137">
        <f>H92*AP92</f>
        <v>0</v>
      </c>
      <c r="AY92" s="140" t="s">
        <v>317</v>
      </c>
      <c r="AZ92" s="140" t="s">
        <v>321</v>
      </c>
      <c r="BA92" s="136" t="s">
        <v>322</v>
      </c>
      <c r="BC92" s="137">
        <f>AW92+AX92</f>
        <v>0</v>
      </c>
      <c r="BD92" s="137">
        <f>I92/(100-BE92)*100</f>
        <v>0</v>
      </c>
      <c r="BE92" s="137">
        <v>0</v>
      </c>
      <c r="BF92" s="137">
        <f>92</f>
        <v>92</v>
      </c>
      <c r="BH92" s="99">
        <f>H92*AO92</f>
        <v>0</v>
      </c>
      <c r="BI92" s="99">
        <f>H92*AP92</f>
        <v>0</v>
      </c>
      <c r="BJ92" s="99">
        <f>H92*I92</f>
        <v>0</v>
      </c>
      <c r="BK92" s="99" t="s">
        <v>327</v>
      </c>
      <c r="BL92" s="137" t="s">
        <v>170</v>
      </c>
    </row>
    <row r="93" spans="1:64" ht="12.75">
      <c r="A93" s="67" t="s">
        <v>110</v>
      </c>
      <c r="B93" s="76" t="s">
        <v>173</v>
      </c>
      <c r="C93" s="76" t="s">
        <v>264</v>
      </c>
      <c r="D93" s="88"/>
      <c r="E93" s="88"/>
      <c r="F93" s="88"/>
      <c r="G93" s="76" t="s">
        <v>285</v>
      </c>
      <c r="H93" s="99">
        <v>15000</v>
      </c>
      <c r="I93" s="110">
        <v>0</v>
      </c>
      <c r="J93" s="99">
        <f>H93*AO93</f>
        <v>0</v>
      </c>
      <c r="K93" s="99">
        <f>H93*AP93</f>
        <v>0</v>
      </c>
      <c r="L93" s="99">
        <f>H93*I93</f>
        <v>0</v>
      </c>
      <c r="M93" s="131" t="s">
        <v>298</v>
      </c>
      <c r="N93" s="56"/>
      <c r="Z93" s="137">
        <f>IF(AQ93="5",BJ93,0)</f>
        <v>0</v>
      </c>
      <c r="AB93" s="137">
        <f>IF(AQ93="1",BH93,0)</f>
        <v>0</v>
      </c>
      <c r="AC93" s="137">
        <f>IF(AQ93="1",BI93,0)</f>
        <v>0</v>
      </c>
      <c r="AD93" s="137">
        <f>IF(AQ93="7",BH93,0)</f>
        <v>0</v>
      </c>
      <c r="AE93" s="137">
        <f>IF(AQ93="7",BI93,0)</f>
        <v>0</v>
      </c>
      <c r="AF93" s="137">
        <f>IF(AQ93="2",BH93,0)</f>
        <v>0</v>
      </c>
      <c r="AG93" s="137">
        <f>IF(AQ93="2",BI93,0)</f>
        <v>0</v>
      </c>
      <c r="AH93" s="137">
        <f>IF(AQ93="0",BJ93,0)</f>
        <v>0</v>
      </c>
      <c r="AI93" s="136"/>
      <c r="AJ93" s="99">
        <f>IF(AN93=0,L93,0)</f>
        <v>0</v>
      </c>
      <c r="AK93" s="99">
        <f>IF(AN93=15,L93,0)</f>
        <v>0</v>
      </c>
      <c r="AL93" s="99">
        <f>IF(AN93=21,L93,0)</f>
        <v>0</v>
      </c>
      <c r="AN93" s="137">
        <v>21</v>
      </c>
      <c r="AO93" s="137">
        <f>I93*0</f>
        <v>0</v>
      </c>
      <c r="AP93" s="137">
        <f>I93*(1-0)</f>
        <v>0</v>
      </c>
      <c r="AQ93" s="138" t="s">
        <v>62</v>
      </c>
      <c r="AV93" s="137">
        <f>AW93+AX93</f>
        <v>0</v>
      </c>
      <c r="AW93" s="137">
        <f>H93*AO93</f>
        <v>0</v>
      </c>
      <c r="AX93" s="137">
        <f>H93*AP93</f>
        <v>0</v>
      </c>
      <c r="AY93" s="140" t="s">
        <v>317</v>
      </c>
      <c r="AZ93" s="140" t="s">
        <v>321</v>
      </c>
      <c r="BA93" s="136" t="s">
        <v>322</v>
      </c>
      <c r="BC93" s="137">
        <f>AW93+AX93</f>
        <v>0</v>
      </c>
      <c r="BD93" s="137">
        <f>I93/(100-BE93)*100</f>
        <v>0</v>
      </c>
      <c r="BE93" s="137">
        <v>0</v>
      </c>
      <c r="BF93" s="137">
        <f>93</f>
        <v>93</v>
      </c>
      <c r="BH93" s="99">
        <f>H93*AO93</f>
        <v>0</v>
      </c>
      <c r="BI93" s="99">
        <f>H93*AP93</f>
        <v>0</v>
      </c>
      <c r="BJ93" s="99">
        <f>H93*I93</f>
        <v>0</v>
      </c>
      <c r="BK93" s="99" t="s">
        <v>327</v>
      </c>
      <c r="BL93" s="137" t="s">
        <v>170</v>
      </c>
    </row>
    <row r="94" spans="1:14" ht="63.75" customHeight="1">
      <c r="A94" s="56"/>
      <c r="B94" s="77" t="s">
        <v>116</v>
      </c>
      <c r="C94" s="82" t="s">
        <v>265</v>
      </c>
      <c r="D94" s="89"/>
      <c r="E94" s="89"/>
      <c r="F94" s="89"/>
      <c r="G94" s="89"/>
      <c r="H94" s="89"/>
      <c r="I94" s="111"/>
      <c r="J94" s="89"/>
      <c r="K94" s="89"/>
      <c r="L94" s="89"/>
      <c r="M94" s="132"/>
      <c r="N94" s="56"/>
    </row>
    <row r="95" spans="1:14" ht="51" customHeight="1">
      <c r="A95" s="56"/>
      <c r="C95" s="82" t="s">
        <v>266</v>
      </c>
      <c r="D95" s="89"/>
      <c r="E95" s="89"/>
      <c r="F95" s="89"/>
      <c r="G95" s="89"/>
      <c r="H95" s="89"/>
      <c r="I95" s="111"/>
      <c r="J95" s="89"/>
      <c r="K95" s="89"/>
      <c r="L95" s="89"/>
      <c r="M95" s="132"/>
      <c r="N95" s="56"/>
    </row>
    <row r="96" spans="1:47" ht="12.75">
      <c r="A96" s="66"/>
      <c r="B96" s="75" t="s">
        <v>174</v>
      </c>
      <c r="C96" s="75" t="s">
        <v>267</v>
      </c>
      <c r="D96" s="87"/>
      <c r="E96" s="87"/>
      <c r="F96" s="87"/>
      <c r="G96" s="97" t="s">
        <v>60</v>
      </c>
      <c r="H96" s="97" t="s">
        <v>60</v>
      </c>
      <c r="I96" s="109" t="s">
        <v>60</v>
      </c>
      <c r="J96" s="143">
        <f>SUM(J97:J100)</f>
        <v>0</v>
      </c>
      <c r="K96" s="143">
        <f>SUM(K97:K100)</f>
        <v>0</v>
      </c>
      <c r="L96" s="143">
        <f>SUM(L97:L100)</f>
        <v>0</v>
      </c>
      <c r="M96" s="130"/>
      <c r="N96" s="56"/>
      <c r="AI96" s="136"/>
      <c r="AS96" s="143">
        <f>SUM(AJ97:AJ100)</f>
        <v>0</v>
      </c>
      <c r="AT96" s="143">
        <f>SUM(AK97:AK100)</f>
        <v>0</v>
      </c>
      <c r="AU96" s="143">
        <f>SUM(AL97:AL100)</f>
        <v>0</v>
      </c>
    </row>
    <row r="97" spans="1:64" ht="12.75">
      <c r="A97" s="67" t="s">
        <v>111</v>
      </c>
      <c r="B97" s="76" t="s">
        <v>175</v>
      </c>
      <c r="C97" s="76" t="s">
        <v>268</v>
      </c>
      <c r="D97" s="88"/>
      <c r="E97" s="88"/>
      <c r="F97" s="88"/>
      <c r="G97" s="76" t="s">
        <v>279</v>
      </c>
      <c r="H97" s="99">
        <v>80</v>
      </c>
      <c r="I97" s="110">
        <v>0</v>
      </c>
      <c r="J97" s="99">
        <f>H97*AO97</f>
        <v>0</v>
      </c>
      <c r="K97" s="99">
        <f>H97*AP97</f>
        <v>0</v>
      </c>
      <c r="L97" s="99">
        <f>H97*I97</f>
        <v>0</v>
      </c>
      <c r="M97" s="131"/>
      <c r="N97" s="56"/>
      <c r="Z97" s="137">
        <f>IF(AQ97="5",BJ97,0)</f>
        <v>0</v>
      </c>
      <c r="AB97" s="137">
        <f>IF(AQ97="1",BH97,0)</f>
        <v>0</v>
      </c>
      <c r="AC97" s="137">
        <f>IF(AQ97="1",BI97,0)</f>
        <v>0</v>
      </c>
      <c r="AD97" s="137">
        <f>IF(AQ97="7",BH97,0)</f>
        <v>0</v>
      </c>
      <c r="AE97" s="137">
        <f>IF(AQ97="7",BI97,0)</f>
        <v>0</v>
      </c>
      <c r="AF97" s="137">
        <f>IF(AQ97="2",BH97,0)</f>
        <v>0</v>
      </c>
      <c r="AG97" s="137">
        <f>IF(AQ97="2",BI97,0)</f>
        <v>0</v>
      </c>
      <c r="AH97" s="137">
        <f>IF(AQ97="0",BJ97,0)</f>
        <v>0</v>
      </c>
      <c r="AI97" s="136"/>
      <c r="AJ97" s="99">
        <f>IF(AN97=0,L97,0)</f>
        <v>0</v>
      </c>
      <c r="AK97" s="99">
        <f>IF(AN97=15,L97,0)</f>
        <v>0</v>
      </c>
      <c r="AL97" s="99">
        <f>IF(AN97=21,L97,0)</f>
        <v>0</v>
      </c>
      <c r="AN97" s="137">
        <v>21</v>
      </c>
      <c r="AO97" s="137">
        <f>I97*0</f>
        <v>0</v>
      </c>
      <c r="AP97" s="137">
        <f>I97*(1-0)</f>
        <v>0</v>
      </c>
      <c r="AQ97" s="138" t="s">
        <v>62</v>
      </c>
      <c r="AV97" s="137">
        <f>AW97+AX97</f>
        <v>0</v>
      </c>
      <c r="AW97" s="137">
        <f>H97*AO97</f>
        <v>0</v>
      </c>
      <c r="AX97" s="137">
        <f>H97*AP97</f>
        <v>0</v>
      </c>
      <c r="AY97" s="140" t="s">
        <v>318</v>
      </c>
      <c r="AZ97" s="140" t="s">
        <v>321</v>
      </c>
      <c r="BA97" s="136" t="s">
        <v>322</v>
      </c>
      <c r="BC97" s="137">
        <f>AW97+AX97</f>
        <v>0</v>
      </c>
      <c r="BD97" s="137">
        <f>I97/(100-BE97)*100</f>
        <v>0</v>
      </c>
      <c r="BE97" s="137">
        <v>0</v>
      </c>
      <c r="BF97" s="137">
        <f>97</f>
        <v>97</v>
      </c>
      <c r="BH97" s="99">
        <f>H97*AO97</f>
        <v>0</v>
      </c>
      <c r="BI97" s="99">
        <f>H97*AP97</f>
        <v>0</v>
      </c>
      <c r="BJ97" s="99">
        <f>H97*I97</f>
        <v>0</v>
      </c>
      <c r="BK97" s="99" t="s">
        <v>327</v>
      </c>
      <c r="BL97" s="137" t="s">
        <v>174</v>
      </c>
    </row>
    <row r="98" spans="1:64" ht="12.75">
      <c r="A98" s="67" t="s">
        <v>112</v>
      </c>
      <c r="B98" s="76" t="s">
        <v>176</v>
      </c>
      <c r="C98" s="76" t="s">
        <v>269</v>
      </c>
      <c r="D98" s="88"/>
      <c r="E98" s="88"/>
      <c r="F98" s="88"/>
      <c r="G98" s="76" t="s">
        <v>286</v>
      </c>
      <c r="H98" s="99">
        <v>1</v>
      </c>
      <c r="I98" s="110">
        <v>0</v>
      </c>
      <c r="J98" s="99">
        <f>H98*AO98</f>
        <v>0</v>
      </c>
      <c r="K98" s="99">
        <f>H98*AP98</f>
        <v>0</v>
      </c>
      <c r="L98" s="99">
        <f>H98*I98</f>
        <v>0</v>
      </c>
      <c r="M98" s="131"/>
      <c r="N98" s="56"/>
      <c r="Z98" s="137">
        <f>IF(AQ98="5",BJ98,0)</f>
        <v>0</v>
      </c>
      <c r="AB98" s="137">
        <f>IF(AQ98="1",BH98,0)</f>
        <v>0</v>
      </c>
      <c r="AC98" s="137">
        <f>IF(AQ98="1",BI98,0)</f>
        <v>0</v>
      </c>
      <c r="AD98" s="137">
        <f>IF(AQ98="7",BH98,0)</f>
        <v>0</v>
      </c>
      <c r="AE98" s="137">
        <f>IF(AQ98="7",BI98,0)</f>
        <v>0</v>
      </c>
      <c r="AF98" s="137">
        <f>IF(AQ98="2",BH98,0)</f>
        <v>0</v>
      </c>
      <c r="AG98" s="137">
        <f>IF(AQ98="2",BI98,0)</f>
        <v>0</v>
      </c>
      <c r="AH98" s="137">
        <f>IF(AQ98="0",BJ98,0)</f>
        <v>0</v>
      </c>
      <c r="AI98" s="136"/>
      <c r="AJ98" s="99">
        <f>IF(AN98=0,L98,0)</f>
        <v>0</v>
      </c>
      <c r="AK98" s="99">
        <f>IF(AN98=15,L98,0)</f>
        <v>0</v>
      </c>
      <c r="AL98" s="99">
        <f>IF(AN98=21,L98,0)</f>
        <v>0</v>
      </c>
      <c r="AN98" s="137">
        <v>21</v>
      </c>
      <c r="AO98" s="137">
        <f>I98*0</f>
        <v>0</v>
      </c>
      <c r="AP98" s="137">
        <f>I98*(1-0)</f>
        <v>0</v>
      </c>
      <c r="AQ98" s="138" t="s">
        <v>62</v>
      </c>
      <c r="AV98" s="137">
        <f>AW98+AX98</f>
        <v>0</v>
      </c>
      <c r="AW98" s="137">
        <f>H98*AO98</f>
        <v>0</v>
      </c>
      <c r="AX98" s="137">
        <f>H98*AP98</f>
        <v>0</v>
      </c>
      <c r="AY98" s="140" t="s">
        <v>318</v>
      </c>
      <c r="AZ98" s="140" t="s">
        <v>321</v>
      </c>
      <c r="BA98" s="136" t="s">
        <v>322</v>
      </c>
      <c r="BC98" s="137">
        <f>AW98+AX98</f>
        <v>0</v>
      </c>
      <c r="BD98" s="137">
        <f>I98/(100-BE98)*100</f>
        <v>0</v>
      </c>
      <c r="BE98" s="137">
        <v>0</v>
      </c>
      <c r="BF98" s="137">
        <f>98</f>
        <v>98</v>
      </c>
      <c r="BH98" s="99">
        <f>H98*AO98</f>
        <v>0</v>
      </c>
      <c r="BI98" s="99">
        <f>H98*AP98</f>
        <v>0</v>
      </c>
      <c r="BJ98" s="99">
        <f>H98*I98</f>
        <v>0</v>
      </c>
      <c r="BK98" s="99" t="s">
        <v>327</v>
      </c>
      <c r="BL98" s="137" t="s">
        <v>174</v>
      </c>
    </row>
    <row r="99" spans="1:64" ht="12.75">
      <c r="A99" s="67" t="s">
        <v>113</v>
      </c>
      <c r="B99" s="76" t="s">
        <v>177</v>
      </c>
      <c r="C99" s="76" t="s">
        <v>270</v>
      </c>
      <c r="D99" s="88"/>
      <c r="E99" s="88"/>
      <c r="F99" s="88"/>
      <c r="G99" s="76" t="s">
        <v>286</v>
      </c>
      <c r="H99" s="99">
        <v>1</v>
      </c>
      <c r="I99" s="110">
        <v>0</v>
      </c>
      <c r="J99" s="99">
        <f>H99*AO99</f>
        <v>0</v>
      </c>
      <c r="K99" s="99">
        <f>H99*AP99</f>
        <v>0</v>
      </c>
      <c r="L99" s="99">
        <f>H99*I99</f>
        <v>0</v>
      </c>
      <c r="M99" s="131"/>
      <c r="N99" s="56"/>
      <c r="Z99" s="137">
        <f>IF(AQ99="5",BJ99,0)</f>
        <v>0</v>
      </c>
      <c r="AB99" s="137">
        <f>IF(AQ99="1",BH99,0)</f>
        <v>0</v>
      </c>
      <c r="AC99" s="137">
        <f>IF(AQ99="1",BI99,0)</f>
        <v>0</v>
      </c>
      <c r="AD99" s="137">
        <f>IF(AQ99="7",BH99,0)</f>
        <v>0</v>
      </c>
      <c r="AE99" s="137">
        <f>IF(AQ99="7",BI99,0)</f>
        <v>0</v>
      </c>
      <c r="AF99" s="137">
        <f>IF(AQ99="2",BH99,0)</f>
        <v>0</v>
      </c>
      <c r="AG99" s="137">
        <f>IF(AQ99="2",BI99,0)</f>
        <v>0</v>
      </c>
      <c r="AH99" s="137">
        <f>IF(AQ99="0",BJ99,0)</f>
        <v>0</v>
      </c>
      <c r="AI99" s="136"/>
      <c r="AJ99" s="99">
        <f>IF(AN99=0,L99,0)</f>
        <v>0</v>
      </c>
      <c r="AK99" s="99">
        <f>IF(AN99=15,L99,0)</f>
        <v>0</v>
      </c>
      <c r="AL99" s="99">
        <f>IF(AN99=21,L99,0)</f>
        <v>0</v>
      </c>
      <c r="AN99" s="137">
        <v>21</v>
      </c>
      <c r="AO99" s="137">
        <f>I99*0</f>
        <v>0</v>
      </c>
      <c r="AP99" s="137">
        <f>I99*(1-0)</f>
        <v>0</v>
      </c>
      <c r="AQ99" s="138" t="s">
        <v>62</v>
      </c>
      <c r="AV99" s="137">
        <f>AW99+AX99</f>
        <v>0</v>
      </c>
      <c r="AW99" s="137">
        <f>H99*AO99</f>
        <v>0</v>
      </c>
      <c r="AX99" s="137">
        <f>H99*AP99</f>
        <v>0</v>
      </c>
      <c r="AY99" s="140" t="s">
        <v>318</v>
      </c>
      <c r="AZ99" s="140" t="s">
        <v>321</v>
      </c>
      <c r="BA99" s="136" t="s">
        <v>322</v>
      </c>
      <c r="BC99" s="137">
        <f>AW99+AX99</f>
        <v>0</v>
      </c>
      <c r="BD99" s="137">
        <f>I99/(100-BE99)*100</f>
        <v>0</v>
      </c>
      <c r="BE99" s="137">
        <v>0</v>
      </c>
      <c r="BF99" s="137">
        <f>99</f>
        <v>99</v>
      </c>
      <c r="BH99" s="99">
        <f>H99*AO99</f>
        <v>0</v>
      </c>
      <c r="BI99" s="99">
        <f>H99*AP99</f>
        <v>0</v>
      </c>
      <c r="BJ99" s="99">
        <f>H99*I99</f>
        <v>0</v>
      </c>
      <c r="BK99" s="99" t="s">
        <v>327</v>
      </c>
      <c r="BL99" s="137" t="s">
        <v>174</v>
      </c>
    </row>
    <row r="100" spans="1:64" ht="12.75">
      <c r="A100" s="69" t="s">
        <v>56</v>
      </c>
      <c r="B100" s="79" t="s">
        <v>178</v>
      </c>
      <c r="C100" s="79" t="s">
        <v>271</v>
      </c>
      <c r="D100" s="92"/>
      <c r="E100" s="92"/>
      <c r="F100" s="92"/>
      <c r="G100" s="79" t="s">
        <v>286</v>
      </c>
      <c r="H100" s="101">
        <v>1</v>
      </c>
      <c r="I100" s="114">
        <v>0</v>
      </c>
      <c r="J100" s="101">
        <f>H100*AO100</f>
        <v>0</v>
      </c>
      <c r="K100" s="101">
        <f>H100*AP100</f>
        <v>0</v>
      </c>
      <c r="L100" s="101">
        <f>H100*I100</f>
        <v>0</v>
      </c>
      <c r="M100" s="135"/>
      <c r="N100" s="56"/>
      <c r="Z100" s="137">
        <f>IF(AQ100="5",BJ100,0)</f>
        <v>0</v>
      </c>
      <c r="AB100" s="137">
        <f>IF(AQ100="1",BH100,0)</f>
        <v>0</v>
      </c>
      <c r="AC100" s="137">
        <f>IF(AQ100="1",BI100,0)</f>
        <v>0</v>
      </c>
      <c r="AD100" s="137">
        <f>IF(AQ100="7",BH100,0)</f>
        <v>0</v>
      </c>
      <c r="AE100" s="137">
        <f>IF(AQ100="7",BI100,0)</f>
        <v>0</v>
      </c>
      <c r="AF100" s="137">
        <f>IF(AQ100="2",BH100,0)</f>
        <v>0</v>
      </c>
      <c r="AG100" s="137">
        <f>IF(AQ100="2",BI100,0)</f>
        <v>0</v>
      </c>
      <c r="AH100" s="137">
        <f>IF(AQ100="0",BJ100,0)</f>
        <v>0</v>
      </c>
      <c r="AI100" s="136"/>
      <c r="AJ100" s="99">
        <f>IF(AN100=0,L100,0)</f>
        <v>0</v>
      </c>
      <c r="AK100" s="99">
        <f>IF(AN100=15,L100,0)</f>
        <v>0</v>
      </c>
      <c r="AL100" s="99">
        <f>IF(AN100=21,L100,0)</f>
        <v>0</v>
      </c>
      <c r="AN100" s="137">
        <v>21</v>
      </c>
      <c r="AO100" s="137">
        <f>I100*0</f>
        <v>0</v>
      </c>
      <c r="AP100" s="137">
        <f>I100*(1-0)</f>
        <v>0</v>
      </c>
      <c r="AQ100" s="138" t="s">
        <v>62</v>
      </c>
      <c r="AV100" s="137">
        <f>AW100+AX100</f>
        <v>0</v>
      </c>
      <c r="AW100" s="137">
        <f>H100*AO100</f>
        <v>0</v>
      </c>
      <c r="AX100" s="137">
        <f>H100*AP100</f>
        <v>0</v>
      </c>
      <c r="AY100" s="140" t="s">
        <v>318</v>
      </c>
      <c r="AZ100" s="140" t="s">
        <v>321</v>
      </c>
      <c r="BA100" s="136" t="s">
        <v>322</v>
      </c>
      <c r="BC100" s="137">
        <f>AW100+AX100</f>
        <v>0</v>
      </c>
      <c r="BD100" s="137">
        <f>I100/(100-BE100)*100</f>
        <v>0</v>
      </c>
      <c r="BE100" s="137">
        <v>0</v>
      </c>
      <c r="BF100" s="137">
        <f>100</f>
        <v>100</v>
      </c>
      <c r="BH100" s="99">
        <f>H100*AO100</f>
        <v>0</v>
      </c>
      <c r="BI100" s="99">
        <f>H100*AP100</f>
        <v>0</v>
      </c>
      <c r="BJ100" s="99">
        <f>H100*I100</f>
        <v>0</v>
      </c>
      <c r="BK100" s="99" t="s">
        <v>327</v>
      </c>
      <c r="BL100" s="137" t="s">
        <v>174</v>
      </c>
    </row>
    <row r="101" spans="1:13" ht="12.75">
      <c r="A101" s="12"/>
      <c r="B101" s="12"/>
      <c r="C101" s="12"/>
      <c r="D101" s="12"/>
      <c r="E101" s="12"/>
      <c r="F101" s="12"/>
      <c r="G101" s="12"/>
      <c r="H101" s="12"/>
      <c r="I101" s="12"/>
      <c r="J101" s="119" t="s">
        <v>294</v>
      </c>
      <c r="K101" s="40"/>
      <c r="L101" s="144">
        <f>L13+L18+L22+L24+L60+L71+L81+L89+L96</f>
        <v>0</v>
      </c>
      <c r="M101" s="12"/>
    </row>
    <row r="102" ht="11.25" customHeight="1">
      <c r="A102" s="70" t="s">
        <v>18</v>
      </c>
    </row>
    <row r="103" spans="1:13" ht="12.75">
      <c r="A103" s="19"/>
      <c r="B103" s="21"/>
      <c r="C103" s="21"/>
      <c r="D103" s="21"/>
      <c r="E103" s="21"/>
      <c r="F103" s="21"/>
      <c r="G103" s="21"/>
      <c r="H103" s="21"/>
      <c r="I103" s="21"/>
      <c r="J103" s="21"/>
      <c r="K103" s="21"/>
      <c r="L103" s="21"/>
      <c r="M103" s="21"/>
    </row>
  </sheetData>
  <sheetProtection sheet="1" objects="1" scenarios="1"/>
  <mergeCells count="119">
    <mergeCell ref="A1:M1"/>
    <mergeCell ref="A2:B3"/>
    <mergeCell ref="C2:D3"/>
    <mergeCell ref="E2:F3"/>
    <mergeCell ref="G2:H3"/>
    <mergeCell ref="I2:I3"/>
    <mergeCell ref="J2:M3"/>
    <mergeCell ref="A4:B5"/>
    <mergeCell ref="C4:D5"/>
    <mergeCell ref="E4:F5"/>
    <mergeCell ref="G4:H5"/>
    <mergeCell ref="I4:I5"/>
    <mergeCell ref="J4:M5"/>
    <mergeCell ref="A6:B7"/>
    <mergeCell ref="C6:D7"/>
    <mergeCell ref="E6:F7"/>
    <mergeCell ref="G6:H7"/>
    <mergeCell ref="I6:I7"/>
    <mergeCell ref="J6:M7"/>
    <mergeCell ref="A8:B9"/>
    <mergeCell ref="C8:D9"/>
    <mergeCell ref="E8:F9"/>
    <mergeCell ref="G8:H9"/>
    <mergeCell ref="I8:I9"/>
    <mergeCell ref="J8:M9"/>
    <mergeCell ref="C10:F10"/>
    <mergeCell ref="J10:L10"/>
    <mergeCell ref="C11:F11"/>
    <mergeCell ref="C12:F12"/>
    <mergeCell ref="C13:F13"/>
    <mergeCell ref="C14:F14"/>
    <mergeCell ref="C15:M15"/>
    <mergeCell ref="C16:F16"/>
    <mergeCell ref="C17:M17"/>
    <mergeCell ref="C18:F18"/>
    <mergeCell ref="C19:F19"/>
    <mergeCell ref="C20:M20"/>
    <mergeCell ref="C21:M21"/>
    <mergeCell ref="C22:F22"/>
    <mergeCell ref="C23:F23"/>
    <mergeCell ref="C24:F24"/>
    <mergeCell ref="C25:F25"/>
    <mergeCell ref="C26:M26"/>
    <mergeCell ref="C27:F27"/>
    <mergeCell ref="C28:M28"/>
    <mergeCell ref="C29:F29"/>
    <mergeCell ref="C30:M30"/>
    <mergeCell ref="C31:F31"/>
    <mergeCell ref="C32:M32"/>
    <mergeCell ref="C33:F33"/>
    <mergeCell ref="C34:F34"/>
    <mergeCell ref="C35:F35"/>
    <mergeCell ref="C36:M36"/>
    <mergeCell ref="C37:F37"/>
    <mergeCell ref="C38:F38"/>
    <mergeCell ref="C39:F39"/>
    <mergeCell ref="C40:F40"/>
    <mergeCell ref="C41:F41"/>
    <mergeCell ref="C42:F42"/>
    <mergeCell ref="C43:F43"/>
    <mergeCell ref="C44:F44"/>
    <mergeCell ref="C45:F45"/>
    <mergeCell ref="C46:F46"/>
    <mergeCell ref="C47:F47"/>
    <mergeCell ref="C48:F48"/>
    <mergeCell ref="C49:F49"/>
    <mergeCell ref="C50:M50"/>
    <mergeCell ref="C51:F51"/>
    <mergeCell ref="C52:M52"/>
    <mergeCell ref="C53:F53"/>
    <mergeCell ref="C54:M54"/>
    <mergeCell ref="C55:M55"/>
    <mergeCell ref="C56:F56"/>
    <mergeCell ref="C57:M57"/>
    <mergeCell ref="C58:F58"/>
    <mergeCell ref="C59:F59"/>
    <mergeCell ref="C60:F60"/>
    <mergeCell ref="C61:F61"/>
    <mergeCell ref="C62:M62"/>
    <mergeCell ref="C63:F63"/>
    <mergeCell ref="C64:M64"/>
    <mergeCell ref="C65:F65"/>
    <mergeCell ref="C66:F66"/>
    <mergeCell ref="C67:F67"/>
    <mergeCell ref="C68:M68"/>
    <mergeCell ref="C69:F69"/>
    <mergeCell ref="C70:M70"/>
    <mergeCell ref="C71:F71"/>
    <mergeCell ref="C72:F72"/>
    <mergeCell ref="C73:M73"/>
    <mergeCell ref="C74:F74"/>
    <mergeCell ref="C75:F75"/>
    <mergeCell ref="C76:M76"/>
    <mergeCell ref="C77:F77"/>
    <mergeCell ref="C78:F78"/>
    <mergeCell ref="C79:M79"/>
    <mergeCell ref="C80:F80"/>
    <mergeCell ref="C81:F81"/>
    <mergeCell ref="C82:F82"/>
    <mergeCell ref="C83:F83"/>
    <mergeCell ref="C84:F84"/>
    <mergeCell ref="C85:F85"/>
    <mergeCell ref="C86:M86"/>
    <mergeCell ref="C87:F87"/>
    <mergeCell ref="C88:F88"/>
    <mergeCell ref="C89:F89"/>
    <mergeCell ref="C90:F90"/>
    <mergeCell ref="C91:M91"/>
    <mergeCell ref="C92:F92"/>
    <mergeCell ref="C93:F93"/>
    <mergeCell ref="C94:M94"/>
    <mergeCell ref="C95:M95"/>
    <mergeCell ref="C96:F96"/>
    <mergeCell ref="C97:F97"/>
    <mergeCell ref="C98:F98"/>
    <mergeCell ref="C99:F99"/>
    <mergeCell ref="C100:F100"/>
    <mergeCell ref="J101:K101"/>
    <mergeCell ref="A103:M103"/>
  </mergeCells>
  <printOptions/>
  <pageMargins left="0.394" right="0.394" top="0.591" bottom="0.591" header="0.5" footer="0.5"/>
  <pageSetup fitToHeight="0"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