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/>
  <bookViews>
    <workbookView xWindow="65416" yWindow="65416" windowWidth="29040" windowHeight="15720" activeTab="4"/>
  </bookViews>
  <sheets>
    <sheet name="Rekapitulace stavby" sheetId="1" r:id="rId1"/>
    <sheet name="SO 01 - Stavební část" sheetId="2" r:id="rId2"/>
    <sheet name="SO 02 - VZT" sheetId="3" r:id="rId3"/>
    <sheet name="SO 03 - Elektro" sheetId="4" r:id="rId4"/>
    <sheet name="E01" sheetId="8" r:id="rId5"/>
    <sheet name="SO 04 - ZTI" sheetId="5" r:id="rId6"/>
    <sheet name="SO 05 - Plyn" sheetId="6" r:id="rId7"/>
    <sheet name="Pokyny pro vyplnění" sheetId="7" r:id="rId8"/>
  </sheets>
  <definedNames>
    <definedName name="_xlnm._FilterDatabase" localSheetId="1" hidden="1">'SO 01 - Stavební část'!$C$107:$K$376</definedName>
    <definedName name="_xlnm._FilterDatabase" localSheetId="2" hidden="1">'SO 02 - VZT'!$C$86:$K$155</definedName>
    <definedName name="_xlnm._FilterDatabase" localSheetId="3" hidden="1">'SO 03 - Elektro'!$C$80:$K$84</definedName>
    <definedName name="_xlnm._FilterDatabase" localSheetId="5" hidden="1">'SO 04 - ZTI'!$C$98:$K$234</definedName>
    <definedName name="_xlnm._FilterDatabase" localSheetId="6" hidden="1">'SO 05 - Plyn'!$C$93:$K$137</definedName>
    <definedName name="_xlnm.Print_Area" localSheetId="7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stavby'!$C$42:$AQ$60</definedName>
    <definedName name="_xlnm.Print_Area" localSheetId="1">'SO 01 - Stavební část'!$C$4:$J$39,'SO 01 - Stavební část'!$C$45:$J$89,'SO 01 - Stavební část'!$C$95:$K$376</definedName>
    <definedName name="_xlnm.Print_Area" localSheetId="2">'SO 02 - VZT'!$C$4:$J$39,'SO 02 - VZT'!$C$45:$J$68,'SO 02 - VZT'!$C$74:$K$155</definedName>
    <definedName name="_xlnm.Print_Area" localSheetId="3">'SO 03 - Elektro'!$C$4:$J$39,'SO 03 - Elektro'!$C$45:$J$62,'SO 03 - Elektro'!$C$68:$K$84</definedName>
    <definedName name="_xlnm.Print_Area" localSheetId="5">'SO 04 - ZTI'!$C$4:$J$39,'SO 04 - ZTI'!$C$45:$J$80,'SO 04 - ZTI'!$C$86:$K$234</definedName>
    <definedName name="_xlnm.Print_Area" localSheetId="6">'SO 05 - Plyn'!$C$4:$J$39,'SO 05 - Plyn'!$C$45:$J$75,'SO 05 - Plyn'!$C$81:$K$137</definedName>
    <definedName name="_xlnm.Print_Titles" localSheetId="0">'Rekapitulace stavby'!$52:$52</definedName>
    <definedName name="_xlnm.Print_Titles" localSheetId="1">'SO 01 - Stavební část'!$107:$107</definedName>
    <definedName name="_xlnm.Print_Titles" localSheetId="2">'SO 02 - VZT'!$86:$86</definedName>
    <definedName name="_xlnm.Print_Titles" localSheetId="3">'SO 03 - Elektro'!$80:$80</definedName>
    <definedName name="_xlnm.Print_Titles" localSheetId="5">'SO 04 - ZTI'!$98:$98</definedName>
    <definedName name="_xlnm.Print_Titles" localSheetId="6">'SO 05 - Plyn'!$93:$93</definedName>
  </definedNames>
  <calcPr calcId="191029"/>
  <extLst/>
</workbook>
</file>

<file path=xl/sharedStrings.xml><?xml version="1.0" encoding="utf-8"?>
<sst xmlns="http://schemas.openxmlformats.org/spreadsheetml/2006/main" count="6946" uniqueCount="1656">
  <si>
    <t>Export Komplet</t>
  </si>
  <si>
    <t>VZ</t>
  </si>
  <si>
    <t>2.0</t>
  </si>
  <si>
    <t/>
  </si>
  <si>
    <t>False</t>
  </si>
  <si>
    <t>{6eec2552-c6af-4a0d-ad2d-7ab635dcfd60}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</si>
  <si>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</si>
  <si>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</si>
  <si>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</si>
  <si>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</si>
  <si>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</si>
  <si>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</si>
  <si>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</si>
  <si>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</si>
  <si>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</si>
  <si>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T05a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</si>
  <si>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</si>
  <si>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</si>
  <si>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kuchyně ZŠ Chomutov, Heyrovského 4539</t>
  </si>
  <si>
    <t>KSO:</t>
  </si>
  <si>
    <t>CC-CZ:</t>
  </si>
  <si>
    <t>Místo:</t>
  </si>
  <si>
    <t>Chomutov</t>
  </si>
  <si>
    <t>Datum:</t>
  </si>
  <si>
    <t>23. 3. 2022</t>
  </si>
  <si>
    <t>Zadavatel:</t>
  </si>
  <si>
    <t>IČ:</t>
  </si>
  <si>
    <t>Statutární město Chomutov</t>
  </si>
  <si>
    <t>DIČ:</t>
  </si>
  <si>
    <t>Uchazeč:</t>
  </si>
  <si>
    <t>Vyplň údaj</t>
  </si>
  <si>
    <t>Projektant:</t>
  </si>
  <si>
    <t xml:space="preserve">Intermont Opatrný </t>
  </si>
  <si>
    <t>True</t>
  </si>
  <si>
    <t>Zpracovatel:</t>
  </si>
  <si>
    <t xml:space="preserve">Jaroslav Kudláček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</si>
  <si>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</si>
  <si>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</si>
  <si>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</si>
  <si>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</si>
  <si>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</si>
  <si>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</si>
  <si>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</si>
  <si>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</si>
  <si>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</si>
  <si>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</si>
  <si>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</si>
  <si>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</si>
  <si>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</si>
  <si>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</si>
  <si>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</si>
  <si>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</si>
  <si>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</si>
  <si>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</si>
  <si>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</si>
  <si>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</si>
  <si>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</si>
  <si>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</si>
  <si>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</si>
  <si>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</si>
  <si>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</si>
  <si>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</si>
  <si>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</si>
  <si>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</si>
  <si>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</si>
  <si>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</si>
  <si>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</si>
  <si>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</si>
  <si>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</si>
  <si>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</si>
  <si>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</si>
  <si>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</si>
  <si>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</si>
  <si>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</si>
  <si>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</si>
  <si>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</si>
  <si>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</si>
  <si>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</si>
  <si>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Stavební část</t>
  </si>
  <si>
    <t>STA</t>
  </si>
  <si>
    <t>1</t>
  </si>
  <si>
    <t>{736fd330-4db4-4c96-bf75-47427fd34127}</t>
  </si>
  <si>
    <t>2</t>
  </si>
  <si>
    <t>SO 02</t>
  </si>
  <si>
    <t>VZT</t>
  </si>
  <si>
    <t>{f6a2361a-d9dc-4daa-a443-56feac1bb755}</t>
  </si>
  <si>
    <t>SO 03</t>
  </si>
  <si>
    <t>Elektro</t>
  </si>
  <si>
    <t>{0676ce7d-f4b4-4a63-9a0d-f6a4ba7e7cdd}</t>
  </si>
  <si>
    <t>SO 04</t>
  </si>
  <si>
    <t>ZTI</t>
  </si>
  <si>
    <t>{35bee5e9-6735-45b3-b63e-aa62a493c792}</t>
  </si>
  <si>
    <t>SO 05</t>
  </si>
  <si>
    <t>Plyn</t>
  </si>
  <si>
    <t>{eab43a4b-39f4-4924-aa47-e13831295b3a}</t>
  </si>
  <si>
    <t>KRYCÍ LIST SOUPISU PRACÍ</t>
  </si>
  <si>
    <t>Objekt:</t>
  </si>
  <si>
    <t>SO 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</si>
  <si>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</si>
  <si>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</si>
  <si>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</si>
  <si>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</si>
  <si>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</si>
  <si>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</si>
  <si>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</si>
  <si>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</si>
  <si>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</si>
  <si>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</si>
  <si>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</si>
  <si>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</si>
  <si>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735 - Ústřední vytápění - otopná tělesa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</si>
  <si>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</si>
  <si>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</si>
  <si>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</si>
  <si>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</si>
  <si>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</si>
  <si>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</si>
  <si>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</si>
  <si>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782 - Dokončovací práce - obklady z kamene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</si>
  <si>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</si>
  <si>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</si>
  <si>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</si>
  <si>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</si>
  <si>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 xml:space="preserve">    46-M - Zemní práce při extr.mont.pracích</t>
  </si>
  <si>
    <t>HZS - Hodinové zúčtovací sazby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</si>
  <si>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</si>
  <si>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</si>
  <si>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</si>
  <si>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</si>
  <si>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</si>
  <si>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</si>
  <si>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</si>
  <si>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</si>
  <si>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</si>
  <si>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</si>
  <si>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</si>
  <si>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</si>
  <si>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</si>
  <si>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</si>
  <si>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</si>
  <si>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</si>
  <si>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</si>
  <si>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</si>
  <si>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</si>
  <si>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</si>
  <si>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</si>
  <si>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</si>
  <si>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</si>
  <si>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</si>
  <si>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</si>
  <si>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311272031</t>
  </si>
  <si>
    <t>Zdivo z pórobetonových tvárnic na tenké maltové lože, tl. zdiva 200 mm pevnost tvárnic přes P2 do P4, objemová hmotnost přes 450 do 600 kg/m3 hladkých</t>
  </si>
  <si>
    <t>m2</t>
  </si>
  <si>
    <t>CS ÚRS 2022 01</t>
  </si>
  <si>
    <t>4</t>
  </si>
  <si>
    <t>-979750839</t>
  </si>
  <si>
    <t>Online PSC</t>
  </si>
  <si>
    <t>https://podminky.urs.cz/item/CS_URS_2022_01/311272031</t>
  </si>
  <si>
    <t>311272125</t>
  </si>
  <si>
    <t>Zdivo z pórobetonových tvárnic na tenké maltové lože, tl. zdiva 250 mm pevnost tvárnic přes P2 do P4, objemová hmotnost do 450 kg/m3 na pero a drážku</t>
  </si>
  <si>
    <t>1551543512</t>
  </si>
  <si>
    <t>https://podminky.urs.cz/item/CS_URS_2022_01/311272125</t>
  </si>
  <si>
    <t>340271021</t>
  </si>
  <si>
    <t>Zazdívka otvorů v příčkách nebo stěnách pórobetonovými tvárnicemi plochy přes 0,025 m2 do 1 m2, objemová hmotnost 500 kg/m3, tloušťka příčky 100 mm</t>
  </si>
  <si>
    <t>497512029</t>
  </si>
  <si>
    <t>https://podminky.urs.cz/item/CS_URS_2022_01/340271021</t>
  </si>
  <si>
    <t>Vodorovné konstrukce</t>
  </si>
  <si>
    <t>411321414</t>
  </si>
  <si>
    <t>Stropy z betonu železového (bez výztuže) stropů deskových, plochých střech, desek balkonových, desek hřibových stropů včetně hlavic hřibových sloupů tř. C 25/30</t>
  </si>
  <si>
    <t>m3</t>
  </si>
  <si>
    <t>-1733730190</t>
  </si>
  <si>
    <t>https://podminky.urs.cz/item/CS_URS_2022_01/411321414</t>
  </si>
  <si>
    <t>5</t>
  </si>
  <si>
    <t>411351011</t>
  </si>
  <si>
    <t>Bednění stropních konstrukcí - bez podpěrné konstrukce desek tloušťky stropní desky přes 5 do 25 cm zřízení</t>
  </si>
  <si>
    <t>9387408</t>
  </si>
  <si>
    <t>https://podminky.urs.cz/item/CS_URS_2022_01/411351011</t>
  </si>
  <si>
    <t>6</t>
  </si>
  <si>
    <t>411351012</t>
  </si>
  <si>
    <t>Bednění stropních konstrukcí - bez podpěrné konstrukce desek tloušťky stropní desky přes 5 do 25 cm odstranění</t>
  </si>
  <si>
    <t>1131210685</t>
  </si>
  <si>
    <t>https://podminky.urs.cz/item/CS_URS_2022_01/411351012</t>
  </si>
  <si>
    <t>7</t>
  </si>
  <si>
    <t>411354313</t>
  </si>
  <si>
    <t>Podpěrná konstrukce stropů - desek, kleneb a skořepin výška podepření do 4 m tloušťka stropu přes 15 do 25 cm zřízení</t>
  </si>
  <si>
    <t>535291278</t>
  </si>
  <si>
    <t>https://podminky.urs.cz/item/CS_URS_2022_01/411354313</t>
  </si>
  <si>
    <t>8</t>
  </si>
  <si>
    <t>411354314</t>
  </si>
  <si>
    <t>Podpěrná konstrukce stropů - desek, kleneb a skořepin výška podepření do 4 m tloušťka stropu přes 15 do 25 cm odstranění</t>
  </si>
  <si>
    <t>-1960466414</t>
  </si>
  <si>
    <t>https://podminky.urs.cz/item/CS_URS_2022_01/411354314</t>
  </si>
  <si>
    <t>9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</si>
  <si>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</si>
  <si>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</si>
  <si>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t</t>
  </si>
  <si>
    <t>1941485990</t>
  </si>
  <si>
    <t>https://podminky.urs.cz/item/CS_URS_2022_01/411361821</t>
  </si>
  <si>
    <t>Úpravy povrchů, podlahy a osazování výplní</t>
  </si>
  <si>
    <t>10</t>
  </si>
  <si>
    <t>460941323</t>
  </si>
  <si>
    <t>Vyplnění a začištění rýh při elektroinstalacích v betonových podlahách a mazaninách hl přes 5 do 7 cm a š přes 10 do 15 cm</t>
  </si>
  <si>
    <t>m</t>
  </si>
  <si>
    <t>-525781977</t>
  </si>
  <si>
    <t>11</t>
  </si>
  <si>
    <t>611131101</t>
  </si>
  <si>
    <t>Podkladní a spojovací vrstva vnitřních omítaných ploch cementový postřik nanášený ručně celoplošně stropů</t>
  </si>
  <si>
    <t>172927558</t>
  </si>
  <si>
    <t>https://podminky.urs.cz/item/CS_URS_2022_01/611131101</t>
  </si>
  <si>
    <t>12</t>
  </si>
  <si>
    <t>611131121</t>
  </si>
  <si>
    <t>Podkladní a spojovací vrstva vnitřních omítaných ploch penetrace disperzní nanášená ručně stropů</t>
  </si>
  <si>
    <t>805026044</t>
  </si>
  <si>
    <t>https://podminky.urs.cz/item/CS_URS_2022_01/611131121</t>
  </si>
  <si>
    <t>13</t>
  </si>
  <si>
    <t>611311131</t>
  </si>
  <si>
    <t>Potažení vnitřních ploch vápenným štukem tloušťky do 3 mm vodorovných konstrukcí stropů rovných</t>
  </si>
  <si>
    <t>-735768229</t>
  </si>
  <si>
    <t>https://podminky.urs.cz/item/CS_URS_2022_01/611311131</t>
  </si>
  <si>
    <t>14</t>
  </si>
  <si>
    <t>611331121</t>
  </si>
  <si>
    <t>Omítka cementová vnitřních ploch nanášená ručně jednovrstvá, tloušťky do 10 mm hladká vodorovných konstrukcí stropů rovných</t>
  </si>
  <si>
    <t>-2123776221</t>
  </si>
  <si>
    <t>https://podminky.urs.cz/item/CS_URS_2022_01/611331121</t>
  </si>
  <si>
    <t>612131101</t>
  </si>
  <si>
    <t>Podkladní a spojovací vrstva vnitřních omítaných ploch cementový postřik nanášený ručně celoplošně stěn</t>
  </si>
  <si>
    <t>-880639698</t>
  </si>
  <si>
    <t>https://podminky.urs.cz/item/CS_URS_2022_01/612131101</t>
  </si>
  <si>
    <t>16</t>
  </si>
  <si>
    <t>612131121</t>
  </si>
  <si>
    <t>Podkladní a spojovací vrstva vnitřních omítaných ploch penetrace disperzní nanášená ručně stěn</t>
  </si>
  <si>
    <t>1251380493</t>
  </si>
  <si>
    <t>https://podminky.urs.cz/item/CS_URS_2022_01/612131121</t>
  </si>
  <si>
    <t>17</t>
  </si>
  <si>
    <t>612142001X</t>
  </si>
  <si>
    <t>Potažení vnitřních ploch pletivem, včetně hliníkových rohů v ploše nebo pruzích, na plném podkladu sklovláknitým vtlačením do tmelu stěn</t>
  </si>
  <si>
    <t>-1090589565</t>
  </si>
  <si>
    <t>18</t>
  </si>
  <si>
    <t>612311131</t>
  </si>
  <si>
    <t>Potažení vnitřních ploch vápenným štukem tloušťky do 3 mm svislých konstrukcí stěn</t>
  </si>
  <si>
    <t>-325819301</t>
  </si>
  <si>
    <t>https://podminky.urs.cz/item/CS_URS_2022_01/612311131</t>
  </si>
  <si>
    <t>19</t>
  </si>
  <si>
    <t>612325101</t>
  </si>
  <si>
    <t>Vápenocementová hrubá omítka rýh ve stěnách š do 150 mm</t>
  </si>
  <si>
    <t>-1245442107</t>
  </si>
  <si>
    <t>20</t>
  </si>
  <si>
    <t>612331101</t>
  </si>
  <si>
    <t>Omítka cementová vnitřních ploch nanášená ručně jednovrstvá, tloušťky do 10 mm hrubá nezatřená stěn</t>
  </si>
  <si>
    <t>1359713848</t>
  </si>
  <si>
    <t>https://podminky.urs.cz/item/CS_URS_2022_01/612331101</t>
  </si>
  <si>
    <t>612331121</t>
  </si>
  <si>
    <t>Omítka cementová vnitřních ploch nanášená ručně jednovrstvá, tloušťky do 10 mm hladká svislých konstrukcí stěn</t>
  </si>
  <si>
    <t>306350488</t>
  </si>
  <si>
    <t>https://podminky.urs.cz/item/CS_URS_2022_01/612331121</t>
  </si>
  <si>
    <t>22</t>
  </si>
  <si>
    <t>619995001</t>
  </si>
  <si>
    <t>Začištění omítek kolem oken, dveří, podlah nebo obkladů</t>
  </si>
  <si>
    <t>-1691743474</t>
  </si>
  <si>
    <t>23</t>
  </si>
  <si>
    <t>622131121</t>
  </si>
  <si>
    <t>Podkladní a spojovací vrstva vnějších omítaných ploch penetrace nanášená ručně stěn</t>
  </si>
  <si>
    <t>-861433308</t>
  </si>
  <si>
    <t>https://podminky.urs.cz/item/CS_URS_2022_01/622131121</t>
  </si>
  <si>
    <t>24</t>
  </si>
  <si>
    <t>622151001</t>
  </si>
  <si>
    <t>Penetrační nátěr vnějších pastovitých tenkovrstvých omítek akrylátový univerzální stěn</t>
  </si>
  <si>
    <t>-2014896621</t>
  </si>
  <si>
    <t>https://podminky.urs.cz/item/CS_URS_2022_01/622151001</t>
  </si>
  <si>
    <t>25</t>
  </si>
  <si>
    <t>622222051</t>
  </si>
  <si>
    <t>Montáž kontaktního zateplení vnějšího ostění, nadpraží nebo parapetu lepením z desek z minerální vlny s podélnou nebo kolmou orientací vláken nebo z kombinovaných desek hloubky špalet přes 200 do 400 mm, tloušťky desek do 40 mm</t>
  </si>
  <si>
    <t>1565033293</t>
  </si>
  <si>
    <t>https://podminky.urs.cz/item/CS_URS_2022_01/622222051</t>
  </si>
  <si>
    <t>26</t>
  </si>
  <si>
    <t>M</t>
  </si>
  <si>
    <t>63151506</t>
  </si>
  <si>
    <t>deska tepelně izolační minerální kontaktních fasád kolmé vlákno λ=0,040-0,041 tl 30mm</t>
  </si>
  <si>
    <t>388977400</t>
  </si>
  <si>
    <t>27</t>
  </si>
  <si>
    <t>622252002</t>
  </si>
  <si>
    <t>Montáž profilů kontaktního zateplení ostatních stěnových, dilatačních apod. lepených do tmelu</t>
  </si>
  <si>
    <t>-980828336</t>
  </si>
  <si>
    <t>https://podminky.urs.cz/item/CS_URS_2022_01/622252002</t>
  </si>
  <si>
    <t>28</t>
  </si>
  <si>
    <t>63127416</t>
  </si>
  <si>
    <t>profil rohový PVC 23x23mm s výztužnou tkaninou š 100mm pro ETICS</t>
  </si>
  <si>
    <t>1574025545</t>
  </si>
  <si>
    <t>29</t>
  </si>
  <si>
    <t>28342205</t>
  </si>
  <si>
    <t>profil začišťovací PVC 6mm s výztužnou tkaninou pro ostění ETICS</t>
  </si>
  <si>
    <t>700287534</t>
  </si>
  <si>
    <t>30</t>
  </si>
  <si>
    <t>59051510</t>
  </si>
  <si>
    <t>profil začišťovací s okapnicí PVC s výztužnou tkaninou pro nadpraží ETICS</t>
  </si>
  <si>
    <t>-1816834832</t>
  </si>
  <si>
    <t>31</t>
  </si>
  <si>
    <t>59051512</t>
  </si>
  <si>
    <t>profil začišťovací s okapnicí PVC s výztužnou tkaninou pro parapet ETICS</t>
  </si>
  <si>
    <t>-1022337177</t>
  </si>
  <si>
    <t>32</t>
  </si>
  <si>
    <t>622531012</t>
  </si>
  <si>
    <t>Omítka tenkovrstvá silikonová vnějších ploch probarvená bez penetrace zatíraná (škrábaná), zrnitost 1,5 mm stěn</t>
  </si>
  <si>
    <t>-307096764</t>
  </si>
  <si>
    <t>https://podminky.urs.cz/item/CS_URS_2022_01/622531012</t>
  </si>
  <si>
    <t>33</t>
  </si>
  <si>
    <t>631311214</t>
  </si>
  <si>
    <t>Mazanina z betonu prostého se zvýšenými nároky na prostředí tl. přes 50 do 80 mm tř. C 25/30</t>
  </si>
  <si>
    <t>-1203728845</t>
  </si>
  <si>
    <t>https://podminky.urs.cz/item/CS_URS_2022_01/631311214</t>
  </si>
  <si>
    <t>34</t>
  </si>
  <si>
    <t>631362022</t>
  </si>
  <si>
    <t>Výztuž mazanin z kompozitních sítí průměr drátu 3 mm, velikost ok 100 x 100 mm</t>
  </si>
  <si>
    <t>-1168380115</t>
  </si>
  <si>
    <t>https://podminky.urs.cz/item/CS_URS_2022_01/631362022</t>
  </si>
  <si>
    <t>35</t>
  </si>
  <si>
    <t>632441111</t>
  </si>
  <si>
    <t>Potěr anhydritový samonivelační ze suchých směsí tlouštky přes 10 do 20 mm</t>
  </si>
  <si>
    <t>-816965802</t>
  </si>
  <si>
    <t>https://podminky.urs.cz/item/CS_URS_2022_01/632441111</t>
  </si>
  <si>
    <t>Ostatní konstrukce a práce, bourání</t>
  </si>
  <si>
    <t>36</t>
  </si>
  <si>
    <t>949101111</t>
  </si>
  <si>
    <t>Lešení pomocné pro objekty pozemních staveb s lešeňovou podlahou v do 1,9 m zatížení do 150 kg/m2</t>
  </si>
  <si>
    <t>-1400474526</t>
  </si>
  <si>
    <t>37</t>
  </si>
  <si>
    <t>952901111</t>
  </si>
  <si>
    <t>Vyčištění budov bytové a občanské výstavby při výšce podlaží do 4 m</t>
  </si>
  <si>
    <t>848489733</t>
  </si>
  <si>
    <t>38</t>
  </si>
  <si>
    <t>974042544</t>
  </si>
  <si>
    <t>Vysekání rýh v betonové nebo jiné monolitické dlažbě s betonovým podkladem do hl.70 mm a šířky do 150 mm</t>
  </si>
  <si>
    <t>1619424439</t>
  </si>
  <si>
    <t>https://podminky.urs.cz/item/CS_URS_2022_01/974042544</t>
  </si>
  <si>
    <t>39</t>
  </si>
  <si>
    <t>974049144</t>
  </si>
  <si>
    <t>Vysekání rýh v betonových zdech do hl. 70 mm a šířky do 150 mm</t>
  </si>
  <si>
    <t>-450561091</t>
  </si>
  <si>
    <t>https://podminky.urs.cz/item/CS_URS_2022_01/974049144</t>
  </si>
  <si>
    <t>40</t>
  </si>
  <si>
    <t>D001</t>
  </si>
  <si>
    <t>Demontáž umyvadel včetně umyvadlových baterií</t>
  </si>
  <si>
    <t>kus</t>
  </si>
  <si>
    <t>1708076385</t>
  </si>
  <si>
    <t>41</t>
  </si>
  <si>
    <t>D002</t>
  </si>
  <si>
    <t>Demontáž stolů, polic pro přípravu jídla či odkládání čistého nádobí v počtu 17 ks</t>
  </si>
  <si>
    <t>kpl</t>
  </si>
  <si>
    <t>829572194</t>
  </si>
  <si>
    <t>42</t>
  </si>
  <si>
    <t>D003</t>
  </si>
  <si>
    <t>Demontáž vodního ohřívače jídla</t>
  </si>
  <si>
    <t>139108460</t>
  </si>
  <si>
    <t>43</t>
  </si>
  <si>
    <t>D004</t>
  </si>
  <si>
    <t>Demontáž plynového sporáku</t>
  </si>
  <si>
    <t>-570841646</t>
  </si>
  <si>
    <t>44</t>
  </si>
  <si>
    <t>D005</t>
  </si>
  <si>
    <t>Demontáž El. ohřívače</t>
  </si>
  <si>
    <t>1161873009</t>
  </si>
  <si>
    <t>45</t>
  </si>
  <si>
    <t>D006</t>
  </si>
  <si>
    <t>Demontáž myčky</t>
  </si>
  <si>
    <t>2068731318</t>
  </si>
  <si>
    <t>46</t>
  </si>
  <si>
    <t>D007</t>
  </si>
  <si>
    <t>Demontáž El. trouby</t>
  </si>
  <si>
    <t>1823944583</t>
  </si>
  <si>
    <t>47</t>
  </si>
  <si>
    <t>D008</t>
  </si>
  <si>
    <t>Demontáž hnětače těsta</t>
  </si>
  <si>
    <t>1979005600</t>
  </si>
  <si>
    <t>48</t>
  </si>
  <si>
    <t>D009</t>
  </si>
  <si>
    <t>demontáž stávající strojovny</t>
  </si>
  <si>
    <t>301376899</t>
  </si>
  <si>
    <t>49</t>
  </si>
  <si>
    <t>962031133</t>
  </si>
  <si>
    <t>Bourání příček z cihel, tvárnic nebo příčkovek z cihel pálených, plných nebo dutých na maltu vápennou nebo vápenocementovou, tl. do 150 mm</t>
  </si>
  <si>
    <t>974888916</t>
  </si>
  <si>
    <t>https://podminky.urs.cz/item/CS_URS_2022_01/962031133</t>
  </si>
  <si>
    <t>50</t>
  </si>
  <si>
    <t>965042141</t>
  </si>
  <si>
    <t>Bourání mazanin betonových tl. do 100 mm, plochy přes 4 m2</t>
  </si>
  <si>
    <t>1042995438</t>
  </si>
  <si>
    <t>https://podminky.urs.cz/item/CS_URS_2022_01/965042141</t>
  </si>
  <si>
    <t>51</t>
  </si>
  <si>
    <t>965081223</t>
  </si>
  <si>
    <t>Bourání podlah z dlaždic bez podkladního lože nebo mazaniny, s jakoukoliv výplní spár keramických nebo xylolitových tl. přes 10 mm plochy přes 1 m2</t>
  </si>
  <si>
    <t>-270014867</t>
  </si>
  <si>
    <t>https://podminky.urs.cz/item/CS_URS_2022_01/965081223</t>
  </si>
  <si>
    <t>52</t>
  </si>
  <si>
    <t>965081611</t>
  </si>
  <si>
    <t>Odsekání soklíků včetně otlučení podkladní omítky až na zdivo rovných</t>
  </si>
  <si>
    <t>-503988785</t>
  </si>
  <si>
    <t>https://podminky.urs.cz/item/CS_URS_2022_01/965081611</t>
  </si>
  <si>
    <t>53</t>
  </si>
  <si>
    <t>968062357</t>
  </si>
  <si>
    <t>Vybourání dřevěných rámů oken s křídly, dveřních zárubní, vrat, stěn, ostění nebo obkladů rámů oken s křídly dvojitých, plochy přes 4 m2</t>
  </si>
  <si>
    <t>-525607543</t>
  </si>
  <si>
    <t>https://podminky.urs.cz/item/CS_URS_2022_01/968062357</t>
  </si>
  <si>
    <t>54</t>
  </si>
  <si>
    <t>978021191</t>
  </si>
  <si>
    <t>Otlučení cementových vnitřních ploch stěn, v rozsahu do 100 %</t>
  </si>
  <si>
    <t>140934262</t>
  </si>
  <si>
    <t>https://podminky.urs.cz/item/CS_URS_2022_01/978021191</t>
  </si>
  <si>
    <t>55</t>
  </si>
  <si>
    <t>978021291</t>
  </si>
  <si>
    <t>Otlučení cementových vnitřních ploch stropů, v rozsahu do 100 %</t>
  </si>
  <si>
    <t>1893070071</t>
  </si>
  <si>
    <t>https://podminky.urs.cz/item/CS_URS_2022_01/978021291</t>
  </si>
  <si>
    <t>56</t>
  </si>
  <si>
    <t>R138184</t>
  </si>
  <si>
    <t>M+D typové oplocení drátěné, včetně sloupků, včetně branky s kováním</t>
  </si>
  <si>
    <t>-703881619</t>
  </si>
  <si>
    <t>997</t>
  </si>
  <si>
    <t>Přesun sutě</t>
  </si>
  <si>
    <t>57</t>
  </si>
  <si>
    <t>997013152</t>
  </si>
  <si>
    <t>Vnitrostaveništní doprava suti a vybouraných hmot pro budovy v přes 6 do 9 m s omezením mechanizace</t>
  </si>
  <si>
    <t>1801578040</t>
  </si>
  <si>
    <t>58</t>
  </si>
  <si>
    <t>997013501</t>
  </si>
  <si>
    <t>Odvoz suti a vybouraných hmot na skládku nebo meziskládku se složením, na vzdálenost do 1 km</t>
  </si>
  <si>
    <t>208509369</t>
  </si>
  <si>
    <t>https://podminky.urs.cz/item/CS_URS_2022_01/997013501</t>
  </si>
  <si>
    <t>59</t>
  </si>
  <si>
    <t>997013509</t>
  </si>
  <si>
    <t>Odvoz suti a vybouraných hmot na skládku nebo meziskládku se složením, na vzdálenost Příplatek k ceně za každý další i započatý 1 km přes 1 km</t>
  </si>
  <si>
    <t>1184982602</t>
  </si>
  <si>
    <t>https://podminky.urs.cz/item/CS_URS_2022_01/997013509</t>
  </si>
  <si>
    <t>60</t>
  </si>
  <si>
    <t>997013631</t>
  </si>
  <si>
    <t>Poplatek za uložení stavebního odpadu na skládce (skládkovné) směsného stavebního a demoličního zatříděného do Katalogu odpadů pod kódem 17 09 04</t>
  </si>
  <si>
    <t>391982630</t>
  </si>
  <si>
    <t>https://podminky.urs.cz/item/CS_URS_2022_01/997013631</t>
  </si>
  <si>
    <t>61</t>
  </si>
  <si>
    <t>997221612</t>
  </si>
  <si>
    <t>Nakládání vybouraných hmot na dopravní prostředky pro vodorovnou dopravu</t>
  </si>
  <si>
    <t>1450607859</t>
  </si>
  <si>
    <t>998</t>
  </si>
  <si>
    <t>Přesun hmot</t>
  </si>
  <si>
    <t>62</t>
  </si>
  <si>
    <t>998017002</t>
  </si>
  <si>
    <t>Přesun hmot s omezením mechanizace pro budovy v přes 6 do 12 m</t>
  </si>
  <si>
    <t>986840490</t>
  </si>
  <si>
    <t>PSV</t>
  </si>
  <si>
    <t>Práce a dodávky PSV</t>
  </si>
  <si>
    <t>735</t>
  </si>
  <si>
    <t>Ústřední vytápění - otopná tělesa</t>
  </si>
  <si>
    <t>63</t>
  </si>
  <si>
    <t>735110911</t>
  </si>
  <si>
    <t>Přetěsnění růžice radiátorové otopných těles litinových článkových</t>
  </si>
  <si>
    <t>778713175</t>
  </si>
  <si>
    <t>64</t>
  </si>
  <si>
    <t>735110912</t>
  </si>
  <si>
    <t>Rozpojení tělesa otopného teplovodního</t>
  </si>
  <si>
    <t>1764847913</t>
  </si>
  <si>
    <t>65</t>
  </si>
  <si>
    <t>735111810</t>
  </si>
  <si>
    <t>Demontáž otopných těles litinových článkových</t>
  </si>
  <si>
    <t>-832899716</t>
  </si>
  <si>
    <t>https://podminky.urs.cz/item/CS_URS_2022_01/735111810</t>
  </si>
  <si>
    <t>66</t>
  </si>
  <si>
    <t>735191904</t>
  </si>
  <si>
    <t>Vyčištění otopných těles litinových proplachem vodou</t>
  </si>
  <si>
    <t>-1483676457</t>
  </si>
  <si>
    <t>67</t>
  </si>
  <si>
    <t>735191905</t>
  </si>
  <si>
    <t>Odvzdušnění otopných těles</t>
  </si>
  <si>
    <t>1384206105</t>
  </si>
  <si>
    <t>68</t>
  </si>
  <si>
    <t>735191910</t>
  </si>
  <si>
    <t>Napuštění vody do otopných těles</t>
  </si>
  <si>
    <t>466462259</t>
  </si>
  <si>
    <t>69</t>
  </si>
  <si>
    <t>R3448</t>
  </si>
  <si>
    <t xml:space="preserve">Zpětná montáž otopných tělěs litinových </t>
  </si>
  <si>
    <t>148029033</t>
  </si>
  <si>
    <t>70</t>
  </si>
  <si>
    <t>735494811</t>
  </si>
  <si>
    <t>Vypuštění vody z otopných soustav bez kotlů, ohříváků, zásobníků a nádrží</t>
  </si>
  <si>
    <t>255170552</t>
  </si>
  <si>
    <t>https://podminky.urs.cz/item/CS_URS_2022_01/735494811</t>
  </si>
  <si>
    <t>71</t>
  </si>
  <si>
    <t>735890802</t>
  </si>
  <si>
    <t>Vnitrostaveništní přemístění vybouraných (demontovaných) hmot otopných těles vodorovně do 100 m v objektech výšky přes 6 do 12 m</t>
  </si>
  <si>
    <t>1878208694</t>
  </si>
  <si>
    <t>https://podminky.urs.cz/item/CS_URS_2022_01/735890802</t>
  </si>
  <si>
    <t>72</t>
  </si>
  <si>
    <t>998735102</t>
  </si>
  <si>
    <t>Přesun hmot pro otopná tělesa stanovený z hmotnosti přesunovaného materiálu vodorovná dopravní vzdálenost do 50 m v objektech výšky přes 6 do 12 m</t>
  </si>
  <si>
    <t>-56076725</t>
  </si>
  <si>
    <t>https://podminky.urs.cz/item/CS_URS_2022_01/998735102</t>
  </si>
  <si>
    <t>741</t>
  </si>
  <si>
    <t>Elektroinstalace - silnoproud</t>
  </si>
  <si>
    <t>73</t>
  </si>
  <si>
    <t>741310003</t>
  </si>
  <si>
    <t>Montáž spínačů jedno nebo dvoupólových nástěnných se zapojením vodičů, pro prostředí normální spínačů, řazení 2-dvoupólových</t>
  </si>
  <si>
    <t>-1998750256</t>
  </si>
  <si>
    <t>https://podminky.urs.cz/item/CS_URS_2022_01/741310003</t>
  </si>
  <si>
    <t>74</t>
  </si>
  <si>
    <t>34535016</t>
  </si>
  <si>
    <t>spínač nástěnný dvojpólový, s čirým průzorem, se signalizační doutnavkou, řazení 2, IP44, šroubové svorky</t>
  </si>
  <si>
    <t>292333913</t>
  </si>
  <si>
    <t>75</t>
  </si>
  <si>
    <t>741311815</t>
  </si>
  <si>
    <t>Demontáž spínačů bez zachování funkčnosti (do suti) nástěnných, pro prostředí normální do 10 A, připojení šroubové přes 2 svorky do 4 svorek</t>
  </si>
  <si>
    <t>-1827978167</t>
  </si>
  <si>
    <t>https://podminky.urs.cz/item/CS_URS_2022_01/741311815</t>
  </si>
  <si>
    <t>76</t>
  </si>
  <si>
    <t>741313001</t>
  </si>
  <si>
    <t>Montáž zásuvek domovních se zapojením vodičů bezšroubové připojení polozapuštěných nebo zapuštěných 10/16 A, provedení 2P + PE</t>
  </si>
  <si>
    <t>-373777824</t>
  </si>
  <si>
    <t>https://podminky.urs.cz/item/CS_URS_2022_01/741313001</t>
  </si>
  <si>
    <t>77</t>
  </si>
  <si>
    <t>34555241</t>
  </si>
  <si>
    <t>přístroj zásuvky zápustné jednonásobné, krytka s clonkami, bezšroubové svorky</t>
  </si>
  <si>
    <t>-524143226</t>
  </si>
  <si>
    <t>78</t>
  </si>
  <si>
    <t>741315823</t>
  </si>
  <si>
    <t>Demontáž zásuvek bez zachování funkčnosti (do suti) domovních polozapuštěných nebo zapuštěných, pro prostředí normální do 16 A, připojení šroubové 2P+PE</t>
  </si>
  <si>
    <t>-1274817152</t>
  </si>
  <si>
    <t>https://podminky.urs.cz/item/CS_URS_2022_01/741315823</t>
  </si>
  <si>
    <t>79</t>
  </si>
  <si>
    <t>741370002</t>
  </si>
  <si>
    <t>Montáž svítidel žárovkových se zapojením vodičů bytových nebo společenských místností stropních přisazených</t>
  </si>
  <si>
    <t>302132542</t>
  </si>
  <si>
    <t>https://podminky.urs.cz/item/CS_URS_2022_01/741370002</t>
  </si>
  <si>
    <t>80</t>
  </si>
  <si>
    <t>741371823</t>
  </si>
  <si>
    <t>Demontáž svítidel bez zachování funkčnosti (do suti) interiérových modulového systému zářivkových, délky přes 1100 mm</t>
  </si>
  <si>
    <t>-848054481</t>
  </si>
  <si>
    <t>https://podminky.urs.cz/item/CS_URS_2022_01/741371823</t>
  </si>
  <si>
    <t>81</t>
  </si>
  <si>
    <t>741374813</t>
  </si>
  <si>
    <t>Demontáž svítidel se zachováním funkčnosti interiérových modulového systému bodových nastavitelných</t>
  </si>
  <si>
    <t>-996353461</t>
  </si>
  <si>
    <t>https://podminky.urs.cz/item/CS_URS_2022_01/741374813</t>
  </si>
  <si>
    <t>82</t>
  </si>
  <si>
    <t>741374823</t>
  </si>
  <si>
    <t>Demontáž svítidel se zachováním funkčnosti interiérových modulového systému zářivkových, délky přes 1100 mm</t>
  </si>
  <si>
    <t>-1886274734</t>
  </si>
  <si>
    <t>https://podminky.urs.cz/item/CS_URS_2022_01/741374823</t>
  </si>
  <si>
    <t>763</t>
  </si>
  <si>
    <t>Konstrukce suché výstavby</t>
  </si>
  <si>
    <t>83</t>
  </si>
  <si>
    <t>763111314</t>
  </si>
  <si>
    <t>Příčka ze sádrokartonových desek s nosnou konstrukcí z jednoduchých ocelových profilů UW, CW jednoduše opláštěná deskou standardní A tl. 12,5 mm, příčka tl. 100 mm, profil 75, s izolací, EI 30, Rw do 45 dB</t>
  </si>
  <si>
    <t>-665564732</t>
  </si>
  <si>
    <t>https://podminky.urs.cz/item/CS_URS_2022_01/763111314</t>
  </si>
  <si>
    <t>84</t>
  </si>
  <si>
    <t>763111771</t>
  </si>
  <si>
    <t>Příplatek k SDK příčce za rovinnost kvality Q3</t>
  </si>
  <si>
    <t>1655424676</t>
  </si>
  <si>
    <t>85</t>
  </si>
  <si>
    <t>763131411X</t>
  </si>
  <si>
    <t>Podhled ze sádrokartonových desek jednovrstvá zavěšená spodní konstrukce z ocelových profilů CW, UW jednoduše opláštěná deskou standardní A, tl. 12,5 mm, bez izolace</t>
  </si>
  <si>
    <t>1721744734</t>
  </si>
  <si>
    <t>86</t>
  </si>
  <si>
    <t>763131771</t>
  </si>
  <si>
    <t>Příplatek k SDK podhledu za rovinnost kvality Q3</t>
  </si>
  <si>
    <t>-683570719</t>
  </si>
  <si>
    <t>87</t>
  </si>
  <si>
    <t>763131831</t>
  </si>
  <si>
    <t>Demontáž podhledu nebo samostatného požárního předělu ze sádrokartonových desek s nosnou konstrukcí jednovrstvou z ocelových profilů, opláštění jednoduché</t>
  </si>
  <si>
    <t>-1962616098</t>
  </si>
  <si>
    <t>https://podminky.urs.cz/item/CS_URS_2022_01/763131831</t>
  </si>
  <si>
    <t>88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</si>
  <si>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</si>
  <si>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</si>
  <si>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-1164799092</t>
  </si>
  <si>
    <t>https://podminky.urs.cz/item/CS_URS_2022_01/998763302</t>
  </si>
  <si>
    <t>766</t>
  </si>
  <si>
    <t>Konstrukce truhlářské</t>
  </si>
  <si>
    <t>89</t>
  </si>
  <si>
    <t>766691914</t>
  </si>
  <si>
    <t>Ostatní práce vyvěšení nebo zavěšení křídel s případným uložením a opětovným zavěšením po provedení stavebních změn dřevěných dveřních, plochy do 2 m2</t>
  </si>
  <si>
    <t>263617299</t>
  </si>
  <si>
    <t>https://podminky.urs.cz/item/CS_URS_2022_01/766691914</t>
  </si>
  <si>
    <t>90</t>
  </si>
  <si>
    <t>O1</t>
  </si>
  <si>
    <t>M+D Okno plastové, čtyřdílné 2200x2400 mm, izolační trojsklo, včetně kování, včetně vnitřního a vnějšího parapetu</t>
  </si>
  <si>
    <t>-1041551917</t>
  </si>
  <si>
    <t>91</t>
  </si>
  <si>
    <t>R1384</t>
  </si>
  <si>
    <t>Demontáž nástěnné tabule</t>
  </si>
  <si>
    <t>-1477454238</t>
  </si>
  <si>
    <t>92</t>
  </si>
  <si>
    <t>R16841</t>
  </si>
  <si>
    <t>Demontáž konzolí na závěsy</t>
  </si>
  <si>
    <t>-232749065</t>
  </si>
  <si>
    <t>93</t>
  </si>
  <si>
    <t>R2351384</t>
  </si>
  <si>
    <t>Demontáž kuchyňské linky</t>
  </si>
  <si>
    <t>-86508882</t>
  </si>
  <si>
    <t>94</t>
  </si>
  <si>
    <t>998766102</t>
  </si>
  <si>
    <t>Přesun hmot pro konstrukce truhlářské stanovený z hmotnosti přesunovaného materiálu vodorovná dopravní vzdálenost do 50 m v objektech výšky přes 6 do 12 m</t>
  </si>
  <si>
    <t>551967693</t>
  </si>
  <si>
    <t>https://podminky.urs.cz/item/CS_URS_2022_01/998766102</t>
  </si>
  <si>
    <t>767</t>
  </si>
  <si>
    <t>Konstrukce zámečnické</t>
  </si>
  <si>
    <t>95</t>
  </si>
  <si>
    <t>767641800</t>
  </si>
  <si>
    <t>Demontáž dveřních zárubní odřezáním od upevnění, plochy dveří do 2,5 m2</t>
  </si>
  <si>
    <t>472366734</t>
  </si>
  <si>
    <t>https://podminky.urs.cz/item/CS_URS_2022_01/767641800</t>
  </si>
  <si>
    <t>96</t>
  </si>
  <si>
    <t>R118438</t>
  </si>
  <si>
    <t xml:space="preserve">Demontáž antikorového pultu </t>
  </si>
  <si>
    <t>190601603</t>
  </si>
  <si>
    <t>97</t>
  </si>
  <si>
    <t>R3184</t>
  </si>
  <si>
    <t>Demontáž venkovních el. žaluzií</t>
  </si>
  <si>
    <t>-1958235245</t>
  </si>
  <si>
    <t>771</t>
  </si>
  <si>
    <t>Podlahy z dlaždic</t>
  </si>
  <si>
    <t>98</t>
  </si>
  <si>
    <t>771111011</t>
  </si>
  <si>
    <t>Příprava podkladu před provedením dlažby vysátí podlah</t>
  </si>
  <si>
    <t>150701924</t>
  </si>
  <si>
    <t>https://podminky.urs.cz/item/CS_URS_2022_01/771111011</t>
  </si>
  <si>
    <t>99</t>
  </si>
  <si>
    <t>771121011</t>
  </si>
  <si>
    <t>Příprava podkladu před provedením dlažby nátěr penetrační na podlahu</t>
  </si>
  <si>
    <t>1849660881</t>
  </si>
  <si>
    <t>https://podminky.urs.cz/item/CS_URS_2022_01/771121011</t>
  </si>
  <si>
    <t>100</t>
  </si>
  <si>
    <t>771151011</t>
  </si>
  <si>
    <t>Příprava podkladu před provedením dlažby samonivelační stěrka min.pevnosti 20 MPa, tloušťky do 3 mm</t>
  </si>
  <si>
    <t>2141916202</t>
  </si>
  <si>
    <t>https://podminky.urs.cz/item/CS_URS_2022_01/771151011</t>
  </si>
  <si>
    <t>101</t>
  </si>
  <si>
    <t>771574153</t>
  </si>
  <si>
    <t>Montáž podlah z dlaždic keramických lepených flexibilním lepidlem velkoformátových hladkých přes 2 do 4 ks/m2</t>
  </si>
  <si>
    <t>1795935783</t>
  </si>
  <si>
    <t>https://podminky.urs.cz/item/CS_URS_2022_01/771574153</t>
  </si>
  <si>
    <t>102</t>
  </si>
  <si>
    <t>59761008</t>
  </si>
  <si>
    <t>dlažba velkoformátová keramická slinutá hladká do interiéru i exteriéru přes 2 do 4ks/m2</t>
  </si>
  <si>
    <t>-2131457142</t>
  </si>
  <si>
    <t>103</t>
  </si>
  <si>
    <t>998771102</t>
  </si>
  <si>
    <t>Přesun hmot pro podlahy z dlaždic stanovený z hmotnosti přesunovaného materiálu vodorovná dopravní vzdálenost do 50 m v objektech výšky přes 6 do 12 m</t>
  </si>
  <si>
    <t>1871718830</t>
  </si>
  <si>
    <t>https://podminky.urs.cz/item/CS_URS_2022_01/998771102</t>
  </si>
  <si>
    <t>776</t>
  </si>
  <si>
    <t>Podlahy povlakové</t>
  </si>
  <si>
    <t>104</t>
  </si>
  <si>
    <t>776111111</t>
  </si>
  <si>
    <t>Příprava podkladu broušení podlah nového podkladu anhydritového</t>
  </si>
  <si>
    <t>-527826433</t>
  </si>
  <si>
    <t>https://podminky.urs.cz/item/CS_URS_2022_01/776111111</t>
  </si>
  <si>
    <t>105</t>
  </si>
  <si>
    <t>776111116</t>
  </si>
  <si>
    <t>Příprava podkladu broušení podlah stávajícího podkladu pro odstranění lepidla (po starých krytinách)</t>
  </si>
  <si>
    <t>990593787</t>
  </si>
  <si>
    <t>https://podminky.urs.cz/item/CS_URS_2022_01/776111116</t>
  </si>
  <si>
    <t>106</t>
  </si>
  <si>
    <t>776111311</t>
  </si>
  <si>
    <t>Příprava podkladu vysátí podlah</t>
  </si>
  <si>
    <t>-196855681</t>
  </si>
  <si>
    <t>https://podminky.urs.cz/item/CS_URS_2022_01/776111311</t>
  </si>
  <si>
    <t>107</t>
  </si>
  <si>
    <t>776121321</t>
  </si>
  <si>
    <t>Příprava podkladu penetrace neředěná podlah</t>
  </si>
  <si>
    <t>-580978546</t>
  </si>
  <si>
    <t>https://podminky.urs.cz/item/CS_URS_2022_01/776121321</t>
  </si>
  <si>
    <t>108</t>
  </si>
  <si>
    <t>776201811</t>
  </si>
  <si>
    <t>Demontáž povlakových podlahovin lepených ručně bez podložky</t>
  </si>
  <si>
    <t>1867011097</t>
  </si>
  <si>
    <t>https://podminky.urs.cz/item/CS_URS_2022_01/776201811</t>
  </si>
  <si>
    <t>109</t>
  </si>
  <si>
    <t>776221111</t>
  </si>
  <si>
    <t>Montáž podlahovin z PVC lepením standardním lepidlem z pásů standardních</t>
  </si>
  <si>
    <t>-832338277</t>
  </si>
  <si>
    <t>https://podminky.urs.cz/item/CS_URS_2022_01/776221111</t>
  </si>
  <si>
    <t>110</t>
  </si>
  <si>
    <t>28412285</t>
  </si>
  <si>
    <t>krytina podlahová heterogenní tl 2mm</t>
  </si>
  <si>
    <t>-50623599</t>
  </si>
  <si>
    <t>111</t>
  </si>
  <si>
    <t>776410811</t>
  </si>
  <si>
    <t>Demontáž soklíků nebo lišt pryžových nebo plastových</t>
  </si>
  <si>
    <t>1761911387</t>
  </si>
  <si>
    <t>https://podminky.urs.cz/item/CS_URS_2022_01/776410811</t>
  </si>
  <si>
    <t>112</t>
  </si>
  <si>
    <t>776411112</t>
  </si>
  <si>
    <t>Montáž soklíků lepením obvodových, výšky přes 80 do 100 mm</t>
  </si>
  <si>
    <t>303547360</t>
  </si>
  <si>
    <t>https://podminky.urs.cz/item/CS_URS_2022_01/776411112</t>
  </si>
  <si>
    <t>113</t>
  </si>
  <si>
    <t>28411010</t>
  </si>
  <si>
    <t>lišta soklová PVC 20x100mm</t>
  </si>
  <si>
    <t>1557091728</t>
  </si>
  <si>
    <t>114</t>
  </si>
  <si>
    <t>776421312</t>
  </si>
  <si>
    <t>Montáž lišt přechodových šroubovaných</t>
  </si>
  <si>
    <t>-1372668132</t>
  </si>
  <si>
    <t>https://podminky.urs.cz/item/CS_URS_2022_01/776421312</t>
  </si>
  <si>
    <t>115</t>
  </si>
  <si>
    <t>55343120</t>
  </si>
  <si>
    <t>profil přechodový Al vrtaný 30mm stříbro</t>
  </si>
  <si>
    <t>1608377991</t>
  </si>
  <si>
    <t>116</t>
  </si>
  <si>
    <t>998776102</t>
  </si>
  <si>
    <t>Přesun hmot pro podlahy povlakové stanovený z hmotnosti přesunovaného materiálu vodorovná dopravní vzdálenost do 50 m v objektech výšky přes 6 do 12 m</t>
  </si>
  <si>
    <t>-1191885573</t>
  </si>
  <si>
    <t>https://podminky.urs.cz/item/CS_URS_2022_01/998776102</t>
  </si>
  <si>
    <t>781</t>
  </si>
  <si>
    <t>Dokončovací práce - obklady</t>
  </si>
  <si>
    <t>117</t>
  </si>
  <si>
    <t>781111011</t>
  </si>
  <si>
    <t>Příprava podkladu před provedením obkladu oprášení (ometení) stěny</t>
  </si>
  <si>
    <t>-1986496383</t>
  </si>
  <si>
    <t>https://podminky.urs.cz/item/CS_URS_2022_01/781111011</t>
  </si>
  <si>
    <t>118</t>
  </si>
  <si>
    <t>781121011</t>
  </si>
  <si>
    <t>Příprava podkladu před provedením obkladu nátěr penetrační na stěnu</t>
  </si>
  <si>
    <t>1631941268</t>
  </si>
  <si>
    <t>https://podminky.urs.cz/item/CS_URS_2022_01/781121011</t>
  </si>
  <si>
    <t>119</t>
  </si>
  <si>
    <t>781151031</t>
  </si>
  <si>
    <t>Celoplošné vyrovnání podkladu stěrkou tl 3 mm</t>
  </si>
  <si>
    <t>1081180350</t>
  </si>
  <si>
    <t>120</t>
  </si>
  <si>
    <t>781471810</t>
  </si>
  <si>
    <t>Demontáž obkladů z dlaždic keramických kladených do malty</t>
  </si>
  <si>
    <t>-1465100422</t>
  </si>
  <si>
    <t>https://podminky.urs.cz/item/CS_URS_2022_01/781471810</t>
  </si>
  <si>
    <t>121</t>
  </si>
  <si>
    <t>781474153</t>
  </si>
  <si>
    <t>Montáž obkladů vnitřních stěn z dlaždic keramických lepených flexibilním lepidlem velkoformátových hladkých přes 2 do 4 ks/m2</t>
  </si>
  <si>
    <t>527487498</t>
  </si>
  <si>
    <t>https://podminky.urs.cz/item/CS_URS_2022_01/781474153</t>
  </si>
  <si>
    <t>122</t>
  </si>
  <si>
    <t>59761002</t>
  </si>
  <si>
    <t>obklad velkoformátový keramický hladký přes 2 do 4ks/m2</t>
  </si>
  <si>
    <t>-1581455802</t>
  </si>
  <si>
    <t>123</t>
  </si>
  <si>
    <t>781494111</t>
  </si>
  <si>
    <t>Obklad - dokončující práce profily ukončovací lepené flexibilním lepidlem rohové</t>
  </si>
  <si>
    <t>1669663112</t>
  </si>
  <si>
    <t>https://podminky.urs.cz/item/CS_URS_2022_01/781494111</t>
  </si>
  <si>
    <t>124</t>
  </si>
  <si>
    <t>998781102</t>
  </si>
  <si>
    <t>Přesun hmot pro obklady keramické stanovený z hmotnosti přesunovaného materiálu vodorovná dopravní vzdálenost do 50 m v objektech výšky přes 6 do 12 m</t>
  </si>
  <si>
    <t>1871908598</t>
  </si>
  <si>
    <t>https://podminky.urs.cz/item/CS_URS_2022_01/998781102</t>
  </si>
  <si>
    <t>782</t>
  </si>
  <si>
    <t>Dokončovací práce - obklady z kamene</t>
  </si>
  <si>
    <t>125</t>
  </si>
  <si>
    <t>782331811</t>
  </si>
  <si>
    <t>Demontáž obkladů sloupů z kamene do suti z tvrdých kamenů kladených do malty</t>
  </si>
  <si>
    <t>420733707</t>
  </si>
  <si>
    <t>https://podminky.urs.cz/item/CS_URS_2022_01/782331811</t>
  </si>
  <si>
    <t>783</t>
  </si>
  <si>
    <t>Dokončovací práce - nátěry</t>
  </si>
  <si>
    <t>126</t>
  </si>
  <si>
    <t>783601321</t>
  </si>
  <si>
    <t>Odrezivění článkových otopných těles před provedením nátěru</t>
  </si>
  <si>
    <t>358160017</t>
  </si>
  <si>
    <t>127</t>
  </si>
  <si>
    <t>783601325</t>
  </si>
  <si>
    <t>Odmaštění článkových otopných těles vodou ředitelným odmašťovačem před provedením nátěru</t>
  </si>
  <si>
    <t>1041857355</t>
  </si>
  <si>
    <t>128</t>
  </si>
  <si>
    <t>783601421</t>
  </si>
  <si>
    <t>Ometení článkových otopných těles před provedením nátěru</t>
  </si>
  <si>
    <t>-194417294</t>
  </si>
  <si>
    <t>129</t>
  </si>
  <si>
    <t>783614111</t>
  </si>
  <si>
    <t>Základní jednonásobný syntetický nátěr článkových otopných těles</t>
  </si>
  <si>
    <t>1319488232</t>
  </si>
  <si>
    <t>130</t>
  </si>
  <si>
    <t>783617111</t>
  </si>
  <si>
    <t>Krycí jednonásobný syntetický nátěr článkových otopných těles</t>
  </si>
  <si>
    <t>377018639</t>
  </si>
  <si>
    <t>131</t>
  </si>
  <si>
    <t>783806811</t>
  </si>
  <si>
    <t>Odstranění nátěrů z omítek oškrábáním</t>
  </si>
  <si>
    <t>1247029297</t>
  </si>
  <si>
    <t>https://podminky.urs.cz/item/CS_URS_2022_01/783806811</t>
  </si>
  <si>
    <t>132</t>
  </si>
  <si>
    <t>783923171</t>
  </si>
  <si>
    <t>Penetrační akrylátový nátěr hrubých betonových podlah</t>
  </si>
  <si>
    <t>-827254710</t>
  </si>
  <si>
    <t>784</t>
  </si>
  <si>
    <t>Dokončovací práce - malby a tapety</t>
  </si>
  <si>
    <t>133</t>
  </si>
  <si>
    <t>784111001</t>
  </si>
  <si>
    <t>Oprášení (ometení) podkladu v místnostech výšky do 3,80 m</t>
  </si>
  <si>
    <t>1752623827</t>
  </si>
  <si>
    <t>https://podminky.urs.cz/item/CS_URS_2022_01/784111001</t>
  </si>
  <si>
    <t>134</t>
  </si>
  <si>
    <t>784181102</t>
  </si>
  <si>
    <t>Penetrace podkladu jednonásobná základní v místnostech výšky do 3,80 m</t>
  </si>
  <si>
    <t>1253223177</t>
  </si>
  <si>
    <t>https://podminky.urs.cz/item/CS_URS_2022_01/784181102</t>
  </si>
  <si>
    <t>135</t>
  </si>
  <si>
    <t>784191007</t>
  </si>
  <si>
    <t>Čištění vnitřních ploch hrubý úklid po provedení malířských prací omytím podlah</t>
  </si>
  <si>
    <t>1756917065</t>
  </si>
  <si>
    <t>https://podminky.urs.cz/item/CS_URS_2022_01/784191007</t>
  </si>
  <si>
    <t>136</t>
  </si>
  <si>
    <t>784211101</t>
  </si>
  <si>
    <t>Malby z malířských směsí oděruvzdorných za mokra dvojnásobné, bílé za mokra oděruvzdorné výborně v místnostech výšky do 3,80 m</t>
  </si>
  <si>
    <t>-1543687963</t>
  </si>
  <si>
    <t>https://podminky.urs.cz/item/CS_URS_2022_01/784211101</t>
  </si>
  <si>
    <t>Práce a dodávky M</t>
  </si>
  <si>
    <t>21-M</t>
  </si>
  <si>
    <t>Elektromontáže</t>
  </si>
  <si>
    <t>137</t>
  </si>
  <si>
    <t>210280001</t>
  </si>
  <si>
    <t>Zkoušky a prohlídky el rozvodů a zařízení celková prohlídka pro objem montážních prací do 100 tis Kč</t>
  </si>
  <si>
    <t>-416965480</t>
  </si>
  <si>
    <t>46-M</t>
  </si>
  <si>
    <t>Zemní práce při extr.mont.pracích</t>
  </si>
  <si>
    <t>138</t>
  </si>
  <si>
    <t>-206832861</t>
  </si>
  <si>
    <t>HZS</t>
  </si>
  <si>
    <t>Hodinové zúčtovací sazby</t>
  </si>
  <si>
    <t>139</t>
  </si>
  <si>
    <t>HZS1301</t>
  </si>
  <si>
    <t>Hodinové zúčtovací sazby profesí HSV provádění konstrukcí zedník</t>
  </si>
  <si>
    <t>hod</t>
  </si>
  <si>
    <t>512</t>
  </si>
  <si>
    <t>431092765</t>
  </si>
  <si>
    <t>https://podminky.urs.cz/item/CS_URS_2022_01/HZS1301</t>
  </si>
  <si>
    <t>140</t>
  </si>
  <si>
    <t>HZS1331</t>
  </si>
  <si>
    <t>Hodinové zúčtovací sazby profesí HSV provádění konstrukcí montér konstrukcí</t>
  </si>
  <si>
    <t>-180730284</t>
  </si>
  <si>
    <t>https://podminky.urs.cz/item/CS_URS_2022_01/HZS1331</t>
  </si>
  <si>
    <t>141</t>
  </si>
  <si>
    <t>HZS2121</t>
  </si>
  <si>
    <t>Hodinová zúčtovací sazba truhlář</t>
  </si>
  <si>
    <t>262144</t>
  </si>
  <si>
    <t>-439842096</t>
  </si>
  <si>
    <t>142</t>
  </si>
  <si>
    <t>HZS2231</t>
  </si>
  <si>
    <t>Hodinová zúčtovací sazba elektrikář</t>
  </si>
  <si>
    <t>-306979340</t>
  </si>
  <si>
    <t>143</t>
  </si>
  <si>
    <t>HZSDOD.</t>
  </si>
  <si>
    <t>Materiál k hodinovým sazbám</t>
  </si>
  <si>
    <t>58893980</t>
  </si>
  <si>
    <t>VRN</t>
  </si>
  <si>
    <t>Vedlejší rozpočtové náklady</t>
  </si>
  <si>
    <t>VRN3</t>
  </si>
  <si>
    <t>Zařízení staveniště</t>
  </si>
  <si>
    <t>144</t>
  </si>
  <si>
    <t>030001000.1</t>
  </si>
  <si>
    <t xml:space="preserve">Zařízení staveniště (Zajištění vody, elektro a pod.) </t>
  </si>
  <si>
    <t>1024</t>
  </si>
  <si>
    <t>-215035421</t>
  </si>
  <si>
    <t>VRN4</t>
  </si>
  <si>
    <t>Inženýrská činnost</t>
  </si>
  <si>
    <t>145</t>
  </si>
  <si>
    <t>042503000</t>
  </si>
  <si>
    <t>Plán BOZP na staveništi</t>
  </si>
  <si>
    <t>-1457834914</t>
  </si>
  <si>
    <t>https://podminky.urs.cz/item/CS_URS_2022_01/042503000</t>
  </si>
  <si>
    <t>146</t>
  </si>
  <si>
    <t>045002000</t>
  </si>
  <si>
    <t>Hlavní tituly průvodních činností a nákladů inženýrská činnost kompletační a koordinační činnost</t>
  </si>
  <si>
    <t>1104771331</t>
  </si>
  <si>
    <t>147</t>
  </si>
  <si>
    <t>049002000</t>
  </si>
  <si>
    <t>Ostatní inženýrská činnost</t>
  </si>
  <si>
    <t>-484407642</t>
  </si>
  <si>
    <t>https://podminky.urs.cz/item/CS_URS_2022_01/049002000</t>
  </si>
  <si>
    <t>VRN6</t>
  </si>
  <si>
    <t>Územní vlivy</t>
  </si>
  <si>
    <t>148</t>
  </si>
  <si>
    <t>065002000</t>
  </si>
  <si>
    <t>Mimostaveništní doprava materiálů</t>
  </si>
  <si>
    <t>438498732</t>
  </si>
  <si>
    <t>VRN7</t>
  </si>
  <si>
    <t>Provozní vlivy</t>
  </si>
  <si>
    <t>149</t>
  </si>
  <si>
    <t>071002000</t>
  </si>
  <si>
    <t>Provoz investora, třetích osob</t>
  </si>
  <si>
    <t>-416643154</t>
  </si>
  <si>
    <t>150</t>
  </si>
  <si>
    <t>079002000</t>
  </si>
  <si>
    <t>Ostatní provozní vlivy</t>
  </si>
  <si>
    <t>-1624751189</t>
  </si>
  <si>
    <t>VRN9</t>
  </si>
  <si>
    <t>Ostatní náklady</t>
  </si>
  <si>
    <t>151</t>
  </si>
  <si>
    <t>090001000.1</t>
  </si>
  <si>
    <t>Posudky, měření, kontrolní a revizní zkoušky stávajících a nově vybudovaných konstrukcí a objektů</t>
  </si>
  <si>
    <t>852573663</t>
  </si>
  <si>
    <t>152</t>
  </si>
  <si>
    <t>R21541354</t>
  </si>
  <si>
    <t>Revize výtahu</t>
  </si>
  <si>
    <t>-157747567</t>
  </si>
  <si>
    <t>SO 02 - VZT</t>
  </si>
  <si>
    <t xml:space="preserve">    752 - MaR</t>
  </si>
  <si>
    <t xml:space="preserve">    751 - Vzduchotechnika</t>
  </si>
  <si>
    <t xml:space="preserve">      D12 - Související úkony</t>
  </si>
  <si>
    <t>752</t>
  </si>
  <si>
    <t>MaR</t>
  </si>
  <si>
    <t>A140312</t>
  </si>
  <si>
    <t>LM 24A (by-passová klapka)</t>
  </si>
  <si>
    <t>-400757307</t>
  </si>
  <si>
    <t>A140302</t>
  </si>
  <si>
    <t>LF 24 (uzavírací klapka e1)</t>
  </si>
  <si>
    <t>494806014</t>
  </si>
  <si>
    <t>A140312.1</t>
  </si>
  <si>
    <t>LM 24A (uzavírací klapka i1)</t>
  </si>
  <si>
    <t>-1124928861</t>
  </si>
  <si>
    <t>A131420</t>
  </si>
  <si>
    <t>vývod kondenzátu pr. 32/40 (nerez)</t>
  </si>
  <si>
    <t>613052112</t>
  </si>
  <si>
    <t>A131420.1</t>
  </si>
  <si>
    <t>vývod kondenzátu pr. 32/40 (nerez, vyhřívaný) vč. termostatu</t>
  </si>
  <si>
    <t>1862761218</t>
  </si>
  <si>
    <t>A139400</t>
  </si>
  <si>
    <t>RE-TPO4.x</t>
  </si>
  <si>
    <t>-1858937772</t>
  </si>
  <si>
    <t>A140314</t>
  </si>
  <si>
    <t>LM 24A-SR (regulační uzel RE-TPO4)</t>
  </si>
  <si>
    <t>-1608183321</t>
  </si>
  <si>
    <t>A139420</t>
  </si>
  <si>
    <t>R-CHW3.x regulační uzel 3-cestný</t>
  </si>
  <si>
    <t>-613756534</t>
  </si>
  <si>
    <t>A140341</t>
  </si>
  <si>
    <t>TR 24-SR (směšovací uzel R-CHW3)</t>
  </si>
  <si>
    <t>-867452968</t>
  </si>
  <si>
    <t>A142950</t>
  </si>
  <si>
    <t>RD5 400V-EC / 400V-EC (12100B, BN, 15100B, BN), vč. ethernet připojení</t>
  </si>
  <si>
    <t>2010924682</t>
  </si>
  <si>
    <t>A170285</t>
  </si>
  <si>
    <t>RD4-IO (expandér pro RD4, RD5)</t>
  </si>
  <si>
    <t>1256639058</t>
  </si>
  <si>
    <t>A170289</t>
  </si>
  <si>
    <t>RD-K (expandér pro RD5, RG5)</t>
  </si>
  <si>
    <t>-1183426587</t>
  </si>
  <si>
    <t>A140018</t>
  </si>
  <si>
    <t>CF, 3000 - příslušenství pro regulaci otáček ventilátorů na konstantní průtok</t>
  </si>
  <si>
    <t>-790243642</t>
  </si>
  <si>
    <t>A140001</t>
  </si>
  <si>
    <t>manostat filtru e1 (Pfe, 0-500 Pa)</t>
  </si>
  <si>
    <t>1417177206</t>
  </si>
  <si>
    <t>A140002</t>
  </si>
  <si>
    <t>manostat filtru i1 (Pfi, 0-500 Pa)</t>
  </si>
  <si>
    <t>-1928702087</t>
  </si>
  <si>
    <t>A140104</t>
  </si>
  <si>
    <t>SW hlavní vypínač (všechny velikosti jednotek, všechny regulace)</t>
  </si>
  <si>
    <t>-488756584</t>
  </si>
  <si>
    <t>A170141</t>
  </si>
  <si>
    <t>CP 10 RT40 - ovladač (pro regulaci RD5)</t>
  </si>
  <si>
    <t>18895790</t>
  </si>
  <si>
    <t>A170259</t>
  </si>
  <si>
    <t>ADS 100 ABB (prostorové čidlo teploty, bílá barva)</t>
  </si>
  <si>
    <t>-816335511</t>
  </si>
  <si>
    <t>R3434</t>
  </si>
  <si>
    <t>Práce</t>
  </si>
  <si>
    <t>-934863490</t>
  </si>
  <si>
    <t>751</t>
  </si>
  <si>
    <t>Vzduchotechnika</t>
  </si>
  <si>
    <t>751322141</t>
  </si>
  <si>
    <t>Montáž talířových ventilů, anemostatů, dýz anemostatu kruhového vířivého se skříní, průměru do 300 mm</t>
  </si>
  <si>
    <t>-1142841569</t>
  </si>
  <si>
    <t>https://podminky.urs.cz/item/CS_URS_2022_01/751322141</t>
  </si>
  <si>
    <t>42972221</t>
  </si>
  <si>
    <t>anemostat vířivý pro přívod/odvod vzduchu kruhový ocelový bílý D 300mm 8 lamel</t>
  </si>
  <si>
    <t>1205976720</t>
  </si>
  <si>
    <t>751510044</t>
  </si>
  <si>
    <t>Vzduchotechnické potrubí z pozinkovaného plechu kruhové, trouba spirálně vinutá bez příruby, průměru přes 300 do 400 mm</t>
  </si>
  <si>
    <t>-685024275</t>
  </si>
  <si>
    <t>https://podminky.urs.cz/item/CS_URS_2022_01/751510044</t>
  </si>
  <si>
    <t>751510864</t>
  </si>
  <si>
    <t>Demontáž vzduchotechnického potrubí plechového do suti čtyřhranného s přírubou, průřezu přes 1,13 do 2,01 m2</t>
  </si>
  <si>
    <t>-116331261</t>
  </si>
  <si>
    <t>https://podminky.urs.cz/item/CS_URS_2022_01/751510864</t>
  </si>
  <si>
    <t>751511023</t>
  </si>
  <si>
    <t>Montáž potrubí plechového skupiny I čtyřhranného s přírubou tloušťky plechu 0,8 mm, průřezu přes 0,28 do 0,50 m2</t>
  </si>
  <si>
    <t>-1045522558</t>
  </si>
  <si>
    <t>https://podminky.urs.cz/item/CS_URS_2022_01/751511023</t>
  </si>
  <si>
    <t>42982110</t>
  </si>
  <si>
    <t>trouba čtyřhranná Pz průřez do 0,50m2</t>
  </si>
  <si>
    <t>831092502</t>
  </si>
  <si>
    <t>751511024</t>
  </si>
  <si>
    <t>Montáž potrubí plechového skupiny I čtyřhranného s přírubou tloušťky plechu 0,8 mm, průřezu přes 0,50 do 0,79 m2</t>
  </si>
  <si>
    <t>-1527331320</t>
  </si>
  <si>
    <t>https://podminky.urs.cz/item/CS_URS_2022_01/751511024</t>
  </si>
  <si>
    <t>42982116</t>
  </si>
  <si>
    <t>trouba čtyřhranná Pz průřez do 0,79m2</t>
  </si>
  <si>
    <t>555988902</t>
  </si>
  <si>
    <t>751511041</t>
  </si>
  <si>
    <t>Montáž potrubí plechového skupiny I čtyřhranného s přírubou tloušťky plechu 1,3 mm, průřezu do 2,54 m2</t>
  </si>
  <si>
    <t>-1552395534</t>
  </si>
  <si>
    <t>https://podminky.urs.cz/item/CS_URS_2022_01/751511041</t>
  </si>
  <si>
    <t>42982122</t>
  </si>
  <si>
    <t>trouba čtyřhranná Pz průřez do 2,01m2</t>
  </si>
  <si>
    <t>-1784316666</t>
  </si>
  <si>
    <t>R134834</t>
  </si>
  <si>
    <t>Tepelná izolace 40mm, Izolace deskou z minerální plsti 1x polep. Al fólií</t>
  </si>
  <si>
    <t>649130452</t>
  </si>
  <si>
    <t>R1384384</t>
  </si>
  <si>
    <t>Tlumič hluku</t>
  </si>
  <si>
    <t>1962845196</t>
  </si>
  <si>
    <t>R184484</t>
  </si>
  <si>
    <t>M+D zpětná klapka</t>
  </si>
  <si>
    <t>-1568241088</t>
  </si>
  <si>
    <t>R184485</t>
  </si>
  <si>
    <t>M+D Přetlaková klapka</t>
  </si>
  <si>
    <t>-250941789</t>
  </si>
  <si>
    <t>R184486</t>
  </si>
  <si>
    <t>M+D uzavírací klapka se serveropohonem</t>
  </si>
  <si>
    <t>-1464469824</t>
  </si>
  <si>
    <t>R151844</t>
  </si>
  <si>
    <t>M+D VZT jednotka, DUPLEX 7500 Multi Eco-N, nástřesní s protiproudým rekuperátorem, 10/0 - Me.116.EC3 - Mi.116.EC3
- S7.C - Fe.K4 - Fi.K4 - B.LM24A - T.3.U - W 7500 3R / typ
2.S - CO.CHT - Ke.LF24 - Ki.LM24A - RE-TPO4.LM24A-SR -
R-CHW3.TR 24-SR - KH - H.710/900 - He1.KZ - Hi2.710/900
- FT - včetně základového rámu-RD5 - RD4-IO - PFe - PFi - SW
- CM.s - CPTOUCH.B.Wh - ErP 2016, 2018</t>
  </si>
  <si>
    <t>1147778687</t>
  </si>
  <si>
    <t>K001</t>
  </si>
  <si>
    <t>M+D Digestoř GRANDE-2R 3400x2500, včetně příslušenství</t>
  </si>
  <si>
    <t>-574824179</t>
  </si>
  <si>
    <t>K002</t>
  </si>
  <si>
    <t>M+D Digestoř GRANDE-2R 3650x2500, včetně příslušenství</t>
  </si>
  <si>
    <t>-1468779123</t>
  </si>
  <si>
    <t>K003</t>
  </si>
  <si>
    <t>M+D Digestoř KUBUS 1450 x 1450, včetně příslušenství</t>
  </si>
  <si>
    <t>1475692408</t>
  </si>
  <si>
    <t>R184487</t>
  </si>
  <si>
    <t>M+D Regulátor ptůtoku vzduchu</t>
  </si>
  <si>
    <t>585144658</t>
  </si>
  <si>
    <t>R1853413</t>
  </si>
  <si>
    <t>Demontáž Odsávání</t>
  </si>
  <si>
    <t>1436230924</t>
  </si>
  <si>
    <t>998751101</t>
  </si>
  <si>
    <t>Přesun hmot pro vzduchotechniku stanovený z hmotnosti přesunovaného materiálu vodorovná dopravní vzdálenost do 100 m v objektech výšky do 12 m</t>
  </si>
  <si>
    <t>-1681731290</t>
  </si>
  <si>
    <t>https://podminky.urs.cz/item/CS_URS_2022_01/998751101</t>
  </si>
  <si>
    <t>D12</t>
  </si>
  <si>
    <t>Související úkony</t>
  </si>
  <si>
    <t>Pol65</t>
  </si>
  <si>
    <t>Montážní, těsnící a spojovací materiál</t>
  </si>
  <si>
    <t>kg</t>
  </si>
  <si>
    <t>443545993</t>
  </si>
  <si>
    <t>Pol66</t>
  </si>
  <si>
    <t>Revizní zprávy PK a FDML</t>
  </si>
  <si>
    <t>-123430997</t>
  </si>
  <si>
    <t>Pol67</t>
  </si>
  <si>
    <t>Popisy s čísly zařízení a směry proudění</t>
  </si>
  <si>
    <t>-1945964718</t>
  </si>
  <si>
    <t>Pol68</t>
  </si>
  <si>
    <t>Bezpečnostní nátěry a označení podchozích výšek</t>
  </si>
  <si>
    <t>1240368113</t>
  </si>
  <si>
    <t>Pol69</t>
  </si>
  <si>
    <t>Zkoušky a revize vč. zaregulování</t>
  </si>
  <si>
    <t>-358347685</t>
  </si>
  <si>
    <t>Pol70</t>
  </si>
  <si>
    <t xml:space="preserve">Vydání PD skutečného provedení vč. zakreslení stávajícího zařízení
</t>
  </si>
  <si>
    <t>-492988915</t>
  </si>
  <si>
    <t>HZS1292</t>
  </si>
  <si>
    <t>Hodinová zúčtovací sazba stavební dělník - stavební přípomoce</t>
  </si>
  <si>
    <t>406084629</t>
  </si>
  <si>
    <t>HZS3211</t>
  </si>
  <si>
    <t>Hodinová zúčtovací sazba montér vzduchotechniky a chlazení</t>
  </si>
  <si>
    <t>-1820351099</t>
  </si>
  <si>
    <t>HZSDOD</t>
  </si>
  <si>
    <t>-1482041283</t>
  </si>
  <si>
    <t>681480832</t>
  </si>
  <si>
    <t>-472229514</t>
  </si>
  <si>
    <t>145971722</t>
  </si>
  <si>
    <t>SO 03 - Elektro</t>
  </si>
  <si>
    <t xml:space="preserve">    742 - Elektroinstalace</t>
  </si>
  <si>
    <t>742</t>
  </si>
  <si>
    <t>Elektroinstalace</t>
  </si>
  <si>
    <t>E01</t>
  </si>
  <si>
    <t>příloha</t>
  </si>
  <si>
    <t>-415624379</t>
  </si>
  <si>
    <t>SO 04 - ZTI</t>
  </si>
  <si>
    <t xml:space="preserve">    1 - Zemní práce</t>
  </si>
  <si>
    <t xml:space="preserve">    2 - Zakládání</t>
  </si>
  <si>
    <t xml:space="preserve">    721 - Zdravotechnika - vnitřní kanalizace</t>
  </si>
  <si>
    <t xml:space="preserve">    722 - Zdravotechnika - vnitřní vodovod</t>
  </si>
  <si>
    <t xml:space="preserve">    VRN1 - Průzkumné, geodetické a projektové práce</t>
  </si>
  <si>
    <t>Zemní práce</t>
  </si>
  <si>
    <t>131213711</t>
  </si>
  <si>
    <t>Hloubení zapažených jam ručně s urovnáním dna do předepsaného profilu a spádu v hornině třídy těžitelnosti I skupiny 3 soudržných</t>
  </si>
  <si>
    <t>-1286091245</t>
  </si>
  <si>
    <t>https://podminky.urs.cz/item/CS_URS_2022_01/131213711</t>
  </si>
  <si>
    <t>132212121</t>
  </si>
  <si>
    <t>Hloubení zapažených rýh šířky do 800 mm ručně s urovnáním dna do předepsaného profilu a spádu v hornině třídy těžitelnosti I skupiny 3 soudržných</t>
  </si>
  <si>
    <t>1978826517</t>
  </si>
  <si>
    <t>https://podminky.urs.cz/item/CS_URS_2022_01/132212121</t>
  </si>
  <si>
    <t>151101102</t>
  </si>
  <si>
    <t>Zřízení pažení a rozepření stěn rýh pro podzemní vedení příložné pro jakoukoliv mezerovitost, hloubky přes 2 do 4 m</t>
  </si>
  <si>
    <t>1985366251</t>
  </si>
  <si>
    <t>https://podminky.urs.cz/item/CS_URS_2022_01/151101102</t>
  </si>
  <si>
    <t>151101112</t>
  </si>
  <si>
    <t>Odstranění pažení a rozepření stěn rýh pro podzemní vedení s uložením materiálu na vzdálenost do 3 m od kraje výkopu příložné, hloubky přes 2 do 4 m</t>
  </si>
  <si>
    <t>-1040060299</t>
  </si>
  <si>
    <t>https://podminky.urs.cz/item/CS_URS_2022_01/151101112</t>
  </si>
  <si>
    <t>151101201</t>
  </si>
  <si>
    <t>Zřízení pažení stěn výkopu bez rozepření nebo vzepření příložné, hloubky do 4 m</t>
  </si>
  <si>
    <t>-1898664195</t>
  </si>
  <si>
    <t>https://podminky.urs.cz/item/CS_URS_2022_01/151101201</t>
  </si>
  <si>
    <t>151101211</t>
  </si>
  <si>
    <t>Odstranění pažení stěn výkopu bez rozepření nebo vzepření s uložením pažin na vzdálenost do 3 m od okraje výkopu příložné, hloubky do 4 m</t>
  </si>
  <si>
    <t>-1648656751</t>
  </si>
  <si>
    <t>https://podminky.urs.cz/item/CS_URS_2022_01/151101211</t>
  </si>
  <si>
    <t>151101301</t>
  </si>
  <si>
    <t>Zřízení rozepření zapažených stěn výkopů s potřebným přepažováním při pažení příložném, hloubky do 4 m</t>
  </si>
  <si>
    <t>1629375650</t>
  </si>
  <si>
    <t>https://podminky.urs.cz/item/CS_URS_2022_01/151101301</t>
  </si>
  <si>
    <t>151101311</t>
  </si>
  <si>
    <t>Odstranění rozepření stěn výkopů s uložením materiálu na vzdálenost do 3 m od okraje výkopu pažení příložného, hloubky do 4 m</t>
  </si>
  <si>
    <t>-1318204023</t>
  </si>
  <si>
    <t>https://podminky.urs.cz/item/CS_URS_2022_01/151101311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</si>
  <si>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</si>
  <si>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</si>
  <si>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1276359455</t>
  </si>
  <si>
    <t>https://podminky.urs.cz/item/CS_URS_2022_01/162751117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</si>
  <si>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</si>
  <si>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</si>
  <si>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-1012416136</t>
  </si>
  <si>
    <t>https://podminky.urs.cz/item/CS_URS_2022_01/162751119</t>
  </si>
  <si>
    <t>167151101</t>
  </si>
  <si>
    <t>Nakládání, skládání a překládání neulehlého výkopku nebo sypaniny strojně nakládání, množství do 100 m3, z horniny třídy těžitelnosti I, skupiny 1 až 3</t>
  </si>
  <si>
    <t>-2080775623</t>
  </si>
  <si>
    <t>https://podminky.urs.cz/item/CS_URS_2022_01/167151101</t>
  </si>
  <si>
    <t>167151111</t>
  </si>
  <si>
    <t>Nakládání, skládání a překládání neulehlého výkopku nebo sypaniny strojně nakládání, množství přes 100 m3, z hornin třídy těžitelnosti I, skupiny 1 až 3</t>
  </si>
  <si>
    <t>1524500700</t>
  </si>
  <si>
    <t>https://podminky.urs.cz/item/CS_URS_2022_01/167151111</t>
  </si>
  <si>
    <t>171201231</t>
  </si>
  <si>
    <t>Poplatek za uložení stavebního odpadu na recyklační skládce (skládkovné) zeminy a kamení zatříděného do Katalogu odpadů pod kódem 17 05 04</t>
  </si>
  <si>
    <t>1379203085</t>
  </si>
  <si>
    <t>https://podminky.urs.cz/item/CS_URS_2022_01/171201231</t>
  </si>
  <si>
    <t>171251201</t>
  </si>
  <si>
    <t>Uložení sypaniny na skládky nebo meziskládky bez hutnění s upravením uložené sypaniny do předepsaného tvaru</t>
  </si>
  <si>
    <t>1742759600</t>
  </si>
  <si>
    <t>https://podminky.urs.cz/item/CS_URS_2022_01/171251201</t>
  </si>
  <si>
    <t>174101101</t>
  </si>
  <si>
    <t>Zásyp sypaninou z jakékoliv horniny strojně s uložením výkopku ve vrstvách se zhutněním jam, šachet, rýh nebo kolem objektů v těchto vykopávkách</t>
  </si>
  <si>
    <t>1409881618</t>
  </si>
  <si>
    <t>https://podminky.urs.cz/item/CS_URS_2022_01/174101101</t>
  </si>
  <si>
    <t>175112101</t>
  </si>
  <si>
    <t>Obsypání potrubí při překopech inženýrských sítí ručně objemu do 10 m3 sypaninou z vhodných horniny třídy těžitelnosti I a II, skupiny 1 až 4 nebo materiálem připraveným podél výkopu ve vzdálenosti do 3 m od jeho kraje pro jakoukoliv hloubku výkopu a míru zhutnění bez prohození sypaniny</t>
  </si>
  <si>
    <t>2143314258</t>
  </si>
  <si>
    <t>https://podminky.urs.cz/item/CS_URS_2022_01/175112101</t>
  </si>
  <si>
    <t>58331200</t>
  </si>
  <si>
    <t>štěrkopísek netříděný</t>
  </si>
  <si>
    <t>1962506306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</si>
  <si>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</si>
  <si>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</si>
  <si>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-148889772</t>
  </si>
  <si>
    <t>https://podminky.urs.cz/item/CS_URS_2022_01/175151101</t>
  </si>
  <si>
    <t>1264740543</t>
  </si>
  <si>
    <t>Zakládání</t>
  </si>
  <si>
    <t>213311113</t>
  </si>
  <si>
    <t>Polštáře zhutněné pod základy z kameniva hrubého drceného, frakce 16 - 63 mm</t>
  </si>
  <si>
    <t>-394512582</t>
  </si>
  <si>
    <t>https://podminky.urs.cz/item/CS_URS_2022_01/213311113</t>
  </si>
  <si>
    <t>386121114</t>
  </si>
  <si>
    <t>Montáž odlučovačů tuků a olejů železobetonových, průtoku 10 l/s</t>
  </si>
  <si>
    <t>442609126</t>
  </si>
  <si>
    <t>https://podminky.urs.cz/item/CS_URS_2022_01/386121114</t>
  </si>
  <si>
    <t>59432165</t>
  </si>
  <si>
    <t>lapák tuků žb, průtok 10L/s, objem jímky 1000L, DN 150, bez nádstavce a desky</t>
  </si>
  <si>
    <t>-1790594894</t>
  </si>
  <si>
    <t>59432195</t>
  </si>
  <si>
    <t>zákrytová deska, D2440/2200, kryt D400 DN600, základní</t>
  </si>
  <si>
    <t>412434549</t>
  </si>
  <si>
    <t>R13854</t>
  </si>
  <si>
    <t>Vybourání stávajícího odlučovača tuků, včetně likvidace odpadu odvozu na skládku</t>
  </si>
  <si>
    <t>914547027</t>
  </si>
  <si>
    <t>451572111</t>
  </si>
  <si>
    <t>Lože pod potrubí, stoky a drobné objekty v otevřeném výkopu z kameniva drobného těženého 0 až 4 mm</t>
  </si>
  <si>
    <t>-1757595205</t>
  </si>
  <si>
    <t>https://podminky.urs.cz/item/CS_URS_2022_01/451572111</t>
  </si>
  <si>
    <t>631311124</t>
  </si>
  <si>
    <t>Mazanina z betonu prostého bez zvýšených nároků na prostředí tl. přes 80 do 120 mm tř. C 16/20</t>
  </si>
  <si>
    <t>-298492977</t>
  </si>
  <si>
    <t>https://podminky.urs.cz/item/CS_URS_2022_01/631311124</t>
  </si>
  <si>
    <t>949101112</t>
  </si>
  <si>
    <t>Lešení pomocné pracovní pro objekty pozemních staveb pro zatížení do 150 kg/m2, o výšce lešeňové podlahy přes 1,9 do 3,5 m</t>
  </si>
  <si>
    <t>1310465246</t>
  </si>
  <si>
    <t>https://podminky.urs.cz/item/CS_URS_2022_01/949101112</t>
  </si>
  <si>
    <t>961055111</t>
  </si>
  <si>
    <t>Bourání základů z betonu železového</t>
  </si>
  <si>
    <t>-1062139369</t>
  </si>
  <si>
    <t>https://podminky.urs.cz/item/CS_URS_2022_01/961055111</t>
  </si>
  <si>
    <t>1114316320</t>
  </si>
  <si>
    <t>-872984764</t>
  </si>
  <si>
    <t>117254702</t>
  </si>
  <si>
    <t>1912597628</t>
  </si>
  <si>
    <t>1351107025</t>
  </si>
  <si>
    <t>998276101</t>
  </si>
  <si>
    <t>Přesun hmot pro trubní vedení hloubené z trub z plastických hmot nebo sklolaminátových pro vodovody nebo kanalizace v otevřeném výkopu dopravní vzdálenost do 15 m</t>
  </si>
  <si>
    <t>-889197241</t>
  </si>
  <si>
    <t>https://podminky.urs.cz/item/CS_URS_2022_01/998276101</t>
  </si>
  <si>
    <t>721</t>
  </si>
  <si>
    <t>Zdravotechnika - vnitřní kanalizace</t>
  </si>
  <si>
    <t>721173401</t>
  </si>
  <si>
    <t>Potrubí z trub PVC SN4 svodné (ležaté) DN 110</t>
  </si>
  <si>
    <t>1672013889</t>
  </si>
  <si>
    <t>https://podminky.urs.cz/item/CS_URS_2022_01/721173401</t>
  </si>
  <si>
    <t>721173402</t>
  </si>
  <si>
    <t>Potrubí z trub PVC SN4 svodné (ležaté) DN 125</t>
  </si>
  <si>
    <t>1695148672</t>
  </si>
  <si>
    <t>https://podminky.urs.cz/item/CS_URS_2022_01/721173402</t>
  </si>
  <si>
    <t>721173403</t>
  </si>
  <si>
    <t>Potrubí z trub PVC SN4 svodné (ležaté) DN 160</t>
  </si>
  <si>
    <t>-1947407449</t>
  </si>
  <si>
    <t>https://podminky.urs.cz/item/CS_URS_2022_01/721173403</t>
  </si>
  <si>
    <t>721173704</t>
  </si>
  <si>
    <t>Potrubí z trub polyetylenových svařované odpadní (svislé) DN 70</t>
  </si>
  <si>
    <t>-1367769185</t>
  </si>
  <si>
    <t>https://podminky.urs.cz/item/CS_URS_2022_01/721173704</t>
  </si>
  <si>
    <t>721173723</t>
  </si>
  <si>
    <t>Potrubí z trub polyetylenových svařované připojovací DN 50</t>
  </si>
  <si>
    <t>875833814</t>
  </si>
  <si>
    <t>https://podminky.urs.cz/item/CS_URS_2022_01/721173723</t>
  </si>
  <si>
    <t>721173726</t>
  </si>
  <si>
    <t>Potrubí z trub polyetylenových svařované připojovací DN 100</t>
  </si>
  <si>
    <t>-1686103456</t>
  </si>
  <si>
    <t>https://podminky.urs.cz/item/CS_URS_2022_01/721173726</t>
  </si>
  <si>
    <t>721210814</t>
  </si>
  <si>
    <t>Demontáž kanalizačního příslušenství vpustí podlahových z kyselinovzdorné kameniny DN 125</t>
  </si>
  <si>
    <t>-1412902036</t>
  </si>
  <si>
    <t>https://podminky.urs.cz/item/CS_URS_2022_01/721210814</t>
  </si>
  <si>
    <t>721211502X</t>
  </si>
  <si>
    <t>Podlahové vpusti se svislým odtokem DN 110 mřížka litina, dle návrhu projektanta</t>
  </si>
  <si>
    <t>1793914662</t>
  </si>
  <si>
    <t>721274103</t>
  </si>
  <si>
    <t>Ventily přivzdušňovací odpadních potrubí venkovní DN 110</t>
  </si>
  <si>
    <t>-2129687124</t>
  </si>
  <si>
    <t>https://podminky.urs.cz/item/CS_URS_2022_01/721274103</t>
  </si>
  <si>
    <t>721290111</t>
  </si>
  <si>
    <t>Zkouška těsnosti kanalizace v objektech vodou do DN 125</t>
  </si>
  <si>
    <t>-722886799</t>
  </si>
  <si>
    <t>https://podminky.urs.cz/item/CS_URS_2022_01/721290111</t>
  </si>
  <si>
    <t>721290112</t>
  </si>
  <si>
    <t>Zkouška těsnosti kanalizace v objektech vodou DN 150 nebo DN 200</t>
  </si>
  <si>
    <t>1626967740</t>
  </si>
  <si>
    <t>https://podminky.urs.cz/item/CS_URS_2022_01/721290112</t>
  </si>
  <si>
    <t>R3434554</t>
  </si>
  <si>
    <t>Upevňovací systém pro potrubí a ostatní zařízení</t>
  </si>
  <si>
    <t>-2051617263</t>
  </si>
  <si>
    <t>R9224821</t>
  </si>
  <si>
    <t>Demontáž stávajících rozvodů kanalizace</t>
  </si>
  <si>
    <t>2075056129</t>
  </si>
  <si>
    <t>R92332</t>
  </si>
  <si>
    <t>Revizní a čistící kus, vč. dvířek 150x300mm</t>
  </si>
  <si>
    <t>-155307700</t>
  </si>
  <si>
    <t>R923321</t>
  </si>
  <si>
    <t>M+D Napojení kanalizace na stávající rozvody</t>
  </si>
  <si>
    <t>940520664</t>
  </si>
  <si>
    <t>998721101</t>
  </si>
  <si>
    <t>Přesun hmot pro vnitřní kanalizace stanovený z hmotnosti přesunovaného materiálu vodorovná dopravní vzdálenost do 50 m v objektech výšky do 6 m</t>
  </si>
  <si>
    <t>1535713019</t>
  </si>
  <si>
    <t>https://podminky.urs.cz/item/CS_URS_2022_01/998721101</t>
  </si>
  <si>
    <t>722</t>
  </si>
  <si>
    <t>Zdravotechnika - vnitřní vodovod</t>
  </si>
  <si>
    <t>722174022</t>
  </si>
  <si>
    <t>Potrubí z plastových trubek z polypropylenu PPR svařovaných polyfúzně PN 20 (SDR 6) D 20 x 3,4</t>
  </si>
  <si>
    <t>-1942077302</t>
  </si>
  <si>
    <t>https://podminky.urs.cz/item/CS_URS_2022_01/722174022</t>
  </si>
  <si>
    <t>722174023</t>
  </si>
  <si>
    <t>Potrubí z plastových trubek z polypropylenu PPR svařovaných polyfúzně PN 20 (SDR 6) D 25 x 4,2</t>
  </si>
  <si>
    <t>287086548</t>
  </si>
  <si>
    <t>https://podminky.urs.cz/item/CS_URS_2022_01/722174023</t>
  </si>
  <si>
    <t>R1384843</t>
  </si>
  <si>
    <t>1061710985</t>
  </si>
  <si>
    <t>722181222</t>
  </si>
  <si>
    <t>Ochrana potrubí termoizolačními trubicemi z pěnového polyetylenu PE přilepenými v příčných a podélných spojích, tloušťky izolace přes 6 do 9 mm, vnitřního průměru izolace DN přes 22 do 45 mm</t>
  </si>
  <si>
    <t>-516744939</t>
  </si>
  <si>
    <t>https://podminky.urs.cz/item/CS_URS_2022_01/722181222</t>
  </si>
  <si>
    <t>722240101</t>
  </si>
  <si>
    <t>Armatury z plastických hmot ventily (PPR) přímé DN 20</t>
  </si>
  <si>
    <t>-2048726359</t>
  </si>
  <si>
    <t>https://podminky.urs.cz/item/CS_URS_2022_01/722240101</t>
  </si>
  <si>
    <t>722240102</t>
  </si>
  <si>
    <t>Armatury z plastických hmot ventily (PPR) přímé DN 25</t>
  </si>
  <si>
    <t>1061931146</t>
  </si>
  <si>
    <t>https://podminky.urs.cz/item/CS_URS_2022_01/722240102</t>
  </si>
  <si>
    <t>722240123</t>
  </si>
  <si>
    <t>Armatury z plastických hmot kohouty (PPR) kulové DN 25</t>
  </si>
  <si>
    <t>876842248</t>
  </si>
  <si>
    <t>https://podminky.urs.cz/item/CS_URS_2022_01/722240123</t>
  </si>
  <si>
    <t>722290215</t>
  </si>
  <si>
    <t>Zkoušky, proplach a desinfekce vodovodního potrubí zkoušky těsnosti vodovodního potrubí hrdlového nebo přírubového do DN 100</t>
  </si>
  <si>
    <t>1163654853</t>
  </si>
  <si>
    <t>https://podminky.urs.cz/item/CS_URS_2022_01/722290215</t>
  </si>
  <si>
    <t>R92348</t>
  </si>
  <si>
    <t>1889421275</t>
  </si>
  <si>
    <t>998722102</t>
  </si>
  <si>
    <t>Přesun hmot pro vnitřní vodovod stanovený z hmotnosti přesunovaného materiálu vodorovná dopravní vzdálenost do 50 m v objektech výšky přes 6 do 12 m</t>
  </si>
  <si>
    <t>-714319465</t>
  </si>
  <si>
    <t>https://podminky.urs.cz/item/CS_URS_2022_01/998722102</t>
  </si>
  <si>
    <t>Hodinová zúčtovací sazba stavební dělník</t>
  </si>
  <si>
    <t>416522289</t>
  </si>
  <si>
    <t>HZS2211</t>
  </si>
  <si>
    <t>Hodinová zúčtovací sazba instalatér</t>
  </si>
  <si>
    <t>-1922712706</t>
  </si>
  <si>
    <t>-1314445200</t>
  </si>
  <si>
    <t>HZS4131R</t>
  </si>
  <si>
    <t>Jeřábnické práce - lapol</t>
  </si>
  <si>
    <t>-1671436552</t>
  </si>
  <si>
    <t>VRN1</t>
  </si>
  <si>
    <t>Průzkumné, geodetické a projektové práce</t>
  </si>
  <si>
    <t>012002000</t>
  </si>
  <si>
    <t>Vytyčení, zameření stavby</t>
  </si>
  <si>
    <t>1086276807</t>
  </si>
  <si>
    <t>013254000</t>
  </si>
  <si>
    <t>Průzkumné, geodetické a projektové práce projektové práce dokumentace stavby (výkresová a textová) skutečného provedení stavby</t>
  </si>
  <si>
    <t>1204418208</t>
  </si>
  <si>
    <t xml:space="preserve">Zařízení staveniště (Zajištění vody, elektro, vytápění objektu po dobu stavby,zábor pozemků, ostraha, oplocení staveniště, dopravní značení, stavební buňky a pod.) </t>
  </si>
  <si>
    <t>356671877</t>
  </si>
  <si>
    <t>-897790622</t>
  </si>
  <si>
    <t>481979480</t>
  </si>
  <si>
    <t>2009651888</t>
  </si>
  <si>
    <t>-2087965656</t>
  </si>
  <si>
    <t>1192187650</t>
  </si>
  <si>
    <t>SO 05 - Plyn</t>
  </si>
  <si>
    <t xml:space="preserve">    8 - Trubní vedení</t>
  </si>
  <si>
    <t xml:space="preserve">    723 - Zdravotechnika - vnitřní plynovod</t>
  </si>
  <si>
    <t xml:space="preserve">    23-M - Montáže potrubí</t>
  </si>
  <si>
    <t xml:space="preserve">    58-M - Revize vyhrazených technických zařízení</t>
  </si>
  <si>
    <t>Trubní vedení</t>
  </si>
  <si>
    <t>899914113X</t>
  </si>
  <si>
    <t>Montáž ocelové chráničky</t>
  </si>
  <si>
    <t>-1170201585</t>
  </si>
  <si>
    <t>14011110</t>
  </si>
  <si>
    <t>trubka ocelová bezešvá hladká jakost 11 353 273x7,0mm</t>
  </si>
  <si>
    <t>-732008217</t>
  </si>
  <si>
    <t>723</t>
  </si>
  <si>
    <t>Zdravotechnika - vnitřní plynovod</t>
  </si>
  <si>
    <t>723120805</t>
  </si>
  <si>
    <t>Demontáž potrubí svařovaného z ocelových trubek závitových přes 25 do DN 50</t>
  </si>
  <si>
    <t>1175612235</t>
  </si>
  <si>
    <t>https://podminky.urs.cz/item/CS_URS_2022_01/723120805</t>
  </si>
  <si>
    <t>723181023</t>
  </si>
  <si>
    <t>Potrubí z měděných trubek tvrdých, spojovaných lisováním Ø 22/1</t>
  </si>
  <si>
    <t>-748663604</t>
  </si>
  <si>
    <t>https://podminky.urs.cz/item/CS_URS_2022_01/723181023</t>
  </si>
  <si>
    <t>R127843</t>
  </si>
  <si>
    <t xml:space="preserve">M+D kotvící materiál </t>
  </si>
  <si>
    <t>-1822863199</t>
  </si>
  <si>
    <t>R8615</t>
  </si>
  <si>
    <t xml:space="preserve">M+D Napojení plynovodu na stávající řad </t>
  </si>
  <si>
    <t>1457655736</t>
  </si>
  <si>
    <t>998723102</t>
  </si>
  <si>
    <t>Přesun hmot pro vnitřní plynovod stanovený z hmotnosti přesunovaného materiálu vodorovná dopravní vzdálenost do 50 m v objektech výšky přes 6 do 12 m</t>
  </si>
  <si>
    <t>-1071292151</t>
  </si>
  <si>
    <t>https://podminky.urs.cz/item/CS_URS_2022_01/998723102</t>
  </si>
  <si>
    <t>23-M</t>
  </si>
  <si>
    <t>Montáže potrubí</t>
  </si>
  <si>
    <t>230120041</t>
  </si>
  <si>
    <t>Čištění potrubí profukováním nebo proplachováním DN 32</t>
  </si>
  <si>
    <t>1004046694</t>
  </si>
  <si>
    <t>58-M</t>
  </si>
  <si>
    <t>Revize vyhrazených technických zařízení</t>
  </si>
  <si>
    <t>580506020</t>
  </si>
  <si>
    <t>Kontrola těsnosti spoje detekčním přístrojem domovního plynovodu</t>
  </si>
  <si>
    <t>1630943022</t>
  </si>
  <si>
    <t>580506036</t>
  </si>
  <si>
    <t>Odvzdušnění domovních plynovodů DN do 50 dl přes 20 do 50 m</t>
  </si>
  <si>
    <t>úsek</t>
  </si>
  <si>
    <t>-888755186</t>
  </si>
  <si>
    <t>580506041</t>
  </si>
  <si>
    <t>Opětovné uvedení spotřebiče do provozu</t>
  </si>
  <si>
    <t>-956898304</t>
  </si>
  <si>
    <t>580506042</t>
  </si>
  <si>
    <t>Vypracování protokolu o tlakové zkoušce domovního plynovodu</t>
  </si>
  <si>
    <t>2116115034</t>
  </si>
  <si>
    <t>580507106</t>
  </si>
  <si>
    <t>Kontrola těsnosti plynového rozvodu velkokuchyňského spotřebiče detekčním přístrojem</t>
  </si>
  <si>
    <t>-1521373865</t>
  </si>
  <si>
    <t>163660047</t>
  </si>
  <si>
    <t>1356589598</t>
  </si>
  <si>
    <t>2033921142</t>
  </si>
  <si>
    <t>1085319702</t>
  </si>
  <si>
    <t>253108905</t>
  </si>
  <si>
    <t>1043650969</t>
  </si>
  <si>
    <t>044002000</t>
  </si>
  <si>
    <t>Revize</t>
  </si>
  <si>
    <t>KPL</t>
  </si>
  <si>
    <t>-983136035</t>
  </si>
  <si>
    <t>25193450</t>
  </si>
  <si>
    <t>-957859852</t>
  </si>
  <si>
    <t>-1894985640</t>
  </si>
  <si>
    <t>-1421959185</t>
  </si>
  <si>
    <t>090001X</t>
  </si>
  <si>
    <t>Posudky, měření, kontrolní a revizní zkoušky potrubí</t>
  </si>
  <si>
    <t>-2086151325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</si>
  <si>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</si>
  <si>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</si>
  <si>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</si>
  <si>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</si>
  <si>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</si>
  <si>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</si>
  <si>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</si>
  <si>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</si>
  <si>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</si>
  <si>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</si>
  <si>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</si>
  <si>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</si>
  <si>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</si>
  <si>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</si>
  <si>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</si>
  <si>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</si>
  <si>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</si>
  <si>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</si>
  <si>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</si>
  <si>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</si>
  <si>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</si>
  <si>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</si>
  <si>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</si>
  <si>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</si>
  <si>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</si>
  <si>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</si>
  <si>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</si>
  <si>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</si>
  <si>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</si>
  <si>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</si>
  <si>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</si>
  <si>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</si>
  <si>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</si>
  <si>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</si>
  <si>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</si>
  <si>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</si>
  <si>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</si>
  <si>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</si>
  <si>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</si>
  <si>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</si>
  <si>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</si>
  <si>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</si>
  <si>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</si>
  <si>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</si>
  <si>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</si>
  <si>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</si>
  <si>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</si>
  <si>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</si>
  <si>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</si>
  <si>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</si>
  <si>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</si>
  <si>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</si>
  <si>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</si>
  <si>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</si>
  <si>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</si>
  <si>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</si>
  <si>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</si>
  <si>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</si>
  <si>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</si>
  <si>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</si>
  <si>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</si>
  <si>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</si>
  <si>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</si>
  <si>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</si>
  <si>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</si>
  <si>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</si>
  <si>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</si>
  <si>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</si>
  <si>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</si>
  <si>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</si>
  <si>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</si>
  <si>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</si>
  <si>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</si>
  <si>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</si>
  <si>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</si>
  <si>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</si>
  <si>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</si>
  <si>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</si>
  <si>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</si>
  <si>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</si>
  <si>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</si>
  <si>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</si>
  <si>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</si>
  <si>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</si>
  <si>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</si>
  <si>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</si>
  <si>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</si>
  <si>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</si>
  <si>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</si>
  <si>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</si>
  <si>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</si>
  <si>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</si>
  <si>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</si>
  <si>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</si>
  <si>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</si>
  <si>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</si>
  <si>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</si>
  <si>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</si>
  <si>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</si>
  <si>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</si>
  <si>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</si>
  <si>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</si>
  <si>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</si>
  <si>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</si>
  <si>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</si>
  <si>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</si>
  <si>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</si>
  <si>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</si>
  <si>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</si>
  <si>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</si>
  <si>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</si>
  <si>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</si>
  <si>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</si>
  <si>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</si>
  <si>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</si>
  <si>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</si>
  <si>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</si>
  <si>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</si>
  <si>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</si>
  <si>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</si>
  <si>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</si>
  <si>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</si>
  <si>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</si>
  <si>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</si>
  <si>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</si>
  <si>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</si>
  <si>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</si>
  <si>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</si>
  <si>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</si>
  <si>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</si>
  <si>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</si>
  <si>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</si>
  <si>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</si>
  <si>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</si>
  <si>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</si>
  <si>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</si>
  <si>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</si>
  <si>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</si>
  <si>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</si>
  <si>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</si>
  <si>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</si>
  <si>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</si>
  <si>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</si>
  <si>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</si>
  <si>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</si>
  <si>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</si>
  <si>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</si>
  <si>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</si>
  <si>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</si>
  <si>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</si>
  <si>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</si>
  <si>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</si>
  <si>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</si>
  <si>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</si>
  <si>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</si>
  <si>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</si>
  <si>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</si>
  <si>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</si>
  <si>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</si>
  <si>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</si>
  <si>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</si>
  <si>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</si>
  <si>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</si>
  <si>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</si>
  <si>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</si>
  <si>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</si>
  <si>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</si>
  <si>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</si>
  <si>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</si>
  <si>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</si>
  <si>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</si>
  <si>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</si>
  <si>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</si>
  <si>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</si>
  <si>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</si>
  <si>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</si>
  <si>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</si>
  <si>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</si>
  <si>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</si>
  <si>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</si>
  <si>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</si>
  <si>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</si>
  <si>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</si>
  <si>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</si>
  <si>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</si>
  <si>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CELKEM SOUPIS VÝKONŮ</t>
  </si>
  <si>
    <t>CELKEM</t>
  </si>
  <si>
    <t>TOTAL</t>
  </si>
  <si>
    <t>ks</t>
  </si>
  <si>
    <t xml:space="preserve">Jiné materiály, montáž, atd., neuvedené výše, ale které je nutné zahrnout do celkového rozsahu prací podle výkresů a praxe dodavatele. Prosím, uveďte podrobný technický popis a cenovou kalkulaci. </t>
  </si>
  <si>
    <t>A.1</t>
  </si>
  <si>
    <t>Přesuny hmot</t>
  </si>
  <si>
    <t>Stavební přípomoce</t>
  </si>
  <si>
    <t>set / sada</t>
  </si>
  <si>
    <t>Zajištění pracoviště</t>
  </si>
  <si>
    <t>Funkční zkoušky a uvedení do provozu</t>
  </si>
  <si>
    <t>Výchozí revize dle ČSN 33 15 00 
a ČSN 33 2000-6</t>
  </si>
  <si>
    <t>Revize a zkoušky</t>
  </si>
  <si>
    <t>Připojení elektrického zařízení do vstupní svorkovnice 3x400V nebo 1x230V a ukončení vodičů</t>
  </si>
  <si>
    <t>Spínač, 230V, 10A,  IP20
řazení 6</t>
  </si>
  <si>
    <t>SCAME 590.GE6303 Průmyslový spínač ISOLATOR plastový - 63A 3P IP65 standard</t>
  </si>
  <si>
    <t>Spínač, 230V, 10A,  IP20
řazení 1</t>
  </si>
  <si>
    <t>Zásuvka 400V/16A</t>
  </si>
  <si>
    <t>Zásuvka jednoduchá 230V/16A, IP44</t>
  </si>
  <si>
    <t>Zásuvka jednoduchá 230V/16A, IP20</t>
  </si>
  <si>
    <t>Bezšroubové svorky do elektro-instalační krabice</t>
  </si>
  <si>
    <t>PVC elektroinstalační krabice zapuštěná nebo pro povrchovou montáž, IP55</t>
  </si>
  <si>
    <t>Krabice KU68</t>
  </si>
  <si>
    <t xml:space="preserve">přístroje </t>
  </si>
  <si>
    <t>Svítidla</t>
  </si>
  <si>
    <t xml:space="preserve">svítidla dle výpočtu osvětelení a cenové nabídky </t>
  </si>
  <si>
    <t>Osvětlení a elektroinstalace</t>
  </si>
  <si>
    <t>H07RN-F 5G16 /CGTG/ (5x16)</t>
  </si>
  <si>
    <t>H07RN-F 5G25 /CGTG/ (5x25)</t>
  </si>
  <si>
    <t>H07RN-F 5G10 /CGTG/ (5x10)</t>
  </si>
  <si>
    <t>CY 10</t>
  </si>
  <si>
    <t>CYKY-O 3x1,5</t>
  </si>
  <si>
    <t>CYKY-J 3x1,5</t>
  </si>
  <si>
    <t>CYKY-J 3x2,5</t>
  </si>
  <si>
    <t>CYKY-J 5x2,5</t>
  </si>
  <si>
    <t>CYKY-J 5x6</t>
  </si>
  <si>
    <t>CYKY-J 5x10</t>
  </si>
  <si>
    <t>CYKY-J 5x16</t>
  </si>
  <si>
    <t>CYKY-J 5x25</t>
  </si>
  <si>
    <t>CYKY-J 5x185</t>
  </si>
  <si>
    <t>přívod</t>
  </si>
  <si>
    <t>kabely</t>
  </si>
  <si>
    <t>Trubka ohebná MONOFLEX 20mm šedá (1420)</t>
  </si>
  <si>
    <t xml:space="preserve">BEZHALOGENOVÁ TUHÁ HRDLOVANÁ TRUBKA S NÍZKOU MECHANICKOU ODOLNOSTÍ 1520HF_FA včetně příchytek
</t>
  </si>
  <si>
    <t>Kabelový žlab 150/50 plný vč. Víka</t>
  </si>
  <si>
    <t>trasy</t>
  </si>
  <si>
    <t>kabelové trasy jsou včetně podpůrných konstrukcí montáže a pomocného materiálu</t>
  </si>
  <si>
    <t xml:space="preserve">kabely jsou včetně montáže a ukončení </t>
  </si>
  <si>
    <t>NN kabely, přípojnice, kabelové trasy</t>
  </si>
  <si>
    <t>R-KUCHYN</t>
  </si>
  <si>
    <t>NN Rozváděče</t>
  </si>
  <si>
    <t xml:space="preserve">
</t>
  </si>
  <si>
    <t>REKAPITULACE</t>
  </si>
  <si>
    <t>h) součástí jednotkových cen jsou i vícenáklady související s výstavbou v zimním období, průběžný úklid staveniště a přilehlých komunikací, likvidaci odpadů, dočasná dopravní omezení atd.</t>
  </si>
  <si>
    <t>g) součástí dodávky jsou i náklady na případně  opatření související s ochranou stávajících sítí, komunikací či staveb</t>
  </si>
  <si>
    <t>f) součástí dodávky jsou veškerá geodetická měření jako například vytyčení konstrukcí, kontrolní měření, zaměření skutečného stavu apod.</t>
  </si>
  <si>
    <t>nátěry, pomocné konstrukce, montážní materiály, materiály a práce nezbytné z důvodu koordinace s ostatními profesemi, speciální nářadí a nástroje, speciální opatření při provádění prací, první náplně atd.) které je provedeno řádně a je plně funkční a je v souladu se zákony a předpisy platnými v České republice.</t>
  </si>
  <si>
    <t>e) v rozsahu prací zhotovitele jsou rovněž jakékoliv prvky, zařízení, práce a pomocné materiály, neuvedené v tomto soupisu výkonů, které jsou ale nezbytně nutné k dodání, instalaci, dokončení a provozování díla (např. požární ucpávky, štítky pro řádné a trvalé značení komponent, zařízení a potrubní  závěsy,</t>
  </si>
  <si>
    <t>d) součástí dodávky je kompletní dokladová část díla nutná k získání kolaudačního souhlasu stavby</t>
  </si>
  <si>
    <t>c) součástí dodávky je zpracování veškeré dílenské dokumentace a podkladů pro dokumentaci skutečného provedení</t>
  </si>
  <si>
    <t>b) součásti prací jsou veškeré zkoušky, potřebná měření, inspekce, uvedení zařízení do provozu, zaškolení obsluhy, provozní řády, manuály a revize v Českém jazyce. Za komplexní vyzkoušení se považuje bezporuchový provoz po dobu minimálně 96 hod.</t>
  </si>
  <si>
    <t>a) veškeré položky na přípomoce, lešení, přesuny hmot a suti, uložení suti na skládku, dopravu, montáž, zpevněné montážní plochy, atd... jsou zahrnuty v jednotlivých jednotkových cenách</t>
  </si>
  <si>
    <t xml:space="preserve">Cena (CZK) </t>
  </si>
  <si>
    <t>Jedn. cena (CZK)</t>
  </si>
  <si>
    <t>Jednotka</t>
  </si>
  <si>
    <t>Popis, druh</t>
  </si>
  <si>
    <t>Označení/Výkres č.</t>
  </si>
  <si>
    <t>Poř. č.</t>
  </si>
  <si>
    <t xml:space="preserve">D. 1.4.d - Silnoproudá elektrotechnika </t>
  </si>
  <si>
    <t>Profese:</t>
  </si>
  <si>
    <t>Část:</t>
  </si>
  <si>
    <r>
      <t xml:space="preserve">TOONYX Construction s.r.o.
</t>
    </r>
    <r>
      <rPr>
        <sz val="9"/>
        <rFont val="Arial"/>
        <family val="2"/>
      </rPr>
      <t xml:space="preserve">Bělehradská 858/23, 150 00 Praha 5
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Autor:</t>
    </r>
    <r>
      <rPr>
        <b/>
        <sz val="9"/>
        <rFont val="Arial"/>
        <family val="2"/>
      </rPr>
      <t xml:space="preserve"> T. Bláha
</t>
    </r>
    <r>
      <rPr>
        <sz val="9"/>
        <rFont val="Arial"/>
        <family val="2"/>
      </rPr>
      <t xml:space="preserve">Datum zpracování: </t>
    </r>
    <r>
      <rPr>
        <b/>
        <sz val="9"/>
        <rFont val="Arial"/>
        <family val="2"/>
      </rPr>
      <t xml:space="preserve">03/2022
</t>
    </r>
    <r>
      <rPr>
        <sz val="9"/>
        <rFont val="Arial"/>
        <family val="2"/>
      </rPr>
      <t>Revize:</t>
    </r>
    <r>
      <rPr>
        <b/>
        <sz val="9"/>
        <rFont val="Arial"/>
        <family val="2"/>
      </rPr>
      <t xml:space="preserve"> 0</t>
    </r>
  </si>
  <si>
    <t>Rekonstrukce kuchyně ZŠ Chomutov, Ak. Heyrovského 4539</t>
  </si>
  <si>
    <t>Projekt:</t>
  </si>
  <si>
    <t xml:space="preserve">Satutární město Chomutov
Zborovská 4602
430 28 Chomutov
IČ: 00261891
DIČ: CZ00261891
</t>
  </si>
  <si>
    <t>Zákazník: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</si>
</sst>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%"/>
    <numFmt numFmtId="165" formatCode="dd\.mm\.yyyy"/>
    <numFmt numFmtId="166" formatCode="#,##0.00000"/>
    <numFmt numFmtId="167" formatCode="#,##0.000"/>
    <numFmt numFmtId="168" formatCode="#,##0.00_);[Red]\(#,##0.00\)"/>
  </numFmts>
  <fonts count="6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sz val="9"/>
      <name val="Arial"/>
      <family val="2"/>
    </font>
    <font>
      <b/>
      <sz val="12"/>
      <color indexed="17"/>
      <name val="Arial"/>
      <family val="2"/>
    </font>
    <font>
      <b/>
      <sz val="14"/>
      <color indexed="17"/>
      <name val="Arial"/>
      <family val="2"/>
    </font>
    <font>
      <sz val="10"/>
      <name val="Helv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9"/>
      <color indexed="12"/>
      <name val="Arial"/>
      <family val="2"/>
    </font>
    <font>
      <sz val="9"/>
      <color rgb="FFFF0000"/>
      <name val="Arial"/>
      <family val="2"/>
    </font>
    <font>
      <sz val="7"/>
      <name val="Arial"/>
      <family val="2"/>
    </font>
    <font>
      <b/>
      <sz val="11"/>
      <color indexed="17"/>
      <name val="Arial"/>
      <family val="2"/>
    </font>
    <font>
      <b/>
      <sz val="11"/>
      <name val="Arial"/>
      <family val="2"/>
    </font>
    <font>
      <b/>
      <sz val="11"/>
      <color rgb="FF00800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name val="Arial Black"/>
      <family val="2"/>
    </font>
    <font>
      <sz val="12"/>
      <name val="Arial Black"/>
      <family val="2"/>
    </font>
    <font>
      <b/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</fills>
  <borders count="6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/>
      <bottom style="hair"/>
    </border>
    <border>
      <left style="medium"/>
      <right style="thin"/>
      <top/>
      <bottom style="hair"/>
    </border>
    <border>
      <left style="medium"/>
      <right/>
      <top/>
      <bottom style="hair"/>
    </border>
    <border>
      <left style="thin"/>
      <right style="medium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/>
      <top style="medium"/>
      <bottom style="hair"/>
    </border>
    <border>
      <left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thin"/>
      <right style="thin"/>
      <top style="hair"/>
      <bottom/>
    </border>
    <border>
      <left style="thin"/>
      <right style="medium"/>
      <top/>
      <bottom style="hair"/>
    </border>
    <border>
      <left/>
      <right style="medium"/>
      <top style="hair"/>
      <bottom style="hair"/>
    </border>
    <border>
      <left/>
      <right/>
      <top style="hair"/>
      <bottom style="hair"/>
    </border>
    <border>
      <left/>
      <right style="medium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</cellStyleXfs>
  <cellXfs count="46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13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8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8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20" fillId="2" borderId="18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2" borderId="18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5" fillId="0" borderId="25" xfId="0" applyFont="1" applyBorder="1" applyAlignment="1">
      <alignment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6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39" fillId="0" borderId="29" xfId="0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35" fillId="0" borderId="0" xfId="0" applyFont="1" applyBorder="1" applyAlignment="1">
      <alignment vertical="top"/>
    </xf>
    <xf numFmtId="0" fontId="35" fillId="0" borderId="0" xfId="0" applyFont="1" applyAlignment="1">
      <alignment vertical="top"/>
    </xf>
    <xf numFmtId="0" fontId="35" fillId="0" borderId="23" xfId="0" applyFont="1" applyBorder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7" fillId="0" borderId="29" xfId="0" applyFont="1" applyBorder="1" applyAlignment="1">
      <alignment horizontal="center" vertical="center"/>
    </xf>
    <xf numFmtId="0" fontId="40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5" fillId="0" borderId="28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8" fillId="0" borderId="28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7" fillId="0" borderId="29" xfId="0" applyFont="1" applyBorder="1" applyAlignment="1">
      <alignment horizontal="left"/>
    </xf>
    <xf numFmtId="0" fontId="40" fillId="0" borderId="29" xfId="0" applyFont="1" applyBorder="1" applyAlignment="1">
      <alignment/>
    </xf>
    <xf numFmtId="0" fontId="35" fillId="0" borderId="26" xfId="0" applyFont="1" applyBorder="1" applyAlignment="1">
      <alignment vertical="top"/>
    </xf>
    <xf numFmtId="0" fontId="35" fillId="0" borderId="27" xfId="0" applyFont="1" applyBorder="1" applyAlignment="1">
      <alignment vertical="top"/>
    </xf>
    <xf numFmtId="0" fontId="35" fillId="0" borderId="28" xfId="0" applyFont="1" applyBorder="1" applyAlignment="1">
      <alignment vertical="top"/>
    </xf>
    <xf numFmtId="0" fontId="35" fillId="0" borderId="29" xfId="0" applyFont="1" applyBorder="1" applyAlignment="1">
      <alignment vertical="top"/>
    </xf>
    <xf numFmtId="0" fontId="35" fillId="0" borderId="30" xfId="0" applyFont="1" applyBorder="1" applyAlignment="1">
      <alignment vertical="top"/>
    </xf>
    <xf numFmtId="0" fontId="1" fillId="0" borderId="0" xfId="21" applyAlignment="1">
      <alignment vertical="center"/>
      <protection/>
    </xf>
    <xf numFmtId="4" fontId="44" fillId="0" borderId="0" xfId="21" applyNumberFormat="1" applyFont="1" applyAlignment="1">
      <alignment vertical="center" wrapText="1"/>
      <protection/>
    </xf>
    <xf numFmtId="0" fontId="44" fillId="0" borderId="0" xfId="21" applyFont="1" applyAlignment="1">
      <alignment horizontal="center" vertical="center" wrapText="1"/>
      <protection/>
    </xf>
    <xf numFmtId="0" fontId="44" fillId="0" borderId="0" xfId="21" applyFont="1" applyAlignment="1">
      <alignment vertical="center" wrapText="1"/>
      <protection/>
    </xf>
    <xf numFmtId="49" fontId="44" fillId="0" borderId="0" xfId="21" applyNumberFormat="1" applyFont="1" applyAlignment="1">
      <alignment vertical="center" wrapText="1"/>
      <protection/>
    </xf>
    <xf numFmtId="4" fontId="45" fillId="5" borderId="31" xfId="22" applyNumberFormat="1" applyFont="1" applyFill="1" applyBorder="1" applyAlignment="1">
      <alignment horizontal="right" vertical="center" indent="1"/>
      <protection/>
    </xf>
    <xf numFmtId="4" fontId="46" fillId="5" borderId="32" xfId="22" applyNumberFormat="1" applyFont="1" applyFill="1" applyBorder="1" applyAlignment="1">
      <alignment horizontal="right" vertical="center" indent="1"/>
      <protection/>
    </xf>
    <xf numFmtId="0" fontId="46" fillId="5" borderId="32" xfId="22" applyFont="1" applyFill="1" applyBorder="1" applyAlignment="1">
      <alignment horizontal="right" vertical="center" indent="1"/>
      <protection/>
    </xf>
    <xf numFmtId="0" fontId="45" fillId="5" borderId="32" xfId="22" applyFont="1" applyFill="1" applyBorder="1" applyAlignment="1">
      <alignment vertical="center"/>
      <protection/>
    </xf>
    <xf numFmtId="0" fontId="46" fillId="5" borderId="33" xfId="22" applyFont="1" applyFill="1" applyBorder="1" applyAlignment="1">
      <alignment horizontal="right" vertical="center" indent="1"/>
      <protection/>
    </xf>
    <xf numFmtId="4" fontId="44" fillId="6" borderId="34" xfId="23" applyNumberFormat="1" applyFont="1" applyFill="1" applyBorder="1" applyAlignment="1">
      <alignment horizontal="right" vertical="center" wrapText="1" indent="1"/>
      <protection/>
    </xf>
    <xf numFmtId="4" fontId="44" fillId="6" borderId="32" xfId="23" applyNumberFormat="1" applyFont="1" applyFill="1" applyBorder="1" applyAlignment="1">
      <alignment horizontal="center" vertical="center" wrapText="1"/>
      <protection/>
    </xf>
    <xf numFmtId="49" fontId="44" fillId="6" borderId="32" xfId="23" applyNumberFormat="1" applyFont="1" applyFill="1" applyBorder="1" applyAlignment="1">
      <alignment horizontal="center" vertical="center" wrapText="1"/>
      <protection/>
    </xf>
    <xf numFmtId="49" fontId="44" fillId="6" borderId="33" xfId="23" applyNumberFormat="1" applyFont="1" applyFill="1" applyBorder="1" applyAlignment="1">
      <alignment horizontal="center" vertical="center" wrapText="1"/>
      <protection/>
    </xf>
    <xf numFmtId="4" fontId="48" fillId="0" borderId="34" xfId="24" applyNumberFormat="1" applyFont="1" applyBorder="1" applyAlignment="1">
      <alignment horizontal="right" vertical="center" wrapText="1" indent="1"/>
      <protection/>
    </xf>
    <xf numFmtId="4" fontId="44" fillId="0" borderId="32" xfId="21" applyNumberFormat="1" applyFont="1" applyBorder="1" applyAlignment="1">
      <alignment vertical="center" wrapText="1"/>
      <protection/>
    </xf>
    <xf numFmtId="0" fontId="44" fillId="0" borderId="32" xfId="21" applyFont="1" applyBorder="1" applyAlignment="1">
      <alignment horizontal="center" vertical="center" wrapText="1"/>
      <protection/>
    </xf>
    <xf numFmtId="0" fontId="48" fillId="0" borderId="32" xfId="21" applyFont="1" applyBorder="1" applyAlignment="1">
      <alignment vertical="center"/>
      <protection/>
    </xf>
    <xf numFmtId="0" fontId="44" fillId="0" borderId="33" xfId="21" applyFont="1" applyBorder="1" applyAlignment="1">
      <alignment vertical="center" wrapText="1"/>
      <protection/>
    </xf>
    <xf numFmtId="49" fontId="44" fillId="0" borderId="33" xfId="21" applyNumberFormat="1" applyFont="1" applyBorder="1" applyAlignment="1">
      <alignment horizontal="center" vertical="center" wrapText="1"/>
      <protection/>
    </xf>
    <xf numFmtId="4" fontId="44" fillId="0" borderId="35" xfId="21" applyNumberFormat="1" applyFont="1" applyBorder="1" applyAlignment="1">
      <alignment horizontal="right" vertical="center" wrapText="1" indent="1"/>
      <protection/>
    </xf>
    <xf numFmtId="4" fontId="44" fillId="0" borderId="36" xfId="21" applyNumberFormat="1" applyFont="1" applyBorder="1" applyAlignment="1">
      <alignment horizontal="right" vertical="center" wrapText="1" indent="1"/>
      <protection/>
    </xf>
    <xf numFmtId="0" fontId="44" fillId="0" borderId="37" xfId="21" applyFont="1" applyBorder="1" applyAlignment="1">
      <alignment horizontal="center" vertical="center" wrapText="1"/>
      <protection/>
    </xf>
    <xf numFmtId="0" fontId="44" fillId="0" borderId="37" xfId="21" applyFont="1" applyBorder="1" applyAlignment="1">
      <alignment vertical="center" wrapText="1"/>
      <protection/>
    </xf>
    <xf numFmtId="0" fontId="44" fillId="0" borderId="38" xfId="21" applyFont="1" applyBorder="1" applyAlignment="1">
      <alignment vertical="center" wrapText="1"/>
      <protection/>
    </xf>
    <xf numFmtId="49" fontId="44" fillId="0" borderId="39" xfId="21" applyNumberFormat="1" applyFont="1" applyBorder="1" applyAlignment="1">
      <alignment horizontal="center" vertical="center" wrapText="1"/>
      <protection/>
    </xf>
    <xf numFmtId="4" fontId="44" fillId="0" borderId="40" xfId="21" applyNumberFormat="1" applyFont="1" applyBorder="1" applyAlignment="1">
      <alignment horizontal="right" vertical="center" wrapText="1" indent="1"/>
      <protection/>
    </xf>
    <xf numFmtId="4" fontId="44" fillId="0" borderId="37" xfId="21" applyNumberFormat="1" applyFont="1" applyBorder="1" applyAlignment="1">
      <alignment horizontal="right" vertical="center" wrapText="1" indent="1"/>
      <protection/>
    </xf>
    <xf numFmtId="0" fontId="44" fillId="0" borderId="41" xfId="21" applyFont="1" applyBorder="1" applyAlignment="1">
      <alignment horizontal="center" vertical="center" wrapText="1"/>
      <protection/>
    </xf>
    <xf numFmtId="4" fontId="44" fillId="0" borderId="37" xfId="25" applyNumberFormat="1" applyFont="1" applyBorder="1" applyAlignment="1">
      <alignment horizontal="center" vertical="center"/>
      <protection/>
    </xf>
    <xf numFmtId="0" fontId="44" fillId="0" borderId="41" xfId="21" applyFont="1" applyBorder="1" applyAlignment="1">
      <alignment vertical="center" wrapText="1"/>
      <protection/>
    </xf>
    <xf numFmtId="0" fontId="44" fillId="0" borderId="42" xfId="21" applyFont="1" applyBorder="1" applyAlignment="1">
      <alignment vertical="center" wrapText="1"/>
      <protection/>
    </xf>
    <xf numFmtId="49" fontId="44" fillId="0" borderId="43" xfId="21" applyNumberFormat="1" applyFont="1" applyBorder="1" applyAlignment="1">
      <alignment horizontal="center" vertical="center" wrapText="1"/>
      <protection/>
    </xf>
    <xf numFmtId="4" fontId="44" fillId="0" borderId="44" xfId="21" applyNumberFormat="1" applyFont="1" applyBorder="1" applyAlignment="1">
      <alignment horizontal="right" vertical="center" wrapText="1" indent="1"/>
      <protection/>
    </xf>
    <xf numFmtId="4" fontId="44" fillId="0" borderId="45" xfId="21" applyNumberFormat="1" applyFont="1" applyBorder="1" applyAlignment="1">
      <alignment horizontal="right" vertical="center" wrapText="1" indent="1"/>
      <protection/>
    </xf>
    <xf numFmtId="0" fontId="44" fillId="0" borderId="45" xfId="21" applyFont="1" applyBorder="1" applyAlignment="1">
      <alignment horizontal="center" vertical="center" wrapText="1"/>
      <protection/>
    </xf>
    <xf numFmtId="0" fontId="44" fillId="0" borderId="45" xfId="21" applyFont="1" applyBorder="1" applyAlignment="1">
      <alignment vertical="center" wrapText="1"/>
      <protection/>
    </xf>
    <xf numFmtId="0" fontId="44" fillId="0" borderId="46" xfId="21" applyFont="1" applyBorder="1" applyAlignment="1">
      <alignment wrapText="1"/>
      <protection/>
    </xf>
    <xf numFmtId="49" fontId="44" fillId="0" borderId="47" xfId="21" applyNumberFormat="1" applyFont="1" applyBorder="1" applyAlignment="1">
      <alignment horizontal="center" vertical="center" wrapText="1"/>
      <protection/>
    </xf>
    <xf numFmtId="4" fontId="44" fillId="7" borderId="48" xfId="21" applyNumberFormat="1" applyFont="1" applyFill="1" applyBorder="1" applyAlignment="1">
      <alignment horizontal="right" vertical="center" wrapText="1" indent="1"/>
      <protection/>
    </xf>
    <xf numFmtId="4" fontId="49" fillId="7" borderId="27" xfId="26" applyNumberFormat="1" applyFont="1" applyFill="1" applyBorder="1" applyAlignment="1">
      <alignment horizontal="right" wrapText="1" indent="1"/>
      <protection/>
    </xf>
    <xf numFmtId="0" fontId="49" fillId="7" borderId="27" xfId="26" applyFont="1" applyFill="1" applyBorder="1" applyAlignment="1">
      <alignment horizontal="center" vertical="top" wrapText="1"/>
      <protection/>
    </xf>
    <xf numFmtId="0" fontId="50" fillId="7" borderId="49" xfId="26" applyFont="1" applyFill="1" applyBorder="1" applyAlignment="1">
      <alignment vertical="center" wrapText="1"/>
      <protection/>
    </xf>
    <xf numFmtId="0" fontId="44" fillId="7" borderId="50" xfId="21" applyFont="1" applyFill="1" applyBorder="1" applyAlignment="1">
      <alignment vertical="center" wrapText="1"/>
      <protection/>
    </xf>
    <xf numFmtId="49" fontId="49" fillId="7" borderId="51" xfId="21" applyNumberFormat="1" applyFont="1" applyFill="1" applyBorder="1" applyAlignment="1">
      <alignment horizontal="center" vertical="center" wrapText="1"/>
      <protection/>
    </xf>
    <xf numFmtId="4" fontId="44" fillId="6" borderId="32" xfId="23" applyNumberFormat="1" applyFont="1" applyFill="1" applyBorder="1" applyAlignment="1">
      <alignment horizontal="right" vertical="center" wrapText="1" indent="1"/>
      <protection/>
    </xf>
    <xf numFmtId="4" fontId="44" fillId="0" borderId="32" xfId="24" applyNumberFormat="1" applyFont="1" applyBorder="1" applyAlignment="1">
      <alignment horizontal="right" vertical="center" wrapText="1" indent="1"/>
      <protection/>
    </xf>
    <xf numFmtId="0" fontId="44" fillId="0" borderId="32" xfId="24" applyFont="1" applyBorder="1" applyAlignment="1">
      <alignment horizontal="center" vertical="center" wrapText="1"/>
      <protection/>
    </xf>
    <xf numFmtId="0" fontId="48" fillId="0" borderId="32" xfId="24" applyFont="1" applyBorder="1" applyAlignment="1">
      <alignment vertical="center"/>
      <protection/>
    </xf>
    <xf numFmtId="0" fontId="44" fillId="0" borderId="33" xfId="24" applyFont="1" applyBorder="1" applyAlignment="1">
      <alignment wrapText="1"/>
      <protection/>
    </xf>
    <xf numFmtId="49" fontId="44" fillId="0" borderId="33" xfId="24" applyNumberFormat="1" applyFont="1" applyBorder="1" applyAlignment="1">
      <alignment horizontal="center" vertical="center" wrapText="1"/>
      <protection/>
    </xf>
    <xf numFmtId="4" fontId="44" fillId="8" borderId="40" xfId="27" applyNumberFormat="1" applyFont="1" applyFill="1" applyBorder="1" applyAlignment="1">
      <alignment horizontal="right" vertical="center" wrapText="1" indent="1"/>
      <protection/>
    </xf>
    <xf numFmtId="4" fontId="44" fillId="8" borderId="37" xfId="27" applyNumberFormat="1" applyFont="1" applyFill="1" applyBorder="1" applyAlignment="1">
      <alignment horizontal="right" vertical="center" wrapText="1" indent="1"/>
      <protection/>
    </xf>
    <xf numFmtId="167" fontId="51" fillId="8" borderId="37" xfId="28" applyNumberFormat="1" applyFont="1" applyFill="1" applyBorder="1" applyAlignment="1">
      <alignment horizontal="center" vertical="center"/>
      <protection/>
    </xf>
    <xf numFmtId="0" fontId="44" fillId="0" borderId="37" xfId="29" applyFont="1" applyBorder="1" applyAlignment="1">
      <alignment wrapText="1"/>
      <protection/>
    </xf>
    <xf numFmtId="0" fontId="44" fillId="8" borderId="38" xfId="27" applyFont="1" applyFill="1" applyBorder="1" applyAlignment="1">
      <alignment wrapText="1"/>
      <protection/>
    </xf>
    <xf numFmtId="49" fontId="44" fillId="8" borderId="39" xfId="29" applyNumberFormat="1" applyFont="1" applyFill="1" applyBorder="1" applyAlignment="1">
      <alignment horizontal="center" vertical="center" wrapText="1"/>
      <protection/>
    </xf>
    <xf numFmtId="4" fontId="44" fillId="0" borderId="41" xfId="21" applyNumberFormat="1" applyFont="1" applyBorder="1" applyAlignment="1">
      <alignment horizontal="center" vertical="center" wrapText="1"/>
      <protection/>
    </xf>
    <xf numFmtId="4" fontId="44" fillId="0" borderId="44" xfId="29" applyNumberFormat="1" applyFont="1" applyBorder="1" applyAlignment="1">
      <alignment horizontal="right" vertical="center" wrapText="1" indent="1"/>
      <protection/>
    </xf>
    <xf numFmtId="4" fontId="52" fillId="0" borderId="45" xfId="29" applyNumberFormat="1" applyFont="1" applyBorder="1" applyAlignment="1">
      <alignment horizontal="right" vertical="center" wrapText="1" indent="1"/>
      <protection/>
    </xf>
    <xf numFmtId="0" fontId="52" fillId="0" borderId="45" xfId="29" applyFont="1" applyBorder="1" applyAlignment="1">
      <alignment horizontal="center" vertical="center" wrapText="1"/>
      <protection/>
    </xf>
    <xf numFmtId="0" fontId="52" fillId="0" borderId="45" xfId="29" applyFont="1" applyBorder="1" applyAlignment="1">
      <alignment vertical="center" wrapText="1"/>
      <protection/>
    </xf>
    <xf numFmtId="0" fontId="44" fillId="0" borderId="46" xfId="29" applyFont="1" applyBorder="1" applyAlignment="1">
      <alignment wrapText="1"/>
      <protection/>
    </xf>
    <xf numFmtId="49" fontId="44" fillId="0" borderId="47" xfId="29" applyNumberFormat="1" applyFont="1" applyBorder="1" applyAlignment="1">
      <alignment horizontal="center" vertical="center" wrapText="1"/>
      <protection/>
    </xf>
    <xf numFmtId="4" fontId="44" fillId="7" borderId="48" xfId="29" applyNumberFormat="1" applyFont="1" applyFill="1" applyBorder="1" applyAlignment="1">
      <alignment horizontal="right" vertical="center" wrapText="1" indent="1"/>
      <protection/>
    </xf>
    <xf numFmtId="4" fontId="44" fillId="7" borderId="27" xfId="29" applyNumberFormat="1" applyFont="1" applyFill="1" applyBorder="1" applyAlignment="1">
      <alignment horizontal="right" vertical="center" wrapText="1" indent="1"/>
      <protection/>
    </xf>
    <xf numFmtId="168" fontId="49" fillId="7" borderId="27" xfId="26" applyNumberFormat="1" applyFont="1" applyFill="1" applyBorder="1" applyAlignment="1">
      <alignment wrapText="1"/>
      <protection/>
    </xf>
    <xf numFmtId="0" fontId="44" fillId="7" borderId="50" xfId="29" applyFont="1" applyFill="1" applyBorder="1" applyAlignment="1">
      <alignment wrapText="1"/>
      <protection/>
    </xf>
    <xf numFmtId="49" fontId="49" fillId="7" borderId="51" xfId="29" applyNumberFormat="1" applyFont="1" applyFill="1" applyBorder="1" applyAlignment="1">
      <alignment horizontal="center" vertical="center" wrapText="1"/>
      <protection/>
    </xf>
    <xf numFmtId="0" fontId="1" fillId="0" borderId="0" xfId="30" applyAlignment="1">
      <alignment vertical="center"/>
      <protection/>
    </xf>
    <xf numFmtId="49" fontId="44" fillId="6" borderId="32" xfId="23" applyNumberFormat="1" applyFont="1" applyFill="1" applyBorder="1" applyAlignment="1">
      <alignment horizontal="right" vertical="center" wrapText="1" indent="1"/>
      <protection/>
    </xf>
    <xf numFmtId="4" fontId="44" fillId="0" borderId="41" xfId="31" applyNumberFormat="1" applyFont="1" applyBorder="1" applyAlignment="1">
      <alignment horizontal="right" vertical="center" wrapText="1" indent="1"/>
      <protection/>
    </xf>
    <xf numFmtId="4" fontId="44" fillId="0" borderId="41" xfId="21" applyNumberFormat="1" applyFont="1" applyBorder="1" applyAlignment="1">
      <alignment horizontal="right" vertical="center" wrapText="1" indent="1"/>
      <protection/>
    </xf>
    <xf numFmtId="0" fontId="49" fillId="0" borderId="41" xfId="21" applyFont="1" applyBorder="1" applyAlignment="1">
      <alignment vertical="center" wrapText="1"/>
      <protection/>
    </xf>
    <xf numFmtId="0" fontId="1" fillId="0" borderId="37" xfId="31" applyBorder="1" applyAlignment="1">
      <alignment horizontal="center"/>
      <protection/>
    </xf>
    <xf numFmtId="0" fontId="1" fillId="0" borderId="37" xfId="31" applyBorder="1">
      <alignment/>
      <protection/>
    </xf>
    <xf numFmtId="0" fontId="44" fillId="0" borderId="49" xfId="21" applyFont="1" applyBorder="1" applyAlignment="1">
      <alignment horizontal="center" vertical="center" wrapText="1"/>
      <protection/>
    </xf>
    <xf numFmtId="4" fontId="44" fillId="0" borderId="52" xfId="25" applyNumberFormat="1" applyFont="1" applyBorder="1" applyAlignment="1">
      <alignment horizontal="center" vertical="center"/>
      <protection/>
    </xf>
    <xf numFmtId="0" fontId="49" fillId="0" borderId="49" xfId="21" applyFont="1" applyBorder="1" applyAlignment="1">
      <alignment vertical="center" wrapText="1"/>
      <protection/>
    </xf>
    <xf numFmtId="4" fontId="44" fillId="0" borderId="45" xfId="29" applyNumberFormat="1" applyFont="1" applyBorder="1" applyAlignment="1">
      <alignment horizontal="right" vertical="center" wrapText="1" indent="1"/>
      <protection/>
    </xf>
    <xf numFmtId="0" fontId="44" fillId="0" borderId="45" xfId="29" applyFont="1" applyBorder="1" applyAlignment="1">
      <alignment horizontal="center" vertical="center" wrapText="1"/>
      <protection/>
    </xf>
    <xf numFmtId="0" fontId="44" fillId="0" borderId="45" xfId="29" applyFont="1" applyBorder="1" applyAlignment="1">
      <alignment vertical="center" wrapText="1"/>
      <protection/>
    </xf>
    <xf numFmtId="4" fontId="48" fillId="0" borderId="34" xfId="21" applyNumberFormat="1" applyFont="1" applyBorder="1" applyAlignment="1">
      <alignment horizontal="right" vertical="center" wrapText="1" indent="1"/>
      <protection/>
    </xf>
    <xf numFmtId="4" fontId="44" fillId="0" borderId="32" xfId="21" applyNumberFormat="1" applyFont="1" applyBorder="1" applyAlignment="1">
      <alignment horizontal="right" vertical="center" wrapText="1" indent="1"/>
      <protection/>
    </xf>
    <xf numFmtId="0" fontId="44" fillId="9" borderId="41" xfId="21" applyFont="1" applyFill="1" applyBorder="1" applyAlignment="1">
      <alignment vertical="center" wrapText="1"/>
      <protection/>
    </xf>
    <xf numFmtId="4" fontId="44" fillId="0" borderId="53" xfId="21" applyNumberFormat="1" applyFont="1" applyBorder="1" applyAlignment="1">
      <alignment horizontal="right" vertical="center" wrapText="1" indent="1"/>
      <protection/>
    </xf>
    <xf numFmtId="4" fontId="52" fillId="0" borderId="41" xfId="21" applyNumberFormat="1" applyFont="1" applyBorder="1" applyAlignment="1">
      <alignment horizontal="right" vertical="center" wrapText="1" indent="1"/>
      <protection/>
    </xf>
    <xf numFmtId="0" fontId="52" fillId="0" borderId="41" xfId="21" applyFont="1" applyBorder="1" applyAlignment="1">
      <alignment horizontal="center" vertical="center" wrapText="1"/>
      <protection/>
    </xf>
    <xf numFmtId="0" fontId="52" fillId="0" borderId="41" xfId="21" applyFont="1" applyBorder="1" applyAlignment="1">
      <alignment vertical="center" wrapText="1"/>
      <protection/>
    </xf>
    <xf numFmtId="0" fontId="44" fillId="0" borderId="42" xfId="21" applyFont="1" applyBorder="1" applyAlignment="1">
      <alignment wrapText="1"/>
      <protection/>
    </xf>
    <xf numFmtId="4" fontId="52" fillId="0" borderId="45" xfId="21" applyNumberFormat="1" applyFont="1" applyBorder="1" applyAlignment="1">
      <alignment horizontal="right" vertical="center" wrapText="1" indent="1"/>
      <protection/>
    </xf>
    <xf numFmtId="0" fontId="52" fillId="0" borderId="45" xfId="21" applyFont="1" applyBorder="1" applyAlignment="1">
      <alignment horizontal="center" vertical="center" wrapText="1"/>
      <protection/>
    </xf>
    <xf numFmtId="0" fontId="52" fillId="0" borderId="45" xfId="21" applyFont="1" applyBorder="1" applyAlignment="1">
      <alignment vertical="center" wrapText="1"/>
      <protection/>
    </xf>
    <xf numFmtId="4" fontId="44" fillId="7" borderId="27" xfId="21" applyNumberFormat="1" applyFont="1" applyFill="1" applyBorder="1" applyAlignment="1">
      <alignment horizontal="right" vertical="center" wrapText="1" indent="1"/>
      <protection/>
    </xf>
    <xf numFmtId="40" fontId="49" fillId="7" borderId="27" xfId="26" applyNumberFormat="1" applyFont="1" applyFill="1" applyBorder="1" applyAlignment="1">
      <alignment horizontal="right" wrapText="1" indent="1"/>
      <protection/>
    </xf>
    <xf numFmtId="4" fontId="44" fillId="0" borderId="48" xfId="21" applyNumberFormat="1" applyFont="1" applyBorder="1" applyAlignment="1">
      <alignment horizontal="right" vertical="center" wrapText="1" indent="1"/>
      <protection/>
    </xf>
    <xf numFmtId="4" fontId="44" fillId="0" borderId="0" xfId="21" applyNumberFormat="1" applyFont="1" applyAlignment="1">
      <alignment horizontal="right" vertical="center" wrapText="1" indent="1"/>
      <protection/>
    </xf>
    <xf numFmtId="4" fontId="44" fillId="0" borderId="0" xfId="25" applyNumberFormat="1" applyFont="1" applyAlignment="1">
      <alignment horizontal="center" vertical="center"/>
      <protection/>
    </xf>
    <xf numFmtId="0" fontId="44" fillId="0" borderId="51" xfId="21" applyFont="1" applyBorder="1" applyAlignment="1">
      <alignment vertical="center" wrapText="1"/>
      <protection/>
    </xf>
    <xf numFmtId="49" fontId="44" fillId="0" borderId="51" xfId="21" applyNumberFormat="1" applyFont="1" applyBorder="1" applyAlignment="1">
      <alignment horizontal="center" vertical="center" wrapText="1"/>
      <protection/>
    </xf>
    <xf numFmtId="0" fontId="53" fillId="0" borderId="42" xfId="21" applyFont="1" applyBorder="1" applyAlignment="1">
      <alignment vertical="center" wrapText="1"/>
      <protection/>
    </xf>
    <xf numFmtId="49" fontId="44" fillId="6" borderId="34" xfId="23" applyNumberFormat="1" applyFont="1" applyFill="1" applyBorder="1" applyAlignment="1">
      <alignment horizontal="right" vertical="center" wrapText="1" indent="1"/>
      <protection/>
    </xf>
    <xf numFmtId="4" fontId="54" fillId="5" borderId="34" xfId="32" applyNumberFormat="1" applyFont="1" applyFill="1" applyBorder="1" applyAlignment="1">
      <alignment horizontal="right" vertical="center" indent="1"/>
      <protection/>
    </xf>
    <xf numFmtId="4" fontId="55" fillId="5" borderId="32" xfId="32" applyNumberFormat="1" applyFont="1" applyFill="1" applyBorder="1" applyAlignment="1">
      <alignment vertical="center"/>
      <protection/>
    </xf>
    <xf numFmtId="0" fontId="55" fillId="5" borderId="32" xfId="32" applyFont="1" applyFill="1" applyBorder="1" applyAlignment="1">
      <alignment vertical="center"/>
      <protection/>
    </xf>
    <xf numFmtId="0" fontId="56" fillId="5" borderId="32" xfId="32" applyFont="1" applyFill="1" applyBorder="1" applyAlignment="1">
      <alignment vertical="center" wrapText="1"/>
      <protection/>
    </xf>
    <xf numFmtId="49" fontId="1" fillId="5" borderId="33" xfId="32" applyNumberFormat="1" applyFont="1" applyFill="1" applyBorder="1" applyAlignment="1">
      <alignment horizontal="center" vertical="center"/>
      <protection/>
    </xf>
    <xf numFmtId="0" fontId="1" fillId="0" borderId="0" xfId="21" applyAlignment="1">
      <alignment vertical="center" wrapText="1"/>
      <protection/>
    </xf>
    <xf numFmtId="4" fontId="44" fillId="0" borderId="37" xfId="21" applyNumberFormat="1" applyFont="1" applyBorder="1" applyAlignment="1">
      <alignment vertical="center" wrapText="1"/>
      <protection/>
    </xf>
    <xf numFmtId="0" fontId="44" fillId="0" borderId="38" xfId="21" applyFont="1" applyBorder="1" applyAlignment="1">
      <alignment horizontal="center" vertical="center" wrapText="1"/>
      <protection/>
    </xf>
    <xf numFmtId="49" fontId="49" fillId="0" borderId="39" xfId="21" applyNumberFormat="1" applyFont="1" applyBorder="1" applyAlignment="1">
      <alignment horizontal="center" vertical="center" wrapText="1"/>
      <protection/>
    </xf>
    <xf numFmtId="4" fontId="44" fillId="0" borderId="37" xfId="21" applyNumberFormat="1" applyFont="1" applyBorder="1" applyAlignment="1">
      <alignment horizontal="right" vertical="center" wrapText="1"/>
      <protection/>
    </xf>
    <xf numFmtId="49" fontId="44" fillId="0" borderId="37" xfId="21" applyNumberFormat="1" applyFont="1" applyBorder="1" applyAlignment="1">
      <alignment vertical="center" wrapText="1"/>
      <protection/>
    </xf>
    <xf numFmtId="49" fontId="44" fillId="0" borderId="38" xfId="21" applyNumberFormat="1" applyFont="1" applyBorder="1" applyAlignment="1">
      <alignment horizontal="left" vertical="center" wrapText="1"/>
      <protection/>
    </xf>
    <xf numFmtId="4" fontId="1" fillId="0" borderId="0" xfId="21" applyNumberFormat="1" applyAlignment="1">
      <alignment vertical="center" wrapText="1"/>
      <protection/>
    </xf>
    <xf numFmtId="4" fontId="44" fillId="0" borderId="54" xfId="21" applyNumberFormat="1" applyFont="1" applyBorder="1" applyAlignment="1">
      <alignment horizontal="right" vertical="center" wrapText="1" indent="1"/>
      <protection/>
    </xf>
    <xf numFmtId="4" fontId="44" fillId="0" borderId="55" xfId="21" applyNumberFormat="1" applyFont="1" applyBorder="1" applyAlignment="1">
      <alignment vertical="center" wrapText="1"/>
      <protection/>
    </xf>
    <xf numFmtId="0" fontId="49" fillId="0" borderId="37" xfId="21" applyFont="1" applyBorder="1" applyAlignment="1">
      <alignment vertical="center" wrapText="1"/>
      <protection/>
    </xf>
    <xf numFmtId="49" fontId="44" fillId="0" borderId="39" xfId="21" applyNumberFormat="1" applyFont="1" applyBorder="1" applyAlignment="1">
      <alignment vertical="center" wrapText="1"/>
      <protection/>
    </xf>
    <xf numFmtId="4" fontId="44" fillId="0" borderId="54" xfId="21" applyNumberFormat="1" applyFont="1" applyBorder="1" applyAlignment="1">
      <alignment vertical="center" wrapText="1"/>
      <protection/>
    </xf>
    <xf numFmtId="0" fontId="1" fillId="0" borderId="0" xfId="21" applyAlignment="1">
      <alignment horizontal="left" vertical="center" wrapText="1"/>
      <protection/>
    </xf>
    <xf numFmtId="4" fontId="44" fillId="0" borderId="54" xfId="21" applyNumberFormat="1" applyFont="1" applyBorder="1" applyAlignment="1">
      <alignment horizontal="left" vertical="center" wrapText="1"/>
      <protection/>
    </xf>
    <xf numFmtId="4" fontId="44" fillId="0" borderId="37" xfId="21" applyNumberFormat="1" applyFont="1" applyBorder="1" applyAlignment="1">
      <alignment horizontal="left" vertical="center" wrapText="1"/>
      <protection/>
    </xf>
    <xf numFmtId="4" fontId="44" fillId="0" borderId="55" xfId="21" applyNumberFormat="1" applyFont="1" applyBorder="1" applyAlignment="1">
      <alignment horizontal="left" vertical="center" wrapText="1"/>
      <protection/>
    </xf>
    <xf numFmtId="0" fontId="1" fillId="0" borderId="37" xfId="33" applyFont="1" applyBorder="1" applyAlignment="1">
      <alignment vertical="center" wrapText="1"/>
      <protection/>
    </xf>
    <xf numFmtId="0" fontId="44" fillId="0" borderId="38" xfId="21" applyFont="1" applyBorder="1" applyAlignment="1">
      <alignment horizontal="left" vertical="center" wrapText="1"/>
      <protection/>
    </xf>
    <xf numFmtId="49" fontId="44" fillId="0" borderId="39" xfId="21" applyNumberFormat="1" applyFont="1" applyBorder="1" applyAlignment="1">
      <alignment horizontal="left" vertical="center" wrapText="1"/>
      <protection/>
    </xf>
    <xf numFmtId="4" fontId="44" fillId="0" borderId="40" xfId="21" applyNumberFormat="1" applyFont="1" applyBorder="1" applyAlignment="1">
      <alignment vertical="center" wrapText="1"/>
      <protection/>
    </xf>
    <xf numFmtId="4" fontId="44" fillId="8" borderId="37" xfId="21" applyNumberFormat="1" applyFont="1" applyFill="1" applyBorder="1" applyAlignment="1">
      <alignment vertical="center" wrapText="1"/>
      <protection/>
    </xf>
    <xf numFmtId="0" fontId="44" fillId="8" borderId="37" xfId="21" applyFont="1" applyFill="1" applyBorder="1" applyAlignment="1">
      <alignment vertical="center" wrapText="1"/>
      <protection/>
    </xf>
    <xf numFmtId="0" fontId="49" fillId="0" borderId="37" xfId="21" applyFont="1" applyBorder="1" applyAlignment="1">
      <alignment horizontal="left" vertical="center" wrapText="1"/>
      <protection/>
    </xf>
    <xf numFmtId="4" fontId="44" fillId="0" borderId="56" xfId="21" applyNumberFormat="1" applyFont="1" applyBorder="1" applyAlignment="1">
      <alignment vertical="center" wrapText="1"/>
      <protection/>
    </xf>
    <xf numFmtId="4" fontId="44" fillId="0" borderId="45" xfId="21" applyNumberFormat="1" applyFont="1" applyBorder="1" applyAlignment="1">
      <alignment vertical="center" wrapText="1"/>
      <protection/>
    </xf>
    <xf numFmtId="4" fontId="44" fillId="0" borderId="57" xfId="21" applyNumberFormat="1" applyFont="1" applyBorder="1" applyAlignment="1">
      <alignment vertical="center" wrapText="1"/>
      <protection/>
    </xf>
    <xf numFmtId="0" fontId="44" fillId="0" borderId="47" xfId="21" applyFont="1" applyBorder="1" applyAlignment="1">
      <alignment vertical="center" wrapText="1"/>
      <protection/>
    </xf>
    <xf numFmtId="49" fontId="44" fillId="0" borderId="47" xfId="21" applyNumberFormat="1" applyFont="1" applyBorder="1" applyAlignment="1">
      <alignment vertical="center" wrapText="1"/>
      <protection/>
    </xf>
    <xf numFmtId="0" fontId="57" fillId="0" borderId="0" xfId="21" applyFont="1" applyAlignment="1">
      <alignment vertical="center"/>
      <protection/>
    </xf>
    <xf numFmtId="4" fontId="44" fillId="0" borderId="58" xfId="21" applyNumberFormat="1" applyFont="1" applyBorder="1" applyAlignment="1">
      <alignment horizontal="center" vertical="center" wrapText="1"/>
      <protection/>
    </xf>
    <xf numFmtId="4" fontId="44" fillId="0" borderId="59" xfId="21" applyNumberFormat="1" applyFont="1" applyBorder="1" applyAlignment="1">
      <alignment horizontal="center" vertical="center" wrapText="1"/>
      <protection/>
    </xf>
    <xf numFmtId="4" fontId="44" fillId="0" borderId="60" xfId="21" applyNumberFormat="1" applyFont="1" applyBorder="1" applyAlignment="1">
      <alignment horizontal="center" vertical="center" wrapText="1"/>
      <protection/>
    </xf>
    <xf numFmtId="0" fontId="44" fillId="0" borderId="59" xfId="21" applyFont="1" applyBorder="1" applyAlignment="1">
      <alignment horizontal="center" vertical="center" wrapText="1"/>
      <protection/>
    </xf>
    <xf numFmtId="0" fontId="44" fillId="0" borderId="61" xfId="21" applyFont="1" applyBorder="1" applyAlignment="1">
      <alignment horizontal="center" vertical="center" wrapText="1"/>
      <protection/>
    </xf>
    <xf numFmtId="0" fontId="44" fillId="0" borderId="62" xfId="21" applyFont="1" applyBorder="1" applyAlignment="1">
      <alignment horizontal="center" vertical="center" wrapText="1"/>
      <protection/>
    </xf>
    <xf numFmtId="49" fontId="44" fillId="0" borderId="63" xfId="21" applyNumberFormat="1" applyFont="1" applyBorder="1" applyAlignment="1">
      <alignment horizontal="center" vertical="center" wrapText="1"/>
      <protection/>
    </xf>
    <xf numFmtId="4" fontId="49" fillId="10" borderId="34" xfId="21" applyNumberFormat="1" applyFont="1" applyFill="1" applyBorder="1" applyAlignment="1">
      <alignment horizontal="center" vertical="center" wrapText="1"/>
      <protection/>
    </xf>
    <xf numFmtId="4" fontId="49" fillId="10" borderId="32" xfId="21" applyNumberFormat="1" applyFont="1" applyFill="1" applyBorder="1" applyAlignment="1">
      <alignment horizontal="center" vertical="center" wrapText="1"/>
      <protection/>
    </xf>
    <xf numFmtId="4" fontId="49" fillId="10" borderId="32" xfId="21" applyNumberFormat="1" applyFont="1" applyFill="1" applyBorder="1" applyAlignment="1">
      <alignment horizontal="right" vertical="center" wrapText="1"/>
      <protection/>
    </xf>
    <xf numFmtId="0" fontId="44" fillId="10" borderId="32" xfId="21" applyFont="1" applyFill="1" applyBorder="1" applyAlignment="1">
      <alignment horizontal="center" vertical="center" wrapText="1"/>
      <protection/>
    </xf>
    <xf numFmtId="0" fontId="49" fillId="10" borderId="32" xfId="21" applyFont="1" applyFill="1" applyBorder="1" applyAlignment="1">
      <alignment horizontal="left" vertical="center" wrapText="1"/>
      <protection/>
    </xf>
    <xf numFmtId="0" fontId="58" fillId="10" borderId="33" xfId="21" applyFont="1" applyFill="1" applyBorder="1" applyAlignment="1">
      <alignment horizontal="left" vertical="center" wrapText="1"/>
      <protection/>
    </xf>
    <xf numFmtId="0" fontId="59" fillId="0" borderId="64" xfId="23" applyFont="1" applyBorder="1" applyAlignment="1">
      <alignment vertical="center" wrapText="1"/>
      <protection/>
    </xf>
    <xf numFmtId="0" fontId="59" fillId="0" borderId="0" xfId="23" applyFont="1" applyAlignment="1">
      <alignment vertical="center" wrapText="1"/>
      <protection/>
    </xf>
    <xf numFmtId="0" fontId="60" fillId="8" borderId="0" xfId="23" applyFont="1" applyFill="1" applyAlignment="1">
      <alignment vertical="center" wrapText="1"/>
      <protection/>
    </xf>
    <xf numFmtId="0" fontId="1" fillId="0" borderId="65" xfId="21" applyBorder="1" applyAlignment="1">
      <alignment vertical="center" wrapText="1"/>
      <protection/>
    </xf>
    <xf numFmtId="0" fontId="1" fillId="0" borderId="64" xfId="21" applyBorder="1" applyAlignment="1">
      <alignment vertical="center" wrapText="1"/>
      <protection/>
    </xf>
    <xf numFmtId="0" fontId="1" fillId="0" borderId="0" xfId="21">
      <alignment/>
      <protection/>
    </xf>
    <xf numFmtId="0" fontId="1" fillId="0" borderId="51" xfId="21" applyBorder="1" applyAlignment="1">
      <alignment vertical="center" wrapText="1"/>
      <protection/>
    </xf>
    <xf numFmtId="0" fontId="60" fillId="0" borderId="0" xfId="23" applyFont="1" applyAlignment="1">
      <alignment vertical="center" wrapText="1"/>
      <protection/>
    </xf>
    <xf numFmtId="0" fontId="60" fillId="8" borderId="0" xfId="23" applyFont="1" applyFill="1" applyAlignment="1">
      <alignment horizontal="left" vertical="center" wrapText="1"/>
      <protection/>
    </xf>
    <xf numFmtId="4" fontId="44" fillId="0" borderId="58" xfId="23" applyNumberFormat="1" applyFont="1" applyBorder="1" applyAlignment="1">
      <alignment horizontal="center" vertical="center" wrapText="1"/>
      <protection/>
    </xf>
    <xf numFmtId="4" fontId="44" fillId="0" borderId="60" xfId="21" applyNumberFormat="1" applyFont="1" applyBorder="1" applyAlignment="1">
      <alignment vertical="center" wrapText="1"/>
      <protection/>
    </xf>
    <xf numFmtId="0" fontId="49" fillId="0" borderId="60" xfId="23" applyFont="1" applyBorder="1" applyAlignment="1">
      <alignment vertical="center" wrapText="1"/>
      <protection/>
    </xf>
    <xf numFmtId="0" fontId="61" fillId="0" borderId="60" xfId="23" applyFont="1" applyBorder="1" applyAlignment="1">
      <alignment vertical="center" wrapText="1"/>
      <protection/>
    </xf>
    <xf numFmtId="0" fontId="1" fillId="0" borderId="63" xfId="21" applyBorder="1" applyAlignment="1">
      <alignment vertical="center" wrapText="1"/>
      <protection/>
    </xf>
    <xf numFmtId="0" fontId="1" fillId="0" borderId="60" xfId="21" applyBorder="1" applyAlignment="1">
      <alignment vertical="center" wrapText="1"/>
      <protection/>
    </xf>
    <xf numFmtId="0" fontId="11" fillId="11" borderId="0" xfId="0" applyFont="1" applyFill="1" applyAlignment="1">
      <alignment horizontal="center" vertical="center"/>
    </xf>
    <xf numFmtId="0" fontId="0" fillId="0" borderId="0" xfId="0"/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7" xfId="0" applyFont="1" applyFill="1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" fontId="49" fillId="8" borderId="0" xfId="21" applyNumberFormat="1" applyFont="1" applyFill="1" applyAlignment="1">
      <alignment horizontal="left" vertical="center" wrapText="1"/>
      <protection/>
    </xf>
    <xf numFmtId="4" fontId="49" fillId="8" borderId="48" xfId="21" applyNumberFormat="1" applyFont="1" applyFill="1" applyBorder="1" applyAlignment="1">
      <alignment horizontal="left" vertical="center" wrapText="1"/>
      <protection/>
    </xf>
    <xf numFmtId="4" fontId="49" fillId="8" borderId="64" xfId="21" applyNumberFormat="1" applyFont="1" applyFill="1" applyBorder="1" applyAlignment="1">
      <alignment horizontal="left" vertical="center" wrapText="1"/>
      <protection/>
    </xf>
    <xf numFmtId="4" fontId="49" fillId="8" borderId="66" xfId="21" applyNumberFormat="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left" wrapText="1"/>
    </xf>
    <xf numFmtId="0" fontId="36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37" fillId="0" borderId="29" xfId="0" applyFont="1" applyBorder="1" applyAlignment="1">
      <alignment horizontal="left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 3" xfId="21"/>
    <cellStyle name="normální_6278_AGC_TB4_SV_120606_doplnek_TB3" xfId="22"/>
    <cellStyle name="normální_GB_TB6A_SANITARY_BQ_071601_Vorac" xfId="23"/>
    <cellStyle name="Normal 8" xfId="24"/>
    <cellStyle name="normální_06_CAT_6NS01D_BQ_hall_101214 2" xfId="25"/>
    <cellStyle name="標準_20070117 Mechanical BOQ CLIENT CONTRACT last version" xfId="26"/>
    <cellStyle name="Normální 9 3" xfId="27"/>
    <cellStyle name="normální_POL.XLS_HUSINEC_BQ_121120" xfId="28"/>
    <cellStyle name="Normal 3 2 2" xfId="29"/>
    <cellStyle name="Normal 2 3" xfId="30"/>
    <cellStyle name="Normální 3" xfId="31"/>
    <cellStyle name="normální_GB_DD2_SANITARY_BQ_070105" xfId="32"/>
    <cellStyle name="Štýl 1 2" xfId="33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311272031" TargetMode="External" /><Relationship Id="rId2" Type="http://schemas.openxmlformats.org/officeDocument/2006/relationships/hyperlink" Target="https://podminky.urs.cz/item/CS_URS_2022_01/311272125" TargetMode="External" /><Relationship Id="rId3" Type="http://schemas.openxmlformats.org/officeDocument/2006/relationships/hyperlink" Target="https://podminky.urs.cz/item/CS_URS_2022_01/340271021" TargetMode="External" /><Relationship Id="rId4" Type="http://schemas.openxmlformats.org/officeDocument/2006/relationships/hyperlink" Target="https://podminky.urs.cz/item/CS_URS_2022_01/411321414" TargetMode="External" /><Relationship Id="rId5" Type="http://schemas.openxmlformats.org/officeDocument/2006/relationships/hyperlink" Target="https://podminky.urs.cz/item/CS_URS_2022_01/411351011" TargetMode="External" /><Relationship Id="rId6" Type="http://schemas.openxmlformats.org/officeDocument/2006/relationships/hyperlink" Target="https://podminky.urs.cz/item/CS_URS_2022_01/411351012" TargetMode="External" /><Relationship Id="rId7" Type="http://schemas.openxmlformats.org/officeDocument/2006/relationships/hyperlink" Target="https://podminky.urs.cz/item/CS_URS_2022_01/411354313" TargetMode="External" /><Relationship Id="rId8" Type="http://schemas.openxmlformats.org/officeDocument/2006/relationships/hyperlink" Target="https://podminky.urs.cz/item/CS_URS_2022_01/411354314" TargetMode="External" /><Relationship Id="rId9" Type="http://schemas.openxmlformats.org/officeDocument/2006/relationships/hyperlink" Target="https://podminky.urs.cz/item/CS_URS_2022_01/411361821" TargetMode="External" /><Relationship Id="rId10" Type="http://schemas.openxmlformats.org/officeDocument/2006/relationships/hyperlink" Target="https://podminky.urs.cz/item/CS_URS_2022_01/611131101" TargetMode="External" /><Relationship Id="rId11" Type="http://schemas.openxmlformats.org/officeDocument/2006/relationships/hyperlink" Target="https://podminky.urs.cz/item/CS_URS_2022_01/611131121" TargetMode="External" /><Relationship Id="rId12" Type="http://schemas.openxmlformats.org/officeDocument/2006/relationships/hyperlink" Target="https://podminky.urs.cz/item/CS_URS_2022_01/611311131" TargetMode="External" /><Relationship Id="rId13" Type="http://schemas.openxmlformats.org/officeDocument/2006/relationships/hyperlink" Target="https://podminky.urs.cz/item/CS_URS_2022_01/611331121" TargetMode="External" /><Relationship Id="rId14" Type="http://schemas.openxmlformats.org/officeDocument/2006/relationships/hyperlink" Target="https://podminky.urs.cz/item/CS_URS_2022_01/612131101" TargetMode="External" /><Relationship Id="rId15" Type="http://schemas.openxmlformats.org/officeDocument/2006/relationships/hyperlink" Target="https://podminky.urs.cz/item/CS_URS_2022_01/612131121" TargetMode="External" /><Relationship Id="rId16" Type="http://schemas.openxmlformats.org/officeDocument/2006/relationships/hyperlink" Target="https://podminky.urs.cz/item/CS_URS_2022_01/612311131" TargetMode="External" /><Relationship Id="rId17" Type="http://schemas.openxmlformats.org/officeDocument/2006/relationships/hyperlink" Target="https://podminky.urs.cz/item/CS_URS_2022_01/612331101" TargetMode="External" /><Relationship Id="rId18" Type="http://schemas.openxmlformats.org/officeDocument/2006/relationships/hyperlink" Target="https://podminky.urs.cz/item/CS_URS_2022_01/612331121" TargetMode="External" /><Relationship Id="rId19" Type="http://schemas.openxmlformats.org/officeDocument/2006/relationships/hyperlink" Target="https://podminky.urs.cz/item/CS_URS_2022_01/622131121" TargetMode="External" /><Relationship Id="rId20" Type="http://schemas.openxmlformats.org/officeDocument/2006/relationships/hyperlink" Target="https://podminky.urs.cz/item/CS_URS_2022_01/622151001" TargetMode="External" /><Relationship Id="rId21" Type="http://schemas.openxmlformats.org/officeDocument/2006/relationships/hyperlink" Target="https://podminky.urs.cz/item/CS_URS_2022_01/622222051" TargetMode="External" /><Relationship Id="rId22" Type="http://schemas.openxmlformats.org/officeDocument/2006/relationships/hyperlink" Target="https://podminky.urs.cz/item/CS_URS_2022_01/622252002" TargetMode="External" /><Relationship Id="rId23" Type="http://schemas.openxmlformats.org/officeDocument/2006/relationships/hyperlink" Target="https://podminky.urs.cz/item/CS_URS_2022_01/622531012" TargetMode="External" /><Relationship Id="rId24" Type="http://schemas.openxmlformats.org/officeDocument/2006/relationships/hyperlink" Target="https://podminky.urs.cz/item/CS_URS_2022_01/631311214" TargetMode="External" /><Relationship Id="rId25" Type="http://schemas.openxmlformats.org/officeDocument/2006/relationships/hyperlink" Target="https://podminky.urs.cz/item/CS_URS_2022_01/631362022" TargetMode="External" /><Relationship Id="rId26" Type="http://schemas.openxmlformats.org/officeDocument/2006/relationships/hyperlink" Target="https://podminky.urs.cz/item/CS_URS_2022_01/632441111" TargetMode="External" /><Relationship Id="rId27" Type="http://schemas.openxmlformats.org/officeDocument/2006/relationships/hyperlink" Target="https://podminky.urs.cz/item/CS_URS_2022_01/974042544" TargetMode="External" /><Relationship Id="rId28" Type="http://schemas.openxmlformats.org/officeDocument/2006/relationships/hyperlink" Target="https://podminky.urs.cz/item/CS_URS_2022_01/974049144" TargetMode="External" /><Relationship Id="rId29" Type="http://schemas.openxmlformats.org/officeDocument/2006/relationships/hyperlink" Target="https://podminky.urs.cz/item/CS_URS_2022_01/962031133" TargetMode="External" /><Relationship Id="rId30" Type="http://schemas.openxmlformats.org/officeDocument/2006/relationships/hyperlink" Target="https://podminky.urs.cz/item/CS_URS_2022_01/965042141" TargetMode="External" /><Relationship Id="rId31" Type="http://schemas.openxmlformats.org/officeDocument/2006/relationships/hyperlink" Target="https://podminky.urs.cz/item/CS_URS_2022_01/965081223" TargetMode="External" /><Relationship Id="rId32" Type="http://schemas.openxmlformats.org/officeDocument/2006/relationships/hyperlink" Target="https://podminky.urs.cz/item/CS_URS_2022_01/965081611" TargetMode="External" /><Relationship Id="rId33" Type="http://schemas.openxmlformats.org/officeDocument/2006/relationships/hyperlink" Target="https://podminky.urs.cz/item/CS_URS_2022_01/968062357" TargetMode="External" /><Relationship Id="rId34" Type="http://schemas.openxmlformats.org/officeDocument/2006/relationships/hyperlink" Target="https://podminky.urs.cz/item/CS_URS_2022_01/978021191" TargetMode="External" /><Relationship Id="rId35" Type="http://schemas.openxmlformats.org/officeDocument/2006/relationships/hyperlink" Target="https://podminky.urs.cz/item/CS_URS_2022_01/978021291" TargetMode="External" /><Relationship Id="rId36" Type="http://schemas.openxmlformats.org/officeDocument/2006/relationships/hyperlink" Target="https://podminky.urs.cz/item/CS_URS_2022_01/997013501" TargetMode="External" /><Relationship Id="rId37" Type="http://schemas.openxmlformats.org/officeDocument/2006/relationships/hyperlink" Target="https://podminky.urs.cz/item/CS_URS_2022_01/997013509" TargetMode="External" /><Relationship Id="rId38" Type="http://schemas.openxmlformats.org/officeDocument/2006/relationships/hyperlink" Target="https://podminky.urs.cz/item/CS_URS_2022_01/997013631" TargetMode="External" /><Relationship Id="rId39" Type="http://schemas.openxmlformats.org/officeDocument/2006/relationships/hyperlink" Target="https://podminky.urs.cz/item/CS_URS_2022_01/735111810" TargetMode="External" /><Relationship Id="rId40" Type="http://schemas.openxmlformats.org/officeDocument/2006/relationships/hyperlink" Target="https://podminky.urs.cz/item/CS_URS_2022_01/735494811" TargetMode="External" /><Relationship Id="rId41" Type="http://schemas.openxmlformats.org/officeDocument/2006/relationships/hyperlink" Target="https://podminky.urs.cz/item/CS_URS_2022_01/735890802" TargetMode="External" /><Relationship Id="rId42" Type="http://schemas.openxmlformats.org/officeDocument/2006/relationships/hyperlink" Target="https://podminky.urs.cz/item/CS_URS_2022_01/998735102" TargetMode="External" /><Relationship Id="rId43" Type="http://schemas.openxmlformats.org/officeDocument/2006/relationships/hyperlink" Target="https://podminky.urs.cz/item/CS_URS_2022_01/741310003" TargetMode="External" /><Relationship Id="rId44" Type="http://schemas.openxmlformats.org/officeDocument/2006/relationships/hyperlink" Target="https://podminky.urs.cz/item/CS_URS_2022_01/741311815" TargetMode="External" /><Relationship Id="rId45" Type="http://schemas.openxmlformats.org/officeDocument/2006/relationships/hyperlink" Target="https://podminky.urs.cz/item/CS_URS_2022_01/741313001" TargetMode="External" /><Relationship Id="rId46" Type="http://schemas.openxmlformats.org/officeDocument/2006/relationships/hyperlink" Target="https://podminky.urs.cz/item/CS_URS_2022_01/741315823" TargetMode="External" /><Relationship Id="rId47" Type="http://schemas.openxmlformats.org/officeDocument/2006/relationships/hyperlink" Target="https://podminky.urs.cz/item/CS_URS_2022_01/741370002" TargetMode="External" /><Relationship Id="rId48" Type="http://schemas.openxmlformats.org/officeDocument/2006/relationships/hyperlink" Target="https://podminky.urs.cz/item/CS_URS_2022_01/741371823" TargetMode="External" /><Relationship Id="rId49" Type="http://schemas.openxmlformats.org/officeDocument/2006/relationships/hyperlink" Target="https://podminky.urs.cz/item/CS_URS_2022_01/741374813" TargetMode="External" /><Relationship Id="rId50" Type="http://schemas.openxmlformats.org/officeDocument/2006/relationships/hyperlink" Target="https://podminky.urs.cz/item/CS_URS_2022_01/741374823" TargetMode="External" /><Relationship Id="rId51" Type="http://schemas.openxmlformats.org/officeDocument/2006/relationships/hyperlink" Target="https://podminky.urs.cz/item/CS_URS_2022_01/763111314" TargetMode="External" /><Relationship Id="rId52" Type="http://schemas.openxmlformats.org/officeDocument/2006/relationships/hyperlink" Target="https://podminky.urs.cz/item/CS_URS_2022_01/763131831" TargetMode="External" /><Relationship Id="rId53" Type="http://schemas.openxmlformats.org/officeDocument/2006/relationships/hyperlink" Target="https://podminky.urs.cz/item/CS_URS_2022_01/998763302" TargetMode="External" /><Relationship Id="rId54" Type="http://schemas.openxmlformats.org/officeDocument/2006/relationships/hyperlink" Target="https://podminky.urs.cz/item/CS_URS_2022_01/766691914" TargetMode="External" /><Relationship Id="rId55" Type="http://schemas.openxmlformats.org/officeDocument/2006/relationships/hyperlink" Target="https://podminky.urs.cz/item/CS_URS_2022_01/998766102" TargetMode="External" /><Relationship Id="rId56" Type="http://schemas.openxmlformats.org/officeDocument/2006/relationships/hyperlink" Target="https://podminky.urs.cz/item/CS_URS_2022_01/767641800" TargetMode="External" /><Relationship Id="rId57" Type="http://schemas.openxmlformats.org/officeDocument/2006/relationships/hyperlink" Target="https://podminky.urs.cz/item/CS_URS_2022_01/771111011" TargetMode="External" /><Relationship Id="rId58" Type="http://schemas.openxmlformats.org/officeDocument/2006/relationships/hyperlink" Target="https://podminky.urs.cz/item/CS_URS_2022_01/771121011" TargetMode="External" /><Relationship Id="rId59" Type="http://schemas.openxmlformats.org/officeDocument/2006/relationships/hyperlink" Target="https://podminky.urs.cz/item/CS_URS_2022_01/771151011" TargetMode="External" /><Relationship Id="rId60" Type="http://schemas.openxmlformats.org/officeDocument/2006/relationships/hyperlink" Target="https://podminky.urs.cz/item/CS_URS_2022_01/771574153" TargetMode="External" /><Relationship Id="rId61" Type="http://schemas.openxmlformats.org/officeDocument/2006/relationships/hyperlink" Target="https://podminky.urs.cz/item/CS_URS_2022_01/998771102" TargetMode="External" /><Relationship Id="rId62" Type="http://schemas.openxmlformats.org/officeDocument/2006/relationships/hyperlink" Target="https://podminky.urs.cz/item/CS_URS_2022_01/776111111" TargetMode="External" /><Relationship Id="rId63" Type="http://schemas.openxmlformats.org/officeDocument/2006/relationships/hyperlink" Target="https://podminky.urs.cz/item/CS_URS_2022_01/776111116" TargetMode="External" /><Relationship Id="rId64" Type="http://schemas.openxmlformats.org/officeDocument/2006/relationships/hyperlink" Target="https://podminky.urs.cz/item/CS_URS_2022_01/776111311" TargetMode="External" /><Relationship Id="rId65" Type="http://schemas.openxmlformats.org/officeDocument/2006/relationships/hyperlink" Target="https://podminky.urs.cz/item/CS_URS_2022_01/776121321" TargetMode="External" /><Relationship Id="rId66" Type="http://schemas.openxmlformats.org/officeDocument/2006/relationships/hyperlink" Target="https://podminky.urs.cz/item/CS_URS_2022_01/776201811" TargetMode="External" /><Relationship Id="rId67" Type="http://schemas.openxmlformats.org/officeDocument/2006/relationships/hyperlink" Target="https://podminky.urs.cz/item/CS_URS_2022_01/776221111" TargetMode="External" /><Relationship Id="rId68" Type="http://schemas.openxmlformats.org/officeDocument/2006/relationships/hyperlink" Target="https://podminky.urs.cz/item/CS_URS_2022_01/776410811" TargetMode="External" /><Relationship Id="rId69" Type="http://schemas.openxmlformats.org/officeDocument/2006/relationships/hyperlink" Target="https://podminky.urs.cz/item/CS_URS_2022_01/776411112" TargetMode="External" /><Relationship Id="rId70" Type="http://schemas.openxmlformats.org/officeDocument/2006/relationships/hyperlink" Target="https://podminky.urs.cz/item/CS_URS_2022_01/776421312" TargetMode="External" /><Relationship Id="rId71" Type="http://schemas.openxmlformats.org/officeDocument/2006/relationships/hyperlink" Target="https://podminky.urs.cz/item/CS_URS_2022_01/998776102" TargetMode="External" /><Relationship Id="rId72" Type="http://schemas.openxmlformats.org/officeDocument/2006/relationships/hyperlink" Target="https://podminky.urs.cz/item/CS_URS_2022_01/781111011" TargetMode="External" /><Relationship Id="rId73" Type="http://schemas.openxmlformats.org/officeDocument/2006/relationships/hyperlink" Target="https://podminky.urs.cz/item/CS_URS_2022_01/781121011" TargetMode="External" /><Relationship Id="rId74" Type="http://schemas.openxmlformats.org/officeDocument/2006/relationships/hyperlink" Target="https://podminky.urs.cz/item/CS_URS_2022_01/781471810" TargetMode="External" /><Relationship Id="rId75" Type="http://schemas.openxmlformats.org/officeDocument/2006/relationships/hyperlink" Target="https://podminky.urs.cz/item/CS_URS_2022_01/781474153" TargetMode="External" /><Relationship Id="rId76" Type="http://schemas.openxmlformats.org/officeDocument/2006/relationships/hyperlink" Target="https://podminky.urs.cz/item/CS_URS_2022_01/781494111" TargetMode="External" /><Relationship Id="rId77" Type="http://schemas.openxmlformats.org/officeDocument/2006/relationships/hyperlink" Target="https://podminky.urs.cz/item/CS_URS_2022_01/998781102" TargetMode="External" /><Relationship Id="rId78" Type="http://schemas.openxmlformats.org/officeDocument/2006/relationships/hyperlink" Target="https://podminky.urs.cz/item/CS_URS_2022_01/782331811" TargetMode="External" /><Relationship Id="rId79" Type="http://schemas.openxmlformats.org/officeDocument/2006/relationships/hyperlink" Target="https://podminky.urs.cz/item/CS_URS_2022_01/783806811" TargetMode="External" /><Relationship Id="rId80" Type="http://schemas.openxmlformats.org/officeDocument/2006/relationships/hyperlink" Target="https://podminky.urs.cz/item/CS_URS_2022_01/784111001" TargetMode="External" /><Relationship Id="rId81" Type="http://schemas.openxmlformats.org/officeDocument/2006/relationships/hyperlink" Target="https://podminky.urs.cz/item/CS_URS_2022_01/784181102" TargetMode="External" /><Relationship Id="rId82" Type="http://schemas.openxmlformats.org/officeDocument/2006/relationships/hyperlink" Target="https://podminky.urs.cz/item/CS_URS_2022_01/784191007" TargetMode="External" /><Relationship Id="rId83" Type="http://schemas.openxmlformats.org/officeDocument/2006/relationships/hyperlink" Target="https://podminky.urs.cz/item/CS_URS_2022_01/784211101" TargetMode="External" /><Relationship Id="rId84" Type="http://schemas.openxmlformats.org/officeDocument/2006/relationships/hyperlink" Target="https://podminky.urs.cz/item/CS_URS_2022_01/HZS1301" TargetMode="External" /><Relationship Id="rId85" Type="http://schemas.openxmlformats.org/officeDocument/2006/relationships/hyperlink" Target="https://podminky.urs.cz/item/CS_URS_2022_01/HZS1331" TargetMode="External" /><Relationship Id="rId86" Type="http://schemas.openxmlformats.org/officeDocument/2006/relationships/hyperlink" Target="https://podminky.urs.cz/item/CS_URS_2022_01/042503000" TargetMode="External" /><Relationship Id="rId87" Type="http://schemas.openxmlformats.org/officeDocument/2006/relationships/hyperlink" Target="https://podminky.urs.cz/item/CS_URS_2022_01/049002000" TargetMode="External" /><Relationship Id="rId8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51322141" TargetMode="External" /><Relationship Id="rId2" Type="http://schemas.openxmlformats.org/officeDocument/2006/relationships/hyperlink" Target="https://podminky.urs.cz/item/CS_URS_2022_01/751510044" TargetMode="External" /><Relationship Id="rId3" Type="http://schemas.openxmlformats.org/officeDocument/2006/relationships/hyperlink" Target="https://podminky.urs.cz/item/CS_URS_2022_01/751510864" TargetMode="External" /><Relationship Id="rId4" Type="http://schemas.openxmlformats.org/officeDocument/2006/relationships/hyperlink" Target="https://podminky.urs.cz/item/CS_URS_2022_01/751511023" TargetMode="External" /><Relationship Id="rId5" Type="http://schemas.openxmlformats.org/officeDocument/2006/relationships/hyperlink" Target="https://podminky.urs.cz/item/CS_URS_2022_01/751511024" TargetMode="External" /><Relationship Id="rId6" Type="http://schemas.openxmlformats.org/officeDocument/2006/relationships/hyperlink" Target="https://podminky.urs.cz/item/CS_URS_2022_01/751511041" TargetMode="External" /><Relationship Id="rId7" Type="http://schemas.openxmlformats.org/officeDocument/2006/relationships/hyperlink" Target="https://podminky.urs.cz/item/CS_URS_2022_01/998751101" TargetMode="External" /><Relationship Id="rId8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1213711" TargetMode="External" /><Relationship Id="rId2" Type="http://schemas.openxmlformats.org/officeDocument/2006/relationships/hyperlink" Target="https://podminky.urs.cz/item/CS_URS_2022_01/132212121" TargetMode="External" /><Relationship Id="rId3" Type="http://schemas.openxmlformats.org/officeDocument/2006/relationships/hyperlink" Target="https://podminky.urs.cz/item/CS_URS_2022_01/151101102" TargetMode="External" /><Relationship Id="rId4" Type="http://schemas.openxmlformats.org/officeDocument/2006/relationships/hyperlink" Target="https://podminky.urs.cz/item/CS_URS_2022_01/151101112" TargetMode="External" /><Relationship Id="rId5" Type="http://schemas.openxmlformats.org/officeDocument/2006/relationships/hyperlink" Target="https://podminky.urs.cz/item/CS_URS_2022_01/151101201" TargetMode="External" /><Relationship Id="rId6" Type="http://schemas.openxmlformats.org/officeDocument/2006/relationships/hyperlink" Target="https://podminky.urs.cz/item/CS_URS_2022_01/151101211" TargetMode="External" /><Relationship Id="rId7" Type="http://schemas.openxmlformats.org/officeDocument/2006/relationships/hyperlink" Target="https://podminky.urs.cz/item/CS_URS_2022_01/151101301" TargetMode="External" /><Relationship Id="rId8" Type="http://schemas.openxmlformats.org/officeDocument/2006/relationships/hyperlink" Target="https://podminky.urs.cz/item/CS_URS_2022_01/151101311" TargetMode="External" /><Relationship Id="rId9" Type="http://schemas.openxmlformats.org/officeDocument/2006/relationships/hyperlink" Target="https://podminky.urs.cz/item/CS_URS_2022_01/162751117" TargetMode="External" /><Relationship Id="rId10" Type="http://schemas.openxmlformats.org/officeDocument/2006/relationships/hyperlink" Target="https://podminky.urs.cz/item/CS_URS_2022_01/162751119" TargetMode="External" /><Relationship Id="rId11" Type="http://schemas.openxmlformats.org/officeDocument/2006/relationships/hyperlink" Target="https://podminky.urs.cz/item/CS_URS_2022_01/167151101" TargetMode="External" /><Relationship Id="rId12" Type="http://schemas.openxmlformats.org/officeDocument/2006/relationships/hyperlink" Target="https://podminky.urs.cz/item/CS_URS_2022_01/167151111" TargetMode="External" /><Relationship Id="rId13" Type="http://schemas.openxmlformats.org/officeDocument/2006/relationships/hyperlink" Target="https://podminky.urs.cz/item/CS_URS_2022_01/171201231" TargetMode="External" /><Relationship Id="rId14" Type="http://schemas.openxmlformats.org/officeDocument/2006/relationships/hyperlink" Target="https://podminky.urs.cz/item/CS_URS_2022_01/171251201" TargetMode="External" /><Relationship Id="rId15" Type="http://schemas.openxmlformats.org/officeDocument/2006/relationships/hyperlink" Target="https://podminky.urs.cz/item/CS_URS_2022_01/174101101" TargetMode="External" /><Relationship Id="rId16" Type="http://schemas.openxmlformats.org/officeDocument/2006/relationships/hyperlink" Target="https://podminky.urs.cz/item/CS_URS_2022_01/175112101" TargetMode="External" /><Relationship Id="rId17" Type="http://schemas.openxmlformats.org/officeDocument/2006/relationships/hyperlink" Target="https://podminky.urs.cz/item/CS_URS_2022_01/175151101" TargetMode="External" /><Relationship Id="rId18" Type="http://schemas.openxmlformats.org/officeDocument/2006/relationships/hyperlink" Target="https://podminky.urs.cz/item/CS_URS_2022_01/213311113" TargetMode="External" /><Relationship Id="rId19" Type="http://schemas.openxmlformats.org/officeDocument/2006/relationships/hyperlink" Target="https://podminky.urs.cz/item/CS_URS_2022_01/386121114" TargetMode="External" /><Relationship Id="rId20" Type="http://schemas.openxmlformats.org/officeDocument/2006/relationships/hyperlink" Target="https://podminky.urs.cz/item/CS_URS_2022_01/451572111" TargetMode="External" /><Relationship Id="rId21" Type="http://schemas.openxmlformats.org/officeDocument/2006/relationships/hyperlink" Target="https://podminky.urs.cz/item/CS_URS_2022_01/631311124" TargetMode="External" /><Relationship Id="rId22" Type="http://schemas.openxmlformats.org/officeDocument/2006/relationships/hyperlink" Target="https://podminky.urs.cz/item/CS_URS_2022_01/949101112" TargetMode="External" /><Relationship Id="rId23" Type="http://schemas.openxmlformats.org/officeDocument/2006/relationships/hyperlink" Target="https://podminky.urs.cz/item/CS_URS_2022_01/961055111" TargetMode="External" /><Relationship Id="rId24" Type="http://schemas.openxmlformats.org/officeDocument/2006/relationships/hyperlink" Target="https://podminky.urs.cz/item/CS_URS_2022_01/998276101" TargetMode="External" /><Relationship Id="rId25" Type="http://schemas.openxmlformats.org/officeDocument/2006/relationships/hyperlink" Target="https://podminky.urs.cz/item/CS_URS_2022_01/721173401" TargetMode="External" /><Relationship Id="rId26" Type="http://schemas.openxmlformats.org/officeDocument/2006/relationships/hyperlink" Target="https://podminky.urs.cz/item/CS_URS_2022_01/721173402" TargetMode="External" /><Relationship Id="rId27" Type="http://schemas.openxmlformats.org/officeDocument/2006/relationships/hyperlink" Target="https://podminky.urs.cz/item/CS_URS_2022_01/721173403" TargetMode="External" /><Relationship Id="rId28" Type="http://schemas.openxmlformats.org/officeDocument/2006/relationships/hyperlink" Target="https://podminky.urs.cz/item/CS_URS_2022_01/721173704" TargetMode="External" /><Relationship Id="rId29" Type="http://schemas.openxmlformats.org/officeDocument/2006/relationships/hyperlink" Target="https://podminky.urs.cz/item/CS_URS_2022_01/721173723" TargetMode="External" /><Relationship Id="rId30" Type="http://schemas.openxmlformats.org/officeDocument/2006/relationships/hyperlink" Target="https://podminky.urs.cz/item/CS_URS_2022_01/721173726" TargetMode="External" /><Relationship Id="rId31" Type="http://schemas.openxmlformats.org/officeDocument/2006/relationships/hyperlink" Target="https://podminky.urs.cz/item/CS_URS_2022_01/721210814" TargetMode="External" /><Relationship Id="rId32" Type="http://schemas.openxmlformats.org/officeDocument/2006/relationships/hyperlink" Target="https://podminky.urs.cz/item/CS_URS_2022_01/721274103" TargetMode="External" /><Relationship Id="rId33" Type="http://schemas.openxmlformats.org/officeDocument/2006/relationships/hyperlink" Target="https://podminky.urs.cz/item/CS_URS_2022_01/721290111" TargetMode="External" /><Relationship Id="rId34" Type="http://schemas.openxmlformats.org/officeDocument/2006/relationships/hyperlink" Target="https://podminky.urs.cz/item/CS_URS_2022_01/721290112" TargetMode="External" /><Relationship Id="rId35" Type="http://schemas.openxmlformats.org/officeDocument/2006/relationships/hyperlink" Target="https://podminky.urs.cz/item/CS_URS_2022_01/998721101" TargetMode="External" /><Relationship Id="rId36" Type="http://schemas.openxmlformats.org/officeDocument/2006/relationships/hyperlink" Target="https://podminky.urs.cz/item/CS_URS_2022_01/722174022" TargetMode="External" /><Relationship Id="rId37" Type="http://schemas.openxmlformats.org/officeDocument/2006/relationships/hyperlink" Target="https://podminky.urs.cz/item/CS_URS_2022_01/722174023" TargetMode="External" /><Relationship Id="rId38" Type="http://schemas.openxmlformats.org/officeDocument/2006/relationships/hyperlink" Target="https://podminky.urs.cz/item/CS_URS_2022_01/722181222" TargetMode="External" /><Relationship Id="rId39" Type="http://schemas.openxmlformats.org/officeDocument/2006/relationships/hyperlink" Target="https://podminky.urs.cz/item/CS_URS_2022_01/722240101" TargetMode="External" /><Relationship Id="rId40" Type="http://schemas.openxmlformats.org/officeDocument/2006/relationships/hyperlink" Target="https://podminky.urs.cz/item/CS_URS_2022_01/722240102" TargetMode="External" /><Relationship Id="rId41" Type="http://schemas.openxmlformats.org/officeDocument/2006/relationships/hyperlink" Target="https://podminky.urs.cz/item/CS_URS_2022_01/722240123" TargetMode="External" /><Relationship Id="rId42" Type="http://schemas.openxmlformats.org/officeDocument/2006/relationships/hyperlink" Target="https://podminky.urs.cz/item/CS_URS_2022_01/722290215" TargetMode="External" /><Relationship Id="rId43" Type="http://schemas.openxmlformats.org/officeDocument/2006/relationships/hyperlink" Target="https://podminky.urs.cz/item/CS_URS_2022_01/998722102" TargetMode="External" /><Relationship Id="rId44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23120805" TargetMode="External" /><Relationship Id="rId2" Type="http://schemas.openxmlformats.org/officeDocument/2006/relationships/hyperlink" Target="https://podminky.urs.cz/item/CS_URS_2022_01/723181023" TargetMode="External" /><Relationship Id="rId3" Type="http://schemas.openxmlformats.org/officeDocument/2006/relationships/hyperlink" Target="https://podminky.urs.cz/item/CS_URS_2022_01/998723102" TargetMode="External" /><Relationship Id="rId4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415" t="s">
        <v>6</v>
      </c>
      <c r="AS2" s="416"/>
      <c r="AT2" s="416"/>
      <c r="AU2" s="416"/>
      <c r="AV2" s="416"/>
      <c r="AW2" s="416"/>
      <c r="AX2" s="416"/>
      <c r="AY2" s="416"/>
      <c r="AZ2" s="416"/>
      <c r="BA2" s="416"/>
      <c r="BB2" s="416"/>
      <c r="BC2" s="416"/>
      <c r="BD2" s="416"/>
      <c r="BE2" s="416"/>
      <c r="BS2" s="15" t="s">
        <v>7</v>
      </c>
      <c r="BT2" s="15" t="s">
        <v>8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</v>
      </c>
      <c r="BT3" s="15" t="s">
        <v>9</v>
      </c>
    </row>
    <row r="4" spans="2:71" s="1" customFormat="1" ht="24.95" customHeight="1">
      <c r="B4" s="18"/>
      <c r="D4" s="19" t="s">
        <v>10</v>
      </c>
      <c r="AR4" s="18"/>
      <c r="AS4" s="20" t="s">
        <v>11</v>
      </c>
      <c r="BE4" s="21" t="s">
        <v>12</v>
      </c>
      <c r="BS4" s="15" t="s">
        <v>13</v>
      </c>
    </row>
    <row r="5" spans="2:71" s="1" customFormat="1" ht="12" customHeight="1">
      <c r="B5" s="18"/>
      <c r="D5" s="22" t="s">
        <v>14</v>
      </c>
      <c r="K5" s="427" t="s">
        <v>15</v>
      </c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416"/>
      <c r="AL5" s="416"/>
      <c r="AM5" s="416"/>
      <c r="AN5" s="416"/>
      <c r="AO5" s="416"/>
      <c r="AR5" s="18"/>
      <c r="BE5" s="424" t="s">
        <v>16</v>
      </c>
      <c r="BS5" s="15" t="s">
        <v>7</v>
      </c>
    </row>
    <row r="6" spans="2:71" s="1" customFormat="1" ht="36.95" customHeight="1">
      <c r="B6" s="18"/>
      <c r="D6" s="24" t="s">
        <v>17</v>
      </c>
      <c r="K6" s="428" t="s">
        <v>18</v>
      </c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416"/>
      <c r="AM6" s="416"/>
      <c r="AN6" s="416"/>
      <c r="AO6" s="416"/>
      <c r="AR6" s="18"/>
      <c r="BE6" s="425"/>
      <c r="BS6" s="15" t="s">
        <v>7</v>
      </c>
    </row>
    <row r="7" spans="2:71" s="1" customFormat="1" ht="12" customHeight="1">
      <c r="B7" s="18"/>
      <c r="D7" s="25" t="s">
        <v>19</v>
      </c>
      <c r="K7" s="23" t="s">
        <v>3</v>
      </c>
      <c r="AK7" s="25" t="s">
        <v>20</v>
      </c>
      <c r="AN7" s="23" t="s">
        <v>3</v>
      </c>
      <c r="AR7" s="18"/>
      <c r="BE7" s="425"/>
      <c r="BS7" s="15" t="s">
        <v>7</v>
      </c>
    </row>
    <row r="8" spans="2:71" s="1" customFormat="1" ht="12" customHeight="1">
      <c r="B8" s="18"/>
      <c r="D8" s="25" t="s">
        <v>21</v>
      </c>
      <c r="K8" s="23" t="s">
        <v>22</v>
      </c>
      <c r="AK8" s="25" t="s">
        <v>23</v>
      </c>
      <c r="AN8" s="26" t="s">
        <v>24</v>
      </c>
      <c r="AR8" s="18"/>
      <c r="BE8" s="425"/>
      <c r="BS8" s="15" t="s">
        <v>7</v>
      </c>
    </row>
    <row r="9" spans="2:71" s="1" customFormat="1" ht="14.45" customHeight="1">
      <c r="B9" s="18"/>
      <c r="AR9" s="18"/>
      <c r="BE9" s="425"/>
      <c r="BS9" s="15" t="s">
        <v>7</v>
      </c>
    </row>
    <row r="10" spans="2:71" s="1" customFormat="1" ht="12" customHeight="1">
      <c r="B10" s="18"/>
      <c r="D10" s="25" t="s">
        <v>25</v>
      </c>
      <c r="AK10" s="25" t="s">
        <v>26</v>
      </c>
      <c r="AN10" s="23" t="s">
        <v>3</v>
      </c>
      <c r="AR10" s="18"/>
      <c r="BE10" s="425"/>
      <c r="BS10" s="15" t="s">
        <v>7</v>
      </c>
    </row>
    <row r="11" spans="2:71" s="1" customFormat="1" ht="18.4" customHeight="1">
      <c r="B11" s="18"/>
      <c r="E11" s="23" t="s">
        <v>27</v>
      </c>
      <c r="AK11" s="25" t="s">
        <v>28</v>
      </c>
      <c r="AN11" s="23" t="s">
        <v>3</v>
      </c>
      <c r="AR11" s="18"/>
      <c r="BE11" s="425"/>
      <c r="BS11" s="15" t="s">
        <v>7</v>
      </c>
    </row>
    <row r="12" spans="2:71" s="1" customFormat="1" ht="6.95" customHeight="1">
      <c r="B12" s="18"/>
      <c r="AR12" s="18"/>
      <c r="BE12" s="425"/>
      <c r="BS12" s="15" t="s">
        <v>7</v>
      </c>
    </row>
    <row r="13" spans="2:71" s="1" customFormat="1" ht="12" customHeight="1">
      <c r="B13" s="18"/>
      <c r="D13" s="25" t="s">
        <v>29</v>
      </c>
      <c r="AK13" s="25" t="s">
        <v>26</v>
      </c>
      <c r="AN13" s="27" t="s">
        <v>30</v>
      </c>
      <c r="AR13" s="18"/>
      <c r="BE13" s="425"/>
      <c r="BS13" s="15" t="s">
        <v>7</v>
      </c>
    </row>
    <row r="14" spans="2:71" ht="12.75">
      <c r="B14" s="18"/>
      <c r="E14" s="429" t="s">
        <v>30</v>
      </c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  <c r="AI14" s="430"/>
      <c r="AJ14" s="430"/>
      <c r="AK14" s="25" t="s">
        <v>28</v>
      </c>
      <c r="AN14" s="27" t="s">
        <v>30</v>
      </c>
      <c r="AR14" s="18"/>
      <c r="BE14" s="425"/>
      <c r="BS14" s="15" t="s">
        <v>7</v>
      </c>
    </row>
    <row r="15" spans="2:71" s="1" customFormat="1" ht="6.95" customHeight="1">
      <c r="B15" s="18"/>
      <c r="AR15" s="18"/>
      <c r="BE15" s="425"/>
      <c r="BS15" s="15" t="s">
        <v>4</v>
      </c>
    </row>
    <row r="16" spans="2:71" s="1" customFormat="1" ht="12" customHeight="1">
      <c r="B16" s="18"/>
      <c r="D16" s="25" t="s">
        <v>31</v>
      </c>
      <c r="AK16" s="25" t="s">
        <v>26</v>
      </c>
      <c r="AN16" s="23" t="s">
        <v>3</v>
      </c>
      <c r="AR16" s="18"/>
      <c r="BE16" s="425"/>
      <c r="BS16" s="15" t="s">
        <v>4</v>
      </c>
    </row>
    <row r="17" spans="2:71" s="1" customFormat="1" ht="18.4" customHeight="1">
      <c r="B17" s="18"/>
      <c r="E17" s="23" t="s">
        <v>32</v>
      </c>
      <c r="AK17" s="25" t="s">
        <v>28</v>
      </c>
      <c r="AN17" s="23" t="s">
        <v>3</v>
      </c>
      <c r="AR17" s="18"/>
      <c r="BE17" s="425"/>
      <c r="BS17" s="15" t="s">
        <v>33</v>
      </c>
    </row>
    <row r="18" spans="2:71" s="1" customFormat="1" ht="6.95" customHeight="1">
      <c r="B18" s="18"/>
      <c r="AR18" s="18"/>
      <c r="BE18" s="425"/>
      <c r="BS18" s="15" t="s">
        <v>7</v>
      </c>
    </row>
    <row r="19" spans="2:71" s="1" customFormat="1" ht="12" customHeight="1">
      <c r="B19" s="18"/>
      <c r="D19" s="25" t="s">
        <v>34</v>
      </c>
      <c r="AK19" s="25" t="s">
        <v>26</v>
      </c>
      <c r="AN19" s="23" t="s">
        <v>3</v>
      </c>
      <c r="AR19" s="18"/>
      <c r="BE19" s="425"/>
      <c r="BS19" s="15" t="s">
        <v>7</v>
      </c>
    </row>
    <row r="20" spans="2:71" s="1" customFormat="1" ht="18.4" customHeight="1">
      <c r="B20" s="18"/>
      <c r="E20" s="23" t="s">
        <v>35</v>
      </c>
      <c r="AK20" s="25" t="s">
        <v>28</v>
      </c>
      <c r="AN20" s="23" t="s">
        <v>3</v>
      </c>
      <c r="AR20" s="18"/>
      <c r="BE20" s="425"/>
      <c r="BS20" s="15" t="s">
        <v>4</v>
      </c>
    </row>
    <row r="21" spans="2:57" s="1" customFormat="1" ht="6.95" customHeight="1">
      <c r="B21" s="18"/>
      <c r="AR21" s="18"/>
      <c r="BE21" s="425"/>
    </row>
    <row r="22" spans="2:57" s="1" customFormat="1" ht="12" customHeight="1">
      <c r="B22" s="18"/>
      <c r="D22" s="25" t="s">
        <v>36</v>
      </c>
      <c r="AR22" s="18"/>
      <c r="BE22" s="425"/>
    </row>
    <row r="23" spans="2:57" s="1" customFormat="1" ht="47.25" customHeight="1">
      <c r="B23" s="18"/>
      <c r="E23" s="431" t="s">
        <v>37</v>
      </c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1"/>
      <c r="R23" s="431"/>
      <c r="S23" s="431"/>
      <c r="T23" s="431"/>
      <c r="U23" s="431"/>
      <c r="V23" s="431"/>
      <c r="W23" s="431"/>
      <c r="X23" s="431"/>
      <c r="Y23" s="431"/>
      <c r="Z23" s="431"/>
      <c r="AA23" s="431"/>
      <c r="AB23" s="431"/>
      <c r="AC23" s="431"/>
      <c r="AD23" s="431"/>
      <c r="AE23" s="431"/>
      <c r="AF23" s="431"/>
      <c r="AG23" s="431"/>
      <c r="AH23" s="431"/>
      <c r="AI23" s="431"/>
      <c r="AJ23" s="431"/>
      <c r="AK23" s="431"/>
      <c r="AL23" s="431"/>
      <c r="AM23" s="431"/>
      <c r="AN23" s="431"/>
      <c r="AR23" s="18"/>
      <c r="BE23" s="425"/>
    </row>
    <row r="24" spans="2:57" s="1" customFormat="1" ht="6.95" customHeight="1">
      <c r="B24" s="18"/>
      <c r="AR24" s="18"/>
      <c r="BE24" s="425"/>
    </row>
    <row r="25" spans="2:57" s="1" customFormat="1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425"/>
    </row>
    <row r="26" spans="1:57" s="2" customFormat="1" ht="25.9" customHeight="1">
      <c r="A26" s="30"/>
      <c r="B26" s="31"/>
      <c r="C26" s="30"/>
      <c r="D26" s="32" t="s">
        <v>38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432">
        <f>ROUND(AG54,2)</f>
        <v>0</v>
      </c>
      <c r="AL26" s="433"/>
      <c r="AM26" s="433"/>
      <c r="AN26" s="433"/>
      <c r="AO26" s="433"/>
      <c r="AP26" s="30"/>
      <c r="AQ26" s="30"/>
      <c r="AR26" s="31"/>
      <c r="BE26" s="425"/>
    </row>
    <row r="27" spans="1:57" s="2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425"/>
    </row>
    <row r="28" spans="1:57" s="2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34" t="s">
        <v>39</v>
      </c>
      <c r="M28" s="434"/>
      <c r="N28" s="434"/>
      <c r="O28" s="434"/>
      <c r="P28" s="434"/>
      <c r="Q28" s="30"/>
      <c r="R28" s="30"/>
      <c r="S28" s="30"/>
      <c r="T28" s="30"/>
      <c r="U28" s="30"/>
      <c r="V28" s="30"/>
      <c r="W28" s="434" t="s">
        <v>40</v>
      </c>
      <c r="X28" s="434"/>
      <c r="Y28" s="434"/>
      <c r="Z28" s="434"/>
      <c r="AA28" s="434"/>
      <c r="AB28" s="434"/>
      <c r="AC28" s="434"/>
      <c r="AD28" s="434"/>
      <c r="AE28" s="434"/>
      <c r="AF28" s="30"/>
      <c r="AG28" s="30"/>
      <c r="AH28" s="30"/>
      <c r="AI28" s="30"/>
      <c r="AJ28" s="30"/>
      <c r="AK28" s="434" t="s">
        <v>41</v>
      </c>
      <c r="AL28" s="434"/>
      <c r="AM28" s="434"/>
      <c r="AN28" s="434"/>
      <c r="AO28" s="434"/>
      <c r="AP28" s="30"/>
      <c r="AQ28" s="30"/>
      <c r="AR28" s="31"/>
      <c r="BE28" s="425"/>
    </row>
    <row r="29" spans="2:57" s="3" customFormat="1" ht="14.45" customHeight="1">
      <c r="B29" s="35"/>
      <c r="D29" s="25" t="s">
        <v>42</v>
      </c>
      <c r="F29" s="25" t="s">
        <v>43</v>
      </c>
      <c r="L29" s="419">
        <v>0.21</v>
      </c>
      <c r="M29" s="418"/>
      <c r="N29" s="418"/>
      <c r="O29" s="418"/>
      <c r="P29" s="418"/>
      <c r="W29" s="417">
        <f>ROUND(AZ54,2)</f>
        <v>0</v>
      </c>
      <c r="X29" s="418"/>
      <c r="Y29" s="418"/>
      <c r="Z29" s="418"/>
      <c r="AA29" s="418"/>
      <c r="AB29" s="418"/>
      <c r="AC29" s="418"/>
      <c r="AD29" s="418"/>
      <c r="AE29" s="418"/>
      <c r="AK29" s="417">
        <f>ROUND(AV54,2)</f>
        <v>0</v>
      </c>
      <c r="AL29" s="418"/>
      <c r="AM29" s="418"/>
      <c r="AN29" s="418"/>
      <c r="AO29" s="418"/>
      <c r="AR29" s="35"/>
      <c r="BE29" s="426"/>
    </row>
    <row r="30" spans="2:57" s="3" customFormat="1" ht="14.45" customHeight="1">
      <c r="B30" s="35"/>
      <c r="F30" s="25" t="s">
        <v>44</v>
      </c>
      <c r="L30" s="419">
        <v>0.15</v>
      </c>
      <c r="M30" s="418"/>
      <c r="N30" s="418"/>
      <c r="O30" s="418"/>
      <c r="P30" s="418"/>
      <c r="W30" s="417">
        <f>ROUND(BA54,2)</f>
        <v>0</v>
      </c>
      <c r="X30" s="418"/>
      <c r="Y30" s="418"/>
      <c r="Z30" s="418"/>
      <c r="AA30" s="418"/>
      <c r="AB30" s="418"/>
      <c r="AC30" s="418"/>
      <c r="AD30" s="418"/>
      <c r="AE30" s="418"/>
      <c r="AK30" s="417">
        <f>ROUND(AW54,2)</f>
        <v>0</v>
      </c>
      <c r="AL30" s="418"/>
      <c r="AM30" s="418"/>
      <c r="AN30" s="418"/>
      <c r="AO30" s="418"/>
      <c r="AR30" s="35"/>
      <c r="BE30" s="426"/>
    </row>
    <row r="31" spans="2:57" s="3" customFormat="1" ht="14.45" customHeight="1" hidden="1">
      <c r="B31" s="35"/>
      <c r="F31" s="25" t="s">
        <v>45</v>
      </c>
      <c r="L31" s="419">
        <v>0.21</v>
      </c>
      <c r="M31" s="418"/>
      <c r="N31" s="418"/>
      <c r="O31" s="418"/>
      <c r="P31" s="418"/>
      <c r="W31" s="417">
        <f>ROUND(BB54,2)</f>
        <v>0</v>
      </c>
      <c r="X31" s="418"/>
      <c r="Y31" s="418"/>
      <c r="Z31" s="418"/>
      <c r="AA31" s="418"/>
      <c r="AB31" s="418"/>
      <c r="AC31" s="418"/>
      <c r="AD31" s="418"/>
      <c r="AE31" s="418"/>
      <c r="AK31" s="417">
        <v>0</v>
      </c>
      <c r="AL31" s="418"/>
      <c r="AM31" s="418"/>
      <c r="AN31" s="418"/>
      <c r="AO31" s="418"/>
      <c r="AR31" s="35"/>
      <c r="BE31" s="426"/>
    </row>
    <row r="32" spans="2:57" s="3" customFormat="1" ht="14.45" customHeight="1" hidden="1">
      <c r="B32" s="35"/>
      <c r="F32" s="25" t="s">
        <v>46</v>
      </c>
      <c r="L32" s="419">
        <v>0.15</v>
      </c>
      <c r="M32" s="418"/>
      <c r="N32" s="418"/>
      <c r="O32" s="418"/>
      <c r="P32" s="418"/>
      <c r="W32" s="417">
        <f>ROUND(BC54,2)</f>
        <v>0</v>
      </c>
      <c r="X32" s="418"/>
      <c r="Y32" s="418"/>
      <c r="Z32" s="418"/>
      <c r="AA32" s="418"/>
      <c r="AB32" s="418"/>
      <c r="AC32" s="418"/>
      <c r="AD32" s="418"/>
      <c r="AE32" s="418"/>
      <c r="AK32" s="417">
        <v>0</v>
      </c>
      <c r="AL32" s="418"/>
      <c r="AM32" s="418"/>
      <c r="AN32" s="418"/>
      <c r="AO32" s="418"/>
      <c r="AR32" s="35"/>
      <c r="BE32" s="426"/>
    </row>
    <row r="33" spans="2:44" s="3" customFormat="1" ht="14.45" customHeight="1" hidden="1">
      <c r="B33" s="35"/>
      <c r="F33" s="25" t="s">
        <v>47</v>
      </c>
      <c r="L33" s="419">
        <v>0</v>
      </c>
      <c r="M33" s="418"/>
      <c r="N33" s="418"/>
      <c r="O33" s="418"/>
      <c r="P33" s="418"/>
      <c r="W33" s="417">
        <f>ROUND(BD54,2)</f>
        <v>0</v>
      </c>
      <c r="X33" s="418"/>
      <c r="Y33" s="418"/>
      <c r="Z33" s="418"/>
      <c r="AA33" s="418"/>
      <c r="AB33" s="418"/>
      <c r="AC33" s="418"/>
      <c r="AD33" s="418"/>
      <c r="AE33" s="418"/>
      <c r="AK33" s="417">
        <v>0</v>
      </c>
      <c r="AL33" s="418"/>
      <c r="AM33" s="418"/>
      <c r="AN33" s="418"/>
      <c r="AO33" s="418"/>
      <c r="AR33" s="35"/>
    </row>
    <row r="34" spans="1:57" s="2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30"/>
    </row>
    <row r="35" spans="1:57" s="2" customFormat="1" ht="25.9" customHeight="1">
      <c r="A35" s="30"/>
      <c r="B35" s="31"/>
      <c r="C35" s="36"/>
      <c r="D35" s="37" t="s">
        <v>48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49</v>
      </c>
      <c r="U35" s="38"/>
      <c r="V35" s="38"/>
      <c r="W35" s="38"/>
      <c r="X35" s="423" t="s">
        <v>50</v>
      </c>
      <c r="Y35" s="421"/>
      <c r="Z35" s="421"/>
      <c r="AA35" s="421"/>
      <c r="AB35" s="421"/>
      <c r="AC35" s="38"/>
      <c r="AD35" s="38"/>
      <c r="AE35" s="38"/>
      <c r="AF35" s="38"/>
      <c r="AG35" s="38"/>
      <c r="AH35" s="38"/>
      <c r="AI35" s="38"/>
      <c r="AJ35" s="38"/>
      <c r="AK35" s="420">
        <f>SUM(AK26:AK33)</f>
        <v>0</v>
      </c>
      <c r="AL35" s="421"/>
      <c r="AM35" s="421"/>
      <c r="AN35" s="421"/>
      <c r="AO35" s="422"/>
      <c r="AP35" s="36"/>
      <c r="AQ35" s="36"/>
      <c r="AR35" s="31"/>
      <c r="BE35" s="30"/>
    </row>
    <row r="36" spans="1:57" s="2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6.95" customHeight="1">
      <c r="A37" s="30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1"/>
      <c r="BE37" s="30"/>
    </row>
    <row r="41" spans="1:57" s="2" customFormat="1" ht="6.95" customHeight="1">
      <c r="A41" s="30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31"/>
      <c r="BE41" s="30"/>
    </row>
    <row r="42" spans="1:57" s="2" customFormat="1" ht="24.95" customHeight="1">
      <c r="A42" s="30"/>
      <c r="B42" s="31"/>
      <c r="C42" s="19" t="s">
        <v>51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1"/>
      <c r="BE42" s="30"/>
    </row>
    <row r="43" spans="1:57" s="2" customFormat="1" ht="6.95" customHeight="1">
      <c r="A43" s="30"/>
      <c r="B43" s="31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1"/>
      <c r="BE43" s="30"/>
    </row>
    <row r="44" spans="2:44" s="4" customFormat="1" ht="12" customHeight="1">
      <c r="B44" s="44"/>
      <c r="C44" s="25" t="s">
        <v>14</v>
      </c>
      <c r="L44" s="4" t="str">
        <f>K5</f>
        <v>T05a</v>
      </c>
      <c r="AR44" s="44"/>
    </row>
    <row r="45" spans="2:44" s="5" customFormat="1" ht="36.95" customHeight="1">
      <c r="B45" s="45"/>
      <c r="C45" s="46" t="s">
        <v>17</v>
      </c>
      <c r="L45" s="444" t="str">
        <f>K6</f>
        <v>Rekonstrukce kuchyně ZŠ Chomutov, Heyrovského 4539</v>
      </c>
      <c r="M45" s="445"/>
      <c r="N45" s="445"/>
      <c r="O45" s="445"/>
      <c r="P45" s="445"/>
      <c r="Q45" s="445"/>
      <c r="R45" s="445"/>
      <c r="S45" s="445"/>
      <c r="T45" s="445"/>
      <c r="U45" s="445"/>
      <c r="V45" s="445"/>
      <c r="W45" s="445"/>
      <c r="X45" s="445"/>
      <c r="Y45" s="445"/>
      <c r="Z45" s="445"/>
      <c r="AA45" s="445"/>
      <c r="AB45" s="445"/>
      <c r="AC45" s="445"/>
      <c r="AD45" s="445"/>
      <c r="AE45" s="445"/>
      <c r="AF45" s="445"/>
      <c r="AG45" s="445"/>
      <c r="AH45" s="445"/>
      <c r="AI45" s="445"/>
      <c r="AJ45" s="445"/>
      <c r="AK45" s="445"/>
      <c r="AL45" s="445"/>
      <c r="AM45" s="445"/>
      <c r="AN45" s="445"/>
      <c r="AO45" s="445"/>
      <c r="AR45" s="45"/>
    </row>
    <row r="46" spans="1:57" s="2" customFormat="1" ht="6.95" customHeight="1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1"/>
      <c r="BE46" s="30"/>
    </row>
    <row r="47" spans="1:57" s="2" customFormat="1" ht="12" customHeight="1">
      <c r="A47" s="30"/>
      <c r="B47" s="31"/>
      <c r="C47" s="25" t="s">
        <v>21</v>
      </c>
      <c r="D47" s="30"/>
      <c r="E47" s="30"/>
      <c r="F47" s="30"/>
      <c r="G47" s="30"/>
      <c r="H47" s="30"/>
      <c r="I47" s="30"/>
      <c r="J47" s="30"/>
      <c r="K47" s="30"/>
      <c r="L47" s="47" t="str">
        <f>IF(K8="","",K8)</f>
        <v>Chomutov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25" t="s">
        <v>23</v>
      </c>
      <c r="AJ47" s="30"/>
      <c r="AK47" s="30"/>
      <c r="AL47" s="30"/>
      <c r="AM47" s="446" t="str">
        <f>IF(AN8="","",AN8)</f>
        <v>23. 3. 2022</v>
      </c>
      <c r="AN47" s="446"/>
      <c r="AO47" s="30"/>
      <c r="AP47" s="30"/>
      <c r="AQ47" s="30"/>
      <c r="AR47" s="31"/>
      <c r="BE47" s="30"/>
    </row>
    <row r="48" spans="1:57" s="2" customFormat="1" ht="6.95" customHeight="1">
      <c r="A48" s="30"/>
      <c r="B48" s="31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1"/>
      <c r="BE48" s="30"/>
    </row>
    <row r="49" spans="1:57" s="2" customFormat="1" ht="15.2" customHeight="1">
      <c r="A49" s="30"/>
      <c r="B49" s="31"/>
      <c r="C49" s="25" t="s">
        <v>25</v>
      </c>
      <c r="D49" s="30"/>
      <c r="E49" s="30"/>
      <c r="F49" s="30"/>
      <c r="G49" s="30"/>
      <c r="H49" s="30"/>
      <c r="I49" s="30"/>
      <c r="J49" s="30"/>
      <c r="K49" s="30"/>
      <c r="L49" s="4" t="str">
        <f>IF(E11="","",E11)</f>
        <v>Statutární město Chomutov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25" t="s">
        <v>31</v>
      </c>
      <c r="AJ49" s="30"/>
      <c r="AK49" s="30"/>
      <c r="AL49" s="30"/>
      <c r="AM49" s="447" t="str">
        <f>IF(E17="","",E17)</f>
        <v xml:space="preserve">Intermont Opatrný </v>
      </c>
      <c r="AN49" s="448"/>
      <c r="AO49" s="448"/>
      <c r="AP49" s="448"/>
      <c r="AQ49" s="30"/>
      <c r="AR49" s="31"/>
      <c r="AS49" s="449" t="s">
        <v>52</v>
      </c>
      <c r="AT49" s="450"/>
      <c r="AU49" s="49"/>
      <c r="AV49" s="49"/>
      <c r="AW49" s="49"/>
      <c r="AX49" s="49"/>
      <c r="AY49" s="49"/>
      <c r="AZ49" s="49"/>
      <c r="BA49" s="49"/>
      <c r="BB49" s="49"/>
      <c r="BC49" s="49"/>
      <c r="BD49" s="50"/>
      <c r="BE49" s="30"/>
    </row>
    <row r="50" spans="1:57" s="2" customFormat="1" ht="15.2" customHeight="1">
      <c r="A50" s="30"/>
      <c r="B50" s="31"/>
      <c r="C50" s="25" t="s">
        <v>29</v>
      </c>
      <c r="D50" s="30"/>
      <c r="E50" s="30"/>
      <c r="F50" s="30"/>
      <c r="G50" s="30"/>
      <c r="H50" s="30"/>
      <c r="I50" s="30"/>
      <c r="J50" s="30"/>
      <c r="K50" s="30"/>
      <c r="L50" s="4" t="str">
        <f>IF(E14="Vyplň údaj","",E14)</f>
        <v/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25" t="s">
        <v>34</v>
      </c>
      <c r="AJ50" s="30"/>
      <c r="AK50" s="30"/>
      <c r="AL50" s="30"/>
      <c r="AM50" s="447" t="str">
        <f>IF(E20="","",E20)</f>
        <v xml:space="preserve">Jaroslav Kudláček </v>
      </c>
      <c r="AN50" s="448"/>
      <c r="AO50" s="448"/>
      <c r="AP50" s="448"/>
      <c r="AQ50" s="30"/>
      <c r="AR50" s="31"/>
      <c r="AS50" s="451"/>
      <c r="AT50" s="452"/>
      <c r="AU50" s="51"/>
      <c r="AV50" s="51"/>
      <c r="AW50" s="51"/>
      <c r="AX50" s="51"/>
      <c r="AY50" s="51"/>
      <c r="AZ50" s="51"/>
      <c r="BA50" s="51"/>
      <c r="BB50" s="51"/>
      <c r="BC50" s="51"/>
      <c r="BD50" s="52"/>
      <c r="BE50" s="30"/>
    </row>
    <row r="51" spans="1:57" s="2" customFormat="1" ht="10.9" customHeight="1">
      <c r="A51" s="30"/>
      <c r="B51" s="31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1"/>
      <c r="AS51" s="451"/>
      <c r="AT51" s="452"/>
      <c r="AU51" s="51"/>
      <c r="AV51" s="51"/>
      <c r="AW51" s="51"/>
      <c r="AX51" s="51"/>
      <c r="AY51" s="51"/>
      <c r="AZ51" s="51"/>
      <c r="BA51" s="51"/>
      <c r="BB51" s="51"/>
      <c r="BC51" s="51"/>
      <c r="BD51" s="52"/>
      <c r="BE51" s="30"/>
    </row>
    <row r="52" spans="1:57" s="2" customFormat="1" ht="29.25" customHeight="1">
      <c r="A52" s="30"/>
      <c r="B52" s="31"/>
      <c r="C52" s="438" t="s">
        <v>53</v>
      </c>
      <c r="D52" s="439"/>
      <c r="E52" s="439"/>
      <c r="F52" s="439"/>
      <c r="G52" s="439"/>
      <c r="H52" s="53"/>
      <c r="I52" s="441" t="s">
        <v>54</v>
      </c>
      <c r="J52" s="439"/>
      <c r="K52" s="439"/>
      <c r="L52" s="439"/>
      <c r="M52" s="439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39"/>
      <c r="AA52" s="439"/>
      <c r="AB52" s="439"/>
      <c r="AC52" s="439"/>
      <c r="AD52" s="439"/>
      <c r="AE52" s="439"/>
      <c r="AF52" s="439"/>
      <c r="AG52" s="440" t="s">
        <v>55</v>
      </c>
      <c r="AH52" s="439"/>
      <c r="AI52" s="439"/>
      <c r="AJ52" s="439"/>
      <c r="AK52" s="439"/>
      <c r="AL52" s="439"/>
      <c r="AM52" s="439"/>
      <c r="AN52" s="441" t="s">
        <v>56</v>
      </c>
      <c r="AO52" s="439"/>
      <c r="AP52" s="439"/>
      <c r="AQ52" s="54" t="s">
        <v>57</v>
      </c>
      <c r="AR52" s="31"/>
      <c r="AS52" s="55" t="s">
        <v>58</v>
      </c>
      <c r="AT52" s="56" t="s">
        <v>59</v>
      </c>
      <c r="AU52" s="56" t="s">
        <v>60</v>
      </c>
      <c r="AV52" s="56" t="s">
        <v>61</v>
      </c>
      <c r="AW52" s="56" t="s">
        <v>62</v>
      </c>
      <c r="AX52" s="56" t="s">
        <v>63</v>
      </c>
      <c r="AY52" s="56" t="s">
        <v>64</v>
      </c>
      <c r="AZ52" s="56" t="s">
        <v>65</v>
      </c>
      <c r="BA52" s="56" t="s">
        <v>66</v>
      </c>
      <c r="BB52" s="56" t="s">
        <v>67</v>
      </c>
      <c r="BC52" s="56" t="s">
        <v>68</v>
      </c>
      <c r="BD52" s="57" t="s">
        <v>69</v>
      </c>
      <c r="BE52" s="30"/>
    </row>
    <row r="53" spans="1:57" s="2" customFormat="1" ht="10.9" customHeight="1">
      <c r="A53" s="30"/>
      <c r="B53" s="3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1"/>
      <c r="AS53" s="58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60"/>
      <c r="BE53" s="30"/>
    </row>
    <row r="54" spans="2:90" s="6" customFormat="1" ht="32.45" customHeight="1">
      <c r="B54" s="61"/>
      <c r="C54" s="62" t="s">
        <v>70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442">
        <f>ROUND(SUM(AG55:AG59),2)</f>
        <v>0</v>
      </c>
      <c r="AH54" s="442"/>
      <c r="AI54" s="442"/>
      <c r="AJ54" s="442"/>
      <c r="AK54" s="442"/>
      <c r="AL54" s="442"/>
      <c r="AM54" s="442"/>
      <c r="AN54" s="443">
        <f aca="true" t="shared" si="0" ref="AN54:AN59">SUM(AG54,AT54)</f>
        <v>0</v>
      </c>
      <c r="AO54" s="443"/>
      <c r="AP54" s="443"/>
      <c r="AQ54" s="65" t="s">
        <v>3</v>
      </c>
      <c r="AR54" s="61"/>
      <c r="AS54" s="66">
        <f>ROUND(SUM(AS55:AS59),2)</f>
        <v>0</v>
      </c>
      <c r="AT54" s="67">
        <f aca="true" t="shared" si="1" ref="AT54:AT59">ROUND(SUM(AV54:AW54),2)</f>
        <v>0</v>
      </c>
      <c r="AU54" s="68">
        <f>ROUND(SUM(AU55:AU59),5)</f>
        <v>0</v>
      </c>
      <c r="AV54" s="67">
        <f>ROUND(AZ54*L29,2)</f>
        <v>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>ROUND(SUM(AZ55:AZ59),2)</f>
        <v>0</v>
      </c>
      <c r="BA54" s="67">
        <f>ROUND(SUM(BA55:BA59),2)</f>
        <v>0</v>
      </c>
      <c r="BB54" s="67">
        <f>ROUND(SUM(BB55:BB59),2)</f>
        <v>0</v>
      </c>
      <c r="BC54" s="67">
        <f>ROUND(SUM(BC55:BC59),2)</f>
        <v>0</v>
      </c>
      <c r="BD54" s="69">
        <f>ROUND(SUM(BD55:BD59),2)</f>
        <v>0</v>
      </c>
      <c r="BS54" s="70" t="s">
        <v>71</v>
      </c>
      <c r="BT54" s="70" t="s">
        <v>72</v>
      </c>
      <c r="BU54" s="71" t="s">
        <v>73</v>
      </c>
      <c r="BV54" s="70" t="s">
        <v>74</v>
      </c>
      <c r="BW54" s="70" t="s">
        <v>5</v>
      </c>
      <c r="BX54" s="70" t="s">
        <v>75</v>
      </c>
      <c r="CL54" s="70" t="s">
        <v>3</v>
      </c>
    </row>
    <row r="55" spans="1:91" s="7" customFormat="1" ht="16.5" customHeight="1">
      <c r="A55" s="72" t="s">
        <v>76</v>
      </c>
      <c r="B55" s="73"/>
      <c r="C55" s="74"/>
      <c r="D55" s="437" t="s">
        <v>77</v>
      </c>
      <c r="E55" s="437"/>
      <c r="F55" s="437"/>
      <c r="G55" s="437"/>
      <c r="H55" s="437"/>
      <c r="I55" s="75"/>
      <c r="J55" s="437" t="s">
        <v>78</v>
      </c>
      <c r="K55" s="437"/>
      <c r="L55" s="437"/>
      <c r="M55" s="437"/>
      <c r="N55" s="437"/>
      <c r="O55" s="437"/>
      <c r="P55" s="437"/>
      <c r="Q55" s="437"/>
      <c r="R55" s="437"/>
      <c r="S55" s="437"/>
      <c r="T55" s="437"/>
      <c r="U55" s="437"/>
      <c r="V55" s="437"/>
      <c r="W55" s="437"/>
      <c r="X55" s="437"/>
      <c r="Y55" s="437"/>
      <c r="Z55" s="437"/>
      <c r="AA55" s="437"/>
      <c r="AB55" s="437"/>
      <c r="AC55" s="437"/>
      <c r="AD55" s="437"/>
      <c r="AE55" s="437"/>
      <c r="AF55" s="437"/>
      <c r="AG55" s="435">
        <f>'SO 01 - Stavební část'!J30</f>
        <v>0</v>
      </c>
      <c r="AH55" s="436"/>
      <c r="AI55" s="436"/>
      <c r="AJ55" s="436"/>
      <c r="AK55" s="436"/>
      <c r="AL55" s="436"/>
      <c r="AM55" s="436"/>
      <c r="AN55" s="435">
        <f t="shared" si="0"/>
        <v>0</v>
      </c>
      <c r="AO55" s="436"/>
      <c r="AP55" s="436"/>
      <c r="AQ55" s="76" t="s">
        <v>79</v>
      </c>
      <c r="AR55" s="73"/>
      <c r="AS55" s="77">
        <v>0</v>
      </c>
      <c r="AT55" s="78">
        <f t="shared" si="1"/>
        <v>0</v>
      </c>
      <c r="AU55" s="79">
        <f>'SO 01 - Stavební část'!P108</f>
        <v>0</v>
      </c>
      <c r="AV55" s="78">
        <f>'SO 01 - Stavební část'!J33</f>
        <v>0</v>
      </c>
      <c r="AW55" s="78">
        <f>'SO 01 - Stavební část'!J34</f>
        <v>0</v>
      </c>
      <c r="AX55" s="78">
        <f>'SO 01 - Stavební část'!J35</f>
        <v>0</v>
      </c>
      <c r="AY55" s="78">
        <f>'SO 01 - Stavební část'!J36</f>
        <v>0</v>
      </c>
      <c r="AZ55" s="78">
        <f>'SO 01 - Stavební část'!F33</f>
        <v>0</v>
      </c>
      <c r="BA55" s="78">
        <f>'SO 01 - Stavební část'!F34</f>
        <v>0</v>
      </c>
      <c r="BB55" s="78">
        <f>'SO 01 - Stavební část'!F35</f>
        <v>0</v>
      </c>
      <c r="BC55" s="78">
        <f>'SO 01 - Stavební část'!F36</f>
        <v>0</v>
      </c>
      <c r="BD55" s="80">
        <f>'SO 01 - Stavební část'!F37</f>
        <v>0</v>
      </c>
      <c r="BT55" s="81" t="s">
        <v>80</v>
      </c>
      <c r="BV55" s="81" t="s">
        <v>74</v>
      </c>
      <c r="BW55" s="81" t="s">
        <v>81</v>
      </c>
      <c r="BX55" s="81" t="s">
        <v>5</v>
      </c>
      <c r="CL55" s="81" t="s">
        <v>3</v>
      </c>
      <c r="CM55" s="81" t="s">
        <v>82</v>
      </c>
    </row>
    <row r="56" spans="1:91" s="7" customFormat="1" ht="16.5" customHeight="1">
      <c r="A56" s="72" t="s">
        <v>76</v>
      </c>
      <c r="B56" s="73"/>
      <c r="C56" s="74"/>
      <c r="D56" s="437" t="s">
        <v>83</v>
      </c>
      <c r="E56" s="437"/>
      <c r="F56" s="437"/>
      <c r="G56" s="437"/>
      <c r="H56" s="437"/>
      <c r="I56" s="75"/>
      <c r="J56" s="437" t="s">
        <v>84</v>
      </c>
      <c r="K56" s="437"/>
      <c r="L56" s="437"/>
      <c r="M56" s="437"/>
      <c r="N56" s="437"/>
      <c r="O56" s="437"/>
      <c r="P56" s="437"/>
      <c r="Q56" s="437"/>
      <c r="R56" s="437"/>
      <c r="S56" s="437"/>
      <c r="T56" s="437"/>
      <c r="U56" s="437"/>
      <c r="V56" s="437"/>
      <c r="W56" s="437"/>
      <c r="X56" s="437"/>
      <c r="Y56" s="437"/>
      <c r="Z56" s="437"/>
      <c r="AA56" s="437"/>
      <c r="AB56" s="437"/>
      <c r="AC56" s="437"/>
      <c r="AD56" s="437"/>
      <c r="AE56" s="437"/>
      <c r="AF56" s="437"/>
      <c r="AG56" s="435">
        <f>'SO 02 - VZT'!J30</f>
        <v>0</v>
      </c>
      <c r="AH56" s="436"/>
      <c r="AI56" s="436"/>
      <c r="AJ56" s="436"/>
      <c r="AK56" s="436"/>
      <c r="AL56" s="436"/>
      <c r="AM56" s="436"/>
      <c r="AN56" s="435">
        <f t="shared" si="0"/>
        <v>0</v>
      </c>
      <c r="AO56" s="436"/>
      <c r="AP56" s="436"/>
      <c r="AQ56" s="76" t="s">
        <v>79</v>
      </c>
      <c r="AR56" s="73"/>
      <c r="AS56" s="77">
        <v>0</v>
      </c>
      <c r="AT56" s="78">
        <f t="shared" si="1"/>
        <v>0</v>
      </c>
      <c r="AU56" s="79">
        <f>'SO 02 - VZT'!P87</f>
        <v>0</v>
      </c>
      <c r="AV56" s="78">
        <f>'SO 02 - VZT'!J33</f>
        <v>0</v>
      </c>
      <c r="AW56" s="78">
        <f>'SO 02 - VZT'!J34</f>
        <v>0</v>
      </c>
      <c r="AX56" s="78">
        <f>'SO 02 - VZT'!J35</f>
        <v>0</v>
      </c>
      <c r="AY56" s="78">
        <f>'SO 02 - VZT'!J36</f>
        <v>0</v>
      </c>
      <c r="AZ56" s="78">
        <f>'SO 02 - VZT'!F33</f>
        <v>0</v>
      </c>
      <c r="BA56" s="78">
        <f>'SO 02 - VZT'!F34</f>
        <v>0</v>
      </c>
      <c r="BB56" s="78">
        <f>'SO 02 - VZT'!F35</f>
        <v>0</v>
      </c>
      <c r="BC56" s="78">
        <f>'SO 02 - VZT'!F36</f>
        <v>0</v>
      </c>
      <c r="BD56" s="80">
        <f>'SO 02 - VZT'!F37</f>
        <v>0</v>
      </c>
      <c r="BT56" s="81" t="s">
        <v>80</v>
      </c>
      <c r="BV56" s="81" t="s">
        <v>74</v>
      </c>
      <c r="BW56" s="81" t="s">
        <v>85</v>
      </c>
      <c r="BX56" s="81" t="s">
        <v>5</v>
      </c>
      <c r="CL56" s="81" t="s">
        <v>3</v>
      </c>
      <c r="CM56" s="81" t="s">
        <v>82</v>
      </c>
    </row>
    <row r="57" spans="1:91" s="7" customFormat="1" ht="16.5" customHeight="1">
      <c r="A57" s="72" t="s">
        <v>76</v>
      </c>
      <c r="B57" s="73"/>
      <c r="C57" s="74"/>
      <c r="D57" s="437" t="s">
        <v>86</v>
      </c>
      <c r="E57" s="437"/>
      <c r="F57" s="437"/>
      <c r="G57" s="437"/>
      <c r="H57" s="437"/>
      <c r="I57" s="75"/>
      <c r="J57" s="437" t="s">
        <v>87</v>
      </c>
      <c r="K57" s="437"/>
      <c r="L57" s="437"/>
      <c r="M57" s="437"/>
      <c r="N57" s="437"/>
      <c r="O57" s="437"/>
      <c r="P57" s="437"/>
      <c r="Q57" s="437"/>
      <c r="R57" s="437"/>
      <c r="S57" s="437"/>
      <c r="T57" s="437"/>
      <c r="U57" s="437"/>
      <c r="V57" s="437"/>
      <c r="W57" s="437"/>
      <c r="X57" s="437"/>
      <c r="Y57" s="437"/>
      <c r="Z57" s="437"/>
      <c r="AA57" s="437"/>
      <c r="AB57" s="437"/>
      <c r="AC57" s="437"/>
      <c r="AD57" s="437"/>
      <c r="AE57" s="437"/>
      <c r="AF57" s="437"/>
      <c r="AG57" s="435">
        <f>'SO 03 - Elektro'!J30</f>
        <v>0</v>
      </c>
      <c r="AH57" s="436"/>
      <c r="AI57" s="436"/>
      <c r="AJ57" s="436"/>
      <c r="AK57" s="436"/>
      <c r="AL57" s="436"/>
      <c r="AM57" s="436"/>
      <c r="AN57" s="435">
        <f t="shared" si="0"/>
        <v>0</v>
      </c>
      <c r="AO57" s="436"/>
      <c r="AP57" s="436"/>
      <c r="AQ57" s="76" t="s">
        <v>79</v>
      </c>
      <c r="AR57" s="73"/>
      <c r="AS57" s="77">
        <v>0</v>
      </c>
      <c r="AT57" s="78">
        <f t="shared" si="1"/>
        <v>0</v>
      </c>
      <c r="AU57" s="79">
        <f>'SO 03 - Elektro'!P81</f>
        <v>0</v>
      </c>
      <c r="AV57" s="78">
        <f>'SO 03 - Elektro'!J33</f>
        <v>0</v>
      </c>
      <c r="AW57" s="78">
        <f>'SO 03 - Elektro'!J34</f>
        <v>0</v>
      </c>
      <c r="AX57" s="78">
        <f>'SO 03 - Elektro'!J35</f>
        <v>0</v>
      </c>
      <c r="AY57" s="78">
        <f>'SO 03 - Elektro'!J36</f>
        <v>0</v>
      </c>
      <c r="AZ57" s="78">
        <f>'SO 03 - Elektro'!F33</f>
        <v>0</v>
      </c>
      <c r="BA57" s="78">
        <f>'SO 03 - Elektro'!F34</f>
        <v>0</v>
      </c>
      <c r="BB57" s="78">
        <f>'SO 03 - Elektro'!F35</f>
        <v>0</v>
      </c>
      <c r="BC57" s="78">
        <f>'SO 03 - Elektro'!F36</f>
        <v>0</v>
      </c>
      <c r="BD57" s="80">
        <f>'SO 03 - Elektro'!F37</f>
        <v>0</v>
      </c>
      <c r="BT57" s="81" t="s">
        <v>80</v>
      </c>
      <c r="BV57" s="81" t="s">
        <v>74</v>
      </c>
      <c r="BW57" s="81" t="s">
        <v>88</v>
      </c>
      <c r="BX57" s="81" t="s">
        <v>5</v>
      </c>
      <c r="CL57" s="81" t="s">
        <v>3</v>
      </c>
      <c r="CM57" s="81" t="s">
        <v>82</v>
      </c>
    </row>
    <row r="58" spans="1:91" s="7" customFormat="1" ht="16.5" customHeight="1">
      <c r="A58" s="72" t="s">
        <v>76</v>
      </c>
      <c r="B58" s="73"/>
      <c r="C58" s="74"/>
      <c r="D58" s="437" t="s">
        <v>89</v>
      </c>
      <c r="E58" s="437"/>
      <c r="F58" s="437"/>
      <c r="G58" s="437"/>
      <c r="H58" s="437"/>
      <c r="I58" s="75"/>
      <c r="J58" s="437" t="s">
        <v>90</v>
      </c>
      <c r="K58" s="437"/>
      <c r="L58" s="437"/>
      <c r="M58" s="437"/>
      <c r="N58" s="437"/>
      <c r="O58" s="437"/>
      <c r="P58" s="437"/>
      <c r="Q58" s="437"/>
      <c r="R58" s="437"/>
      <c r="S58" s="437"/>
      <c r="T58" s="437"/>
      <c r="U58" s="437"/>
      <c r="V58" s="437"/>
      <c r="W58" s="437"/>
      <c r="X58" s="437"/>
      <c r="Y58" s="437"/>
      <c r="Z58" s="437"/>
      <c r="AA58" s="437"/>
      <c r="AB58" s="437"/>
      <c r="AC58" s="437"/>
      <c r="AD58" s="437"/>
      <c r="AE58" s="437"/>
      <c r="AF58" s="437"/>
      <c r="AG58" s="435">
        <f>'SO 04 - ZTI'!J30</f>
        <v>0</v>
      </c>
      <c r="AH58" s="436"/>
      <c r="AI58" s="436"/>
      <c r="AJ58" s="436"/>
      <c r="AK58" s="436"/>
      <c r="AL58" s="436"/>
      <c r="AM58" s="436"/>
      <c r="AN58" s="435">
        <f t="shared" si="0"/>
        <v>0</v>
      </c>
      <c r="AO58" s="436"/>
      <c r="AP58" s="436"/>
      <c r="AQ58" s="76" t="s">
        <v>79</v>
      </c>
      <c r="AR58" s="73"/>
      <c r="AS58" s="77">
        <v>0</v>
      </c>
      <c r="AT58" s="78">
        <f t="shared" si="1"/>
        <v>0</v>
      </c>
      <c r="AU58" s="79">
        <f>'SO 04 - ZTI'!P99</f>
        <v>0</v>
      </c>
      <c r="AV58" s="78">
        <f>'SO 04 - ZTI'!J33</f>
        <v>0</v>
      </c>
      <c r="AW58" s="78">
        <f>'SO 04 - ZTI'!J34</f>
        <v>0</v>
      </c>
      <c r="AX58" s="78">
        <f>'SO 04 - ZTI'!J35</f>
        <v>0</v>
      </c>
      <c r="AY58" s="78">
        <f>'SO 04 - ZTI'!J36</f>
        <v>0</v>
      </c>
      <c r="AZ58" s="78">
        <f>'SO 04 - ZTI'!F33</f>
        <v>0</v>
      </c>
      <c r="BA58" s="78">
        <f>'SO 04 - ZTI'!F34</f>
        <v>0</v>
      </c>
      <c r="BB58" s="78">
        <f>'SO 04 - ZTI'!F35</f>
        <v>0</v>
      </c>
      <c r="BC58" s="78">
        <f>'SO 04 - ZTI'!F36</f>
        <v>0</v>
      </c>
      <c r="BD58" s="80">
        <f>'SO 04 - ZTI'!F37</f>
        <v>0</v>
      </c>
      <c r="BT58" s="81" t="s">
        <v>80</v>
      </c>
      <c r="BV58" s="81" t="s">
        <v>74</v>
      </c>
      <c r="BW58" s="81" t="s">
        <v>91</v>
      </c>
      <c r="BX58" s="81" t="s">
        <v>5</v>
      </c>
      <c r="CL58" s="81" t="s">
        <v>3</v>
      </c>
      <c r="CM58" s="81" t="s">
        <v>82</v>
      </c>
    </row>
    <row r="59" spans="1:91" s="7" customFormat="1" ht="16.5" customHeight="1">
      <c r="A59" s="72" t="s">
        <v>76</v>
      </c>
      <c r="B59" s="73"/>
      <c r="C59" s="74"/>
      <c r="D59" s="437" t="s">
        <v>92</v>
      </c>
      <c r="E59" s="437"/>
      <c r="F59" s="437"/>
      <c r="G59" s="437"/>
      <c r="H59" s="437"/>
      <c r="I59" s="75"/>
      <c r="J59" s="437" t="s">
        <v>93</v>
      </c>
      <c r="K59" s="437"/>
      <c r="L59" s="437"/>
      <c r="M59" s="437"/>
      <c r="N59" s="437"/>
      <c r="O59" s="437"/>
      <c r="P59" s="437"/>
      <c r="Q59" s="437"/>
      <c r="R59" s="437"/>
      <c r="S59" s="437"/>
      <c r="T59" s="437"/>
      <c r="U59" s="437"/>
      <c r="V59" s="437"/>
      <c r="W59" s="437"/>
      <c r="X59" s="437"/>
      <c r="Y59" s="437"/>
      <c r="Z59" s="437"/>
      <c r="AA59" s="437"/>
      <c r="AB59" s="437"/>
      <c r="AC59" s="437"/>
      <c r="AD59" s="437"/>
      <c r="AE59" s="437"/>
      <c r="AF59" s="437"/>
      <c r="AG59" s="435">
        <f>'SO 05 - Plyn'!J30</f>
        <v>0</v>
      </c>
      <c r="AH59" s="436"/>
      <c r="AI59" s="436"/>
      <c r="AJ59" s="436"/>
      <c r="AK59" s="436"/>
      <c r="AL59" s="436"/>
      <c r="AM59" s="436"/>
      <c r="AN59" s="435">
        <f t="shared" si="0"/>
        <v>0</v>
      </c>
      <c r="AO59" s="436"/>
      <c r="AP59" s="436"/>
      <c r="AQ59" s="76" t="s">
        <v>79</v>
      </c>
      <c r="AR59" s="73"/>
      <c r="AS59" s="82">
        <v>0</v>
      </c>
      <c r="AT59" s="83">
        <f t="shared" si="1"/>
        <v>0</v>
      </c>
      <c r="AU59" s="84">
        <f>'SO 05 - Plyn'!P94</f>
        <v>0</v>
      </c>
      <c r="AV59" s="83">
        <f>'SO 05 - Plyn'!J33</f>
        <v>0</v>
      </c>
      <c r="AW59" s="83">
        <f>'SO 05 - Plyn'!J34</f>
        <v>0</v>
      </c>
      <c r="AX59" s="83">
        <f>'SO 05 - Plyn'!J35</f>
        <v>0</v>
      </c>
      <c r="AY59" s="83">
        <f>'SO 05 - Plyn'!J36</f>
        <v>0</v>
      </c>
      <c r="AZ59" s="83">
        <f>'SO 05 - Plyn'!F33</f>
        <v>0</v>
      </c>
      <c r="BA59" s="83">
        <f>'SO 05 - Plyn'!F34</f>
        <v>0</v>
      </c>
      <c r="BB59" s="83">
        <f>'SO 05 - Plyn'!F35</f>
        <v>0</v>
      </c>
      <c r="BC59" s="83">
        <f>'SO 05 - Plyn'!F36</f>
        <v>0</v>
      </c>
      <c r="BD59" s="85">
        <f>'SO 05 - Plyn'!F37</f>
        <v>0</v>
      </c>
      <c r="BT59" s="81" t="s">
        <v>80</v>
      </c>
      <c r="BV59" s="81" t="s">
        <v>74</v>
      </c>
      <c r="BW59" s="81" t="s">
        <v>94</v>
      </c>
      <c r="BX59" s="81" t="s">
        <v>5</v>
      </c>
      <c r="CL59" s="81" t="s">
        <v>3</v>
      </c>
      <c r="CM59" s="81" t="s">
        <v>82</v>
      </c>
    </row>
    <row r="60" spans="1:57" s="2" customFormat="1" ht="30" customHeight="1">
      <c r="A60" s="30"/>
      <c r="B60" s="31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1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</row>
    <row r="61" spans="1:57" s="2" customFormat="1" ht="6.95" customHeight="1">
      <c r="A61" s="30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31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</row>
  </sheetData>
  <mergeCells count="58"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D56:H56"/>
    <mergeCell ref="AG56:AM56"/>
    <mergeCell ref="AN56:AP56"/>
    <mergeCell ref="AN57:AP57"/>
    <mergeCell ref="D57:H57"/>
    <mergeCell ref="J57:AF57"/>
    <mergeCell ref="AG57:AM57"/>
    <mergeCell ref="D58:H58"/>
    <mergeCell ref="J58:AF58"/>
    <mergeCell ref="AN59:AP59"/>
    <mergeCell ref="AG59:AM59"/>
    <mergeCell ref="D59:H59"/>
    <mergeCell ref="J59:AF59"/>
    <mergeCell ref="AK30:AO30"/>
    <mergeCell ref="L30:P30"/>
    <mergeCell ref="W30:AE30"/>
    <mergeCell ref="L31:P31"/>
    <mergeCell ref="AN58:AP58"/>
    <mergeCell ref="AG58:AM58"/>
    <mergeCell ref="J56:AF56"/>
    <mergeCell ref="L45:AO45"/>
    <mergeCell ref="AM47:AN47"/>
    <mergeCell ref="AM49:AP4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</mergeCells>
  <hyperlinks>
    <hyperlink ref="A55" location="'SO 01 - Stavební část'!C2" display="/"/>
    <hyperlink ref="A56" location="'SO 02 - VZT'!C2" display="/"/>
    <hyperlink ref="A57" location="'SO 03 - Elektro'!C2" display="/"/>
    <hyperlink ref="A58" location="'SO 04 - ZTI'!C2" display="/"/>
    <hyperlink ref="A59" location="'SO 05 - Ply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415" t="s">
        <v>6</v>
      </c>
      <c r="M2" s="416"/>
      <c r="N2" s="416"/>
      <c r="O2" s="416"/>
      <c r="P2" s="416"/>
      <c r="Q2" s="416"/>
      <c r="R2" s="416"/>
      <c r="S2" s="416"/>
      <c r="T2" s="416"/>
      <c r="U2" s="416"/>
      <c r="V2" s="416"/>
      <c r="AT2" s="15" t="s">
        <v>81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82</v>
      </c>
    </row>
    <row r="4" spans="2:46" s="1" customFormat="1" ht="24.95" customHeight="1">
      <c r="B4" s="18"/>
      <c r="D4" s="19" t="s">
        <v>95</v>
      </c>
      <c r="L4" s="18"/>
      <c r="M4" s="86" t="s">
        <v>11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25" t="s">
        <v>17</v>
      </c>
      <c r="L6" s="18"/>
    </row>
    <row r="7" spans="2:12" s="1" customFormat="1" ht="16.5" customHeight="1">
      <c r="B7" s="18"/>
      <c r="E7" s="454" t="str">
        <f>'Rekapitulace stavby'!K6</f>
        <v>Rekonstrukce kuchyně ZŠ Chomutov, Heyrovského 4539</v>
      </c>
      <c r="F7" s="455"/>
      <c r="G7" s="455"/>
      <c r="H7" s="455"/>
      <c r="L7" s="18"/>
    </row>
    <row r="8" spans="1:31" s="2" customFormat="1" ht="12" customHeight="1">
      <c r="A8" s="30"/>
      <c r="B8" s="31"/>
      <c r="C8" s="30"/>
      <c r="D8" s="25" t="s">
        <v>96</v>
      </c>
      <c r="E8" s="30"/>
      <c r="F8" s="30"/>
      <c r="G8" s="30"/>
      <c r="H8" s="30"/>
      <c r="I8" s="30"/>
      <c r="J8" s="30"/>
      <c r="K8" s="30"/>
      <c r="L8" s="8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444" t="s">
        <v>97</v>
      </c>
      <c r="F9" s="453"/>
      <c r="G9" s="453"/>
      <c r="H9" s="453"/>
      <c r="I9" s="30"/>
      <c r="J9" s="30"/>
      <c r="K9" s="30"/>
      <c r="L9" s="8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8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5" t="s">
        <v>19</v>
      </c>
      <c r="E11" s="30"/>
      <c r="F11" s="23" t="s">
        <v>3</v>
      </c>
      <c r="G11" s="30"/>
      <c r="H11" s="30"/>
      <c r="I11" s="25" t="s">
        <v>20</v>
      </c>
      <c r="J11" s="23" t="s">
        <v>3</v>
      </c>
      <c r="K11" s="30"/>
      <c r="L11" s="8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5" t="s">
        <v>21</v>
      </c>
      <c r="E12" s="30"/>
      <c r="F12" s="23" t="s">
        <v>22</v>
      </c>
      <c r="G12" s="30"/>
      <c r="H12" s="30"/>
      <c r="I12" s="25" t="s">
        <v>23</v>
      </c>
      <c r="J12" s="48" t="str">
        <f>'Rekapitulace stavby'!AN8</f>
        <v>23. 3. 2022</v>
      </c>
      <c r="K12" s="30"/>
      <c r="L12" s="8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8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5" t="s">
        <v>25</v>
      </c>
      <c r="E14" s="30"/>
      <c r="F14" s="30"/>
      <c r="G14" s="30"/>
      <c r="H14" s="30"/>
      <c r="I14" s="25" t="s">
        <v>26</v>
      </c>
      <c r="J14" s="23" t="s">
        <v>3</v>
      </c>
      <c r="K14" s="30"/>
      <c r="L14" s="8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3" t="s">
        <v>27</v>
      </c>
      <c r="F15" s="30"/>
      <c r="G15" s="30"/>
      <c r="H15" s="30"/>
      <c r="I15" s="25" t="s">
        <v>28</v>
      </c>
      <c r="J15" s="23" t="s">
        <v>3</v>
      </c>
      <c r="K15" s="30"/>
      <c r="L15" s="8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8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5" t="s">
        <v>29</v>
      </c>
      <c r="E17" s="30"/>
      <c r="F17" s="30"/>
      <c r="G17" s="30"/>
      <c r="H17" s="30"/>
      <c r="I17" s="25" t="s">
        <v>26</v>
      </c>
      <c r="J17" s="26" t="str">
        <f>'Rekapitulace stavby'!AN13</f>
        <v>Vyplň údaj</v>
      </c>
      <c r="K17" s="30"/>
      <c r="L17" s="8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456" t="str">
        <f>'Rekapitulace stavby'!E14</f>
        <v>Vyplň údaj</v>
      </c>
      <c r="F18" s="427"/>
      <c r="G18" s="427"/>
      <c r="H18" s="427"/>
      <c r="I18" s="25" t="s">
        <v>28</v>
      </c>
      <c r="J18" s="26" t="str">
        <f>'Rekapitulace stavby'!AN14</f>
        <v>Vyplň údaj</v>
      </c>
      <c r="K18" s="30"/>
      <c r="L18" s="8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8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5" t="s">
        <v>31</v>
      </c>
      <c r="E20" s="30"/>
      <c r="F20" s="30"/>
      <c r="G20" s="30"/>
      <c r="H20" s="30"/>
      <c r="I20" s="25" t="s">
        <v>26</v>
      </c>
      <c r="J20" s="23" t="s">
        <v>3</v>
      </c>
      <c r="K20" s="30"/>
      <c r="L20" s="8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3" t="s">
        <v>32</v>
      </c>
      <c r="F21" s="30"/>
      <c r="G21" s="30"/>
      <c r="H21" s="30"/>
      <c r="I21" s="25" t="s">
        <v>28</v>
      </c>
      <c r="J21" s="23" t="s">
        <v>3</v>
      </c>
      <c r="K21" s="30"/>
      <c r="L21" s="8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8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5" t="s">
        <v>34</v>
      </c>
      <c r="E23" s="30"/>
      <c r="F23" s="30"/>
      <c r="G23" s="30"/>
      <c r="H23" s="30"/>
      <c r="I23" s="25" t="s">
        <v>26</v>
      </c>
      <c r="J23" s="23" t="s">
        <v>3</v>
      </c>
      <c r="K23" s="30"/>
      <c r="L23" s="8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3" t="s">
        <v>35</v>
      </c>
      <c r="F24" s="30"/>
      <c r="G24" s="30"/>
      <c r="H24" s="30"/>
      <c r="I24" s="25" t="s">
        <v>28</v>
      </c>
      <c r="J24" s="23" t="s">
        <v>3</v>
      </c>
      <c r="K24" s="30"/>
      <c r="L24" s="8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8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5" t="s">
        <v>36</v>
      </c>
      <c r="E26" s="30"/>
      <c r="F26" s="30"/>
      <c r="G26" s="30"/>
      <c r="H26" s="30"/>
      <c r="I26" s="30"/>
      <c r="J26" s="30"/>
      <c r="K26" s="30"/>
      <c r="L26" s="8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88"/>
      <c r="B27" s="89"/>
      <c r="C27" s="88"/>
      <c r="D27" s="88"/>
      <c r="E27" s="431" t="s">
        <v>3</v>
      </c>
      <c r="F27" s="431"/>
      <c r="G27" s="431"/>
      <c r="H27" s="431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8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59"/>
      <c r="E29" s="59"/>
      <c r="F29" s="59"/>
      <c r="G29" s="59"/>
      <c r="H29" s="59"/>
      <c r="I29" s="59"/>
      <c r="J29" s="59"/>
      <c r="K29" s="59"/>
      <c r="L29" s="8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1" t="s">
        <v>38</v>
      </c>
      <c r="E30" s="30"/>
      <c r="F30" s="30"/>
      <c r="G30" s="30"/>
      <c r="H30" s="30"/>
      <c r="I30" s="30"/>
      <c r="J30" s="64">
        <f>ROUND(J108,2)</f>
        <v>0</v>
      </c>
      <c r="K30" s="30"/>
      <c r="L30" s="8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59"/>
      <c r="E31" s="59"/>
      <c r="F31" s="59"/>
      <c r="G31" s="59"/>
      <c r="H31" s="59"/>
      <c r="I31" s="59"/>
      <c r="J31" s="59"/>
      <c r="K31" s="59"/>
      <c r="L31" s="8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40</v>
      </c>
      <c r="G32" s="30"/>
      <c r="H32" s="30"/>
      <c r="I32" s="34" t="s">
        <v>39</v>
      </c>
      <c r="J32" s="34" t="s">
        <v>41</v>
      </c>
      <c r="K32" s="30"/>
      <c r="L32" s="8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2" t="s">
        <v>42</v>
      </c>
      <c r="E33" s="25" t="s">
        <v>43</v>
      </c>
      <c r="F33" s="93">
        <f>ROUND((SUM(BE108:BE376)),2)</f>
        <v>0</v>
      </c>
      <c r="G33" s="30"/>
      <c r="H33" s="30"/>
      <c r="I33" s="94">
        <v>0.21</v>
      </c>
      <c r="J33" s="93">
        <f>ROUND(((SUM(BE108:BE376))*I33),2)</f>
        <v>0</v>
      </c>
      <c r="K33" s="30"/>
      <c r="L33" s="8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5" t="s">
        <v>44</v>
      </c>
      <c r="F34" s="93">
        <f>ROUND((SUM(BF108:BF376)),2)</f>
        <v>0</v>
      </c>
      <c r="G34" s="30"/>
      <c r="H34" s="30"/>
      <c r="I34" s="94">
        <v>0.15</v>
      </c>
      <c r="J34" s="93">
        <f>ROUND(((SUM(BF108:BF376))*I34),2)</f>
        <v>0</v>
      </c>
      <c r="K34" s="30"/>
      <c r="L34" s="8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1"/>
      <c r="C35" s="30"/>
      <c r="D35" s="30"/>
      <c r="E35" s="25" t="s">
        <v>45</v>
      </c>
      <c r="F35" s="93">
        <f>ROUND((SUM(BG108:BG376)),2)</f>
        <v>0</v>
      </c>
      <c r="G35" s="30"/>
      <c r="H35" s="30"/>
      <c r="I35" s="94">
        <v>0.21</v>
      </c>
      <c r="J35" s="93">
        <f>0</f>
        <v>0</v>
      </c>
      <c r="K35" s="30"/>
      <c r="L35" s="8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1"/>
      <c r="C36" s="30"/>
      <c r="D36" s="30"/>
      <c r="E36" s="25" t="s">
        <v>46</v>
      </c>
      <c r="F36" s="93">
        <f>ROUND((SUM(BH108:BH376)),2)</f>
        <v>0</v>
      </c>
      <c r="G36" s="30"/>
      <c r="H36" s="30"/>
      <c r="I36" s="94">
        <v>0.15</v>
      </c>
      <c r="J36" s="93">
        <f>0</f>
        <v>0</v>
      </c>
      <c r="K36" s="30"/>
      <c r="L36" s="8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1"/>
      <c r="C37" s="30"/>
      <c r="D37" s="30"/>
      <c r="E37" s="25" t="s">
        <v>47</v>
      </c>
      <c r="F37" s="93">
        <f>ROUND((SUM(BI108:BI376)),2)</f>
        <v>0</v>
      </c>
      <c r="G37" s="30"/>
      <c r="H37" s="30"/>
      <c r="I37" s="94">
        <v>0</v>
      </c>
      <c r="J37" s="93">
        <f>0</f>
        <v>0</v>
      </c>
      <c r="K37" s="30"/>
      <c r="L37" s="8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8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95"/>
      <c r="D39" s="96" t="s">
        <v>48</v>
      </c>
      <c r="E39" s="53"/>
      <c r="F39" s="53"/>
      <c r="G39" s="97" t="s">
        <v>49</v>
      </c>
      <c r="H39" s="98" t="s">
        <v>50</v>
      </c>
      <c r="I39" s="53"/>
      <c r="J39" s="99">
        <f>SUM(J30:J37)</f>
        <v>0</v>
      </c>
      <c r="K39" s="100"/>
      <c r="L39" s="8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8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4" spans="1:31" s="2" customFormat="1" ht="6.95" customHeight="1">
      <c r="A44" s="30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87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2" customFormat="1" ht="24.95" customHeight="1">
      <c r="A45" s="30"/>
      <c r="B45" s="31"/>
      <c r="C45" s="19" t="s">
        <v>98</v>
      </c>
      <c r="D45" s="30"/>
      <c r="E45" s="30"/>
      <c r="F45" s="30"/>
      <c r="G45" s="30"/>
      <c r="H45" s="30"/>
      <c r="I45" s="30"/>
      <c r="J45" s="30"/>
      <c r="K45" s="30"/>
      <c r="L45" s="87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2" customFormat="1" ht="6.95" customHeight="1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87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2" customFormat="1" ht="12" customHeight="1">
      <c r="A47" s="30"/>
      <c r="B47" s="31"/>
      <c r="C47" s="25" t="s">
        <v>17</v>
      </c>
      <c r="D47" s="30"/>
      <c r="E47" s="30"/>
      <c r="F47" s="30"/>
      <c r="G47" s="30"/>
      <c r="H47" s="30"/>
      <c r="I47" s="30"/>
      <c r="J47" s="30"/>
      <c r="K47" s="30"/>
      <c r="L47" s="87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2" customFormat="1" ht="16.5" customHeight="1">
      <c r="A48" s="30"/>
      <c r="B48" s="31"/>
      <c r="C48" s="30"/>
      <c r="D48" s="30"/>
      <c r="E48" s="454" t="str">
        <f>E7</f>
        <v>Rekonstrukce kuchyně ZŠ Chomutov, Heyrovského 4539</v>
      </c>
      <c r="F48" s="455"/>
      <c r="G48" s="455"/>
      <c r="H48" s="455"/>
      <c r="I48" s="30"/>
      <c r="J48" s="30"/>
      <c r="K48" s="30"/>
      <c r="L48" s="87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31" s="2" customFormat="1" ht="12" customHeight="1">
      <c r="A49" s="30"/>
      <c r="B49" s="31"/>
      <c r="C49" s="25" t="s">
        <v>96</v>
      </c>
      <c r="D49" s="30"/>
      <c r="E49" s="30"/>
      <c r="F49" s="30"/>
      <c r="G49" s="30"/>
      <c r="H49" s="30"/>
      <c r="I49" s="30"/>
      <c r="J49" s="30"/>
      <c r="K49" s="30"/>
      <c r="L49" s="87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31" s="2" customFormat="1" ht="16.5" customHeight="1">
      <c r="A50" s="30"/>
      <c r="B50" s="31"/>
      <c r="C50" s="30"/>
      <c r="D50" s="30"/>
      <c r="E50" s="444" t="str">
        <f>E9</f>
        <v>SO 01 - Stavební část</v>
      </c>
      <c r="F50" s="453"/>
      <c r="G50" s="453"/>
      <c r="H50" s="453"/>
      <c r="I50" s="30"/>
      <c r="J50" s="30"/>
      <c r="K50" s="30"/>
      <c r="L50" s="87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1:31" s="2" customFormat="1" ht="6.95" customHeight="1">
      <c r="A51" s="30"/>
      <c r="B51" s="31"/>
      <c r="C51" s="30"/>
      <c r="D51" s="30"/>
      <c r="E51" s="30"/>
      <c r="F51" s="30"/>
      <c r="G51" s="30"/>
      <c r="H51" s="30"/>
      <c r="I51" s="30"/>
      <c r="J51" s="30"/>
      <c r="K51" s="30"/>
      <c r="L51" s="87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1:31" s="2" customFormat="1" ht="12" customHeight="1">
      <c r="A52" s="30"/>
      <c r="B52" s="31"/>
      <c r="C52" s="25" t="s">
        <v>21</v>
      </c>
      <c r="D52" s="30"/>
      <c r="E52" s="30"/>
      <c r="F52" s="23" t="str">
        <f>F12</f>
        <v>Chomutov</v>
      </c>
      <c r="G52" s="30"/>
      <c r="H52" s="30"/>
      <c r="I52" s="25" t="s">
        <v>23</v>
      </c>
      <c r="J52" s="48" t="str">
        <f>IF(J12="","",J12)</f>
        <v>23. 3. 2022</v>
      </c>
      <c r="K52" s="30"/>
      <c r="L52" s="87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1:31" s="2" customFormat="1" ht="6.95" customHeight="1">
      <c r="A53" s="30"/>
      <c r="B53" s="31"/>
      <c r="C53" s="30"/>
      <c r="D53" s="30"/>
      <c r="E53" s="30"/>
      <c r="F53" s="30"/>
      <c r="G53" s="30"/>
      <c r="H53" s="30"/>
      <c r="I53" s="30"/>
      <c r="J53" s="30"/>
      <c r="K53" s="30"/>
      <c r="L53" s="87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1:31" s="2" customFormat="1" ht="15.2" customHeight="1">
      <c r="A54" s="30"/>
      <c r="B54" s="31"/>
      <c r="C54" s="25" t="s">
        <v>25</v>
      </c>
      <c r="D54" s="30"/>
      <c r="E54" s="30"/>
      <c r="F54" s="23" t="str">
        <f>E15</f>
        <v>Statutární město Chomutov</v>
      </c>
      <c r="G54" s="30"/>
      <c r="H54" s="30"/>
      <c r="I54" s="25" t="s">
        <v>31</v>
      </c>
      <c r="J54" s="28" t="str">
        <f>E21</f>
        <v xml:space="preserve">Intermont Opatrný </v>
      </c>
      <c r="K54" s="30"/>
      <c r="L54" s="87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1:31" s="2" customFormat="1" ht="15.2" customHeight="1">
      <c r="A55" s="30"/>
      <c r="B55" s="31"/>
      <c r="C55" s="25" t="s">
        <v>29</v>
      </c>
      <c r="D55" s="30"/>
      <c r="E55" s="30"/>
      <c r="F55" s="23" t="str">
        <f>IF(E18="","",E18)</f>
        <v>Vyplň údaj</v>
      </c>
      <c r="G55" s="30"/>
      <c r="H55" s="30"/>
      <c r="I55" s="25" t="s">
        <v>34</v>
      </c>
      <c r="J55" s="28" t="str">
        <f>E24</f>
        <v xml:space="preserve">Jaroslav Kudláček </v>
      </c>
      <c r="K55" s="30"/>
      <c r="L55" s="87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1:31" s="2" customFormat="1" ht="10.35" customHeight="1">
      <c r="A56" s="30"/>
      <c r="B56" s="31"/>
      <c r="C56" s="30"/>
      <c r="D56" s="30"/>
      <c r="E56" s="30"/>
      <c r="F56" s="30"/>
      <c r="G56" s="30"/>
      <c r="H56" s="30"/>
      <c r="I56" s="30"/>
      <c r="J56" s="30"/>
      <c r="K56" s="30"/>
      <c r="L56" s="87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31" s="2" customFormat="1" ht="29.25" customHeight="1">
      <c r="A57" s="30"/>
      <c r="B57" s="31"/>
      <c r="C57" s="101" t="s">
        <v>99</v>
      </c>
      <c r="D57" s="95"/>
      <c r="E57" s="95"/>
      <c r="F57" s="95"/>
      <c r="G57" s="95"/>
      <c r="H57" s="95"/>
      <c r="I57" s="95"/>
      <c r="J57" s="102" t="s">
        <v>100</v>
      </c>
      <c r="K57" s="95"/>
      <c r="L57" s="87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 s="2" customFormat="1" ht="10.35" customHeight="1">
      <c r="A58" s="30"/>
      <c r="B58" s="31"/>
      <c r="C58" s="30"/>
      <c r="D58" s="30"/>
      <c r="E58" s="30"/>
      <c r="F58" s="30"/>
      <c r="G58" s="30"/>
      <c r="H58" s="30"/>
      <c r="I58" s="30"/>
      <c r="J58" s="30"/>
      <c r="K58" s="30"/>
      <c r="L58" s="87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47" s="2" customFormat="1" ht="22.9" customHeight="1">
      <c r="A59" s="30"/>
      <c r="B59" s="31"/>
      <c r="C59" s="103" t="s">
        <v>70</v>
      </c>
      <c r="D59" s="30"/>
      <c r="E59" s="30"/>
      <c r="F59" s="30"/>
      <c r="G59" s="30"/>
      <c r="H59" s="30"/>
      <c r="I59" s="30"/>
      <c r="J59" s="64">
        <f>J108</f>
        <v>0</v>
      </c>
      <c r="K59" s="30"/>
      <c r="L59" s="87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U59" s="15" t="s">
        <v>101</v>
      </c>
    </row>
    <row r="60" spans="2:12" s="9" customFormat="1" ht="24.95" customHeight="1">
      <c r="B60" s="104"/>
      <c r="D60" s="105" t="s">
        <v>102</v>
      </c>
      <c r="E60" s="106"/>
      <c r="F60" s="106"/>
      <c r="G60" s="106"/>
      <c r="H60" s="106"/>
      <c r="I60" s="106"/>
      <c r="J60" s="107">
        <f>J109</f>
        <v>0</v>
      </c>
      <c r="L60" s="104"/>
    </row>
    <row r="61" spans="2:12" s="10" customFormat="1" ht="19.9" customHeight="1">
      <c r="B61" s="108"/>
      <c r="D61" s="109" t="s">
        <v>103</v>
      </c>
      <c r="E61" s="110"/>
      <c r="F61" s="110"/>
      <c r="G61" s="110"/>
      <c r="H61" s="110"/>
      <c r="I61" s="110"/>
      <c r="J61" s="111">
        <f>J110</f>
        <v>0</v>
      </c>
      <c r="L61" s="108"/>
    </row>
    <row r="62" spans="2:12" s="10" customFormat="1" ht="19.9" customHeight="1">
      <c r="B62" s="108"/>
      <c r="D62" s="109" t="s">
        <v>104</v>
      </c>
      <c r="E62" s="110"/>
      <c r="F62" s="110"/>
      <c r="G62" s="110"/>
      <c r="H62" s="110"/>
      <c r="I62" s="110"/>
      <c r="J62" s="111">
        <f>J117</f>
        <v>0</v>
      </c>
      <c r="L62" s="108"/>
    </row>
    <row r="63" spans="2:12" s="10" customFormat="1" ht="19.9" customHeight="1">
      <c r="B63" s="108"/>
      <c r="D63" s="109" t="s">
        <v>105</v>
      </c>
      <c r="E63" s="110"/>
      <c r="F63" s="110"/>
      <c r="G63" s="110"/>
      <c r="H63" s="110"/>
      <c r="I63" s="110"/>
      <c r="J63" s="111">
        <f>J130</f>
        <v>0</v>
      </c>
      <c r="L63" s="108"/>
    </row>
    <row r="64" spans="2:12" s="10" customFormat="1" ht="19.9" customHeight="1">
      <c r="B64" s="108"/>
      <c r="D64" s="109" t="s">
        <v>106</v>
      </c>
      <c r="E64" s="110"/>
      <c r="F64" s="110"/>
      <c r="G64" s="110"/>
      <c r="H64" s="110"/>
      <c r="I64" s="110"/>
      <c r="J64" s="111">
        <f>J174</f>
        <v>0</v>
      </c>
      <c r="L64" s="108"/>
    </row>
    <row r="65" spans="2:12" s="10" customFormat="1" ht="19.9" customHeight="1">
      <c r="B65" s="108"/>
      <c r="D65" s="109" t="s">
        <v>107</v>
      </c>
      <c r="E65" s="110"/>
      <c r="F65" s="110"/>
      <c r="G65" s="110"/>
      <c r="H65" s="110"/>
      <c r="I65" s="110"/>
      <c r="J65" s="111">
        <f>J205</f>
        <v>0</v>
      </c>
      <c r="L65" s="108"/>
    </row>
    <row r="66" spans="2:12" s="10" customFormat="1" ht="19.9" customHeight="1">
      <c r="B66" s="108"/>
      <c r="D66" s="109" t="s">
        <v>108</v>
      </c>
      <c r="E66" s="110"/>
      <c r="F66" s="110"/>
      <c r="G66" s="110"/>
      <c r="H66" s="110"/>
      <c r="I66" s="110"/>
      <c r="J66" s="111">
        <f>J214</f>
        <v>0</v>
      </c>
      <c r="L66" s="108"/>
    </row>
    <row r="67" spans="2:12" s="9" customFormat="1" ht="24.95" customHeight="1">
      <c r="B67" s="104"/>
      <c r="D67" s="105" t="s">
        <v>109</v>
      </c>
      <c r="E67" s="106"/>
      <c r="F67" s="106"/>
      <c r="G67" s="106"/>
      <c r="H67" s="106"/>
      <c r="I67" s="106"/>
      <c r="J67" s="107">
        <f>J216</f>
        <v>0</v>
      </c>
      <c r="L67" s="104"/>
    </row>
    <row r="68" spans="2:12" s="10" customFormat="1" ht="19.9" customHeight="1">
      <c r="B68" s="108"/>
      <c r="D68" s="109" t="s">
        <v>110</v>
      </c>
      <c r="E68" s="110"/>
      <c r="F68" s="110"/>
      <c r="G68" s="110"/>
      <c r="H68" s="110"/>
      <c r="I68" s="110"/>
      <c r="J68" s="111">
        <f>J217</f>
        <v>0</v>
      </c>
      <c r="L68" s="108"/>
    </row>
    <row r="69" spans="2:12" s="10" customFormat="1" ht="19.9" customHeight="1">
      <c r="B69" s="108"/>
      <c r="D69" s="109" t="s">
        <v>111</v>
      </c>
      <c r="E69" s="110"/>
      <c r="F69" s="110"/>
      <c r="G69" s="110"/>
      <c r="H69" s="110"/>
      <c r="I69" s="110"/>
      <c r="J69" s="111">
        <f>J232</f>
        <v>0</v>
      </c>
      <c r="L69" s="108"/>
    </row>
    <row r="70" spans="2:12" s="10" customFormat="1" ht="19.9" customHeight="1">
      <c r="B70" s="108"/>
      <c r="D70" s="109" t="s">
        <v>112</v>
      </c>
      <c r="E70" s="110"/>
      <c r="F70" s="110"/>
      <c r="G70" s="110"/>
      <c r="H70" s="110"/>
      <c r="I70" s="110"/>
      <c r="J70" s="111">
        <f>J251</f>
        <v>0</v>
      </c>
      <c r="L70" s="108"/>
    </row>
    <row r="71" spans="2:12" s="10" customFormat="1" ht="19.9" customHeight="1">
      <c r="B71" s="108"/>
      <c r="D71" s="109" t="s">
        <v>113</v>
      </c>
      <c r="E71" s="110"/>
      <c r="F71" s="110"/>
      <c r="G71" s="110"/>
      <c r="H71" s="110"/>
      <c r="I71" s="110"/>
      <c r="J71" s="111">
        <f>J261</f>
        <v>0</v>
      </c>
      <c r="L71" s="108"/>
    </row>
    <row r="72" spans="2:12" s="10" customFormat="1" ht="19.9" customHeight="1">
      <c r="B72" s="108"/>
      <c r="D72" s="109" t="s">
        <v>114</v>
      </c>
      <c r="E72" s="110"/>
      <c r="F72" s="110"/>
      <c r="G72" s="110"/>
      <c r="H72" s="110"/>
      <c r="I72" s="110"/>
      <c r="J72" s="111">
        <f>J270</f>
        <v>0</v>
      </c>
      <c r="L72" s="108"/>
    </row>
    <row r="73" spans="2:12" s="10" customFormat="1" ht="19.9" customHeight="1">
      <c r="B73" s="108"/>
      <c r="D73" s="109" t="s">
        <v>115</v>
      </c>
      <c r="E73" s="110"/>
      <c r="F73" s="110"/>
      <c r="G73" s="110"/>
      <c r="H73" s="110"/>
      <c r="I73" s="110"/>
      <c r="J73" s="111">
        <f>J275</f>
        <v>0</v>
      </c>
      <c r="L73" s="108"/>
    </row>
    <row r="74" spans="2:12" s="10" customFormat="1" ht="19.9" customHeight="1">
      <c r="B74" s="108"/>
      <c r="D74" s="109" t="s">
        <v>116</v>
      </c>
      <c r="E74" s="110"/>
      <c r="F74" s="110"/>
      <c r="G74" s="110"/>
      <c r="H74" s="110"/>
      <c r="I74" s="110"/>
      <c r="J74" s="111">
        <f>J287</f>
        <v>0</v>
      </c>
      <c r="L74" s="108"/>
    </row>
    <row r="75" spans="2:12" s="10" customFormat="1" ht="19.9" customHeight="1">
      <c r="B75" s="108"/>
      <c r="D75" s="109" t="s">
        <v>117</v>
      </c>
      <c r="E75" s="110"/>
      <c r="F75" s="110"/>
      <c r="G75" s="110"/>
      <c r="H75" s="110"/>
      <c r="I75" s="110"/>
      <c r="J75" s="111">
        <f>J311</f>
        <v>0</v>
      </c>
      <c r="L75" s="108"/>
    </row>
    <row r="76" spans="2:12" s="10" customFormat="1" ht="19.9" customHeight="1">
      <c r="B76" s="108"/>
      <c r="D76" s="109" t="s">
        <v>118</v>
      </c>
      <c r="E76" s="110"/>
      <c r="F76" s="110"/>
      <c r="G76" s="110"/>
      <c r="H76" s="110"/>
      <c r="I76" s="110"/>
      <c r="J76" s="111">
        <f>J326</f>
        <v>0</v>
      </c>
      <c r="L76" s="108"/>
    </row>
    <row r="77" spans="2:12" s="10" customFormat="1" ht="19.9" customHeight="1">
      <c r="B77" s="108"/>
      <c r="D77" s="109" t="s">
        <v>119</v>
      </c>
      <c r="E77" s="110"/>
      <c r="F77" s="110"/>
      <c r="G77" s="110"/>
      <c r="H77" s="110"/>
      <c r="I77" s="110"/>
      <c r="J77" s="111">
        <f>J329</f>
        <v>0</v>
      </c>
      <c r="L77" s="108"/>
    </row>
    <row r="78" spans="2:12" s="10" customFormat="1" ht="19.9" customHeight="1">
      <c r="B78" s="108"/>
      <c r="D78" s="109" t="s">
        <v>120</v>
      </c>
      <c r="E78" s="110"/>
      <c r="F78" s="110"/>
      <c r="G78" s="110"/>
      <c r="H78" s="110"/>
      <c r="I78" s="110"/>
      <c r="J78" s="111">
        <f>J338</f>
        <v>0</v>
      </c>
      <c r="L78" s="108"/>
    </row>
    <row r="79" spans="2:12" s="9" customFormat="1" ht="24.95" customHeight="1">
      <c r="B79" s="104"/>
      <c r="D79" s="105" t="s">
        <v>121</v>
      </c>
      <c r="E79" s="106"/>
      <c r="F79" s="106"/>
      <c r="G79" s="106"/>
      <c r="H79" s="106"/>
      <c r="I79" s="106"/>
      <c r="J79" s="107">
        <f>J347</f>
        <v>0</v>
      </c>
      <c r="L79" s="104"/>
    </row>
    <row r="80" spans="2:12" s="10" customFormat="1" ht="19.9" customHeight="1">
      <c r="B80" s="108"/>
      <c r="D80" s="109" t="s">
        <v>122</v>
      </c>
      <c r="E80" s="110"/>
      <c r="F80" s="110"/>
      <c r="G80" s="110"/>
      <c r="H80" s="110"/>
      <c r="I80" s="110"/>
      <c r="J80" s="111">
        <f>J348</f>
        <v>0</v>
      </c>
      <c r="L80" s="108"/>
    </row>
    <row r="81" spans="2:12" s="10" customFormat="1" ht="19.9" customHeight="1">
      <c r="B81" s="108"/>
      <c r="D81" s="109" t="s">
        <v>123</v>
      </c>
      <c r="E81" s="110"/>
      <c r="F81" s="110"/>
      <c r="G81" s="110"/>
      <c r="H81" s="110"/>
      <c r="I81" s="110"/>
      <c r="J81" s="111">
        <f>J350</f>
        <v>0</v>
      </c>
      <c r="L81" s="108"/>
    </row>
    <row r="82" spans="2:12" s="9" customFormat="1" ht="24.95" customHeight="1">
      <c r="B82" s="104"/>
      <c r="D82" s="105" t="s">
        <v>124</v>
      </c>
      <c r="E82" s="106"/>
      <c r="F82" s="106"/>
      <c r="G82" s="106"/>
      <c r="H82" s="106"/>
      <c r="I82" s="106"/>
      <c r="J82" s="107">
        <f>J352</f>
        <v>0</v>
      </c>
      <c r="L82" s="104"/>
    </row>
    <row r="83" spans="2:12" s="9" customFormat="1" ht="24.95" customHeight="1">
      <c r="B83" s="104"/>
      <c r="D83" s="105" t="s">
        <v>125</v>
      </c>
      <c r="E83" s="106"/>
      <c r="F83" s="106"/>
      <c r="G83" s="106"/>
      <c r="H83" s="106"/>
      <c r="I83" s="106"/>
      <c r="J83" s="107">
        <f>J360</f>
        <v>0</v>
      </c>
      <c r="L83" s="104"/>
    </row>
    <row r="84" spans="2:12" s="10" customFormat="1" ht="19.9" customHeight="1">
      <c r="B84" s="108"/>
      <c r="D84" s="109" t="s">
        <v>126</v>
      </c>
      <c r="E84" s="110"/>
      <c r="F84" s="110"/>
      <c r="G84" s="110"/>
      <c r="H84" s="110"/>
      <c r="I84" s="110"/>
      <c r="J84" s="111">
        <f>J361</f>
        <v>0</v>
      </c>
      <c r="L84" s="108"/>
    </row>
    <row r="85" spans="2:12" s="10" customFormat="1" ht="19.9" customHeight="1">
      <c r="B85" s="108"/>
      <c r="D85" s="109" t="s">
        <v>127</v>
      </c>
      <c r="E85" s="110"/>
      <c r="F85" s="110"/>
      <c r="G85" s="110"/>
      <c r="H85" s="110"/>
      <c r="I85" s="110"/>
      <c r="J85" s="111">
        <f>J363</f>
        <v>0</v>
      </c>
      <c r="L85" s="108"/>
    </row>
    <row r="86" spans="2:12" s="10" customFormat="1" ht="19.9" customHeight="1">
      <c r="B86" s="108"/>
      <c r="D86" s="109" t="s">
        <v>128</v>
      </c>
      <c r="E86" s="110"/>
      <c r="F86" s="110"/>
      <c r="G86" s="110"/>
      <c r="H86" s="110"/>
      <c r="I86" s="110"/>
      <c r="J86" s="111">
        <f>J369</f>
        <v>0</v>
      </c>
      <c r="L86" s="108"/>
    </row>
    <row r="87" spans="2:12" s="10" customFormat="1" ht="19.9" customHeight="1">
      <c r="B87" s="108"/>
      <c r="D87" s="109" t="s">
        <v>129</v>
      </c>
      <c r="E87" s="110"/>
      <c r="F87" s="110"/>
      <c r="G87" s="110"/>
      <c r="H87" s="110"/>
      <c r="I87" s="110"/>
      <c r="J87" s="111">
        <f>J371</f>
        <v>0</v>
      </c>
      <c r="L87" s="108"/>
    </row>
    <row r="88" spans="2:12" s="10" customFormat="1" ht="19.9" customHeight="1">
      <c r="B88" s="108"/>
      <c r="D88" s="109" t="s">
        <v>130</v>
      </c>
      <c r="E88" s="110"/>
      <c r="F88" s="110"/>
      <c r="G88" s="110"/>
      <c r="H88" s="110"/>
      <c r="I88" s="110"/>
      <c r="J88" s="111">
        <f>J374</f>
        <v>0</v>
      </c>
      <c r="L88" s="108"/>
    </row>
    <row r="89" spans="1:31" s="2" customFormat="1" ht="21.75" customHeight="1">
      <c r="A89" s="30"/>
      <c r="B89" s="31"/>
      <c r="C89" s="30"/>
      <c r="D89" s="30"/>
      <c r="E89" s="30"/>
      <c r="F89" s="30"/>
      <c r="G89" s="30"/>
      <c r="H89" s="30"/>
      <c r="I89" s="30"/>
      <c r="J89" s="30"/>
      <c r="K89" s="30"/>
      <c r="L89" s="8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5" customHeight="1">
      <c r="A90" s="30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8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4" spans="1:31" s="2" customFormat="1" ht="6.95" customHeight="1">
      <c r="A94" s="30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8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24.95" customHeight="1">
      <c r="A95" s="30"/>
      <c r="B95" s="31"/>
      <c r="C95" s="19" t="s">
        <v>131</v>
      </c>
      <c r="D95" s="30"/>
      <c r="E95" s="30"/>
      <c r="F95" s="30"/>
      <c r="G95" s="30"/>
      <c r="H95" s="30"/>
      <c r="I95" s="30"/>
      <c r="J95" s="30"/>
      <c r="K95" s="30"/>
      <c r="L95" s="8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6.95" customHeight="1">
      <c r="A96" s="30"/>
      <c r="B96" s="31"/>
      <c r="C96" s="30"/>
      <c r="D96" s="30"/>
      <c r="E96" s="30"/>
      <c r="F96" s="30"/>
      <c r="G96" s="30"/>
      <c r="H96" s="30"/>
      <c r="I96" s="30"/>
      <c r="J96" s="30"/>
      <c r="K96" s="30"/>
      <c r="L96" s="8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2" customFormat="1" ht="12" customHeight="1">
      <c r="A97" s="30"/>
      <c r="B97" s="31"/>
      <c r="C97" s="25" t="s">
        <v>17</v>
      </c>
      <c r="D97" s="30"/>
      <c r="E97" s="30"/>
      <c r="F97" s="30"/>
      <c r="G97" s="30"/>
      <c r="H97" s="30"/>
      <c r="I97" s="30"/>
      <c r="J97" s="30"/>
      <c r="K97" s="30"/>
      <c r="L97" s="87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2" customFormat="1" ht="16.5" customHeight="1">
      <c r="A98" s="30"/>
      <c r="B98" s="31"/>
      <c r="C98" s="30"/>
      <c r="D98" s="30"/>
      <c r="E98" s="454" t="str">
        <f>E7</f>
        <v>Rekonstrukce kuchyně ZŠ Chomutov, Heyrovského 4539</v>
      </c>
      <c r="F98" s="455"/>
      <c r="G98" s="455"/>
      <c r="H98" s="455"/>
      <c r="I98" s="30"/>
      <c r="J98" s="30"/>
      <c r="K98" s="30"/>
      <c r="L98" s="87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2" customFormat="1" ht="12" customHeight="1">
      <c r="A99" s="30"/>
      <c r="B99" s="31"/>
      <c r="C99" s="25" t="s">
        <v>96</v>
      </c>
      <c r="D99" s="30"/>
      <c r="E99" s="30"/>
      <c r="F99" s="30"/>
      <c r="G99" s="30"/>
      <c r="H99" s="30"/>
      <c r="I99" s="30"/>
      <c r="J99" s="30"/>
      <c r="K99" s="30"/>
      <c r="L99" s="87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s="2" customFormat="1" ht="16.5" customHeight="1">
      <c r="A100" s="30"/>
      <c r="B100" s="31"/>
      <c r="C100" s="30"/>
      <c r="D100" s="30"/>
      <c r="E100" s="444" t="str">
        <f>E9</f>
        <v>SO 01 - Stavební část</v>
      </c>
      <c r="F100" s="453"/>
      <c r="G100" s="453"/>
      <c r="H100" s="453"/>
      <c r="I100" s="30"/>
      <c r="J100" s="30"/>
      <c r="K100" s="30"/>
      <c r="L100" s="87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1" spans="1:31" s="2" customFormat="1" ht="6.95" customHeight="1">
      <c r="A101" s="30"/>
      <c r="B101" s="31"/>
      <c r="C101" s="30"/>
      <c r="D101" s="30"/>
      <c r="E101" s="30"/>
      <c r="F101" s="30"/>
      <c r="G101" s="30"/>
      <c r="H101" s="30"/>
      <c r="I101" s="30"/>
      <c r="J101" s="30"/>
      <c r="K101" s="30"/>
      <c r="L101" s="87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1:31" s="2" customFormat="1" ht="12" customHeight="1">
      <c r="A102" s="30"/>
      <c r="B102" s="31"/>
      <c r="C102" s="25" t="s">
        <v>21</v>
      </c>
      <c r="D102" s="30"/>
      <c r="E102" s="30"/>
      <c r="F102" s="23" t="str">
        <f>F12</f>
        <v>Chomutov</v>
      </c>
      <c r="G102" s="30"/>
      <c r="H102" s="30"/>
      <c r="I102" s="25" t="s">
        <v>23</v>
      </c>
      <c r="J102" s="48" t="str">
        <f>IF(J12="","",J12)</f>
        <v>23. 3. 2022</v>
      </c>
      <c r="K102" s="30"/>
      <c r="L102" s="87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1:31" s="2" customFormat="1" ht="6.95" customHeight="1">
      <c r="A103" s="30"/>
      <c r="B103" s="31"/>
      <c r="C103" s="30"/>
      <c r="D103" s="30"/>
      <c r="E103" s="30"/>
      <c r="F103" s="30"/>
      <c r="G103" s="30"/>
      <c r="H103" s="30"/>
      <c r="I103" s="30"/>
      <c r="J103" s="30"/>
      <c r="K103" s="30"/>
      <c r="L103" s="87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2" customFormat="1" ht="15.2" customHeight="1">
      <c r="A104" s="30"/>
      <c r="B104" s="31"/>
      <c r="C104" s="25" t="s">
        <v>25</v>
      </c>
      <c r="D104" s="30"/>
      <c r="E104" s="30"/>
      <c r="F104" s="23" t="str">
        <f>E15</f>
        <v>Statutární město Chomutov</v>
      </c>
      <c r="G104" s="30"/>
      <c r="H104" s="30"/>
      <c r="I104" s="25" t="s">
        <v>31</v>
      </c>
      <c r="J104" s="28" t="str">
        <f>E21</f>
        <v xml:space="preserve">Intermont Opatrný </v>
      </c>
      <c r="K104" s="30"/>
      <c r="L104" s="87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15.2" customHeight="1">
      <c r="A105" s="30"/>
      <c r="B105" s="31"/>
      <c r="C105" s="25" t="s">
        <v>29</v>
      </c>
      <c r="D105" s="30"/>
      <c r="E105" s="30"/>
      <c r="F105" s="23" t="str">
        <f>IF(E18="","",E18)</f>
        <v>Vyplň údaj</v>
      </c>
      <c r="G105" s="30"/>
      <c r="H105" s="30"/>
      <c r="I105" s="25" t="s">
        <v>34</v>
      </c>
      <c r="J105" s="28" t="str">
        <f>E24</f>
        <v xml:space="preserve">Jaroslav Kudláček </v>
      </c>
      <c r="K105" s="30"/>
      <c r="L105" s="87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10.35" customHeight="1">
      <c r="A106" s="30"/>
      <c r="B106" s="31"/>
      <c r="C106" s="30"/>
      <c r="D106" s="30"/>
      <c r="E106" s="30"/>
      <c r="F106" s="30"/>
      <c r="G106" s="30"/>
      <c r="H106" s="30"/>
      <c r="I106" s="30"/>
      <c r="J106" s="30"/>
      <c r="K106" s="30"/>
      <c r="L106" s="87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11" customFormat="1" ht="29.25" customHeight="1">
      <c r="A107" s="112"/>
      <c r="B107" s="113"/>
      <c r="C107" s="114" t="s">
        <v>132</v>
      </c>
      <c r="D107" s="115" t="s">
        <v>57</v>
      </c>
      <c r="E107" s="115" t="s">
        <v>53</v>
      </c>
      <c r="F107" s="115" t="s">
        <v>54</v>
      </c>
      <c r="G107" s="115" t="s">
        <v>133</v>
      </c>
      <c r="H107" s="115" t="s">
        <v>134</v>
      </c>
      <c r="I107" s="115" t="s">
        <v>135</v>
      </c>
      <c r="J107" s="115" t="s">
        <v>100</v>
      </c>
      <c r="K107" s="116" t="s">
        <v>136</v>
      </c>
      <c r="L107" s="117"/>
      <c r="M107" s="55" t="s">
        <v>3</v>
      </c>
      <c r="N107" s="56" t="s">
        <v>42</v>
      </c>
      <c r="O107" s="56" t="s">
        <v>137</v>
      </c>
      <c r="P107" s="56" t="s">
        <v>138</v>
      </c>
      <c r="Q107" s="56" t="s">
        <v>139</v>
      </c>
      <c r="R107" s="56" t="s">
        <v>140</v>
      </c>
      <c r="S107" s="56" t="s">
        <v>141</v>
      </c>
      <c r="T107" s="57" t="s">
        <v>142</v>
      </c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</row>
    <row r="108" spans="1:63" s="2" customFormat="1" ht="22.9" customHeight="1">
      <c r="A108" s="30"/>
      <c r="B108" s="31"/>
      <c r="C108" s="62" t="s">
        <v>143</v>
      </c>
      <c r="D108" s="30"/>
      <c r="E108" s="30"/>
      <c r="F108" s="30"/>
      <c r="G108" s="30"/>
      <c r="H108" s="30"/>
      <c r="I108" s="30"/>
      <c r="J108" s="118">
        <f>BK108</f>
        <v>0</v>
      </c>
      <c r="K108" s="30"/>
      <c r="L108" s="31"/>
      <c r="M108" s="58"/>
      <c r="N108" s="49"/>
      <c r="O108" s="59"/>
      <c r="P108" s="119">
        <f>P109+P216+P347+P352+P360</f>
        <v>0</v>
      </c>
      <c r="Q108" s="59"/>
      <c r="R108" s="119">
        <f>R109+R216+R347+R352+R360</f>
        <v>60.02841630999999</v>
      </c>
      <c r="S108" s="59"/>
      <c r="T108" s="120">
        <f>T109+T216+T347+T352+T360</f>
        <v>81.89588950000001</v>
      </c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T108" s="15" t="s">
        <v>71</v>
      </c>
      <c r="AU108" s="15" t="s">
        <v>101</v>
      </c>
      <c r="BK108" s="121">
        <f>BK109+BK216+BK347+BK352+BK360</f>
        <v>0</v>
      </c>
    </row>
    <row r="109" spans="2:63" s="12" customFormat="1" ht="25.9" customHeight="1">
      <c r="B109" s="122"/>
      <c r="D109" s="123" t="s">
        <v>71</v>
      </c>
      <c r="E109" s="124" t="s">
        <v>144</v>
      </c>
      <c r="F109" s="124" t="s">
        <v>145</v>
      </c>
      <c r="I109" s="125"/>
      <c r="J109" s="126">
        <f>BK109</f>
        <v>0</v>
      </c>
      <c r="L109" s="122"/>
      <c r="M109" s="127"/>
      <c r="N109" s="128"/>
      <c r="O109" s="128"/>
      <c r="P109" s="129">
        <f>P110+P117+P130+P174+P205+P214</f>
        <v>0</v>
      </c>
      <c r="Q109" s="128"/>
      <c r="R109" s="129">
        <f>R110+R117+R130+R174+R205+R214</f>
        <v>47.07109874999999</v>
      </c>
      <c r="S109" s="128"/>
      <c r="T109" s="130">
        <f>T110+T117+T130+T174+T205+T214</f>
        <v>67.551175</v>
      </c>
      <c r="AR109" s="123" t="s">
        <v>80</v>
      </c>
      <c r="AT109" s="131" t="s">
        <v>71</v>
      </c>
      <c r="AU109" s="131" t="s">
        <v>72</v>
      </c>
      <c r="AY109" s="123" t="s">
        <v>146</v>
      </c>
      <c r="BK109" s="132">
        <f>BK110+BK117+BK130+BK174+BK205+BK214</f>
        <v>0</v>
      </c>
    </row>
    <row r="110" spans="2:63" s="12" customFormat="1" ht="22.9" customHeight="1">
      <c r="B110" s="122"/>
      <c r="D110" s="123" t="s">
        <v>71</v>
      </c>
      <c r="E110" s="133" t="s">
        <v>147</v>
      </c>
      <c r="F110" s="133" t="s">
        <v>148</v>
      </c>
      <c r="I110" s="125"/>
      <c r="J110" s="134">
        <f>BK110</f>
        <v>0</v>
      </c>
      <c r="L110" s="122"/>
      <c r="M110" s="127"/>
      <c r="N110" s="128"/>
      <c r="O110" s="128"/>
      <c r="P110" s="129">
        <f>SUM(P111:P116)</f>
        <v>0</v>
      </c>
      <c r="Q110" s="128"/>
      <c r="R110" s="129">
        <f>SUM(R111:R116)</f>
        <v>1.2571468000000001</v>
      </c>
      <c r="S110" s="128"/>
      <c r="T110" s="130">
        <f>SUM(T111:T116)</f>
        <v>0</v>
      </c>
      <c r="AR110" s="123" t="s">
        <v>80</v>
      </c>
      <c r="AT110" s="131" t="s">
        <v>71</v>
      </c>
      <c r="AU110" s="131" t="s">
        <v>80</v>
      </c>
      <c r="AY110" s="123" t="s">
        <v>146</v>
      </c>
      <c r="BK110" s="132">
        <f>SUM(BK111:BK116)</f>
        <v>0</v>
      </c>
    </row>
    <row r="111" spans="1:65" s="2" customFormat="1" ht="24.2" customHeight="1">
      <c r="A111" s="30"/>
      <c r="B111" s="135"/>
      <c r="C111" s="136" t="s">
        <v>80</v>
      </c>
      <c r="D111" s="136" t="s">
        <v>149</v>
      </c>
      <c r="E111" s="137" t="s">
        <v>150</v>
      </c>
      <c r="F111" s="138" t="s">
        <v>151</v>
      </c>
      <c r="G111" s="139" t="s">
        <v>152</v>
      </c>
      <c r="H111" s="140">
        <v>5.64</v>
      </c>
      <c r="I111" s="141"/>
      <c r="J111" s="142">
        <f>ROUND(I111*H111,2)</f>
        <v>0</v>
      </c>
      <c r="K111" s="138" t="s">
        <v>153</v>
      </c>
      <c r="L111" s="31"/>
      <c r="M111" s="143" t="s">
        <v>3</v>
      </c>
      <c r="N111" s="144" t="s">
        <v>43</v>
      </c>
      <c r="O111" s="51"/>
      <c r="P111" s="145">
        <f>O111*H111</f>
        <v>0</v>
      </c>
      <c r="Q111" s="145">
        <v>0.14574</v>
      </c>
      <c r="R111" s="145">
        <f>Q111*H111</f>
        <v>0.8219736</v>
      </c>
      <c r="S111" s="145">
        <v>0</v>
      </c>
      <c r="T111" s="146">
        <f>S111*H111</f>
        <v>0</v>
      </c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R111" s="147" t="s">
        <v>154</v>
      </c>
      <c r="AT111" s="147" t="s">
        <v>149</v>
      </c>
      <c r="AU111" s="147" t="s">
        <v>82</v>
      </c>
      <c r="AY111" s="15" t="s">
        <v>146</v>
      </c>
      <c r="BE111" s="148">
        <f>IF(N111="základní",J111,0)</f>
        <v>0</v>
      </c>
      <c r="BF111" s="148">
        <f>IF(N111="snížená",J111,0)</f>
        <v>0</v>
      </c>
      <c r="BG111" s="148">
        <f>IF(N111="zákl. přenesená",J111,0)</f>
        <v>0</v>
      </c>
      <c r="BH111" s="148">
        <f>IF(N111="sníž. přenesená",J111,0)</f>
        <v>0</v>
      </c>
      <c r="BI111" s="148">
        <f>IF(N111="nulová",J111,0)</f>
        <v>0</v>
      </c>
      <c r="BJ111" s="15" t="s">
        <v>80</v>
      </c>
      <c r="BK111" s="148">
        <f>ROUND(I111*H111,2)</f>
        <v>0</v>
      </c>
      <c r="BL111" s="15" t="s">
        <v>154</v>
      </c>
      <c r="BM111" s="147" t="s">
        <v>155</v>
      </c>
    </row>
    <row r="112" spans="1:47" s="2" customFormat="1" ht="12">
      <c r="A112" s="30"/>
      <c r="B112" s="31"/>
      <c r="C112" s="30"/>
      <c r="D112" s="149" t="s">
        <v>156</v>
      </c>
      <c r="E112" s="30"/>
      <c r="F112" s="150" t="s">
        <v>157</v>
      </c>
      <c r="G112" s="30"/>
      <c r="H112" s="30"/>
      <c r="I112" s="151"/>
      <c r="J112" s="30"/>
      <c r="K112" s="30"/>
      <c r="L112" s="31"/>
      <c r="M112" s="152"/>
      <c r="N112" s="153"/>
      <c r="O112" s="51"/>
      <c r="P112" s="51"/>
      <c r="Q112" s="51"/>
      <c r="R112" s="51"/>
      <c r="S112" s="51"/>
      <c r="T112" s="52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T112" s="15" t="s">
        <v>156</v>
      </c>
      <c r="AU112" s="15" t="s">
        <v>82</v>
      </c>
    </row>
    <row r="113" spans="1:65" s="2" customFormat="1" ht="24.2" customHeight="1">
      <c r="A113" s="30"/>
      <c r="B113" s="135"/>
      <c r="C113" s="136" t="s">
        <v>82</v>
      </c>
      <c r="D113" s="136" t="s">
        <v>149</v>
      </c>
      <c r="E113" s="137" t="s">
        <v>158</v>
      </c>
      <c r="F113" s="138" t="s">
        <v>159</v>
      </c>
      <c r="G113" s="139" t="s">
        <v>152</v>
      </c>
      <c r="H113" s="140">
        <v>2.52</v>
      </c>
      <c r="I113" s="141"/>
      <c r="J113" s="142">
        <f>ROUND(I113*H113,2)</f>
        <v>0</v>
      </c>
      <c r="K113" s="138" t="s">
        <v>153</v>
      </c>
      <c r="L113" s="31"/>
      <c r="M113" s="143" t="s">
        <v>3</v>
      </c>
      <c r="N113" s="144" t="s">
        <v>43</v>
      </c>
      <c r="O113" s="51"/>
      <c r="P113" s="145">
        <f>O113*H113</f>
        <v>0</v>
      </c>
      <c r="Q113" s="145">
        <v>0.15667</v>
      </c>
      <c r="R113" s="145">
        <f>Q113*H113</f>
        <v>0.3948084</v>
      </c>
      <c r="S113" s="145">
        <v>0</v>
      </c>
      <c r="T113" s="146">
        <f>S113*H113</f>
        <v>0</v>
      </c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R113" s="147" t="s">
        <v>154</v>
      </c>
      <c r="AT113" s="147" t="s">
        <v>149</v>
      </c>
      <c r="AU113" s="147" t="s">
        <v>82</v>
      </c>
      <c r="AY113" s="15" t="s">
        <v>146</v>
      </c>
      <c r="BE113" s="148">
        <f>IF(N113="základní",J113,0)</f>
        <v>0</v>
      </c>
      <c r="BF113" s="148">
        <f>IF(N113="snížená",J113,0)</f>
        <v>0</v>
      </c>
      <c r="BG113" s="148">
        <f>IF(N113="zákl. přenesená",J113,0)</f>
        <v>0</v>
      </c>
      <c r="BH113" s="148">
        <f>IF(N113="sníž. přenesená",J113,0)</f>
        <v>0</v>
      </c>
      <c r="BI113" s="148">
        <f>IF(N113="nulová",J113,0)</f>
        <v>0</v>
      </c>
      <c r="BJ113" s="15" t="s">
        <v>80</v>
      </c>
      <c r="BK113" s="148">
        <f>ROUND(I113*H113,2)</f>
        <v>0</v>
      </c>
      <c r="BL113" s="15" t="s">
        <v>154</v>
      </c>
      <c r="BM113" s="147" t="s">
        <v>160</v>
      </c>
    </row>
    <row r="114" spans="1:47" s="2" customFormat="1" ht="12">
      <c r="A114" s="30"/>
      <c r="B114" s="31"/>
      <c r="C114" s="30"/>
      <c r="D114" s="149" t="s">
        <v>156</v>
      </c>
      <c r="E114" s="30"/>
      <c r="F114" s="150" t="s">
        <v>161</v>
      </c>
      <c r="G114" s="30"/>
      <c r="H114" s="30"/>
      <c r="I114" s="151"/>
      <c r="J114" s="30"/>
      <c r="K114" s="30"/>
      <c r="L114" s="31"/>
      <c r="M114" s="152"/>
      <c r="N114" s="153"/>
      <c r="O114" s="51"/>
      <c r="P114" s="51"/>
      <c r="Q114" s="51"/>
      <c r="R114" s="51"/>
      <c r="S114" s="51"/>
      <c r="T114" s="52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T114" s="15" t="s">
        <v>156</v>
      </c>
      <c r="AU114" s="15" t="s">
        <v>82</v>
      </c>
    </row>
    <row r="115" spans="1:65" s="2" customFormat="1" ht="24.2" customHeight="1">
      <c r="A115" s="30"/>
      <c r="B115" s="135"/>
      <c r="C115" s="136" t="s">
        <v>147</v>
      </c>
      <c r="D115" s="136" t="s">
        <v>149</v>
      </c>
      <c r="E115" s="137" t="s">
        <v>162</v>
      </c>
      <c r="F115" s="138" t="s">
        <v>163</v>
      </c>
      <c r="G115" s="139" t="s">
        <v>152</v>
      </c>
      <c r="H115" s="140">
        <v>0.64</v>
      </c>
      <c r="I115" s="141"/>
      <c r="J115" s="142">
        <f>ROUND(I115*H115,2)</f>
        <v>0</v>
      </c>
      <c r="K115" s="138" t="s">
        <v>153</v>
      </c>
      <c r="L115" s="31"/>
      <c r="M115" s="143" t="s">
        <v>3</v>
      </c>
      <c r="N115" s="144" t="s">
        <v>43</v>
      </c>
      <c r="O115" s="51"/>
      <c r="P115" s="145">
        <f>O115*H115</f>
        <v>0</v>
      </c>
      <c r="Q115" s="145">
        <v>0.06307</v>
      </c>
      <c r="R115" s="145">
        <f>Q115*H115</f>
        <v>0.0403648</v>
      </c>
      <c r="S115" s="145">
        <v>0</v>
      </c>
      <c r="T115" s="146">
        <f>S115*H115</f>
        <v>0</v>
      </c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R115" s="147" t="s">
        <v>154</v>
      </c>
      <c r="AT115" s="147" t="s">
        <v>149</v>
      </c>
      <c r="AU115" s="147" t="s">
        <v>82</v>
      </c>
      <c r="AY115" s="15" t="s">
        <v>146</v>
      </c>
      <c r="BE115" s="148">
        <f>IF(N115="základní",J115,0)</f>
        <v>0</v>
      </c>
      <c r="BF115" s="148">
        <f>IF(N115="snížená",J115,0)</f>
        <v>0</v>
      </c>
      <c r="BG115" s="148">
        <f>IF(N115="zákl. přenesená",J115,0)</f>
        <v>0</v>
      </c>
      <c r="BH115" s="148">
        <f>IF(N115="sníž. přenesená",J115,0)</f>
        <v>0</v>
      </c>
      <c r="BI115" s="148">
        <f>IF(N115="nulová",J115,0)</f>
        <v>0</v>
      </c>
      <c r="BJ115" s="15" t="s">
        <v>80</v>
      </c>
      <c r="BK115" s="148">
        <f>ROUND(I115*H115,2)</f>
        <v>0</v>
      </c>
      <c r="BL115" s="15" t="s">
        <v>154</v>
      </c>
      <c r="BM115" s="147" t="s">
        <v>164</v>
      </c>
    </row>
    <row r="116" spans="1:47" s="2" customFormat="1" ht="12">
      <c r="A116" s="30"/>
      <c r="B116" s="31"/>
      <c r="C116" s="30"/>
      <c r="D116" s="149" t="s">
        <v>156</v>
      </c>
      <c r="E116" s="30"/>
      <c r="F116" s="150" t="s">
        <v>165</v>
      </c>
      <c r="G116" s="30"/>
      <c r="H116" s="30"/>
      <c r="I116" s="151"/>
      <c r="J116" s="30"/>
      <c r="K116" s="30"/>
      <c r="L116" s="31"/>
      <c r="M116" s="152"/>
      <c r="N116" s="153"/>
      <c r="O116" s="51"/>
      <c r="P116" s="51"/>
      <c r="Q116" s="51"/>
      <c r="R116" s="51"/>
      <c r="S116" s="51"/>
      <c r="T116" s="52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T116" s="15" t="s">
        <v>156</v>
      </c>
      <c r="AU116" s="15" t="s">
        <v>82</v>
      </c>
    </row>
    <row r="117" spans="2:63" s="12" customFormat="1" ht="22.9" customHeight="1">
      <c r="B117" s="122"/>
      <c r="D117" s="123" t="s">
        <v>71</v>
      </c>
      <c r="E117" s="133" t="s">
        <v>154</v>
      </c>
      <c r="F117" s="133" t="s">
        <v>166</v>
      </c>
      <c r="I117" s="125"/>
      <c r="J117" s="134">
        <f>BK117</f>
        <v>0</v>
      </c>
      <c r="L117" s="122"/>
      <c r="M117" s="127"/>
      <c r="N117" s="128"/>
      <c r="O117" s="128"/>
      <c r="P117" s="129">
        <f>SUM(P118:P129)</f>
        <v>0</v>
      </c>
      <c r="Q117" s="128"/>
      <c r="R117" s="129">
        <f>SUM(R118:R129)</f>
        <v>1.0216892</v>
      </c>
      <c r="S117" s="128"/>
      <c r="T117" s="130">
        <f>SUM(T118:T129)</f>
        <v>0</v>
      </c>
      <c r="AR117" s="123" t="s">
        <v>80</v>
      </c>
      <c r="AT117" s="131" t="s">
        <v>71</v>
      </c>
      <c r="AU117" s="131" t="s">
        <v>80</v>
      </c>
      <c r="AY117" s="123" t="s">
        <v>146</v>
      </c>
      <c r="BK117" s="132">
        <f>SUM(BK118:BK129)</f>
        <v>0</v>
      </c>
    </row>
    <row r="118" spans="1:65" s="2" customFormat="1" ht="24.2" customHeight="1">
      <c r="A118" s="30"/>
      <c r="B118" s="135"/>
      <c r="C118" s="136" t="s">
        <v>154</v>
      </c>
      <c r="D118" s="136" t="s">
        <v>149</v>
      </c>
      <c r="E118" s="137" t="s">
        <v>167</v>
      </c>
      <c r="F118" s="138" t="s">
        <v>168</v>
      </c>
      <c r="G118" s="139" t="s">
        <v>169</v>
      </c>
      <c r="H118" s="140">
        <v>0.32</v>
      </c>
      <c r="I118" s="141"/>
      <c r="J118" s="142">
        <f>ROUND(I118*H118,2)</f>
        <v>0</v>
      </c>
      <c r="K118" s="138" t="s">
        <v>153</v>
      </c>
      <c r="L118" s="31"/>
      <c r="M118" s="143" t="s">
        <v>3</v>
      </c>
      <c r="N118" s="144" t="s">
        <v>43</v>
      </c>
      <c r="O118" s="51"/>
      <c r="P118" s="145">
        <f>O118*H118</f>
        <v>0</v>
      </c>
      <c r="Q118" s="145">
        <v>2.50201</v>
      </c>
      <c r="R118" s="145">
        <f>Q118*H118</f>
        <v>0.8006432</v>
      </c>
      <c r="S118" s="145">
        <v>0</v>
      </c>
      <c r="T118" s="146">
        <f>S118*H118</f>
        <v>0</v>
      </c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R118" s="147" t="s">
        <v>154</v>
      </c>
      <c r="AT118" s="147" t="s">
        <v>149</v>
      </c>
      <c r="AU118" s="147" t="s">
        <v>82</v>
      </c>
      <c r="AY118" s="15" t="s">
        <v>146</v>
      </c>
      <c r="BE118" s="148">
        <f>IF(N118="základní",J118,0)</f>
        <v>0</v>
      </c>
      <c r="BF118" s="148">
        <f>IF(N118="snížená",J118,0)</f>
        <v>0</v>
      </c>
      <c r="BG118" s="148">
        <f>IF(N118="zákl. přenesená",J118,0)</f>
        <v>0</v>
      </c>
      <c r="BH118" s="148">
        <f>IF(N118="sníž. přenesená",J118,0)</f>
        <v>0</v>
      </c>
      <c r="BI118" s="148">
        <f>IF(N118="nulová",J118,0)</f>
        <v>0</v>
      </c>
      <c r="BJ118" s="15" t="s">
        <v>80</v>
      </c>
      <c r="BK118" s="148">
        <f>ROUND(I118*H118,2)</f>
        <v>0</v>
      </c>
      <c r="BL118" s="15" t="s">
        <v>154</v>
      </c>
      <c r="BM118" s="147" t="s">
        <v>170</v>
      </c>
    </row>
    <row r="119" spans="1:47" s="2" customFormat="1" ht="12">
      <c r="A119" s="30"/>
      <c r="B119" s="31"/>
      <c r="C119" s="30"/>
      <c r="D119" s="149" t="s">
        <v>156</v>
      </c>
      <c r="E119" s="30"/>
      <c r="F119" s="150" t="s">
        <v>171</v>
      </c>
      <c r="G119" s="30"/>
      <c r="H119" s="30"/>
      <c r="I119" s="151"/>
      <c r="J119" s="30"/>
      <c r="K119" s="30"/>
      <c r="L119" s="31"/>
      <c r="M119" s="152"/>
      <c r="N119" s="153"/>
      <c r="O119" s="51"/>
      <c r="P119" s="51"/>
      <c r="Q119" s="51"/>
      <c r="R119" s="51"/>
      <c r="S119" s="51"/>
      <c r="T119" s="52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T119" s="15" t="s">
        <v>156</v>
      </c>
      <c r="AU119" s="15" t="s">
        <v>82</v>
      </c>
    </row>
    <row r="120" spans="1:65" s="2" customFormat="1" ht="21.75" customHeight="1">
      <c r="A120" s="30"/>
      <c r="B120" s="135"/>
      <c r="C120" s="136" t="s">
        <v>172</v>
      </c>
      <c r="D120" s="136" t="s">
        <v>149</v>
      </c>
      <c r="E120" s="137" t="s">
        <v>173</v>
      </c>
      <c r="F120" s="138" t="s">
        <v>174</v>
      </c>
      <c r="G120" s="139" t="s">
        <v>152</v>
      </c>
      <c r="H120" s="140">
        <v>1.6</v>
      </c>
      <c r="I120" s="141"/>
      <c r="J120" s="142">
        <f>ROUND(I120*H120,2)</f>
        <v>0</v>
      </c>
      <c r="K120" s="138" t="s">
        <v>153</v>
      </c>
      <c r="L120" s="31"/>
      <c r="M120" s="143" t="s">
        <v>3</v>
      </c>
      <c r="N120" s="144" t="s">
        <v>43</v>
      </c>
      <c r="O120" s="51"/>
      <c r="P120" s="145">
        <f>O120*H120</f>
        <v>0</v>
      </c>
      <c r="Q120" s="145">
        <v>0.00533</v>
      </c>
      <c r="R120" s="145">
        <f>Q120*H120</f>
        <v>0.008527999999999999</v>
      </c>
      <c r="S120" s="145">
        <v>0</v>
      </c>
      <c r="T120" s="146">
        <f>S120*H120</f>
        <v>0</v>
      </c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R120" s="147" t="s">
        <v>154</v>
      </c>
      <c r="AT120" s="147" t="s">
        <v>149</v>
      </c>
      <c r="AU120" s="147" t="s">
        <v>82</v>
      </c>
      <c r="AY120" s="15" t="s">
        <v>146</v>
      </c>
      <c r="BE120" s="148">
        <f>IF(N120="základní",J120,0)</f>
        <v>0</v>
      </c>
      <c r="BF120" s="148">
        <f>IF(N120="snížená",J120,0)</f>
        <v>0</v>
      </c>
      <c r="BG120" s="148">
        <f>IF(N120="zákl. přenesená",J120,0)</f>
        <v>0</v>
      </c>
      <c r="BH120" s="148">
        <f>IF(N120="sníž. přenesená",J120,0)</f>
        <v>0</v>
      </c>
      <c r="BI120" s="148">
        <f>IF(N120="nulová",J120,0)</f>
        <v>0</v>
      </c>
      <c r="BJ120" s="15" t="s">
        <v>80</v>
      </c>
      <c r="BK120" s="148">
        <f>ROUND(I120*H120,2)</f>
        <v>0</v>
      </c>
      <c r="BL120" s="15" t="s">
        <v>154</v>
      </c>
      <c r="BM120" s="147" t="s">
        <v>175</v>
      </c>
    </row>
    <row r="121" spans="1:47" s="2" customFormat="1" ht="12">
      <c r="A121" s="30"/>
      <c r="B121" s="31"/>
      <c r="C121" s="30"/>
      <c r="D121" s="149" t="s">
        <v>156</v>
      </c>
      <c r="E121" s="30"/>
      <c r="F121" s="150" t="s">
        <v>176</v>
      </c>
      <c r="G121" s="30"/>
      <c r="H121" s="30"/>
      <c r="I121" s="151"/>
      <c r="J121" s="30"/>
      <c r="K121" s="30"/>
      <c r="L121" s="31"/>
      <c r="M121" s="152"/>
      <c r="N121" s="153"/>
      <c r="O121" s="51"/>
      <c r="P121" s="51"/>
      <c r="Q121" s="51"/>
      <c r="R121" s="51"/>
      <c r="S121" s="51"/>
      <c r="T121" s="52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T121" s="15" t="s">
        <v>156</v>
      </c>
      <c r="AU121" s="15" t="s">
        <v>82</v>
      </c>
    </row>
    <row r="122" spans="1:65" s="2" customFormat="1" ht="24.2" customHeight="1">
      <c r="A122" s="30"/>
      <c r="B122" s="135"/>
      <c r="C122" s="136" t="s">
        <v>177</v>
      </c>
      <c r="D122" s="136" t="s">
        <v>149</v>
      </c>
      <c r="E122" s="137" t="s">
        <v>178</v>
      </c>
      <c r="F122" s="138" t="s">
        <v>179</v>
      </c>
      <c r="G122" s="139" t="s">
        <v>152</v>
      </c>
      <c r="H122" s="140">
        <v>1.6</v>
      </c>
      <c r="I122" s="141"/>
      <c r="J122" s="142">
        <f>ROUND(I122*H122,2)</f>
        <v>0</v>
      </c>
      <c r="K122" s="138" t="s">
        <v>153</v>
      </c>
      <c r="L122" s="31"/>
      <c r="M122" s="143" t="s">
        <v>3</v>
      </c>
      <c r="N122" s="144" t="s">
        <v>43</v>
      </c>
      <c r="O122" s="51"/>
      <c r="P122" s="145">
        <f>O122*H122</f>
        <v>0</v>
      </c>
      <c r="Q122" s="145">
        <v>0</v>
      </c>
      <c r="R122" s="145">
        <f>Q122*H122</f>
        <v>0</v>
      </c>
      <c r="S122" s="145">
        <v>0</v>
      </c>
      <c r="T122" s="146">
        <f>S122*H122</f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R122" s="147" t="s">
        <v>154</v>
      </c>
      <c r="AT122" s="147" t="s">
        <v>149</v>
      </c>
      <c r="AU122" s="147" t="s">
        <v>82</v>
      </c>
      <c r="AY122" s="15" t="s">
        <v>146</v>
      </c>
      <c r="BE122" s="148">
        <f>IF(N122="základní",J122,0)</f>
        <v>0</v>
      </c>
      <c r="BF122" s="148">
        <f>IF(N122="snížená",J122,0)</f>
        <v>0</v>
      </c>
      <c r="BG122" s="148">
        <f>IF(N122="zákl. přenesená",J122,0)</f>
        <v>0</v>
      </c>
      <c r="BH122" s="148">
        <f>IF(N122="sníž. přenesená",J122,0)</f>
        <v>0</v>
      </c>
      <c r="BI122" s="148">
        <f>IF(N122="nulová",J122,0)</f>
        <v>0</v>
      </c>
      <c r="BJ122" s="15" t="s">
        <v>80</v>
      </c>
      <c r="BK122" s="148">
        <f>ROUND(I122*H122,2)</f>
        <v>0</v>
      </c>
      <c r="BL122" s="15" t="s">
        <v>154</v>
      </c>
      <c r="BM122" s="147" t="s">
        <v>180</v>
      </c>
    </row>
    <row r="123" spans="1:47" s="2" customFormat="1" ht="12">
      <c r="A123" s="30"/>
      <c r="B123" s="31"/>
      <c r="C123" s="30"/>
      <c r="D123" s="149" t="s">
        <v>156</v>
      </c>
      <c r="E123" s="30"/>
      <c r="F123" s="150" t="s">
        <v>181</v>
      </c>
      <c r="G123" s="30"/>
      <c r="H123" s="30"/>
      <c r="I123" s="151"/>
      <c r="J123" s="30"/>
      <c r="K123" s="30"/>
      <c r="L123" s="31"/>
      <c r="M123" s="152"/>
      <c r="N123" s="153"/>
      <c r="O123" s="51"/>
      <c r="P123" s="51"/>
      <c r="Q123" s="51"/>
      <c r="R123" s="51"/>
      <c r="S123" s="51"/>
      <c r="T123" s="52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T123" s="15" t="s">
        <v>156</v>
      </c>
      <c r="AU123" s="15" t="s">
        <v>82</v>
      </c>
    </row>
    <row r="124" spans="1:65" s="2" customFormat="1" ht="24.2" customHeight="1">
      <c r="A124" s="30"/>
      <c r="B124" s="135"/>
      <c r="C124" s="136" t="s">
        <v>182</v>
      </c>
      <c r="D124" s="136" t="s">
        <v>149</v>
      </c>
      <c r="E124" s="137" t="s">
        <v>183</v>
      </c>
      <c r="F124" s="138" t="s">
        <v>184</v>
      </c>
      <c r="G124" s="139" t="s">
        <v>152</v>
      </c>
      <c r="H124" s="140">
        <v>1.6</v>
      </c>
      <c r="I124" s="141"/>
      <c r="J124" s="142">
        <f>ROUND(I124*H124,2)</f>
        <v>0</v>
      </c>
      <c r="K124" s="138" t="s">
        <v>153</v>
      </c>
      <c r="L124" s="31"/>
      <c r="M124" s="143" t="s">
        <v>3</v>
      </c>
      <c r="N124" s="144" t="s">
        <v>43</v>
      </c>
      <c r="O124" s="51"/>
      <c r="P124" s="145">
        <f>O124*H124</f>
        <v>0</v>
      </c>
      <c r="Q124" s="145">
        <v>0.00088</v>
      </c>
      <c r="R124" s="145">
        <f>Q124*H124</f>
        <v>0.0014080000000000002</v>
      </c>
      <c r="S124" s="145">
        <v>0</v>
      </c>
      <c r="T124" s="146">
        <f>S124*H124</f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47" t="s">
        <v>154</v>
      </c>
      <c r="AT124" s="147" t="s">
        <v>149</v>
      </c>
      <c r="AU124" s="147" t="s">
        <v>82</v>
      </c>
      <c r="AY124" s="15" t="s">
        <v>146</v>
      </c>
      <c r="BE124" s="148">
        <f>IF(N124="základní",J124,0)</f>
        <v>0</v>
      </c>
      <c r="BF124" s="148">
        <f>IF(N124="snížená",J124,0)</f>
        <v>0</v>
      </c>
      <c r="BG124" s="148">
        <f>IF(N124="zákl. přenesená",J124,0)</f>
        <v>0</v>
      </c>
      <c r="BH124" s="148">
        <f>IF(N124="sníž. přenesená",J124,0)</f>
        <v>0</v>
      </c>
      <c r="BI124" s="148">
        <f>IF(N124="nulová",J124,0)</f>
        <v>0</v>
      </c>
      <c r="BJ124" s="15" t="s">
        <v>80</v>
      </c>
      <c r="BK124" s="148">
        <f>ROUND(I124*H124,2)</f>
        <v>0</v>
      </c>
      <c r="BL124" s="15" t="s">
        <v>154</v>
      </c>
      <c r="BM124" s="147" t="s">
        <v>185</v>
      </c>
    </row>
    <row r="125" spans="1:47" s="2" customFormat="1" ht="12">
      <c r="A125" s="30"/>
      <c r="B125" s="31"/>
      <c r="C125" s="30"/>
      <c r="D125" s="149" t="s">
        <v>156</v>
      </c>
      <c r="E125" s="30"/>
      <c r="F125" s="150" t="s">
        <v>186</v>
      </c>
      <c r="G125" s="30"/>
      <c r="H125" s="30"/>
      <c r="I125" s="151"/>
      <c r="J125" s="30"/>
      <c r="K125" s="30"/>
      <c r="L125" s="31"/>
      <c r="M125" s="152"/>
      <c r="N125" s="153"/>
      <c r="O125" s="51"/>
      <c r="P125" s="51"/>
      <c r="Q125" s="51"/>
      <c r="R125" s="51"/>
      <c r="S125" s="51"/>
      <c r="T125" s="52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T125" s="15" t="s">
        <v>156</v>
      </c>
      <c r="AU125" s="15" t="s">
        <v>82</v>
      </c>
    </row>
    <row r="126" spans="1:65" s="2" customFormat="1" ht="24.2" customHeight="1">
      <c r="A126" s="30"/>
      <c r="B126" s="135"/>
      <c r="C126" s="136" t="s">
        <v>187</v>
      </c>
      <c r="D126" s="136" t="s">
        <v>149</v>
      </c>
      <c r="E126" s="137" t="s">
        <v>188</v>
      </c>
      <c r="F126" s="138" t="s">
        <v>189</v>
      </c>
      <c r="G126" s="139" t="s">
        <v>152</v>
      </c>
      <c r="H126" s="140">
        <v>1.6</v>
      </c>
      <c r="I126" s="141"/>
      <c r="J126" s="142">
        <f>ROUND(I126*H126,2)</f>
        <v>0</v>
      </c>
      <c r="K126" s="138" t="s">
        <v>153</v>
      </c>
      <c r="L126" s="31"/>
      <c r="M126" s="143" t="s">
        <v>3</v>
      </c>
      <c r="N126" s="144" t="s">
        <v>43</v>
      </c>
      <c r="O126" s="51"/>
      <c r="P126" s="145">
        <f>O126*H126</f>
        <v>0</v>
      </c>
      <c r="Q126" s="145">
        <v>0</v>
      </c>
      <c r="R126" s="145">
        <f>Q126*H126</f>
        <v>0</v>
      </c>
      <c r="S126" s="145">
        <v>0</v>
      </c>
      <c r="T126" s="146">
        <f>S126*H126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47" t="s">
        <v>154</v>
      </c>
      <c r="AT126" s="147" t="s">
        <v>149</v>
      </c>
      <c r="AU126" s="147" t="s">
        <v>82</v>
      </c>
      <c r="AY126" s="15" t="s">
        <v>146</v>
      </c>
      <c r="BE126" s="148">
        <f>IF(N126="základní",J126,0)</f>
        <v>0</v>
      </c>
      <c r="BF126" s="148">
        <f>IF(N126="snížená",J126,0)</f>
        <v>0</v>
      </c>
      <c r="BG126" s="148">
        <f>IF(N126="zákl. přenesená",J126,0)</f>
        <v>0</v>
      </c>
      <c r="BH126" s="148">
        <f>IF(N126="sníž. přenesená",J126,0)</f>
        <v>0</v>
      </c>
      <c r="BI126" s="148">
        <f>IF(N126="nulová",J126,0)</f>
        <v>0</v>
      </c>
      <c r="BJ126" s="15" t="s">
        <v>80</v>
      </c>
      <c r="BK126" s="148">
        <f>ROUND(I126*H126,2)</f>
        <v>0</v>
      </c>
      <c r="BL126" s="15" t="s">
        <v>154</v>
      </c>
      <c r="BM126" s="147" t="s">
        <v>190</v>
      </c>
    </row>
    <row r="127" spans="1:47" s="2" customFormat="1" ht="12">
      <c r="A127" s="30"/>
      <c r="B127" s="31"/>
      <c r="C127" s="30"/>
      <c r="D127" s="149" t="s">
        <v>156</v>
      </c>
      <c r="E127" s="30"/>
      <c r="F127" s="150" t="s">
        <v>191</v>
      </c>
      <c r="G127" s="30"/>
      <c r="H127" s="30"/>
      <c r="I127" s="151"/>
      <c r="J127" s="30"/>
      <c r="K127" s="30"/>
      <c r="L127" s="31"/>
      <c r="M127" s="152"/>
      <c r="N127" s="153"/>
      <c r="O127" s="51"/>
      <c r="P127" s="51"/>
      <c r="Q127" s="51"/>
      <c r="R127" s="51"/>
      <c r="S127" s="51"/>
      <c r="T127" s="52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T127" s="15" t="s">
        <v>156</v>
      </c>
      <c r="AU127" s="15" t="s">
        <v>82</v>
      </c>
    </row>
    <row r="128" spans="1:65" s="2" customFormat="1" ht="44.25" customHeight="1">
      <c r="A128" s="30"/>
      <c r="B128" s="135"/>
      <c r="C128" s="136" t="s">
        <v>192</v>
      </c>
      <c r="D128" s="136" t="s">
        <v>149</v>
      </c>
      <c r="E128" s="137" t="s">
        <v>193</v>
      </c>
      <c r="F128" s="138" t="s">
        <v>194</v>
      </c>
      <c r="G128" s="139" t="s">
        <v>195</v>
      </c>
      <c r="H128" s="140">
        <v>0.2</v>
      </c>
      <c r="I128" s="141"/>
      <c r="J128" s="142">
        <f>ROUND(I128*H128,2)</f>
        <v>0</v>
      </c>
      <c r="K128" s="138" t="s">
        <v>153</v>
      </c>
      <c r="L128" s="31"/>
      <c r="M128" s="143" t="s">
        <v>3</v>
      </c>
      <c r="N128" s="144" t="s">
        <v>43</v>
      </c>
      <c r="O128" s="51"/>
      <c r="P128" s="145">
        <f>O128*H128</f>
        <v>0</v>
      </c>
      <c r="Q128" s="145">
        <v>1.05555</v>
      </c>
      <c r="R128" s="145">
        <f>Q128*H128</f>
        <v>0.21111000000000002</v>
      </c>
      <c r="S128" s="145">
        <v>0</v>
      </c>
      <c r="T128" s="146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47" t="s">
        <v>154</v>
      </c>
      <c r="AT128" s="147" t="s">
        <v>149</v>
      </c>
      <c r="AU128" s="147" t="s">
        <v>82</v>
      </c>
      <c r="AY128" s="15" t="s">
        <v>146</v>
      </c>
      <c r="BE128" s="148">
        <f>IF(N128="základní",J128,0)</f>
        <v>0</v>
      </c>
      <c r="BF128" s="148">
        <f>IF(N128="snížená",J128,0)</f>
        <v>0</v>
      </c>
      <c r="BG128" s="148">
        <f>IF(N128="zákl. přenesená",J128,0)</f>
        <v>0</v>
      </c>
      <c r="BH128" s="148">
        <f>IF(N128="sníž. přenesená",J128,0)</f>
        <v>0</v>
      </c>
      <c r="BI128" s="148">
        <f>IF(N128="nulová",J128,0)</f>
        <v>0</v>
      </c>
      <c r="BJ128" s="15" t="s">
        <v>80</v>
      </c>
      <c r="BK128" s="148">
        <f>ROUND(I128*H128,2)</f>
        <v>0</v>
      </c>
      <c r="BL128" s="15" t="s">
        <v>154</v>
      </c>
      <c r="BM128" s="147" t="s">
        <v>196</v>
      </c>
    </row>
    <row r="129" spans="1:47" s="2" customFormat="1" ht="12">
      <c r="A129" s="30"/>
      <c r="B129" s="31"/>
      <c r="C129" s="30"/>
      <c r="D129" s="149" t="s">
        <v>156</v>
      </c>
      <c r="E129" s="30"/>
      <c r="F129" s="150" t="s">
        <v>197</v>
      </c>
      <c r="G129" s="30"/>
      <c r="H129" s="30"/>
      <c r="I129" s="151"/>
      <c r="J129" s="30"/>
      <c r="K129" s="30"/>
      <c r="L129" s="31"/>
      <c r="M129" s="152"/>
      <c r="N129" s="153"/>
      <c r="O129" s="51"/>
      <c r="P129" s="51"/>
      <c r="Q129" s="51"/>
      <c r="R129" s="51"/>
      <c r="S129" s="51"/>
      <c r="T129" s="52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T129" s="15" t="s">
        <v>156</v>
      </c>
      <c r="AU129" s="15" t="s">
        <v>82</v>
      </c>
    </row>
    <row r="130" spans="2:63" s="12" customFormat="1" ht="22.9" customHeight="1">
      <c r="B130" s="122"/>
      <c r="D130" s="123" t="s">
        <v>71</v>
      </c>
      <c r="E130" s="133" t="s">
        <v>177</v>
      </c>
      <c r="F130" s="133" t="s">
        <v>198</v>
      </c>
      <c r="I130" s="125"/>
      <c r="J130" s="134">
        <f>BK130</f>
        <v>0</v>
      </c>
      <c r="L130" s="122"/>
      <c r="M130" s="127"/>
      <c r="N130" s="128"/>
      <c r="O130" s="128"/>
      <c r="P130" s="129">
        <f>SUM(P131:P173)</f>
        <v>0</v>
      </c>
      <c r="Q130" s="128"/>
      <c r="R130" s="129">
        <f>SUM(R131:R173)</f>
        <v>44.79226274999999</v>
      </c>
      <c r="S130" s="128"/>
      <c r="T130" s="130">
        <f>SUM(T131:T173)</f>
        <v>0</v>
      </c>
      <c r="AR130" s="123" t="s">
        <v>80</v>
      </c>
      <c r="AT130" s="131" t="s">
        <v>71</v>
      </c>
      <c r="AU130" s="131" t="s">
        <v>80</v>
      </c>
      <c r="AY130" s="123" t="s">
        <v>146</v>
      </c>
      <c r="BK130" s="132">
        <f>SUM(BK131:BK173)</f>
        <v>0</v>
      </c>
    </row>
    <row r="131" spans="1:65" s="2" customFormat="1" ht="24.2" customHeight="1">
      <c r="A131" s="30"/>
      <c r="B131" s="135"/>
      <c r="C131" s="136" t="s">
        <v>199</v>
      </c>
      <c r="D131" s="136" t="s">
        <v>149</v>
      </c>
      <c r="E131" s="137" t="s">
        <v>200</v>
      </c>
      <c r="F131" s="138" t="s">
        <v>201</v>
      </c>
      <c r="G131" s="139" t="s">
        <v>202</v>
      </c>
      <c r="H131" s="140">
        <v>10</v>
      </c>
      <c r="I131" s="141"/>
      <c r="J131" s="142">
        <f>ROUND(I131*H131,2)</f>
        <v>0</v>
      </c>
      <c r="K131" s="138" t="s">
        <v>3</v>
      </c>
      <c r="L131" s="31"/>
      <c r="M131" s="143" t="s">
        <v>3</v>
      </c>
      <c r="N131" s="144" t="s">
        <v>43</v>
      </c>
      <c r="O131" s="51"/>
      <c r="P131" s="145">
        <f>O131*H131</f>
        <v>0</v>
      </c>
      <c r="Q131" s="145">
        <v>0</v>
      </c>
      <c r="R131" s="145">
        <f>Q131*H131</f>
        <v>0</v>
      </c>
      <c r="S131" s="145">
        <v>0</v>
      </c>
      <c r="T131" s="146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47" t="s">
        <v>154</v>
      </c>
      <c r="AT131" s="147" t="s">
        <v>149</v>
      </c>
      <c r="AU131" s="147" t="s">
        <v>82</v>
      </c>
      <c r="AY131" s="15" t="s">
        <v>146</v>
      </c>
      <c r="BE131" s="148">
        <f>IF(N131="základní",J131,0)</f>
        <v>0</v>
      </c>
      <c r="BF131" s="148">
        <f>IF(N131="snížená",J131,0)</f>
        <v>0</v>
      </c>
      <c r="BG131" s="148">
        <f>IF(N131="zákl. přenesená",J131,0)</f>
        <v>0</v>
      </c>
      <c r="BH131" s="148">
        <f>IF(N131="sníž. přenesená",J131,0)</f>
        <v>0</v>
      </c>
      <c r="BI131" s="148">
        <f>IF(N131="nulová",J131,0)</f>
        <v>0</v>
      </c>
      <c r="BJ131" s="15" t="s">
        <v>80</v>
      </c>
      <c r="BK131" s="148">
        <f>ROUND(I131*H131,2)</f>
        <v>0</v>
      </c>
      <c r="BL131" s="15" t="s">
        <v>154</v>
      </c>
      <c r="BM131" s="147" t="s">
        <v>203</v>
      </c>
    </row>
    <row r="132" spans="1:65" s="2" customFormat="1" ht="21.75" customHeight="1">
      <c r="A132" s="30"/>
      <c r="B132" s="135"/>
      <c r="C132" s="136" t="s">
        <v>204</v>
      </c>
      <c r="D132" s="136" t="s">
        <v>149</v>
      </c>
      <c r="E132" s="137" t="s">
        <v>205</v>
      </c>
      <c r="F132" s="138" t="s">
        <v>206</v>
      </c>
      <c r="G132" s="139" t="s">
        <v>152</v>
      </c>
      <c r="H132" s="140">
        <v>134.595</v>
      </c>
      <c r="I132" s="141"/>
      <c r="J132" s="142">
        <f>ROUND(I132*H132,2)</f>
        <v>0</v>
      </c>
      <c r="K132" s="138" t="s">
        <v>153</v>
      </c>
      <c r="L132" s="31"/>
      <c r="M132" s="143" t="s">
        <v>3</v>
      </c>
      <c r="N132" s="144" t="s">
        <v>43</v>
      </c>
      <c r="O132" s="51"/>
      <c r="P132" s="145">
        <f>O132*H132</f>
        <v>0</v>
      </c>
      <c r="Q132" s="145">
        <v>0.00735</v>
      </c>
      <c r="R132" s="145">
        <f>Q132*H132</f>
        <v>0.98927325</v>
      </c>
      <c r="S132" s="145">
        <v>0</v>
      </c>
      <c r="T132" s="146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47" t="s">
        <v>154</v>
      </c>
      <c r="AT132" s="147" t="s">
        <v>149</v>
      </c>
      <c r="AU132" s="147" t="s">
        <v>82</v>
      </c>
      <c r="AY132" s="15" t="s">
        <v>146</v>
      </c>
      <c r="BE132" s="148">
        <f>IF(N132="základní",J132,0)</f>
        <v>0</v>
      </c>
      <c r="BF132" s="148">
        <f>IF(N132="snížená",J132,0)</f>
        <v>0</v>
      </c>
      <c r="BG132" s="148">
        <f>IF(N132="zákl. přenesená",J132,0)</f>
        <v>0</v>
      </c>
      <c r="BH132" s="148">
        <f>IF(N132="sníž. přenesená",J132,0)</f>
        <v>0</v>
      </c>
      <c r="BI132" s="148">
        <f>IF(N132="nulová",J132,0)</f>
        <v>0</v>
      </c>
      <c r="BJ132" s="15" t="s">
        <v>80</v>
      </c>
      <c r="BK132" s="148">
        <f>ROUND(I132*H132,2)</f>
        <v>0</v>
      </c>
      <c r="BL132" s="15" t="s">
        <v>154</v>
      </c>
      <c r="BM132" s="147" t="s">
        <v>207</v>
      </c>
    </row>
    <row r="133" spans="1:47" s="2" customFormat="1" ht="12">
      <c r="A133" s="30"/>
      <c r="B133" s="31"/>
      <c r="C133" s="30"/>
      <c r="D133" s="149" t="s">
        <v>156</v>
      </c>
      <c r="E133" s="30"/>
      <c r="F133" s="150" t="s">
        <v>208</v>
      </c>
      <c r="G133" s="30"/>
      <c r="H133" s="30"/>
      <c r="I133" s="151"/>
      <c r="J133" s="30"/>
      <c r="K133" s="30"/>
      <c r="L133" s="31"/>
      <c r="M133" s="152"/>
      <c r="N133" s="153"/>
      <c r="O133" s="51"/>
      <c r="P133" s="51"/>
      <c r="Q133" s="51"/>
      <c r="R133" s="51"/>
      <c r="S133" s="51"/>
      <c r="T133" s="52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T133" s="15" t="s">
        <v>156</v>
      </c>
      <c r="AU133" s="15" t="s">
        <v>82</v>
      </c>
    </row>
    <row r="134" spans="1:65" s="2" customFormat="1" ht="16.5" customHeight="1">
      <c r="A134" s="30"/>
      <c r="B134" s="135"/>
      <c r="C134" s="136" t="s">
        <v>209</v>
      </c>
      <c r="D134" s="136" t="s">
        <v>149</v>
      </c>
      <c r="E134" s="137" t="s">
        <v>210</v>
      </c>
      <c r="F134" s="138" t="s">
        <v>211</v>
      </c>
      <c r="G134" s="139" t="s">
        <v>152</v>
      </c>
      <c r="H134" s="140">
        <v>416.715</v>
      </c>
      <c r="I134" s="141"/>
      <c r="J134" s="142">
        <f>ROUND(I134*H134,2)</f>
        <v>0</v>
      </c>
      <c r="K134" s="138" t="s">
        <v>153</v>
      </c>
      <c r="L134" s="31"/>
      <c r="M134" s="143" t="s">
        <v>3</v>
      </c>
      <c r="N134" s="144" t="s">
        <v>43</v>
      </c>
      <c r="O134" s="51"/>
      <c r="P134" s="145">
        <f>O134*H134</f>
        <v>0</v>
      </c>
      <c r="Q134" s="145">
        <v>0.00026</v>
      </c>
      <c r="R134" s="145">
        <f>Q134*H134</f>
        <v>0.10834589999999998</v>
      </c>
      <c r="S134" s="145">
        <v>0</v>
      </c>
      <c r="T134" s="146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47" t="s">
        <v>154</v>
      </c>
      <c r="AT134" s="147" t="s">
        <v>149</v>
      </c>
      <c r="AU134" s="147" t="s">
        <v>82</v>
      </c>
      <c r="AY134" s="15" t="s">
        <v>146</v>
      </c>
      <c r="BE134" s="148">
        <f>IF(N134="základní",J134,0)</f>
        <v>0</v>
      </c>
      <c r="BF134" s="148">
        <f>IF(N134="snížená",J134,0)</f>
        <v>0</v>
      </c>
      <c r="BG134" s="148">
        <f>IF(N134="zákl. přenesená",J134,0)</f>
        <v>0</v>
      </c>
      <c r="BH134" s="148">
        <f>IF(N134="sníž. přenesená",J134,0)</f>
        <v>0</v>
      </c>
      <c r="BI134" s="148">
        <f>IF(N134="nulová",J134,0)</f>
        <v>0</v>
      </c>
      <c r="BJ134" s="15" t="s">
        <v>80</v>
      </c>
      <c r="BK134" s="148">
        <f>ROUND(I134*H134,2)</f>
        <v>0</v>
      </c>
      <c r="BL134" s="15" t="s">
        <v>154</v>
      </c>
      <c r="BM134" s="147" t="s">
        <v>212</v>
      </c>
    </row>
    <row r="135" spans="1:47" s="2" customFormat="1" ht="12">
      <c r="A135" s="30"/>
      <c r="B135" s="31"/>
      <c r="C135" s="30"/>
      <c r="D135" s="149" t="s">
        <v>156</v>
      </c>
      <c r="E135" s="30"/>
      <c r="F135" s="150" t="s">
        <v>213</v>
      </c>
      <c r="G135" s="30"/>
      <c r="H135" s="30"/>
      <c r="I135" s="151"/>
      <c r="J135" s="30"/>
      <c r="K135" s="30"/>
      <c r="L135" s="31"/>
      <c r="M135" s="152"/>
      <c r="N135" s="153"/>
      <c r="O135" s="51"/>
      <c r="P135" s="51"/>
      <c r="Q135" s="51"/>
      <c r="R135" s="51"/>
      <c r="S135" s="51"/>
      <c r="T135" s="52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T135" s="15" t="s">
        <v>156</v>
      </c>
      <c r="AU135" s="15" t="s">
        <v>82</v>
      </c>
    </row>
    <row r="136" spans="1:65" s="2" customFormat="1" ht="21.75" customHeight="1">
      <c r="A136" s="30"/>
      <c r="B136" s="135"/>
      <c r="C136" s="136" t="s">
        <v>214</v>
      </c>
      <c r="D136" s="136" t="s">
        <v>149</v>
      </c>
      <c r="E136" s="137" t="s">
        <v>215</v>
      </c>
      <c r="F136" s="138" t="s">
        <v>216</v>
      </c>
      <c r="G136" s="139" t="s">
        <v>152</v>
      </c>
      <c r="H136" s="140">
        <v>416.715</v>
      </c>
      <c r="I136" s="141"/>
      <c r="J136" s="142">
        <f>ROUND(I136*H136,2)</f>
        <v>0</v>
      </c>
      <c r="K136" s="138" t="s">
        <v>153</v>
      </c>
      <c r="L136" s="31"/>
      <c r="M136" s="143" t="s">
        <v>3</v>
      </c>
      <c r="N136" s="144" t="s">
        <v>43</v>
      </c>
      <c r="O136" s="51"/>
      <c r="P136" s="145">
        <f>O136*H136</f>
        <v>0</v>
      </c>
      <c r="Q136" s="145">
        <v>0.004</v>
      </c>
      <c r="R136" s="145">
        <f>Q136*H136</f>
        <v>1.66686</v>
      </c>
      <c r="S136" s="145">
        <v>0</v>
      </c>
      <c r="T136" s="146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47" t="s">
        <v>154</v>
      </c>
      <c r="AT136" s="147" t="s">
        <v>149</v>
      </c>
      <c r="AU136" s="147" t="s">
        <v>82</v>
      </c>
      <c r="AY136" s="15" t="s">
        <v>146</v>
      </c>
      <c r="BE136" s="148">
        <f>IF(N136="základní",J136,0)</f>
        <v>0</v>
      </c>
      <c r="BF136" s="148">
        <f>IF(N136="snížená",J136,0)</f>
        <v>0</v>
      </c>
      <c r="BG136" s="148">
        <f>IF(N136="zákl. přenesená",J136,0)</f>
        <v>0</v>
      </c>
      <c r="BH136" s="148">
        <f>IF(N136="sníž. přenesená",J136,0)</f>
        <v>0</v>
      </c>
      <c r="BI136" s="148">
        <f>IF(N136="nulová",J136,0)</f>
        <v>0</v>
      </c>
      <c r="BJ136" s="15" t="s">
        <v>80</v>
      </c>
      <c r="BK136" s="148">
        <f>ROUND(I136*H136,2)</f>
        <v>0</v>
      </c>
      <c r="BL136" s="15" t="s">
        <v>154</v>
      </c>
      <c r="BM136" s="147" t="s">
        <v>217</v>
      </c>
    </row>
    <row r="137" spans="1:47" s="2" customFormat="1" ht="12">
      <c r="A137" s="30"/>
      <c r="B137" s="31"/>
      <c r="C137" s="30"/>
      <c r="D137" s="149" t="s">
        <v>156</v>
      </c>
      <c r="E137" s="30"/>
      <c r="F137" s="150" t="s">
        <v>218</v>
      </c>
      <c r="G137" s="30"/>
      <c r="H137" s="30"/>
      <c r="I137" s="151"/>
      <c r="J137" s="30"/>
      <c r="K137" s="30"/>
      <c r="L137" s="31"/>
      <c r="M137" s="152"/>
      <c r="N137" s="153"/>
      <c r="O137" s="51"/>
      <c r="P137" s="51"/>
      <c r="Q137" s="51"/>
      <c r="R137" s="51"/>
      <c r="S137" s="51"/>
      <c r="T137" s="52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T137" s="15" t="s">
        <v>156</v>
      </c>
      <c r="AU137" s="15" t="s">
        <v>82</v>
      </c>
    </row>
    <row r="138" spans="1:65" s="2" customFormat="1" ht="24.2" customHeight="1">
      <c r="A138" s="30"/>
      <c r="B138" s="135"/>
      <c r="C138" s="136" t="s">
        <v>219</v>
      </c>
      <c r="D138" s="136" t="s">
        <v>149</v>
      </c>
      <c r="E138" s="137" t="s">
        <v>220</v>
      </c>
      <c r="F138" s="138" t="s">
        <v>221</v>
      </c>
      <c r="G138" s="139" t="s">
        <v>152</v>
      </c>
      <c r="H138" s="140">
        <v>134.595</v>
      </c>
      <c r="I138" s="141"/>
      <c r="J138" s="142">
        <f>ROUND(I138*H138,2)</f>
        <v>0</v>
      </c>
      <c r="K138" s="138" t="s">
        <v>153</v>
      </c>
      <c r="L138" s="31"/>
      <c r="M138" s="143" t="s">
        <v>3</v>
      </c>
      <c r="N138" s="144" t="s">
        <v>43</v>
      </c>
      <c r="O138" s="51"/>
      <c r="P138" s="145">
        <f>O138*H138</f>
        <v>0</v>
      </c>
      <c r="Q138" s="145">
        <v>0.021</v>
      </c>
      <c r="R138" s="145">
        <f>Q138*H138</f>
        <v>2.826495</v>
      </c>
      <c r="S138" s="145">
        <v>0</v>
      </c>
      <c r="T138" s="146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47" t="s">
        <v>154</v>
      </c>
      <c r="AT138" s="147" t="s">
        <v>149</v>
      </c>
      <c r="AU138" s="147" t="s">
        <v>82</v>
      </c>
      <c r="AY138" s="15" t="s">
        <v>146</v>
      </c>
      <c r="BE138" s="148">
        <f>IF(N138="základní",J138,0)</f>
        <v>0</v>
      </c>
      <c r="BF138" s="148">
        <f>IF(N138="snížená",J138,0)</f>
        <v>0</v>
      </c>
      <c r="BG138" s="148">
        <f>IF(N138="zákl. přenesená",J138,0)</f>
        <v>0</v>
      </c>
      <c r="BH138" s="148">
        <f>IF(N138="sníž. přenesená",J138,0)</f>
        <v>0</v>
      </c>
      <c r="BI138" s="148">
        <f>IF(N138="nulová",J138,0)</f>
        <v>0</v>
      </c>
      <c r="BJ138" s="15" t="s">
        <v>80</v>
      </c>
      <c r="BK138" s="148">
        <f>ROUND(I138*H138,2)</f>
        <v>0</v>
      </c>
      <c r="BL138" s="15" t="s">
        <v>154</v>
      </c>
      <c r="BM138" s="147" t="s">
        <v>222</v>
      </c>
    </row>
    <row r="139" spans="1:47" s="2" customFormat="1" ht="12">
      <c r="A139" s="30"/>
      <c r="B139" s="31"/>
      <c r="C139" s="30"/>
      <c r="D139" s="149" t="s">
        <v>156</v>
      </c>
      <c r="E139" s="30"/>
      <c r="F139" s="150" t="s">
        <v>223</v>
      </c>
      <c r="G139" s="30"/>
      <c r="H139" s="30"/>
      <c r="I139" s="151"/>
      <c r="J139" s="30"/>
      <c r="K139" s="30"/>
      <c r="L139" s="31"/>
      <c r="M139" s="152"/>
      <c r="N139" s="153"/>
      <c r="O139" s="51"/>
      <c r="P139" s="51"/>
      <c r="Q139" s="51"/>
      <c r="R139" s="51"/>
      <c r="S139" s="51"/>
      <c r="T139" s="52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T139" s="15" t="s">
        <v>156</v>
      </c>
      <c r="AU139" s="15" t="s">
        <v>82</v>
      </c>
    </row>
    <row r="140" spans="1:65" s="2" customFormat="1" ht="21.75" customHeight="1">
      <c r="A140" s="30"/>
      <c r="B140" s="135"/>
      <c r="C140" s="136" t="s">
        <v>9</v>
      </c>
      <c r="D140" s="136" t="s">
        <v>149</v>
      </c>
      <c r="E140" s="137" t="s">
        <v>224</v>
      </c>
      <c r="F140" s="138" t="s">
        <v>225</v>
      </c>
      <c r="G140" s="139" t="s">
        <v>152</v>
      </c>
      <c r="H140" s="140">
        <v>242.327</v>
      </c>
      <c r="I140" s="141"/>
      <c r="J140" s="142">
        <f>ROUND(I140*H140,2)</f>
        <v>0</v>
      </c>
      <c r="K140" s="138" t="s">
        <v>153</v>
      </c>
      <c r="L140" s="31"/>
      <c r="M140" s="143" t="s">
        <v>3</v>
      </c>
      <c r="N140" s="144" t="s">
        <v>43</v>
      </c>
      <c r="O140" s="51"/>
      <c r="P140" s="145">
        <f>O140*H140</f>
        <v>0</v>
      </c>
      <c r="Q140" s="145">
        <v>0.00735</v>
      </c>
      <c r="R140" s="145">
        <f>Q140*H140</f>
        <v>1.78110345</v>
      </c>
      <c r="S140" s="145">
        <v>0</v>
      </c>
      <c r="T140" s="146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47" t="s">
        <v>154</v>
      </c>
      <c r="AT140" s="147" t="s">
        <v>149</v>
      </c>
      <c r="AU140" s="147" t="s">
        <v>82</v>
      </c>
      <c r="AY140" s="15" t="s">
        <v>146</v>
      </c>
      <c r="BE140" s="148">
        <f>IF(N140="základní",J140,0)</f>
        <v>0</v>
      </c>
      <c r="BF140" s="148">
        <f>IF(N140="snížená",J140,0)</f>
        <v>0</v>
      </c>
      <c r="BG140" s="148">
        <f>IF(N140="zákl. přenesená",J140,0)</f>
        <v>0</v>
      </c>
      <c r="BH140" s="148">
        <f>IF(N140="sníž. přenesená",J140,0)</f>
        <v>0</v>
      </c>
      <c r="BI140" s="148">
        <f>IF(N140="nulová",J140,0)</f>
        <v>0</v>
      </c>
      <c r="BJ140" s="15" t="s">
        <v>80</v>
      </c>
      <c r="BK140" s="148">
        <f>ROUND(I140*H140,2)</f>
        <v>0</v>
      </c>
      <c r="BL140" s="15" t="s">
        <v>154</v>
      </c>
      <c r="BM140" s="147" t="s">
        <v>226</v>
      </c>
    </row>
    <row r="141" spans="1:47" s="2" customFormat="1" ht="12">
      <c r="A141" s="30"/>
      <c r="B141" s="31"/>
      <c r="C141" s="30"/>
      <c r="D141" s="149" t="s">
        <v>156</v>
      </c>
      <c r="E141" s="30"/>
      <c r="F141" s="150" t="s">
        <v>227</v>
      </c>
      <c r="G141" s="30"/>
      <c r="H141" s="30"/>
      <c r="I141" s="151"/>
      <c r="J141" s="30"/>
      <c r="K141" s="30"/>
      <c r="L141" s="31"/>
      <c r="M141" s="152"/>
      <c r="N141" s="153"/>
      <c r="O141" s="51"/>
      <c r="P141" s="51"/>
      <c r="Q141" s="51"/>
      <c r="R141" s="51"/>
      <c r="S141" s="51"/>
      <c r="T141" s="52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T141" s="15" t="s">
        <v>156</v>
      </c>
      <c r="AU141" s="15" t="s">
        <v>82</v>
      </c>
    </row>
    <row r="142" spans="1:65" s="2" customFormat="1" ht="16.5" customHeight="1">
      <c r="A142" s="30"/>
      <c r="B142" s="135"/>
      <c r="C142" s="136" t="s">
        <v>228</v>
      </c>
      <c r="D142" s="136" t="s">
        <v>149</v>
      </c>
      <c r="E142" s="137" t="s">
        <v>229</v>
      </c>
      <c r="F142" s="138" t="s">
        <v>230</v>
      </c>
      <c r="G142" s="139" t="s">
        <v>152</v>
      </c>
      <c r="H142" s="140">
        <v>302.632</v>
      </c>
      <c r="I142" s="141"/>
      <c r="J142" s="142">
        <f>ROUND(I142*H142,2)</f>
        <v>0</v>
      </c>
      <c r="K142" s="138" t="s">
        <v>153</v>
      </c>
      <c r="L142" s="31"/>
      <c r="M142" s="143" t="s">
        <v>3</v>
      </c>
      <c r="N142" s="144" t="s">
        <v>43</v>
      </c>
      <c r="O142" s="51"/>
      <c r="P142" s="145">
        <f>O142*H142</f>
        <v>0</v>
      </c>
      <c r="Q142" s="145">
        <v>0.00026</v>
      </c>
      <c r="R142" s="145">
        <f>Q142*H142</f>
        <v>0.07868431999999999</v>
      </c>
      <c r="S142" s="145">
        <v>0</v>
      </c>
      <c r="T142" s="146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47" t="s">
        <v>154</v>
      </c>
      <c r="AT142" s="147" t="s">
        <v>149</v>
      </c>
      <c r="AU142" s="147" t="s">
        <v>82</v>
      </c>
      <c r="AY142" s="15" t="s">
        <v>146</v>
      </c>
      <c r="BE142" s="148">
        <f>IF(N142="základní",J142,0)</f>
        <v>0</v>
      </c>
      <c r="BF142" s="148">
        <f>IF(N142="snížená",J142,0)</f>
        <v>0</v>
      </c>
      <c r="BG142" s="148">
        <f>IF(N142="zákl. přenesená",J142,0)</f>
        <v>0</v>
      </c>
      <c r="BH142" s="148">
        <f>IF(N142="sníž. přenesená",J142,0)</f>
        <v>0</v>
      </c>
      <c r="BI142" s="148">
        <f>IF(N142="nulová",J142,0)</f>
        <v>0</v>
      </c>
      <c r="BJ142" s="15" t="s">
        <v>80</v>
      </c>
      <c r="BK142" s="148">
        <f>ROUND(I142*H142,2)</f>
        <v>0</v>
      </c>
      <c r="BL142" s="15" t="s">
        <v>154</v>
      </c>
      <c r="BM142" s="147" t="s">
        <v>231</v>
      </c>
    </row>
    <row r="143" spans="1:47" s="2" customFormat="1" ht="12">
      <c r="A143" s="30"/>
      <c r="B143" s="31"/>
      <c r="C143" s="30"/>
      <c r="D143" s="149" t="s">
        <v>156</v>
      </c>
      <c r="E143" s="30"/>
      <c r="F143" s="150" t="s">
        <v>232</v>
      </c>
      <c r="G143" s="30"/>
      <c r="H143" s="30"/>
      <c r="I143" s="151"/>
      <c r="J143" s="30"/>
      <c r="K143" s="30"/>
      <c r="L143" s="31"/>
      <c r="M143" s="152"/>
      <c r="N143" s="153"/>
      <c r="O143" s="51"/>
      <c r="P143" s="51"/>
      <c r="Q143" s="51"/>
      <c r="R143" s="51"/>
      <c r="S143" s="51"/>
      <c r="T143" s="52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T143" s="15" t="s">
        <v>156</v>
      </c>
      <c r="AU143" s="15" t="s">
        <v>82</v>
      </c>
    </row>
    <row r="144" spans="1:65" s="2" customFormat="1" ht="24.2" customHeight="1">
      <c r="A144" s="30"/>
      <c r="B144" s="135"/>
      <c r="C144" s="136" t="s">
        <v>233</v>
      </c>
      <c r="D144" s="136" t="s">
        <v>149</v>
      </c>
      <c r="E144" s="137" t="s">
        <v>234</v>
      </c>
      <c r="F144" s="138" t="s">
        <v>235</v>
      </c>
      <c r="G144" s="139" t="s">
        <v>152</v>
      </c>
      <c r="H144" s="140">
        <v>17.16</v>
      </c>
      <c r="I144" s="141"/>
      <c r="J144" s="142">
        <f>ROUND(I144*H144,2)</f>
        <v>0</v>
      </c>
      <c r="K144" s="138" t="s">
        <v>3</v>
      </c>
      <c r="L144" s="31"/>
      <c r="M144" s="143" t="s">
        <v>3</v>
      </c>
      <c r="N144" s="144" t="s">
        <v>43</v>
      </c>
      <c r="O144" s="51"/>
      <c r="P144" s="145">
        <f>O144*H144</f>
        <v>0</v>
      </c>
      <c r="Q144" s="145">
        <v>0.00438</v>
      </c>
      <c r="R144" s="145">
        <f>Q144*H144</f>
        <v>0.0751608</v>
      </c>
      <c r="S144" s="145">
        <v>0</v>
      </c>
      <c r="T144" s="146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47" t="s">
        <v>154</v>
      </c>
      <c r="AT144" s="147" t="s">
        <v>149</v>
      </c>
      <c r="AU144" s="147" t="s">
        <v>82</v>
      </c>
      <c r="AY144" s="15" t="s">
        <v>146</v>
      </c>
      <c r="BE144" s="148">
        <f>IF(N144="základní",J144,0)</f>
        <v>0</v>
      </c>
      <c r="BF144" s="148">
        <f>IF(N144="snížená",J144,0)</f>
        <v>0</v>
      </c>
      <c r="BG144" s="148">
        <f>IF(N144="zákl. přenesená",J144,0)</f>
        <v>0</v>
      </c>
      <c r="BH144" s="148">
        <f>IF(N144="sníž. přenesená",J144,0)</f>
        <v>0</v>
      </c>
      <c r="BI144" s="148">
        <f>IF(N144="nulová",J144,0)</f>
        <v>0</v>
      </c>
      <c r="BJ144" s="15" t="s">
        <v>80</v>
      </c>
      <c r="BK144" s="148">
        <f>ROUND(I144*H144,2)</f>
        <v>0</v>
      </c>
      <c r="BL144" s="15" t="s">
        <v>154</v>
      </c>
      <c r="BM144" s="147" t="s">
        <v>236</v>
      </c>
    </row>
    <row r="145" spans="1:65" s="2" customFormat="1" ht="16.5" customHeight="1">
      <c r="A145" s="30"/>
      <c r="B145" s="135"/>
      <c r="C145" s="136" t="s">
        <v>237</v>
      </c>
      <c r="D145" s="136" t="s">
        <v>149</v>
      </c>
      <c r="E145" s="137" t="s">
        <v>238</v>
      </c>
      <c r="F145" s="138" t="s">
        <v>239</v>
      </c>
      <c r="G145" s="139" t="s">
        <v>152</v>
      </c>
      <c r="H145" s="140">
        <v>285.472</v>
      </c>
      <c r="I145" s="141"/>
      <c r="J145" s="142">
        <f>ROUND(I145*H145,2)</f>
        <v>0</v>
      </c>
      <c r="K145" s="138" t="s">
        <v>153</v>
      </c>
      <c r="L145" s="31"/>
      <c r="M145" s="143" t="s">
        <v>3</v>
      </c>
      <c r="N145" s="144" t="s">
        <v>43</v>
      </c>
      <c r="O145" s="51"/>
      <c r="P145" s="145">
        <f>O145*H145</f>
        <v>0</v>
      </c>
      <c r="Q145" s="145">
        <v>0.004</v>
      </c>
      <c r="R145" s="145">
        <f>Q145*H145</f>
        <v>1.141888</v>
      </c>
      <c r="S145" s="145">
        <v>0</v>
      </c>
      <c r="T145" s="146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47" t="s">
        <v>154</v>
      </c>
      <c r="AT145" s="147" t="s">
        <v>149</v>
      </c>
      <c r="AU145" s="147" t="s">
        <v>82</v>
      </c>
      <c r="AY145" s="15" t="s">
        <v>146</v>
      </c>
      <c r="BE145" s="148">
        <f>IF(N145="základní",J145,0)</f>
        <v>0</v>
      </c>
      <c r="BF145" s="148">
        <f>IF(N145="snížená",J145,0)</f>
        <v>0</v>
      </c>
      <c r="BG145" s="148">
        <f>IF(N145="zákl. přenesená",J145,0)</f>
        <v>0</v>
      </c>
      <c r="BH145" s="148">
        <f>IF(N145="sníž. přenesená",J145,0)</f>
        <v>0</v>
      </c>
      <c r="BI145" s="148">
        <f>IF(N145="nulová",J145,0)</f>
        <v>0</v>
      </c>
      <c r="BJ145" s="15" t="s">
        <v>80</v>
      </c>
      <c r="BK145" s="148">
        <f>ROUND(I145*H145,2)</f>
        <v>0</v>
      </c>
      <c r="BL145" s="15" t="s">
        <v>154</v>
      </c>
      <c r="BM145" s="147" t="s">
        <v>240</v>
      </c>
    </row>
    <row r="146" spans="1:47" s="2" customFormat="1" ht="12">
      <c r="A146" s="30"/>
      <c r="B146" s="31"/>
      <c r="C146" s="30"/>
      <c r="D146" s="149" t="s">
        <v>156</v>
      </c>
      <c r="E146" s="30"/>
      <c r="F146" s="150" t="s">
        <v>241</v>
      </c>
      <c r="G146" s="30"/>
      <c r="H146" s="30"/>
      <c r="I146" s="151"/>
      <c r="J146" s="30"/>
      <c r="K146" s="30"/>
      <c r="L146" s="31"/>
      <c r="M146" s="152"/>
      <c r="N146" s="153"/>
      <c r="O146" s="51"/>
      <c r="P146" s="51"/>
      <c r="Q146" s="51"/>
      <c r="R146" s="51"/>
      <c r="S146" s="51"/>
      <c r="T146" s="52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T146" s="15" t="s">
        <v>156</v>
      </c>
      <c r="AU146" s="15" t="s">
        <v>82</v>
      </c>
    </row>
    <row r="147" spans="1:65" s="2" customFormat="1" ht="16.5" customHeight="1">
      <c r="A147" s="30"/>
      <c r="B147" s="135"/>
      <c r="C147" s="136" t="s">
        <v>242</v>
      </c>
      <c r="D147" s="136" t="s">
        <v>149</v>
      </c>
      <c r="E147" s="137" t="s">
        <v>243</v>
      </c>
      <c r="F147" s="138" t="s">
        <v>244</v>
      </c>
      <c r="G147" s="139" t="s">
        <v>152</v>
      </c>
      <c r="H147" s="140">
        <v>5.25</v>
      </c>
      <c r="I147" s="141"/>
      <c r="J147" s="142">
        <f>ROUND(I147*H147,2)</f>
        <v>0</v>
      </c>
      <c r="K147" s="138" t="s">
        <v>3</v>
      </c>
      <c r="L147" s="31"/>
      <c r="M147" s="143" t="s">
        <v>3</v>
      </c>
      <c r="N147" s="144" t="s">
        <v>43</v>
      </c>
      <c r="O147" s="51"/>
      <c r="P147" s="145">
        <f>O147*H147</f>
        <v>0</v>
      </c>
      <c r="Q147" s="145">
        <v>0</v>
      </c>
      <c r="R147" s="145">
        <f>Q147*H147</f>
        <v>0</v>
      </c>
      <c r="S147" s="145">
        <v>0</v>
      </c>
      <c r="T147" s="146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47" t="s">
        <v>154</v>
      </c>
      <c r="AT147" s="147" t="s">
        <v>149</v>
      </c>
      <c r="AU147" s="147" t="s">
        <v>82</v>
      </c>
      <c r="AY147" s="15" t="s">
        <v>146</v>
      </c>
      <c r="BE147" s="148">
        <f>IF(N147="základní",J147,0)</f>
        <v>0</v>
      </c>
      <c r="BF147" s="148">
        <f>IF(N147="snížená",J147,0)</f>
        <v>0</v>
      </c>
      <c r="BG147" s="148">
        <f>IF(N147="zákl. přenesená",J147,0)</f>
        <v>0</v>
      </c>
      <c r="BH147" s="148">
        <f>IF(N147="sníž. přenesená",J147,0)</f>
        <v>0</v>
      </c>
      <c r="BI147" s="148">
        <f>IF(N147="nulová",J147,0)</f>
        <v>0</v>
      </c>
      <c r="BJ147" s="15" t="s">
        <v>80</v>
      </c>
      <c r="BK147" s="148">
        <f>ROUND(I147*H147,2)</f>
        <v>0</v>
      </c>
      <c r="BL147" s="15" t="s">
        <v>154</v>
      </c>
      <c r="BM147" s="147" t="s">
        <v>245</v>
      </c>
    </row>
    <row r="148" spans="1:65" s="2" customFormat="1" ht="21.75" customHeight="1">
      <c r="A148" s="30"/>
      <c r="B148" s="135"/>
      <c r="C148" s="136" t="s">
        <v>246</v>
      </c>
      <c r="D148" s="136" t="s">
        <v>149</v>
      </c>
      <c r="E148" s="137" t="s">
        <v>247</v>
      </c>
      <c r="F148" s="138" t="s">
        <v>248</v>
      </c>
      <c r="G148" s="139" t="s">
        <v>152</v>
      </c>
      <c r="H148" s="140">
        <v>15</v>
      </c>
      <c r="I148" s="141"/>
      <c r="J148" s="142">
        <f>ROUND(I148*H148,2)</f>
        <v>0</v>
      </c>
      <c r="K148" s="138" t="s">
        <v>153</v>
      </c>
      <c r="L148" s="31"/>
      <c r="M148" s="143" t="s">
        <v>3</v>
      </c>
      <c r="N148" s="144" t="s">
        <v>43</v>
      </c>
      <c r="O148" s="51"/>
      <c r="P148" s="145">
        <f>O148*H148</f>
        <v>0</v>
      </c>
      <c r="Q148" s="145">
        <v>0.021</v>
      </c>
      <c r="R148" s="145">
        <f>Q148*H148</f>
        <v>0.315</v>
      </c>
      <c r="S148" s="145">
        <v>0</v>
      </c>
      <c r="T148" s="146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47" t="s">
        <v>154</v>
      </c>
      <c r="AT148" s="147" t="s">
        <v>149</v>
      </c>
      <c r="AU148" s="147" t="s">
        <v>82</v>
      </c>
      <c r="AY148" s="15" t="s">
        <v>146</v>
      </c>
      <c r="BE148" s="148">
        <f>IF(N148="základní",J148,0)</f>
        <v>0</v>
      </c>
      <c r="BF148" s="148">
        <f>IF(N148="snížená",J148,0)</f>
        <v>0</v>
      </c>
      <c r="BG148" s="148">
        <f>IF(N148="zákl. přenesená",J148,0)</f>
        <v>0</v>
      </c>
      <c r="BH148" s="148">
        <f>IF(N148="sníž. přenesená",J148,0)</f>
        <v>0</v>
      </c>
      <c r="BI148" s="148">
        <f>IF(N148="nulová",J148,0)</f>
        <v>0</v>
      </c>
      <c r="BJ148" s="15" t="s">
        <v>80</v>
      </c>
      <c r="BK148" s="148">
        <f>ROUND(I148*H148,2)</f>
        <v>0</v>
      </c>
      <c r="BL148" s="15" t="s">
        <v>154</v>
      </c>
      <c r="BM148" s="147" t="s">
        <v>249</v>
      </c>
    </row>
    <row r="149" spans="1:47" s="2" customFormat="1" ht="12">
      <c r="A149" s="30"/>
      <c r="B149" s="31"/>
      <c r="C149" s="30"/>
      <c r="D149" s="149" t="s">
        <v>156</v>
      </c>
      <c r="E149" s="30"/>
      <c r="F149" s="150" t="s">
        <v>250</v>
      </c>
      <c r="G149" s="30"/>
      <c r="H149" s="30"/>
      <c r="I149" s="151"/>
      <c r="J149" s="30"/>
      <c r="K149" s="30"/>
      <c r="L149" s="31"/>
      <c r="M149" s="152"/>
      <c r="N149" s="153"/>
      <c r="O149" s="51"/>
      <c r="P149" s="51"/>
      <c r="Q149" s="51"/>
      <c r="R149" s="51"/>
      <c r="S149" s="51"/>
      <c r="T149" s="52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T149" s="15" t="s">
        <v>156</v>
      </c>
      <c r="AU149" s="15" t="s">
        <v>82</v>
      </c>
    </row>
    <row r="150" spans="1:65" s="2" customFormat="1" ht="24.2" customHeight="1">
      <c r="A150" s="30"/>
      <c r="B150" s="135"/>
      <c r="C150" s="136" t="s">
        <v>8</v>
      </c>
      <c r="D150" s="136" t="s">
        <v>149</v>
      </c>
      <c r="E150" s="137" t="s">
        <v>251</v>
      </c>
      <c r="F150" s="138" t="s">
        <v>252</v>
      </c>
      <c r="G150" s="139" t="s">
        <v>152</v>
      </c>
      <c r="H150" s="140">
        <v>242.327</v>
      </c>
      <c r="I150" s="141"/>
      <c r="J150" s="142">
        <f>ROUND(I150*H150,2)</f>
        <v>0</v>
      </c>
      <c r="K150" s="138" t="s">
        <v>153</v>
      </c>
      <c r="L150" s="31"/>
      <c r="M150" s="143" t="s">
        <v>3</v>
      </c>
      <c r="N150" s="144" t="s">
        <v>43</v>
      </c>
      <c r="O150" s="51"/>
      <c r="P150" s="145">
        <f>O150*H150</f>
        <v>0</v>
      </c>
      <c r="Q150" s="145">
        <v>0.021</v>
      </c>
      <c r="R150" s="145">
        <f>Q150*H150</f>
        <v>5.0888670000000005</v>
      </c>
      <c r="S150" s="145">
        <v>0</v>
      </c>
      <c r="T150" s="146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47" t="s">
        <v>154</v>
      </c>
      <c r="AT150" s="147" t="s">
        <v>149</v>
      </c>
      <c r="AU150" s="147" t="s">
        <v>82</v>
      </c>
      <c r="AY150" s="15" t="s">
        <v>146</v>
      </c>
      <c r="BE150" s="148">
        <f>IF(N150="základní",J150,0)</f>
        <v>0</v>
      </c>
      <c r="BF150" s="148">
        <f>IF(N150="snížená",J150,0)</f>
        <v>0</v>
      </c>
      <c r="BG150" s="148">
        <f>IF(N150="zákl. přenesená",J150,0)</f>
        <v>0</v>
      </c>
      <c r="BH150" s="148">
        <f>IF(N150="sníž. přenesená",J150,0)</f>
        <v>0</v>
      </c>
      <c r="BI150" s="148">
        <f>IF(N150="nulová",J150,0)</f>
        <v>0</v>
      </c>
      <c r="BJ150" s="15" t="s">
        <v>80</v>
      </c>
      <c r="BK150" s="148">
        <f>ROUND(I150*H150,2)</f>
        <v>0</v>
      </c>
      <c r="BL150" s="15" t="s">
        <v>154</v>
      </c>
      <c r="BM150" s="147" t="s">
        <v>253</v>
      </c>
    </row>
    <row r="151" spans="1:47" s="2" customFormat="1" ht="12">
      <c r="A151" s="30"/>
      <c r="B151" s="31"/>
      <c r="C151" s="30"/>
      <c r="D151" s="149" t="s">
        <v>156</v>
      </c>
      <c r="E151" s="30"/>
      <c r="F151" s="150" t="s">
        <v>254</v>
      </c>
      <c r="G151" s="30"/>
      <c r="H151" s="30"/>
      <c r="I151" s="151"/>
      <c r="J151" s="30"/>
      <c r="K151" s="30"/>
      <c r="L151" s="31"/>
      <c r="M151" s="152"/>
      <c r="N151" s="153"/>
      <c r="O151" s="51"/>
      <c r="P151" s="51"/>
      <c r="Q151" s="51"/>
      <c r="R151" s="51"/>
      <c r="S151" s="51"/>
      <c r="T151" s="52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T151" s="15" t="s">
        <v>156</v>
      </c>
      <c r="AU151" s="15" t="s">
        <v>82</v>
      </c>
    </row>
    <row r="152" spans="1:65" s="2" customFormat="1" ht="16.5" customHeight="1">
      <c r="A152" s="30"/>
      <c r="B152" s="135"/>
      <c r="C152" s="136" t="s">
        <v>255</v>
      </c>
      <c r="D152" s="136" t="s">
        <v>149</v>
      </c>
      <c r="E152" s="137" t="s">
        <v>256</v>
      </c>
      <c r="F152" s="138" t="s">
        <v>257</v>
      </c>
      <c r="G152" s="139" t="s">
        <v>202</v>
      </c>
      <c r="H152" s="140">
        <v>71.2</v>
      </c>
      <c r="I152" s="141"/>
      <c r="J152" s="142">
        <f>ROUND(I152*H152,2)</f>
        <v>0</v>
      </c>
      <c r="K152" s="138" t="s">
        <v>3</v>
      </c>
      <c r="L152" s="31"/>
      <c r="M152" s="143" t="s">
        <v>3</v>
      </c>
      <c r="N152" s="144" t="s">
        <v>43</v>
      </c>
      <c r="O152" s="51"/>
      <c r="P152" s="145">
        <f>O152*H152</f>
        <v>0</v>
      </c>
      <c r="Q152" s="145">
        <v>0</v>
      </c>
      <c r="R152" s="145">
        <f>Q152*H152</f>
        <v>0</v>
      </c>
      <c r="S152" s="145">
        <v>0</v>
      </c>
      <c r="T152" s="146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47" t="s">
        <v>154</v>
      </c>
      <c r="AT152" s="147" t="s">
        <v>149</v>
      </c>
      <c r="AU152" s="147" t="s">
        <v>82</v>
      </c>
      <c r="AY152" s="15" t="s">
        <v>146</v>
      </c>
      <c r="BE152" s="148">
        <f>IF(N152="základní",J152,0)</f>
        <v>0</v>
      </c>
      <c r="BF152" s="148">
        <f>IF(N152="snížená",J152,0)</f>
        <v>0</v>
      </c>
      <c r="BG152" s="148">
        <f>IF(N152="zákl. přenesená",J152,0)</f>
        <v>0</v>
      </c>
      <c r="BH152" s="148">
        <f>IF(N152="sníž. přenesená",J152,0)</f>
        <v>0</v>
      </c>
      <c r="BI152" s="148">
        <f>IF(N152="nulová",J152,0)</f>
        <v>0</v>
      </c>
      <c r="BJ152" s="15" t="s">
        <v>80</v>
      </c>
      <c r="BK152" s="148">
        <f>ROUND(I152*H152,2)</f>
        <v>0</v>
      </c>
      <c r="BL152" s="15" t="s">
        <v>154</v>
      </c>
      <c r="BM152" s="147" t="s">
        <v>258</v>
      </c>
    </row>
    <row r="153" spans="1:65" s="2" customFormat="1" ht="16.5" customHeight="1">
      <c r="A153" s="30"/>
      <c r="B153" s="135"/>
      <c r="C153" s="136" t="s">
        <v>259</v>
      </c>
      <c r="D153" s="136" t="s">
        <v>149</v>
      </c>
      <c r="E153" s="137" t="s">
        <v>260</v>
      </c>
      <c r="F153" s="138" t="s">
        <v>261</v>
      </c>
      <c r="G153" s="139" t="s">
        <v>152</v>
      </c>
      <c r="H153" s="140">
        <v>4</v>
      </c>
      <c r="I153" s="141"/>
      <c r="J153" s="142">
        <f>ROUND(I153*H153,2)</f>
        <v>0</v>
      </c>
      <c r="K153" s="138" t="s">
        <v>153</v>
      </c>
      <c r="L153" s="31"/>
      <c r="M153" s="143" t="s">
        <v>3</v>
      </c>
      <c r="N153" s="144" t="s">
        <v>43</v>
      </c>
      <c r="O153" s="51"/>
      <c r="P153" s="145">
        <f>O153*H153</f>
        <v>0</v>
      </c>
      <c r="Q153" s="145">
        <v>0.00026</v>
      </c>
      <c r="R153" s="145">
        <f>Q153*H153</f>
        <v>0.00104</v>
      </c>
      <c r="S153" s="145">
        <v>0</v>
      </c>
      <c r="T153" s="146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47" t="s">
        <v>154</v>
      </c>
      <c r="AT153" s="147" t="s">
        <v>149</v>
      </c>
      <c r="AU153" s="147" t="s">
        <v>82</v>
      </c>
      <c r="AY153" s="15" t="s">
        <v>146</v>
      </c>
      <c r="BE153" s="148">
        <f>IF(N153="základní",J153,0)</f>
        <v>0</v>
      </c>
      <c r="BF153" s="148">
        <f>IF(N153="snížená",J153,0)</f>
        <v>0</v>
      </c>
      <c r="BG153" s="148">
        <f>IF(N153="zákl. přenesená",J153,0)</f>
        <v>0</v>
      </c>
      <c r="BH153" s="148">
        <f>IF(N153="sníž. přenesená",J153,0)</f>
        <v>0</v>
      </c>
      <c r="BI153" s="148">
        <f>IF(N153="nulová",J153,0)</f>
        <v>0</v>
      </c>
      <c r="BJ153" s="15" t="s">
        <v>80</v>
      </c>
      <c r="BK153" s="148">
        <f>ROUND(I153*H153,2)</f>
        <v>0</v>
      </c>
      <c r="BL153" s="15" t="s">
        <v>154</v>
      </c>
      <c r="BM153" s="147" t="s">
        <v>262</v>
      </c>
    </row>
    <row r="154" spans="1:47" s="2" customFormat="1" ht="12">
      <c r="A154" s="30"/>
      <c r="B154" s="31"/>
      <c r="C154" s="30"/>
      <c r="D154" s="149" t="s">
        <v>156</v>
      </c>
      <c r="E154" s="30"/>
      <c r="F154" s="150" t="s">
        <v>263</v>
      </c>
      <c r="G154" s="30"/>
      <c r="H154" s="30"/>
      <c r="I154" s="151"/>
      <c r="J154" s="30"/>
      <c r="K154" s="30"/>
      <c r="L154" s="31"/>
      <c r="M154" s="152"/>
      <c r="N154" s="153"/>
      <c r="O154" s="51"/>
      <c r="P154" s="51"/>
      <c r="Q154" s="51"/>
      <c r="R154" s="51"/>
      <c r="S154" s="51"/>
      <c r="T154" s="52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T154" s="15" t="s">
        <v>156</v>
      </c>
      <c r="AU154" s="15" t="s">
        <v>82</v>
      </c>
    </row>
    <row r="155" spans="1:65" s="2" customFormat="1" ht="16.5" customHeight="1">
      <c r="A155" s="30"/>
      <c r="B155" s="135"/>
      <c r="C155" s="136" t="s">
        <v>264</v>
      </c>
      <c r="D155" s="136" t="s">
        <v>149</v>
      </c>
      <c r="E155" s="137" t="s">
        <v>265</v>
      </c>
      <c r="F155" s="138" t="s">
        <v>266</v>
      </c>
      <c r="G155" s="139" t="s">
        <v>152</v>
      </c>
      <c r="H155" s="140">
        <v>4</v>
      </c>
      <c r="I155" s="141"/>
      <c r="J155" s="142">
        <f>ROUND(I155*H155,2)</f>
        <v>0</v>
      </c>
      <c r="K155" s="138" t="s">
        <v>153</v>
      </c>
      <c r="L155" s="31"/>
      <c r="M155" s="143" t="s">
        <v>3</v>
      </c>
      <c r="N155" s="144" t="s">
        <v>43</v>
      </c>
      <c r="O155" s="51"/>
      <c r="P155" s="145">
        <f>O155*H155</f>
        <v>0</v>
      </c>
      <c r="Q155" s="145">
        <v>0.0003</v>
      </c>
      <c r="R155" s="145">
        <f>Q155*H155</f>
        <v>0.0012</v>
      </c>
      <c r="S155" s="145">
        <v>0</v>
      </c>
      <c r="T155" s="146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47" t="s">
        <v>154</v>
      </c>
      <c r="AT155" s="147" t="s">
        <v>149</v>
      </c>
      <c r="AU155" s="147" t="s">
        <v>82</v>
      </c>
      <c r="AY155" s="15" t="s">
        <v>146</v>
      </c>
      <c r="BE155" s="148">
        <f>IF(N155="základní",J155,0)</f>
        <v>0</v>
      </c>
      <c r="BF155" s="148">
        <f>IF(N155="snížená",J155,0)</f>
        <v>0</v>
      </c>
      <c r="BG155" s="148">
        <f>IF(N155="zákl. přenesená",J155,0)</f>
        <v>0</v>
      </c>
      <c r="BH155" s="148">
        <f>IF(N155="sníž. přenesená",J155,0)</f>
        <v>0</v>
      </c>
      <c r="BI155" s="148">
        <f>IF(N155="nulová",J155,0)</f>
        <v>0</v>
      </c>
      <c r="BJ155" s="15" t="s">
        <v>80</v>
      </c>
      <c r="BK155" s="148">
        <f>ROUND(I155*H155,2)</f>
        <v>0</v>
      </c>
      <c r="BL155" s="15" t="s">
        <v>154</v>
      </c>
      <c r="BM155" s="147" t="s">
        <v>267</v>
      </c>
    </row>
    <row r="156" spans="1:47" s="2" customFormat="1" ht="12">
      <c r="A156" s="30"/>
      <c r="B156" s="31"/>
      <c r="C156" s="30"/>
      <c r="D156" s="149" t="s">
        <v>156</v>
      </c>
      <c r="E156" s="30"/>
      <c r="F156" s="150" t="s">
        <v>268</v>
      </c>
      <c r="G156" s="30"/>
      <c r="H156" s="30"/>
      <c r="I156" s="151"/>
      <c r="J156" s="30"/>
      <c r="K156" s="30"/>
      <c r="L156" s="31"/>
      <c r="M156" s="152"/>
      <c r="N156" s="153"/>
      <c r="O156" s="51"/>
      <c r="P156" s="51"/>
      <c r="Q156" s="51"/>
      <c r="R156" s="51"/>
      <c r="S156" s="51"/>
      <c r="T156" s="52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T156" s="15" t="s">
        <v>156</v>
      </c>
      <c r="AU156" s="15" t="s">
        <v>82</v>
      </c>
    </row>
    <row r="157" spans="1:65" s="2" customFormat="1" ht="37.9" customHeight="1">
      <c r="A157" s="30"/>
      <c r="B157" s="135"/>
      <c r="C157" s="136" t="s">
        <v>269</v>
      </c>
      <c r="D157" s="136" t="s">
        <v>149</v>
      </c>
      <c r="E157" s="137" t="s">
        <v>270</v>
      </c>
      <c r="F157" s="138" t="s">
        <v>271</v>
      </c>
      <c r="G157" s="139" t="s">
        <v>202</v>
      </c>
      <c r="H157" s="140">
        <v>1.84</v>
      </c>
      <c r="I157" s="141"/>
      <c r="J157" s="142">
        <f>ROUND(I157*H157,2)</f>
        <v>0</v>
      </c>
      <c r="K157" s="138" t="s">
        <v>153</v>
      </c>
      <c r="L157" s="31"/>
      <c r="M157" s="143" t="s">
        <v>3</v>
      </c>
      <c r="N157" s="144" t="s">
        <v>43</v>
      </c>
      <c r="O157" s="51"/>
      <c r="P157" s="145">
        <f>O157*H157</f>
        <v>0</v>
      </c>
      <c r="Q157" s="145">
        <v>0.00339</v>
      </c>
      <c r="R157" s="145">
        <f>Q157*H157</f>
        <v>0.0062376</v>
      </c>
      <c r="S157" s="145">
        <v>0</v>
      </c>
      <c r="T157" s="146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47" t="s">
        <v>154</v>
      </c>
      <c r="AT157" s="147" t="s">
        <v>149</v>
      </c>
      <c r="AU157" s="147" t="s">
        <v>82</v>
      </c>
      <c r="AY157" s="15" t="s">
        <v>146</v>
      </c>
      <c r="BE157" s="148">
        <f>IF(N157="základní",J157,0)</f>
        <v>0</v>
      </c>
      <c r="BF157" s="148">
        <f>IF(N157="snížená",J157,0)</f>
        <v>0</v>
      </c>
      <c r="BG157" s="148">
        <f>IF(N157="zákl. přenesená",J157,0)</f>
        <v>0</v>
      </c>
      <c r="BH157" s="148">
        <f>IF(N157="sníž. přenesená",J157,0)</f>
        <v>0</v>
      </c>
      <c r="BI157" s="148">
        <f>IF(N157="nulová",J157,0)</f>
        <v>0</v>
      </c>
      <c r="BJ157" s="15" t="s">
        <v>80</v>
      </c>
      <c r="BK157" s="148">
        <f>ROUND(I157*H157,2)</f>
        <v>0</v>
      </c>
      <c r="BL157" s="15" t="s">
        <v>154</v>
      </c>
      <c r="BM157" s="147" t="s">
        <v>272</v>
      </c>
    </row>
    <row r="158" spans="1:47" s="2" customFormat="1" ht="12">
      <c r="A158" s="30"/>
      <c r="B158" s="31"/>
      <c r="C158" s="30"/>
      <c r="D158" s="149" t="s">
        <v>156</v>
      </c>
      <c r="E158" s="30"/>
      <c r="F158" s="150" t="s">
        <v>273</v>
      </c>
      <c r="G158" s="30"/>
      <c r="H158" s="30"/>
      <c r="I158" s="151"/>
      <c r="J158" s="30"/>
      <c r="K158" s="30"/>
      <c r="L158" s="31"/>
      <c r="M158" s="152"/>
      <c r="N158" s="153"/>
      <c r="O158" s="51"/>
      <c r="P158" s="51"/>
      <c r="Q158" s="51"/>
      <c r="R158" s="51"/>
      <c r="S158" s="51"/>
      <c r="T158" s="52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T158" s="15" t="s">
        <v>156</v>
      </c>
      <c r="AU158" s="15" t="s">
        <v>82</v>
      </c>
    </row>
    <row r="159" spans="1:65" s="2" customFormat="1" ht="16.5" customHeight="1">
      <c r="A159" s="30"/>
      <c r="B159" s="135"/>
      <c r="C159" s="154" t="s">
        <v>274</v>
      </c>
      <c r="D159" s="154" t="s">
        <v>275</v>
      </c>
      <c r="E159" s="155" t="s">
        <v>276</v>
      </c>
      <c r="F159" s="156" t="s">
        <v>277</v>
      </c>
      <c r="G159" s="157" t="s">
        <v>152</v>
      </c>
      <c r="H159" s="158">
        <v>1</v>
      </c>
      <c r="I159" s="159"/>
      <c r="J159" s="160">
        <f>ROUND(I159*H159,2)</f>
        <v>0</v>
      </c>
      <c r="K159" s="156" t="s">
        <v>153</v>
      </c>
      <c r="L159" s="161"/>
      <c r="M159" s="162" t="s">
        <v>3</v>
      </c>
      <c r="N159" s="163" t="s">
        <v>43</v>
      </c>
      <c r="O159" s="51"/>
      <c r="P159" s="145">
        <f>O159*H159</f>
        <v>0</v>
      </c>
      <c r="Q159" s="145">
        <v>0.003</v>
      </c>
      <c r="R159" s="145">
        <f>Q159*H159</f>
        <v>0.003</v>
      </c>
      <c r="S159" s="145">
        <v>0</v>
      </c>
      <c r="T159" s="146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47" t="s">
        <v>187</v>
      </c>
      <c r="AT159" s="147" t="s">
        <v>275</v>
      </c>
      <c r="AU159" s="147" t="s">
        <v>82</v>
      </c>
      <c r="AY159" s="15" t="s">
        <v>146</v>
      </c>
      <c r="BE159" s="148">
        <f>IF(N159="základní",J159,0)</f>
        <v>0</v>
      </c>
      <c r="BF159" s="148">
        <f>IF(N159="snížená",J159,0)</f>
        <v>0</v>
      </c>
      <c r="BG159" s="148">
        <f>IF(N159="zákl. přenesená",J159,0)</f>
        <v>0</v>
      </c>
      <c r="BH159" s="148">
        <f>IF(N159="sníž. přenesená",J159,0)</f>
        <v>0</v>
      </c>
      <c r="BI159" s="148">
        <f>IF(N159="nulová",J159,0)</f>
        <v>0</v>
      </c>
      <c r="BJ159" s="15" t="s">
        <v>80</v>
      </c>
      <c r="BK159" s="148">
        <f>ROUND(I159*H159,2)</f>
        <v>0</v>
      </c>
      <c r="BL159" s="15" t="s">
        <v>154</v>
      </c>
      <c r="BM159" s="147" t="s">
        <v>278</v>
      </c>
    </row>
    <row r="160" spans="1:65" s="2" customFormat="1" ht="16.5" customHeight="1">
      <c r="A160" s="30"/>
      <c r="B160" s="135"/>
      <c r="C160" s="136" t="s">
        <v>279</v>
      </c>
      <c r="D160" s="136" t="s">
        <v>149</v>
      </c>
      <c r="E160" s="137" t="s">
        <v>280</v>
      </c>
      <c r="F160" s="138" t="s">
        <v>281</v>
      </c>
      <c r="G160" s="139" t="s">
        <v>202</v>
      </c>
      <c r="H160" s="140">
        <v>16.2</v>
      </c>
      <c r="I160" s="141"/>
      <c r="J160" s="142">
        <f>ROUND(I160*H160,2)</f>
        <v>0</v>
      </c>
      <c r="K160" s="138" t="s">
        <v>153</v>
      </c>
      <c r="L160" s="31"/>
      <c r="M160" s="143" t="s">
        <v>3</v>
      </c>
      <c r="N160" s="144" t="s">
        <v>43</v>
      </c>
      <c r="O160" s="51"/>
      <c r="P160" s="145">
        <f>O160*H160</f>
        <v>0</v>
      </c>
      <c r="Q160" s="145">
        <v>0</v>
      </c>
      <c r="R160" s="145">
        <f>Q160*H160</f>
        <v>0</v>
      </c>
      <c r="S160" s="145">
        <v>0</v>
      </c>
      <c r="T160" s="146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47" t="s">
        <v>154</v>
      </c>
      <c r="AT160" s="147" t="s">
        <v>149</v>
      </c>
      <c r="AU160" s="147" t="s">
        <v>82</v>
      </c>
      <c r="AY160" s="15" t="s">
        <v>146</v>
      </c>
      <c r="BE160" s="148">
        <f>IF(N160="základní",J160,0)</f>
        <v>0</v>
      </c>
      <c r="BF160" s="148">
        <f>IF(N160="snížená",J160,0)</f>
        <v>0</v>
      </c>
      <c r="BG160" s="148">
        <f>IF(N160="zákl. přenesená",J160,0)</f>
        <v>0</v>
      </c>
      <c r="BH160" s="148">
        <f>IF(N160="sníž. přenesená",J160,0)</f>
        <v>0</v>
      </c>
      <c r="BI160" s="148">
        <f>IF(N160="nulová",J160,0)</f>
        <v>0</v>
      </c>
      <c r="BJ160" s="15" t="s">
        <v>80</v>
      </c>
      <c r="BK160" s="148">
        <f>ROUND(I160*H160,2)</f>
        <v>0</v>
      </c>
      <c r="BL160" s="15" t="s">
        <v>154</v>
      </c>
      <c r="BM160" s="147" t="s">
        <v>282</v>
      </c>
    </row>
    <row r="161" spans="1:47" s="2" customFormat="1" ht="12">
      <c r="A161" s="30"/>
      <c r="B161" s="31"/>
      <c r="C161" s="30"/>
      <c r="D161" s="149" t="s">
        <v>156</v>
      </c>
      <c r="E161" s="30"/>
      <c r="F161" s="150" t="s">
        <v>283</v>
      </c>
      <c r="G161" s="30"/>
      <c r="H161" s="30"/>
      <c r="I161" s="151"/>
      <c r="J161" s="30"/>
      <c r="K161" s="30"/>
      <c r="L161" s="31"/>
      <c r="M161" s="152"/>
      <c r="N161" s="153"/>
      <c r="O161" s="51"/>
      <c r="P161" s="51"/>
      <c r="Q161" s="51"/>
      <c r="R161" s="51"/>
      <c r="S161" s="51"/>
      <c r="T161" s="52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T161" s="15" t="s">
        <v>156</v>
      </c>
      <c r="AU161" s="15" t="s">
        <v>82</v>
      </c>
    </row>
    <row r="162" spans="1:65" s="2" customFormat="1" ht="16.5" customHeight="1">
      <c r="A162" s="30"/>
      <c r="B162" s="135"/>
      <c r="C162" s="154" t="s">
        <v>284</v>
      </c>
      <c r="D162" s="154" t="s">
        <v>275</v>
      </c>
      <c r="E162" s="155" t="s">
        <v>285</v>
      </c>
      <c r="F162" s="156" t="s">
        <v>286</v>
      </c>
      <c r="G162" s="157" t="s">
        <v>202</v>
      </c>
      <c r="H162" s="158">
        <v>5.04</v>
      </c>
      <c r="I162" s="159"/>
      <c r="J162" s="160">
        <f>ROUND(I162*H162,2)</f>
        <v>0</v>
      </c>
      <c r="K162" s="156" t="s">
        <v>153</v>
      </c>
      <c r="L162" s="161"/>
      <c r="M162" s="162" t="s">
        <v>3</v>
      </c>
      <c r="N162" s="163" t="s">
        <v>43</v>
      </c>
      <c r="O162" s="51"/>
      <c r="P162" s="145">
        <f>O162*H162</f>
        <v>0</v>
      </c>
      <c r="Q162" s="145">
        <v>0.00012</v>
      </c>
      <c r="R162" s="145">
        <f>Q162*H162</f>
        <v>0.0006048000000000001</v>
      </c>
      <c r="S162" s="145">
        <v>0</v>
      </c>
      <c r="T162" s="146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47" t="s">
        <v>187</v>
      </c>
      <c r="AT162" s="147" t="s">
        <v>275</v>
      </c>
      <c r="AU162" s="147" t="s">
        <v>82</v>
      </c>
      <c r="AY162" s="15" t="s">
        <v>146</v>
      </c>
      <c r="BE162" s="148">
        <f>IF(N162="základní",J162,0)</f>
        <v>0</v>
      </c>
      <c r="BF162" s="148">
        <f>IF(N162="snížená",J162,0)</f>
        <v>0</v>
      </c>
      <c r="BG162" s="148">
        <f>IF(N162="zákl. přenesená",J162,0)</f>
        <v>0</v>
      </c>
      <c r="BH162" s="148">
        <f>IF(N162="sníž. přenesená",J162,0)</f>
        <v>0</v>
      </c>
      <c r="BI162" s="148">
        <f>IF(N162="nulová",J162,0)</f>
        <v>0</v>
      </c>
      <c r="BJ162" s="15" t="s">
        <v>80</v>
      </c>
      <c r="BK162" s="148">
        <f>ROUND(I162*H162,2)</f>
        <v>0</v>
      </c>
      <c r="BL162" s="15" t="s">
        <v>154</v>
      </c>
      <c r="BM162" s="147" t="s">
        <v>287</v>
      </c>
    </row>
    <row r="163" spans="1:65" s="2" customFormat="1" ht="16.5" customHeight="1">
      <c r="A163" s="30"/>
      <c r="B163" s="135"/>
      <c r="C163" s="154" t="s">
        <v>288</v>
      </c>
      <c r="D163" s="154" t="s">
        <v>275</v>
      </c>
      <c r="E163" s="155" t="s">
        <v>289</v>
      </c>
      <c r="F163" s="156" t="s">
        <v>290</v>
      </c>
      <c r="G163" s="157" t="s">
        <v>202</v>
      </c>
      <c r="H163" s="158">
        <v>7.35</v>
      </c>
      <c r="I163" s="159"/>
      <c r="J163" s="160">
        <f>ROUND(I163*H163,2)</f>
        <v>0</v>
      </c>
      <c r="K163" s="156" t="s">
        <v>153</v>
      </c>
      <c r="L163" s="161"/>
      <c r="M163" s="162" t="s">
        <v>3</v>
      </c>
      <c r="N163" s="163" t="s">
        <v>43</v>
      </c>
      <c r="O163" s="51"/>
      <c r="P163" s="145">
        <f>O163*H163</f>
        <v>0</v>
      </c>
      <c r="Q163" s="145">
        <v>4E-05</v>
      </c>
      <c r="R163" s="145">
        <f>Q163*H163</f>
        <v>0.000294</v>
      </c>
      <c r="S163" s="145">
        <v>0</v>
      </c>
      <c r="T163" s="146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47" t="s">
        <v>187</v>
      </c>
      <c r="AT163" s="147" t="s">
        <v>275</v>
      </c>
      <c r="AU163" s="147" t="s">
        <v>82</v>
      </c>
      <c r="AY163" s="15" t="s">
        <v>146</v>
      </c>
      <c r="BE163" s="148">
        <f>IF(N163="základní",J163,0)</f>
        <v>0</v>
      </c>
      <c r="BF163" s="148">
        <f>IF(N163="snížená",J163,0)</f>
        <v>0</v>
      </c>
      <c r="BG163" s="148">
        <f>IF(N163="zákl. přenesená",J163,0)</f>
        <v>0</v>
      </c>
      <c r="BH163" s="148">
        <f>IF(N163="sníž. přenesená",J163,0)</f>
        <v>0</v>
      </c>
      <c r="BI163" s="148">
        <f>IF(N163="nulová",J163,0)</f>
        <v>0</v>
      </c>
      <c r="BJ163" s="15" t="s">
        <v>80</v>
      </c>
      <c r="BK163" s="148">
        <f>ROUND(I163*H163,2)</f>
        <v>0</v>
      </c>
      <c r="BL163" s="15" t="s">
        <v>154</v>
      </c>
      <c r="BM163" s="147" t="s">
        <v>291</v>
      </c>
    </row>
    <row r="164" spans="1:65" s="2" customFormat="1" ht="16.5" customHeight="1">
      <c r="A164" s="30"/>
      <c r="B164" s="135"/>
      <c r="C164" s="154" t="s">
        <v>292</v>
      </c>
      <c r="D164" s="154" t="s">
        <v>275</v>
      </c>
      <c r="E164" s="155" t="s">
        <v>293</v>
      </c>
      <c r="F164" s="156" t="s">
        <v>294</v>
      </c>
      <c r="G164" s="157" t="s">
        <v>202</v>
      </c>
      <c r="H164" s="158">
        <v>2.31</v>
      </c>
      <c r="I164" s="159"/>
      <c r="J164" s="160">
        <f>ROUND(I164*H164,2)</f>
        <v>0</v>
      </c>
      <c r="K164" s="156" t="s">
        <v>153</v>
      </c>
      <c r="L164" s="161"/>
      <c r="M164" s="162" t="s">
        <v>3</v>
      </c>
      <c r="N164" s="163" t="s">
        <v>43</v>
      </c>
      <c r="O164" s="51"/>
      <c r="P164" s="145">
        <f>O164*H164</f>
        <v>0</v>
      </c>
      <c r="Q164" s="145">
        <v>0.0003</v>
      </c>
      <c r="R164" s="145">
        <f>Q164*H164</f>
        <v>0.0006929999999999999</v>
      </c>
      <c r="S164" s="145">
        <v>0</v>
      </c>
      <c r="T164" s="146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47" t="s">
        <v>187</v>
      </c>
      <c r="AT164" s="147" t="s">
        <v>275</v>
      </c>
      <c r="AU164" s="147" t="s">
        <v>82</v>
      </c>
      <c r="AY164" s="15" t="s">
        <v>146</v>
      </c>
      <c r="BE164" s="148">
        <f>IF(N164="základní",J164,0)</f>
        <v>0</v>
      </c>
      <c r="BF164" s="148">
        <f>IF(N164="snížená",J164,0)</f>
        <v>0</v>
      </c>
      <c r="BG164" s="148">
        <f>IF(N164="zákl. přenesená",J164,0)</f>
        <v>0</v>
      </c>
      <c r="BH164" s="148">
        <f>IF(N164="sníž. přenesená",J164,0)</f>
        <v>0</v>
      </c>
      <c r="BI164" s="148">
        <f>IF(N164="nulová",J164,0)</f>
        <v>0</v>
      </c>
      <c r="BJ164" s="15" t="s">
        <v>80</v>
      </c>
      <c r="BK164" s="148">
        <f>ROUND(I164*H164,2)</f>
        <v>0</v>
      </c>
      <c r="BL164" s="15" t="s">
        <v>154</v>
      </c>
      <c r="BM164" s="147" t="s">
        <v>295</v>
      </c>
    </row>
    <row r="165" spans="1:65" s="2" customFormat="1" ht="16.5" customHeight="1">
      <c r="A165" s="30"/>
      <c r="B165" s="135"/>
      <c r="C165" s="154" t="s">
        <v>296</v>
      </c>
      <c r="D165" s="154" t="s">
        <v>275</v>
      </c>
      <c r="E165" s="155" t="s">
        <v>297</v>
      </c>
      <c r="F165" s="156" t="s">
        <v>298</v>
      </c>
      <c r="G165" s="157" t="s">
        <v>202</v>
      </c>
      <c r="H165" s="158">
        <v>2.244</v>
      </c>
      <c r="I165" s="159"/>
      <c r="J165" s="160">
        <f>ROUND(I165*H165,2)</f>
        <v>0</v>
      </c>
      <c r="K165" s="156" t="s">
        <v>153</v>
      </c>
      <c r="L165" s="161"/>
      <c r="M165" s="162" t="s">
        <v>3</v>
      </c>
      <c r="N165" s="163" t="s">
        <v>43</v>
      </c>
      <c r="O165" s="51"/>
      <c r="P165" s="145">
        <f>O165*H165</f>
        <v>0</v>
      </c>
      <c r="Q165" s="145">
        <v>0.0002</v>
      </c>
      <c r="R165" s="145">
        <f>Q165*H165</f>
        <v>0.00044880000000000007</v>
      </c>
      <c r="S165" s="145">
        <v>0</v>
      </c>
      <c r="T165" s="146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47" t="s">
        <v>187</v>
      </c>
      <c r="AT165" s="147" t="s">
        <v>275</v>
      </c>
      <c r="AU165" s="147" t="s">
        <v>82</v>
      </c>
      <c r="AY165" s="15" t="s">
        <v>146</v>
      </c>
      <c r="BE165" s="148">
        <f>IF(N165="základní",J165,0)</f>
        <v>0</v>
      </c>
      <c r="BF165" s="148">
        <f>IF(N165="snížená",J165,0)</f>
        <v>0</v>
      </c>
      <c r="BG165" s="148">
        <f>IF(N165="zákl. přenesená",J165,0)</f>
        <v>0</v>
      </c>
      <c r="BH165" s="148">
        <f>IF(N165="sníž. přenesená",J165,0)</f>
        <v>0</v>
      </c>
      <c r="BI165" s="148">
        <f>IF(N165="nulová",J165,0)</f>
        <v>0</v>
      </c>
      <c r="BJ165" s="15" t="s">
        <v>80</v>
      </c>
      <c r="BK165" s="148">
        <f>ROUND(I165*H165,2)</f>
        <v>0</v>
      </c>
      <c r="BL165" s="15" t="s">
        <v>154</v>
      </c>
      <c r="BM165" s="147" t="s">
        <v>299</v>
      </c>
    </row>
    <row r="166" spans="1:65" s="2" customFormat="1" ht="24.2" customHeight="1">
      <c r="A166" s="30"/>
      <c r="B166" s="135"/>
      <c r="C166" s="136" t="s">
        <v>300</v>
      </c>
      <c r="D166" s="136" t="s">
        <v>149</v>
      </c>
      <c r="E166" s="137" t="s">
        <v>301</v>
      </c>
      <c r="F166" s="138" t="s">
        <v>302</v>
      </c>
      <c r="G166" s="139" t="s">
        <v>152</v>
      </c>
      <c r="H166" s="140">
        <v>4</v>
      </c>
      <c r="I166" s="141"/>
      <c r="J166" s="142">
        <f>ROUND(I166*H166,2)</f>
        <v>0</v>
      </c>
      <c r="K166" s="138" t="s">
        <v>153</v>
      </c>
      <c r="L166" s="31"/>
      <c r="M166" s="143" t="s">
        <v>3</v>
      </c>
      <c r="N166" s="144" t="s">
        <v>43</v>
      </c>
      <c r="O166" s="51"/>
      <c r="P166" s="145">
        <f>O166*H166</f>
        <v>0</v>
      </c>
      <c r="Q166" s="145">
        <v>0.00285</v>
      </c>
      <c r="R166" s="145">
        <f>Q166*H166</f>
        <v>0.0114</v>
      </c>
      <c r="S166" s="145">
        <v>0</v>
      </c>
      <c r="T166" s="146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47" t="s">
        <v>154</v>
      </c>
      <c r="AT166" s="147" t="s">
        <v>149</v>
      </c>
      <c r="AU166" s="147" t="s">
        <v>82</v>
      </c>
      <c r="AY166" s="15" t="s">
        <v>146</v>
      </c>
      <c r="BE166" s="148">
        <f>IF(N166="základní",J166,0)</f>
        <v>0</v>
      </c>
      <c r="BF166" s="148">
        <f>IF(N166="snížená",J166,0)</f>
        <v>0</v>
      </c>
      <c r="BG166" s="148">
        <f>IF(N166="zákl. přenesená",J166,0)</f>
        <v>0</v>
      </c>
      <c r="BH166" s="148">
        <f>IF(N166="sníž. přenesená",J166,0)</f>
        <v>0</v>
      </c>
      <c r="BI166" s="148">
        <f>IF(N166="nulová",J166,0)</f>
        <v>0</v>
      </c>
      <c r="BJ166" s="15" t="s">
        <v>80</v>
      </c>
      <c r="BK166" s="148">
        <f>ROUND(I166*H166,2)</f>
        <v>0</v>
      </c>
      <c r="BL166" s="15" t="s">
        <v>154</v>
      </c>
      <c r="BM166" s="147" t="s">
        <v>303</v>
      </c>
    </row>
    <row r="167" spans="1:47" s="2" customFormat="1" ht="12">
      <c r="A167" s="30"/>
      <c r="B167" s="31"/>
      <c r="C167" s="30"/>
      <c r="D167" s="149" t="s">
        <v>156</v>
      </c>
      <c r="E167" s="30"/>
      <c r="F167" s="150" t="s">
        <v>304</v>
      </c>
      <c r="G167" s="30"/>
      <c r="H167" s="30"/>
      <c r="I167" s="151"/>
      <c r="J167" s="30"/>
      <c r="K167" s="30"/>
      <c r="L167" s="31"/>
      <c r="M167" s="152"/>
      <c r="N167" s="153"/>
      <c r="O167" s="51"/>
      <c r="P167" s="51"/>
      <c r="Q167" s="51"/>
      <c r="R167" s="51"/>
      <c r="S167" s="51"/>
      <c r="T167" s="52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T167" s="15" t="s">
        <v>156</v>
      </c>
      <c r="AU167" s="15" t="s">
        <v>82</v>
      </c>
    </row>
    <row r="168" spans="1:65" s="2" customFormat="1" ht="21.75" customHeight="1">
      <c r="A168" s="30"/>
      <c r="B168" s="135"/>
      <c r="C168" s="136" t="s">
        <v>305</v>
      </c>
      <c r="D168" s="136" t="s">
        <v>149</v>
      </c>
      <c r="E168" s="137" t="s">
        <v>306</v>
      </c>
      <c r="F168" s="138" t="s">
        <v>307</v>
      </c>
      <c r="G168" s="139" t="s">
        <v>169</v>
      </c>
      <c r="H168" s="140">
        <v>8.429</v>
      </c>
      <c r="I168" s="141"/>
      <c r="J168" s="142">
        <f>ROUND(I168*H168,2)</f>
        <v>0</v>
      </c>
      <c r="K168" s="138" t="s">
        <v>153</v>
      </c>
      <c r="L168" s="31"/>
      <c r="M168" s="143" t="s">
        <v>3</v>
      </c>
      <c r="N168" s="144" t="s">
        <v>43</v>
      </c>
      <c r="O168" s="51"/>
      <c r="P168" s="145">
        <f>O168*H168</f>
        <v>0</v>
      </c>
      <c r="Q168" s="145">
        <v>2.50187</v>
      </c>
      <c r="R168" s="145">
        <f>Q168*H168</f>
        <v>21.088262229999998</v>
      </c>
      <c r="S168" s="145">
        <v>0</v>
      </c>
      <c r="T168" s="146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47" t="s">
        <v>154</v>
      </c>
      <c r="AT168" s="147" t="s">
        <v>149</v>
      </c>
      <c r="AU168" s="147" t="s">
        <v>82</v>
      </c>
      <c r="AY168" s="15" t="s">
        <v>146</v>
      </c>
      <c r="BE168" s="148">
        <f>IF(N168="základní",J168,0)</f>
        <v>0</v>
      </c>
      <c r="BF168" s="148">
        <f>IF(N168="snížená",J168,0)</f>
        <v>0</v>
      </c>
      <c r="BG168" s="148">
        <f>IF(N168="zákl. přenesená",J168,0)</f>
        <v>0</v>
      </c>
      <c r="BH168" s="148">
        <f>IF(N168="sníž. přenesená",J168,0)</f>
        <v>0</v>
      </c>
      <c r="BI168" s="148">
        <f>IF(N168="nulová",J168,0)</f>
        <v>0</v>
      </c>
      <c r="BJ168" s="15" t="s">
        <v>80</v>
      </c>
      <c r="BK168" s="148">
        <f>ROUND(I168*H168,2)</f>
        <v>0</v>
      </c>
      <c r="BL168" s="15" t="s">
        <v>154</v>
      </c>
      <c r="BM168" s="147" t="s">
        <v>308</v>
      </c>
    </row>
    <row r="169" spans="1:47" s="2" customFormat="1" ht="12">
      <c r="A169" s="30"/>
      <c r="B169" s="31"/>
      <c r="C169" s="30"/>
      <c r="D169" s="149" t="s">
        <v>156</v>
      </c>
      <c r="E169" s="30"/>
      <c r="F169" s="150" t="s">
        <v>309</v>
      </c>
      <c r="G169" s="30"/>
      <c r="H169" s="30"/>
      <c r="I169" s="151"/>
      <c r="J169" s="30"/>
      <c r="K169" s="30"/>
      <c r="L169" s="31"/>
      <c r="M169" s="152"/>
      <c r="N169" s="153"/>
      <c r="O169" s="51"/>
      <c r="P169" s="51"/>
      <c r="Q169" s="51"/>
      <c r="R169" s="51"/>
      <c r="S169" s="51"/>
      <c r="T169" s="52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T169" s="15" t="s">
        <v>156</v>
      </c>
      <c r="AU169" s="15" t="s">
        <v>82</v>
      </c>
    </row>
    <row r="170" spans="1:65" s="2" customFormat="1" ht="16.5" customHeight="1">
      <c r="A170" s="30"/>
      <c r="B170" s="135"/>
      <c r="C170" s="136" t="s">
        <v>310</v>
      </c>
      <c r="D170" s="136" t="s">
        <v>149</v>
      </c>
      <c r="E170" s="137" t="s">
        <v>311</v>
      </c>
      <c r="F170" s="138" t="s">
        <v>312</v>
      </c>
      <c r="G170" s="139" t="s">
        <v>152</v>
      </c>
      <c r="H170" s="140">
        <v>120.42</v>
      </c>
      <c r="I170" s="141"/>
      <c r="J170" s="142">
        <f>ROUND(I170*H170,2)</f>
        <v>0</v>
      </c>
      <c r="K170" s="138" t="s">
        <v>153</v>
      </c>
      <c r="L170" s="31"/>
      <c r="M170" s="143" t="s">
        <v>3</v>
      </c>
      <c r="N170" s="144" t="s">
        <v>43</v>
      </c>
      <c r="O170" s="51"/>
      <c r="P170" s="145">
        <f>O170*H170</f>
        <v>0</v>
      </c>
      <c r="Q170" s="145">
        <v>0.00048</v>
      </c>
      <c r="R170" s="145">
        <f>Q170*H170</f>
        <v>0.0578016</v>
      </c>
      <c r="S170" s="145">
        <v>0</v>
      </c>
      <c r="T170" s="146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47" t="s">
        <v>154</v>
      </c>
      <c r="AT170" s="147" t="s">
        <v>149</v>
      </c>
      <c r="AU170" s="147" t="s">
        <v>82</v>
      </c>
      <c r="AY170" s="15" t="s">
        <v>146</v>
      </c>
      <c r="BE170" s="148">
        <f>IF(N170="základní",J170,0)</f>
        <v>0</v>
      </c>
      <c r="BF170" s="148">
        <f>IF(N170="snížená",J170,0)</f>
        <v>0</v>
      </c>
      <c r="BG170" s="148">
        <f>IF(N170="zákl. přenesená",J170,0)</f>
        <v>0</v>
      </c>
      <c r="BH170" s="148">
        <f>IF(N170="sníž. přenesená",J170,0)</f>
        <v>0</v>
      </c>
      <c r="BI170" s="148">
        <f>IF(N170="nulová",J170,0)</f>
        <v>0</v>
      </c>
      <c r="BJ170" s="15" t="s">
        <v>80</v>
      </c>
      <c r="BK170" s="148">
        <f>ROUND(I170*H170,2)</f>
        <v>0</v>
      </c>
      <c r="BL170" s="15" t="s">
        <v>154</v>
      </c>
      <c r="BM170" s="147" t="s">
        <v>313</v>
      </c>
    </row>
    <row r="171" spans="1:47" s="2" customFormat="1" ht="12">
      <c r="A171" s="30"/>
      <c r="B171" s="31"/>
      <c r="C171" s="30"/>
      <c r="D171" s="149" t="s">
        <v>156</v>
      </c>
      <c r="E171" s="30"/>
      <c r="F171" s="150" t="s">
        <v>314</v>
      </c>
      <c r="G171" s="30"/>
      <c r="H171" s="30"/>
      <c r="I171" s="151"/>
      <c r="J171" s="30"/>
      <c r="K171" s="30"/>
      <c r="L171" s="31"/>
      <c r="M171" s="152"/>
      <c r="N171" s="153"/>
      <c r="O171" s="51"/>
      <c r="P171" s="51"/>
      <c r="Q171" s="51"/>
      <c r="R171" s="51"/>
      <c r="S171" s="51"/>
      <c r="T171" s="52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T171" s="15" t="s">
        <v>156</v>
      </c>
      <c r="AU171" s="15" t="s">
        <v>82</v>
      </c>
    </row>
    <row r="172" spans="1:65" s="2" customFormat="1" ht="16.5" customHeight="1">
      <c r="A172" s="30"/>
      <c r="B172" s="135"/>
      <c r="C172" s="136" t="s">
        <v>315</v>
      </c>
      <c r="D172" s="136" t="s">
        <v>149</v>
      </c>
      <c r="E172" s="137" t="s">
        <v>316</v>
      </c>
      <c r="F172" s="138" t="s">
        <v>317</v>
      </c>
      <c r="G172" s="139" t="s">
        <v>152</v>
      </c>
      <c r="H172" s="140">
        <v>252.635</v>
      </c>
      <c r="I172" s="141"/>
      <c r="J172" s="142">
        <f>ROUND(I172*H172,2)</f>
        <v>0</v>
      </c>
      <c r="K172" s="138" t="s">
        <v>153</v>
      </c>
      <c r="L172" s="31"/>
      <c r="M172" s="143" t="s">
        <v>3</v>
      </c>
      <c r="N172" s="144" t="s">
        <v>43</v>
      </c>
      <c r="O172" s="51"/>
      <c r="P172" s="145">
        <f>O172*H172</f>
        <v>0</v>
      </c>
      <c r="Q172" s="145">
        <v>0.0378</v>
      </c>
      <c r="R172" s="145">
        <f>Q172*H172</f>
        <v>9.549603</v>
      </c>
      <c r="S172" s="145">
        <v>0</v>
      </c>
      <c r="T172" s="146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47" t="s">
        <v>154</v>
      </c>
      <c r="AT172" s="147" t="s">
        <v>149</v>
      </c>
      <c r="AU172" s="147" t="s">
        <v>82</v>
      </c>
      <c r="AY172" s="15" t="s">
        <v>146</v>
      </c>
      <c r="BE172" s="148">
        <f>IF(N172="základní",J172,0)</f>
        <v>0</v>
      </c>
      <c r="BF172" s="148">
        <f>IF(N172="snížená",J172,0)</f>
        <v>0</v>
      </c>
      <c r="BG172" s="148">
        <f>IF(N172="zákl. přenesená",J172,0)</f>
        <v>0</v>
      </c>
      <c r="BH172" s="148">
        <f>IF(N172="sníž. přenesená",J172,0)</f>
        <v>0</v>
      </c>
      <c r="BI172" s="148">
        <f>IF(N172="nulová",J172,0)</f>
        <v>0</v>
      </c>
      <c r="BJ172" s="15" t="s">
        <v>80</v>
      </c>
      <c r="BK172" s="148">
        <f>ROUND(I172*H172,2)</f>
        <v>0</v>
      </c>
      <c r="BL172" s="15" t="s">
        <v>154</v>
      </c>
      <c r="BM172" s="147" t="s">
        <v>318</v>
      </c>
    </row>
    <row r="173" spans="1:47" s="2" customFormat="1" ht="12">
      <c r="A173" s="30"/>
      <c r="B173" s="31"/>
      <c r="C173" s="30"/>
      <c r="D173" s="149" t="s">
        <v>156</v>
      </c>
      <c r="E173" s="30"/>
      <c r="F173" s="150" t="s">
        <v>319</v>
      </c>
      <c r="G173" s="30"/>
      <c r="H173" s="30"/>
      <c r="I173" s="151"/>
      <c r="J173" s="30"/>
      <c r="K173" s="30"/>
      <c r="L173" s="31"/>
      <c r="M173" s="152"/>
      <c r="N173" s="153"/>
      <c r="O173" s="51"/>
      <c r="P173" s="51"/>
      <c r="Q173" s="51"/>
      <c r="R173" s="51"/>
      <c r="S173" s="51"/>
      <c r="T173" s="52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T173" s="15" t="s">
        <v>156</v>
      </c>
      <c r="AU173" s="15" t="s">
        <v>82</v>
      </c>
    </row>
    <row r="174" spans="2:63" s="12" customFormat="1" ht="22.9" customHeight="1">
      <c r="B174" s="122"/>
      <c r="D174" s="123" t="s">
        <v>71</v>
      </c>
      <c r="E174" s="133" t="s">
        <v>192</v>
      </c>
      <c r="F174" s="133" t="s">
        <v>320</v>
      </c>
      <c r="I174" s="125"/>
      <c r="J174" s="134">
        <f>BK174</f>
        <v>0</v>
      </c>
      <c r="L174" s="122"/>
      <c r="M174" s="127"/>
      <c r="N174" s="128"/>
      <c r="O174" s="128"/>
      <c r="P174" s="129">
        <f>SUM(P175:P204)</f>
        <v>0</v>
      </c>
      <c r="Q174" s="128"/>
      <c r="R174" s="129">
        <f>SUM(R175:R204)</f>
        <v>0</v>
      </c>
      <c r="S174" s="128"/>
      <c r="T174" s="130">
        <f>SUM(T175:T204)</f>
        <v>67.551175</v>
      </c>
      <c r="AR174" s="123" t="s">
        <v>80</v>
      </c>
      <c r="AT174" s="131" t="s">
        <v>71</v>
      </c>
      <c r="AU174" s="131" t="s">
        <v>80</v>
      </c>
      <c r="AY174" s="123" t="s">
        <v>146</v>
      </c>
      <c r="BK174" s="132">
        <f>SUM(BK175:BK204)</f>
        <v>0</v>
      </c>
    </row>
    <row r="175" spans="1:65" s="2" customFormat="1" ht="21.75" customHeight="1">
      <c r="A175" s="30"/>
      <c r="B175" s="135"/>
      <c r="C175" s="136" t="s">
        <v>321</v>
      </c>
      <c r="D175" s="136" t="s">
        <v>149</v>
      </c>
      <c r="E175" s="137" t="s">
        <v>322</v>
      </c>
      <c r="F175" s="138" t="s">
        <v>323</v>
      </c>
      <c r="G175" s="139" t="s">
        <v>152</v>
      </c>
      <c r="H175" s="140">
        <v>932.564</v>
      </c>
      <c r="I175" s="141"/>
      <c r="J175" s="142">
        <f>ROUND(I175*H175,2)</f>
        <v>0</v>
      </c>
      <c r="K175" s="138" t="s">
        <v>3</v>
      </c>
      <c r="L175" s="31"/>
      <c r="M175" s="143" t="s">
        <v>3</v>
      </c>
      <c r="N175" s="144" t="s">
        <v>43</v>
      </c>
      <c r="O175" s="51"/>
      <c r="P175" s="145">
        <f>O175*H175</f>
        <v>0</v>
      </c>
      <c r="Q175" s="145">
        <v>0</v>
      </c>
      <c r="R175" s="145">
        <f>Q175*H175</f>
        <v>0</v>
      </c>
      <c r="S175" s="145">
        <v>0</v>
      </c>
      <c r="T175" s="146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47" t="s">
        <v>154</v>
      </c>
      <c r="AT175" s="147" t="s">
        <v>149</v>
      </c>
      <c r="AU175" s="147" t="s">
        <v>82</v>
      </c>
      <c r="AY175" s="15" t="s">
        <v>146</v>
      </c>
      <c r="BE175" s="148">
        <f>IF(N175="základní",J175,0)</f>
        <v>0</v>
      </c>
      <c r="BF175" s="148">
        <f>IF(N175="snížená",J175,0)</f>
        <v>0</v>
      </c>
      <c r="BG175" s="148">
        <f>IF(N175="zákl. přenesená",J175,0)</f>
        <v>0</v>
      </c>
      <c r="BH175" s="148">
        <f>IF(N175="sníž. přenesená",J175,0)</f>
        <v>0</v>
      </c>
      <c r="BI175" s="148">
        <f>IF(N175="nulová",J175,0)</f>
        <v>0</v>
      </c>
      <c r="BJ175" s="15" t="s">
        <v>80</v>
      </c>
      <c r="BK175" s="148">
        <f>ROUND(I175*H175,2)</f>
        <v>0</v>
      </c>
      <c r="BL175" s="15" t="s">
        <v>154</v>
      </c>
      <c r="BM175" s="147" t="s">
        <v>324</v>
      </c>
    </row>
    <row r="176" spans="1:65" s="2" customFormat="1" ht="16.5" customHeight="1">
      <c r="A176" s="30"/>
      <c r="B176" s="135"/>
      <c r="C176" s="136" t="s">
        <v>325</v>
      </c>
      <c r="D176" s="136" t="s">
        <v>149</v>
      </c>
      <c r="E176" s="137" t="s">
        <v>326</v>
      </c>
      <c r="F176" s="138" t="s">
        <v>327</v>
      </c>
      <c r="G176" s="139" t="s">
        <v>152</v>
      </c>
      <c r="H176" s="140">
        <v>416.715</v>
      </c>
      <c r="I176" s="141"/>
      <c r="J176" s="142">
        <f>ROUND(I176*H176,2)</f>
        <v>0</v>
      </c>
      <c r="K176" s="138" t="s">
        <v>3</v>
      </c>
      <c r="L176" s="31"/>
      <c r="M176" s="143" t="s">
        <v>3</v>
      </c>
      <c r="N176" s="144" t="s">
        <v>43</v>
      </c>
      <c r="O176" s="51"/>
      <c r="P176" s="145">
        <f>O176*H176</f>
        <v>0</v>
      </c>
      <c r="Q176" s="145">
        <v>0</v>
      </c>
      <c r="R176" s="145">
        <f>Q176*H176</f>
        <v>0</v>
      </c>
      <c r="S176" s="145">
        <v>0</v>
      </c>
      <c r="T176" s="146">
        <f>S176*H176</f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47" t="s">
        <v>154</v>
      </c>
      <c r="AT176" s="147" t="s">
        <v>149</v>
      </c>
      <c r="AU176" s="147" t="s">
        <v>82</v>
      </c>
      <c r="AY176" s="15" t="s">
        <v>146</v>
      </c>
      <c r="BE176" s="148">
        <f>IF(N176="základní",J176,0)</f>
        <v>0</v>
      </c>
      <c r="BF176" s="148">
        <f>IF(N176="snížená",J176,0)</f>
        <v>0</v>
      </c>
      <c r="BG176" s="148">
        <f>IF(N176="zákl. přenesená",J176,0)</f>
        <v>0</v>
      </c>
      <c r="BH176" s="148">
        <f>IF(N176="sníž. přenesená",J176,0)</f>
        <v>0</v>
      </c>
      <c r="BI176" s="148">
        <f>IF(N176="nulová",J176,0)</f>
        <v>0</v>
      </c>
      <c r="BJ176" s="15" t="s">
        <v>80</v>
      </c>
      <c r="BK176" s="148">
        <f>ROUND(I176*H176,2)</f>
        <v>0</v>
      </c>
      <c r="BL176" s="15" t="s">
        <v>154</v>
      </c>
      <c r="BM176" s="147" t="s">
        <v>328</v>
      </c>
    </row>
    <row r="177" spans="1:65" s="2" customFormat="1" ht="21.75" customHeight="1">
      <c r="A177" s="30"/>
      <c r="B177" s="135"/>
      <c r="C177" s="136" t="s">
        <v>329</v>
      </c>
      <c r="D177" s="136" t="s">
        <v>149</v>
      </c>
      <c r="E177" s="137" t="s">
        <v>330</v>
      </c>
      <c r="F177" s="138" t="s">
        <v>331</v>
      </c>
      <c r="G177" s="139" t="s">
        <v>202</v>
      </c>
      <c r="H177" s="140">
        <v>10</v>
      </c>
      <c r="I177" s="141"/>
      <c r="J177" s="142">
        <f>ROUND(I177*H177,2)</f>
        <v>0</v>
      </c>
      <c r="K177" s="138" t="s">
        <v>153</v>
      </c>
      <c r="L177" s="31"/>
      <c r="M177" s="143" t="s">
        <v>3</v>
      </c>
      <c r="N177" s="144" t="s">
        <v>43</v>
      </c>
      <c r="O177" s="51"/>
      <c r="P177" s="145">
        <f>O177*H177</f>
        <v>0</v>
      </c>
      <c r="Q177" s="145">
        <v>0</v>
      </c>
      <c r="R177" s="145">
        <f>Q177*H177</f>
        <v>0</v>
      </c>
      <c r="S177" s="145">
        <v>0.022</v>
      </c>
      <c r="T177" s="146">
        <f>S177*H177</f>
        <v>0.21999999999999997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47" t="s">
        <v>228</v>
      </c>
      <c r="AT177" s="147" t="s">
        <v>149</v>
      </c>
      <c r="AU177" s="147" t="s">
        <v>82</v>
      </c>
      <c r="AY177" s="15" t="s">
        <v>146</v>
      </c>
      <c r="BE177" s="148">
        <f>IF(N177="základní",J177,0)</f>
        <v>0</v>
      </c>
      <c r="BF177" s="148">
        <f>IF(N177="snížená",J177,0)</f>
        <v>0</v>
      </c>
      <c r="BG177" s="148">
        <f>IF(N177="zákl. přenesená",J177,0)</f>
        <v>0</v>
      </c>
      <c r="BH177" s="148">
        <f>IF(N177="sníž. přenesená",J177,0)</f>
        <v>0</v>
      </c>
      <c r="BI177" s="148">
        <f>IF(N177="nulová",J177,0)</f>
        <v>0</v>
      </c>
      <c r="BJ177" s="15" t="s">
        <v>80</v>
      </c>
      <c r="BK177" s="148">
        <f>ROUND(I177*H177,2)</f>
        <v>0</v>
      </c>
      <c r="BL177" s="15" t="s">
        <v>228</v>
      </c>
      <c r="BM177" s="147" t="s">
        <v>332</v>
      </c>
    </row>
    <row r="178" spans="1:47" s="2" customFormat="1" ht="12">
      <c r="A178" s="30"/>
      <c r="B178" s="31"/>
      <c r="C178" s="30"/>
      <c r="D178" s="149" t="s">
        <v>156</v>
      </c>
      <c r="E178" s="30"/>
      <c r="F178" s="150" t="s">
        <v>333</v>
      </c>
      <c r="G178" s="30"/>
      <c r="H178" s="30"/>
      <c r="I178" s="151"/>
      <c r="J178" s="30"/>
      <c r="K178" s="30"/>
      <c r="L178" s="31"/>
      <c r="M178" s="152"/>
      <c r="N178" s="153"/>
      <c r="O178" s="51"/>
      <c r="P178" s="51"/>
      <c r="Q178" s="51"/>
      <c r="R178" s="51"/>
      <c r="S178" s="51"/>
      <c r="T178" s="52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T178" s="15" t="s">
        <v>156</v>
      </c>
      <c r="AU178" s="15" t="s">
        <v>82</v>
      </c>
    </row>
    <row r="179" spans="1:65" s="2" customFormat="1" ht="16.5" customHeight="1">
      <c r="A179" s="30"/>
      <c r="B179" s="135"/>
      <c r="C179" s="136" t="s">
        <v>334</v>
      </c>
      <c r="D179" s="136" t="s">
        <v>149</v>
      </c>
      <c r="E179" s="137" t="s">
        <v>335</v>
      </c>
      <c r="F179" s="138" t="s">
        <v>336</v>
      </c>
      <c r="G179" s="139" t="s">
        <v>202</v>
      </c>
      <c r="H179" s="140">
        <v>35</v>
      </c>
      <c r="I179" s="141"/>
      <c r="J179" s="142">
        <f>ROUND(I179*H179,2)</f>
        <v>0</v>
      </c>
      <c r="K179" s="138" t="s">
        <v>153</v>
      </c>
      <c r="L179" s="31"/>
      <c r="M179" s="143" t="s">
        <v>3</v>
      </c>
      <c r="N179" s="144" t="s">
        <v>43</v>
      </c>
      <c r="O179" s="51"/>
      <c r="P179" s="145">
        <f>O179*H179</f>
        <v>0</v>
      </c>
      <c r="Q179" s="145">
        <v>0</v>
      </c>
      <c r="R179" s="145">
        <f>Q179*H179</f>
        <v>0</v>
      </c>
      <c r="S179" s="145">
        <v>0.023</v>
      </c>
      <c r="T179" s="146">
        <f>S179*H179</f>
        <v>0.8049999999999999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47" t="s">
        <v>154</v>
      </c>
      <c r="AT179" s="147" t="s">
        <v>149</v>
      </c>
      <c r="AU179" s="147" t="s">
        <v>82</v>
      </c>
      <c r="AY179" s="15" t="s">
        <v>146</v>
      </c>
      <c r="BE179" s="148">
        <f>IF(N179="základní",J179,0)</f>
        <v>0</v>
      </c>
      <c r="BF179" s="148">
        <f>IF(N179="snížená",J179,0)</f>
        <v>0</v>
      </c>
      <c r="BG179" s="148">
        <f>IF(N179="zákl. přenesená",J179,0)</f>
        <v>0</v>
      </c>
      <c r="BH179" s="148">
        <f>IF(N179="sníž. přenesená",J179,0)</f>
        <v>0</v>
      </c>
      <c r="BI179" s="148">
        <f>IF(N179="nulová",J179,0)</f>
        <v>0</v>
      </c>
      <c r="BJ179" s="15" t="s">
        <v>80</v>
      </c>
      <c r="BK179" s="148">
        <f>ROUND(I179*H179,2)</f>
        <v>0</v>
      </c>
      <c r="BL179" s="15" t="s">
        <v>154</v>
      </c>
      <c r="BM179" s="147" t="s">
        <v>337</v>
      </c>
    </row>
    <row r="180" spans="1:47" s="2" customFormat="1" ht="12">
      <c r="A180" s="30"/>
      <c r="B180" s="31"/>
      <c r="C180" s="30"/>
      <c r="D180" s="149" t="s">
        <v>156</v>
      </c>
      <c r="E180" s="30"/>
      <c r="F180" s="150" t="s">
        <v>338</v>
      </c>
      <c r="G180" s="30"/>
      <c r="H180" s="30"/>
      <c r="I180" s="151"/>
      <c r="J180" s="30"/>
      <c r="K180" s="30"/>
      <c r="L180" s="31"/>
      <c r="M180" s="152"/>
      <c r="N180" s="153"/>
      <c r="O180" s="51"/>
      <c r="P180" s="51"/>
      <c r="Q180" s="51"/>
      <c r="R180" s="51"/>
      <c r="S180" s="51"/>
      <c r="T180" s="52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T180" s="15" t="s">
        <v>156</v>
      </c>
      <c r="AU180" s="15" t="s">
        <v>82</v>
      </c>
    </row>
    <row r="181" spans="1:65" s="2" customFormat="1" ht="16.5" customHeight="1">
      <c r="A181" s="30"/>
      <c r="B181" s="135"/>
      <c r="C181" s="136" t="s">
        <v>339</v>
      </c>
      <c r="D181" s="136" t="s">
        <v>149</v>
      </c>
      <c r="E181" s="137" t="s">
        <v>340</v>
      </c>
      <c r="F181" s="138" t="s">
        <v>341</v>
      </c>
      <c r="G181" s="139" t="s">
        <v>342</v>
      </c>
      <c r="H181" s="140">
        <v>5</v>
      </c>
      <c r="I181" s="141"/>
      <c r="J181" s="142">
        <f aca="true" t="shared" si="0" ref="J181:J190">ROUND(I181*H181,2)</f>
        <v>0</v>
      </c>
      <c r="K181" s="138" t="s">
        <v>3</v>
      </c>
      <c r="L181" s="31"/>
      <c r="M181" s="143" t="s">
        <v>3</v>
      </c>
      <c r="N181" s="144" t="s">
        <v>43</v>
      </c>
      <c r="O181" s="51"/>
      <c r="P181" s="145">
        <f aca="true" t="shared" si="1" ref="P181:P190">O181*H181</f>
        <v>0</v>
      </c>
      <c r="Q181" s="145">
        <v>0</v>
      </c>
      <c r="R181" s="145">
        <f aca="true" t="shared" si="2" ref="R181:R190">Q181*H181</f>
        <v>0</v>
      </c>
      <c r="S181" s="145">
        <v>0</v>
      </c>
      <c r="T181" s="146">
        <f aca="true" t="shared" si="3" ref="T181:T190"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47" t="s">
        <v>154</v>
      </c>
      <c r="AT181" s="147" t="s">
        <v>149</v>
      </c>
      <c r="AU181" s="147" t="s">
        <v>82</v>
      </c>
      <c r="AY181" s="15" t="s">
        <v>146</v>
      </c>
      <c r="BE181" s="148">
        <f aca="true" t="shared" si="4" ref="BE181:BE190">IF(N181="základní",J181,0)</f>
        <v>0</v>
      </c>
      <c r="BF181" s="148">
        <f aca="true" t="shared" si="5" ref="BF181:BF190">IF(N181="snížená",J181,0)</f>
        <v>0</v>
      </c>
      <c r="BG181" s="148">
        <f aca="true" t="shared" si="6" ref="BG181:BG190">IF(N181="zákl. přenesená",J181,0)</f>
        <v>0</v>
      </c>
      <c r="BH181" s="148">
        <f aca="true" t="shared" si="7" ref="BH181:BH190">IF(N181="sníž. přenesená",J181,0)</f>
        <v>0</v>
      </c>
      <c r="BI181" s="148">
        <f aca="true" t="shared" si="8" ref="BI181:BI190">IF(N181="nulová",J181,0)</f>
        <v>0</v>
      </c>
      <c r="BJ181" s="15" t="s">
        <v>80</v>
      </c>
      <c r="BK181" s="148">
        <f aca="true" t="shared" si="9" ref="BK181:BK190">ROUND(I181*H181,2)</f>
        <v>0</v>
      </c>
      <c r="BL181" s="15" t="s">
        <v>154</v>
      </c>
      <c r="BM181" s="147" t="s">
        <v>343</v>
      </c>
    </row>
    <row r="182" spans="1:65" s="2" customFormat="1" ht="16.5" customHeight="1">
      <c r="A182" s="30"/>
      <c r="B182" s="135"/>
      <c r="C182" s="136" t="s">
        <v>344</v>
      </c>
      <c r="D182" s="136" t="s">
        <v>149</v>
      </c>
      <c r="E182" s="137" t="s">
        <v>345</v>
      </c>
      <c r="F182" s="138" t="s">
        <v>346</v>
      </c>
      <c r="G182" s="139" t="s">
        <v>347</v>
      </c>
      <c r="H182" s="140">
        <v>1</v>
      </c>
      <c r="I182" s="141"/>
      <c r="J182" s="142">
        <f t="shared" si="0"/>
        <v>0</v>
      </c>
      <c r="K182" s="138" t="s">
        <v>3</v>
      </c>
      <c r="L182" s="31"/>
      <c r="M182" s="143" t="s">
        <v>3</v>
      </c>
      <c r="N182" s="144" t="s">
        <v>43</v>
      </c>
      <c r="O182" s="51"/>
      <c r="P182" s="145">
        <f t="shared" si="1"/>
        <v>0</v>
      </c>
      <c r="Q182" s="145">
        <v>0</v>
      </c>
      <c r="R182" s="145">
        <f t="shared" si="2"/>
        <v>0</v>
      </c>
      <c r="S182" s="145">
        <v>0</v>
      </c>
      <c r="T182" s="146">
        <f t="shared" si="3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47" t="s">
        <v>154</v>
      </c>
      <c r="AT182" s="147" t="s">
        <v>149</v>
      </c>
      <c r="AU182" s="147" t="s">
        <v>82</v>
      </c>
      <c r="AY182" s="15" t="s">
        <v>146</v>
      </c>
      <c r="BE182" s="148">
        <f t="shared" si="4"/>
        <v>0</v>
      </c>
      <c r="BF182" s="148">
        <f t="shared" si="5"/>
        <v>0</v>
      </c>
      <c r="BG182" s="148">
        <f t="shared" si="6"/>
        <v>0</v>
      </c>
      <c r="BH182" s="148">
        <f t="shared" si="7"/>
        <v>0</v>
      </c>
      <c r="BI182" s="148">
        <f t="shared" si="8"/>
        <v>0</v>
      </c>
      <c r="BJ182" s="15" t="s">
        <v>80</v>
      </c>
      <c r="BK182" s="148">
        <f t="shared" si="9"/>
        <v>0</v>
      </c>
      <c r="BL182" s="15" t="s">
        <v>154</v>
      </c>
      <c r="BM182" s="147" t="s">
        <v>348</v>
      </c>
    </row>
    <row r="183" spans="1:65" s="2" customFormat="1" ht="16.5" customHeight="1">
      <c r="A183" s="30"/>
      <c r="B183" s="135"/>
      <c r="C183" s="136" t="s">
        <v>349</v>
      </c>
      <c r="D183" s="136" t="s">
        <v>149</v>
      </c>
      <c r="E183" s="137" t="s">
        <v>350</v>
      </c>
      <c r="F183" s="138" t="s">
        <v>351</v>
      </c>
      <c r="G183" s="139" t="s">
        <v>342</v>
      </c>
      <c r="H183" s="140">
        <v>3</v>
      </c>
      <c r="I183" s="141"/>
      <c r="J183" s="142">
        <f t="shared" si="0"/>
        <v>0</v>
      </c>
      <c r="K183" s="138" t="s">
        <v>3</v>
      </c>
      <c r="L183" s="31"/>
      <c r="M183" s="143" t="s">
        <v>3</v>
      </c>
      <c r="N183" s="144" t="s">
        <v>43</v>
      </c>
      <c r="O183" s="51"/>
      <c r="P183" s="145">
        <f t="shared" si="1"/>
        <v>0</v>
      </c>
      <c r="Q183" s="145">
        <v>0</v>
      </c>
      <c r="R183" s="145">
        <f t="shared" si="2"/>
        <v>0</v>
      </c>
      <c r="S183" s="145">
        <v>0</v>
      </c>
      <c r="T183" s="146">
        <f t="shared" si="3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47" t="s">
        <v>154</v>
      </c>
      <c r="AT183" s="147" t="s">
        <v>149</v>
      </c>
      <c r="AU183" s="147" t="s">
        <v>82</v>
      </c>
      <c r="AY183" s="15" t="s">
        <v>146</v>
      </c>
      <c r="BE183" s="148">
        <f t="shared" si="4"/>
        <v>0</v>
      </c>
      <c r="BF183" s="148">
        <f t="shared" si="5"/>
        <v>0</v>
      </c>
      <c r="BG183" s="148">
        <f t="shared" si="6"/>
        <v>0</v>
      </c>
      <c r="BH183" s="148">
        <f t="shared" si="7"/>
        <v>0</v>
      </c>
      <c r="BI183" s="148">
        <f t="shared" si="8"/>
        <v>0</v>
      </c>
      <c r="BJ183" s="15" t="s">
        <v>80</v>
      </c>
      <c r="BK183" s="148">
        <f t="shared" si="9"/>
        <v>0</v>
      </c>
      <c r="BL183" s="15" t="s">
        <v>154</v>
      </c>
      <c r="BM183" s="147" t="s">
        <v>352</v>
      </c>
    </row>
    <row r="184" spans="1:65" s="2" customFormat="1" ht="16.5" customHeight="1">
      <c r="A184" s="30"/>
      <c r="B184" s="135"/>
      <c r="C184" s="136" t="s">
        <v>353</v>
      </c>
      <c r="D184" s="136" t="s">
        <v>149</v>
      </c>
      <c r="E184" s="137" t="s">
        <v>354</v>
      </c>
      <c r="F184" s="138" t="s">
        <v>355</v>
      </c>
      <c r="G184" s="139" t="s">
        <v>347</v>
      </c>
      <c r="H184" s="140">
        <v>1</v>
      </c>
      <c r="I184" s="141"/>
      <c r="J184" s="142">
        <f t="shared" si="0"/>
        <v>0</v>
      </c>
      <c r="K184" s="138" t="s">
        <v>3</v>
      </c>
      <c r="L184" s="31"/>
      <c r="M184" s="143" t="s">
        <v>3</v>
      </c>
      <c r="N184" s="144" t="s">
        <v>43</v>
      </c>
      <c r="O184" s="51"/>
      <c r="P184" s="145">
        <f t="shared" si="1"/>
        <v>0</v>
      </c>
      <c r="Q184" s="145">
        <v>0</v>
      </c>
      <c r="R184" s="145">
        <f t="shared" si="2"/>
        <v>0</v>
      </c>
      <c r="S184" s="145">
        <v>0</v>
      </c>
      <c r="T184" s="146">
        <f t="shared" si="3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47" t="s">
        <v>154</v>
      </c>
      <c r="AT184" s="147" t="s">
        <v>149</v>
      </c>
      <c r="AU184" s="147" t="s">
        <v>82</v>
      </c>
      <c r="AY184" s="15" t="s">
        <v>146</v>
      </c>
      <c r="BE184" s="148">
        <f t="shared" si="4"/>
        <v>0</v>
      </c>
      <c r="BF184" s="148">
        <f t="shared" si="5"/>
        <v>0</v>
      </c>
      <c r="BG184" s="148">
        <f t="shared" si="6"/>
        <v>0</v>
      </c>
      <c r="BH184" s="148">
        <f t="shared" si="7"/>
        <v>0</v>
      </c>
      <c r="BI184" s="148">
        <f t="shared" si="8"/>
        <v>0</v>
      </c>
      <c r="BJ184" s="15" t="s">
        <v>80</v>
      </c>
      <c r="BK184" s="148">
        <f t="shared" si="9"/>
        <v>0</v>
      </c>
      <c r="BL184" s="15" t="s">
        <v>154</v>
      </c>
      <c r="BM184" s="147" t="s">
        <v>356</v>
      </c>
    </row>
    <row r="185" spans="1:65" s="2" customFormat="1" ht="16.5" customHeight="1">
      <c r="A185" s="30"/>
      <c r="B185" s="135"/>
      <c r="C185" s="136" t="s">
        <v>357</v>
      </c>
      <c r="D185" s="136" t="s">
        <v>149</v>
      </c>
      <c r="E185" s="137" t="s">
        <v>358</v>
      </c>
      <c r="F185" s="138" t="s">
        <v>359</v>
      </c>
      <c r="G185" s="139" t="s">
        <v>342</v>
      </c>
      <c r="H185" s="140">
        <v>2</v>
      </c>
      <c r="I185" s="141"/>
      <c r="J185" s="142">
        <f t="shared" si="0"/>
        <v>0</v>
      </c>
      <c r="K185" s="138" t="s">
        <v>3</v>
      </c>
      <c r="L185" s="31"/>
      <c r="M185" s="143" t="s">
        <v>3</v>
      </c>
      <c r="N185" s="144" t="s">
        <v>43</v>
      </c>
      <c r="O185" s="51"/>
      <c r="P185" s="145">
        <f t="shared" si="1"/>
        <v>0</v>
      </c>
      <c r="Q185" s="145">
        <v>0</v>
      </c>
      <c r="R185" s="145">
        <f t="shared" si="2"/>
        <v>0</v>
      </c>
      <c r="S185" s="145">
        <v>0</v>
      </c>
      <c r="T185" s="146">
        <f t="shared" si="3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47" t="s">
        <v>154</v>
      </c>
      <c r="AT185" s="147" t="s">
        <v>149</v>
      </c>
      <c r="AU185" s="147" t="s">
        <v>82</v>
      </c>
      <c r="AY185" s="15" t="s">
        <v>146</v>
      </c>
      <c r="BE185" s="148">
        <f t="shared" si="4"/>
        <v>0</v>
      </c>
      <c r="BF185" s="148">
        <f t="shared" si="5"/>
        <v>0</v>
      </c>
      <c r="BG185" s="148">
        <f t="shared" si="6"/>
        <v>0</v>
      </c>
      <c r="BH185" s="148">
        <f t="shared" si="7"/>
        <v>0</v>
      </c>
      <c r="BI185" s="148">
        <f t="shared" si="8"/>
        <v>0</v>
      </c>
      <c r="BJ185" s="15" t="s">
        <v>80</v>
      </c>
      <c r="BK185" s="148">
        <f t="shared" si="9"/>
        <v>0</v>
      </c>
      <c r="BL185" s="15" t="s">
        <v>154</v>
      </c>
      <c r="BM185" s="147" t="s">
        <v>360</v>
      </c>
    </row>
    <row r="186" spans="1:65" s="2" customFormat="1" ht="16.5" customHeight="1">
      <c r="A186" s="30"/>
      <c r="B186" s="135"/>
      <c r="C186" s="136" t="s">
        <v>361</v>
      </c>
      <c r="D186" s="136" t="s">
        <v>149</v>
      </c>
      <c r="E186" s="137" t="s">
        <v>362</v>
      </c>
      <c r="F186" s="138" t="s">
        <v>363</v>
      </c>
      <c r="G186" s="139" t="s">
        <v>342</v>
      </c>
      <c r="H186" s="140">
        <v>1</v>
      </c>
      <c r="I186" s="141"/>
      <c r="J186" s="142">
        <f t="shared" si="0"/>
        <v>0</v>
      </c>
      <c r="K186" s="138" t="s">
        <v>3</v>
      </c>
      <c r="L186" s="31"/>
      <c r="M186" s="143" t="s">
        <v>3</v>
      </c>
      <c r="N186" s="144" t="s">
        <v>43</v>
      </c>
      <c r="O186" s="51"/>
      <c r="P186" s="145">
        <f t="shared" si="1"/>
        <v>0</v>
      </c>
      <c r="Q186" s="145">
        <v>0</v>
      </c>
      <c r="R186" s="145">
        <f t="shared" si="2"/>
        <v>0</v>
      </c>
      <c r="S186" s="145">
        <v>0</v>
      </c>
      <c r="T186" s="146">
        <f t="shared" si="3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47" t="s">
        <v>154</v>
      </c>
      <c r="AT186" s="147" t="s">
        <v>149</v>
      </c>
      <c r="AU186" s="147" t="s">
        <v>82</v>
      </c>
      <c r="AY186" s="15" t="s">
        <v>146</v>
      </c>
      <c r="BE186" s="148">
        <f t="shared" si="4"/>
        <v>0</v>
      </c>
      <c r="BF186" s="148">
        <f t="shared" si="5"/>
        <v>0</v>
      </c>
      <c r="BG186" s="148">
        <f t="shared" si="6"/>
        <v>0</v>
      </c>
      <c r="BH186" s="148">
        <f t="shared" si="7"/>
        <v>0</v>
      </c>
      <c r="BI186" s="148">
        <f t="shared" si="8"/>
        <v>0</v>
      </c>
      <c r="BJ186" s="15" t="s">
        <v>80</v>
      </c>
      <c r="BK186" s="148">
        <f t="shared" si="9"/>
        <v>0</v>
      </c>
      <c r="BL186" s="15" t="s">
        <v>154</v>
      </c>
      <c r="BM186" s="147" t="s">
        <v>364</v>
      </c>
    </row>
    <row r="187" spans="1:65" s="2" customFormat="1" ht="16.5" customHeight="1">
      <c r="A187" s="30"/>
      <c r="B187" s="135"/>
      <c r="C187" s="136" t="s">
        <v>365</v>
      </c>
      <c r="D187" s="136" t="s">
        <v>149</v>
      </c>
      <c r="E187" s="137" t="s">
        <v>366</v>
      </c>
      <c r="F187" s="138" t="s">
        <v>367</v>
      </c>
      <c r="G187" s="139" t="s">
        <v>342</v>
      </c>
      <c r="H187" s="140">
        <v>1</v>
      </c>
      <c r="I187" s="141"/>
      <c r="J187" s="142">
        <f t="shared" si="0"/>
        <v>0</v>
      </c>
      <c r="K187" s="138" t="s">
        <v>3</v>
      </c>
      <c r="L187" s="31"/>
      <c r="M187" s="143" t="s">
        <v>3</v>
      </c>
      <c r="N187" s="144" t="s">
        <v>43</v>
      </c>
      <c r="O187" s="51"/>
      <c r="P187" s="145">
        <f t="shared" si="1"/>
        <v>0</v>
      </c>
      <c r="Q187" s="145">
        <v>0</v>
      </c>
      <c r="R187" s="145">
        <f t="shared" si="2"/>
        <v>0</v>
      </c>
      <c r="S187" s="145">
        <v>0</v>
      </c>
      <c r="T187" s="146">
        <f t="shared" si="3"/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47" t="s">
        <v>154</v>
      </c>
      <c r="AT187" s="147" t="s">
        <v>149</v>
      </c>
      <c r="AU187" s="147" t="s">
        <v>82</v>
      </c>
      <c r="AY187" s="15" t="s">
        <v>146</v>
      </c>
      <c r="BE187" s="148">
        <f t="shared" si="4"/>
        <v>0</v>
      </c>
      <c r="BF187" s="148">
        <f t="shared" si="5"/>
        <v>0</v>
      </c>
      <c r="BG187" s="148">
        <f t="shared" si="6"/>
        <v>0</v>
      </c>
      <c r="BH187" s="148">
        <f t="shared" si="7"/>
        <v>0</v>
      </c>
      <c r="BI187" s="148">
        <f t="shared" si="8"/>
        <v>0</v>
      </c>
      <c r="BJ187" s="15" t="s">
        <v>80</v>
      </c>
      <c r="BK187" s="148">
        <f t="shared" si="9"/>
        <v>0</v>
      </c>
      <c r="BL187" s="15" t="s">
        <v>154</v>
      </c>
      <c r="BM187" s="147" t="s">
        <v>368</v>
      </c>
    </row>
    <row r="188" spans="1:65" s="2" customFormat="1" ht="16.5" customHeight="1">
      <c r="A188" s="30"/>
      <c r="B188" s="135"/>
      <c r="C188" s="136" t="s">
        <v>369</v>
      </c>
      <c r="D188" s="136" t="s">
        <v>149</v>
      </c>
      <c r="E188" s="137" t="s">
        <v>370</v>
      </c>
      <c r="F188" s="138" t="s">
        <v>371</v>
      </c>
      <c r="G188" s="139" t="s">
        <v>342</v>
      </c>
      <c r="H188" s="140">
        <v>1</v>
      </c>
      <c r="I188" s="141"/>
      <c r="J188" s="142">
        <f t="shared" si="0"/>
        <v>0</v>
      </c>
      <c r="K188" s="138" t="s">
        <v>3</v>
      </c>
      <c r="L188" s="31"/>
      <c r="M188" s="143" t="s">
        <v>3</v>
      </c>
      <c r="N188" s="144" t="s">
        <v>43</v>
      </c>
      <c r="O188" s="51"/>
      <c r="P188" s="145">
        <f t="shared" si="1"/>
        <v>0</v>
      </c>
      <c r="Q188" s="145">
        <v>0</v>
      </c>
      <c r="R188" s="145">
        <f t="shared" si="2"/>
        <v>0</v>
      </c>
      <c r="S188" s="145">
        <v>0</v>
      </c>
      <c r="T188" s="146">
        <f t="shared" si="3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47" t="s">
        <v>154</v>
      </c>
      <c r="AT188" s="147" t="s">
        <v>149</v>
      </c>
      <c r="AU188" s="147" t="s">
        <v>82</v>
      </c>
      <c r="AY188" s="15" t="s">
        <v>146</v>
      </c>
      <c r="BE188" s="148">
        <f t="shared" si="4"/>
        <v>0</v>
      </c>
      <c r="BF188" s="148">
        <f t="shared" si="5"/>
        <v>0</v>
      </c>
      <c r="BG188" s="148">
        <f t="shared" si="6"/>
        <v>0</v>
      </c>
      <c r="BH188" s="148">
        <f t="shared" si="7"/>
        <v>0</v>
      </c>
      <c r="BI188" s="148">
        <f t="shared" si="8"/>
        <v>0</v>
      </c>
      <c r="BJ188" s="15" t="s">
        <v>80</v>
      </c>
      <c r="BK188" s="148">
        <f t="shared" si="9"/>
        <v>0</v>
      </c>
      <c r="BL188" s="15" t="s">
        <v>154</v>
      </c>
      <c r="BM188" s="147" t="s">
        <v>372</v>
      </c>
    </row>
    <row r="189" spans="1:65" s="2" customFormat="1" ht="16.5" customHeight="1">
      <c r="A189" s="30"/>
      <c r="B189" s="135"/>
      <c r="C189" s="136" t="s">
        <v>373</v>
      </c>
      <c r="D189" s="136" t="s">
        <v>149</v>
      </c>
      <c r="E189" s="137" t="s">
        <v>374</v>
      </c>
      <c r="F189" s="138" t="s">
        <v>375</v>
      </c>
      <c r="G189" s="139" t="s">
        <v>347</v>
      </c>
      <c r="H189" s="140">
        <v>1</v>
      </c>
      <c r="I189" s="141"/>
      <c r="J189" s="142">
        <f t="shared" si="0"/>
        <v>0</v>
      </c>
      <c r="K189" s="138" t="s">
        <v>3</v>
      </c>
      <c r="L189" s="31"/>
      <c r="M189" s="143" t="s">
        <v>3</v>
      </c>
      <c r="N189" s="144" t="s">
        <v>43</v>
      </c>
      <c r="O189" s="51"/>
      <c r="P189" s="145">
        <f t="shared" si="1"/>
        <v>0</v>
      </c>
      <c r="Q189" s="145">
        <v>0</v>
      </c>
      <c r="R189" s="145">
        <f t="shared" si="2"/>
        <v>0</v>
      </c>
      <c r="S189" s="145">
        <v>0</v>
      </c>
      <c r="T189" s="146">
        <f t="shared" si="3"/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47" t="s">
        <v>154</v>
      </c>
      <c r="AT189" s="147" t="s">
        <v>149</v>
      </c>
      <c r="AU189" s="147" t="s">
        <v>82</v>
      </c>
      <c r="AY189" s="15" t="s">
        <v>146</v>
      </c>
      <c r="BE189" s="148">
        <f t="shared" si="4"/>
        <v>0</v>
      </c>
      <c r="BF189" s="148">
        <f t="shared" si="5"/>
        <v>0</v>
      </c>
      <c r="BG189" s="148">
        <f t="shared" si="6"/>
        <v>0</v>
      </c>
      <c r="BH189" s="148">
        <f t="shared" si="7"/>
        <v>0</v>
      </c>
      <c r="BI189" s="148">
        <f t="shared" si="8"/>
        <v>0</v>
      </c>
      <c r="BJ189" s="15" t="s">
        <v>80</v>
      </c>
      <c r="BK189" s="148">
        <f t="shared" si="9"/>
        <v>0</v>
      </c>
      <c r="BL189" s="15" t="s">
        <v>154</v>
      </c>
      <c r="BM189" s="147" t="s">
        <v>376</v>
      </c>
    </row>
    <row r="190" spans="1:65" s="2" customFormat="1" ht="24.2" customHeight="1">
      <c r="A190" s="30"/>
      <c r="B190" s="135"/>
      <c r="C190" s="136" t="s">
        <v>377</v>
      </c>
      <c r="D190" s="136" t="s">
        <v>149</v>
      </c>
      <c r="E190" s="137" t="s">
        <v>378</v>
      </c>
      <c r="F190" s="138" t="s">
        <v>379</v>
      </c>
      <c r="G190" s="139" t="s">
        <v>152</v>
      </c>
      <c r="H190" s="140">
        <v>44.358</v>
      </c>
      <c r="I190" s="141"/>
      <c r="J190" s="142">
        <f t="shared" si="0"/>
        <v>0</v>
      </c>
      <c r="K190" s="138" t="s">
        <v>153</v>
      </c>
      <c r="L190" s="31"/>
      <c r="M190" s="143" t="s">
        <v>3</v>
      </c>
      <c r="N190" s="144" t="s">
        <v>43</v>
      </c>
      <c r="O190" s="51"/>
      <c r="P190" s="145">
        <f t="shared" si="1"/>
        <v>0</v>
      </c>
      <c r="Q190" s="145">
        <v>0</v>
      </c>
      <c r="R190" s="145">
        <f t="shared" si="2"/>
        <v>0</v>
      </c>
      <c r="S190" s="145">
        <v>0.261</v>
      </c>
      <c r="T190" s="146">
        <f t="shared" si="3"/>
        <v>11.577437999999999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47" t="s">
        <v>154</v>
      </c>
      <c r="AT190" s="147" t="s">
        <v>149</v>
      </c>
      <c r="AU190" s="147" t="s">
        <v>82</v>
      </c>
      <c r="AY190" s="15" t="s">
        <v>146</v>
      </c>
      <c r="BE190" s="148">
        <f t="shared" si="4"/>
        <v>0</v>
      </c>
      <c r="BF190" s="148">
        <f t="shared" si="5"/>
        <v>0</v>
      </c>
      <c r="BG190" s="148">
        <f t="shared" si="6"/>
        <v>0</v>
      </c>
      <c r="BH190" s="148">
        <f t="shared" si="7"/>
        <v>0</v>
      </c>
      <c r="BI190" s="148">
        <f t="shared" si="8"/>
        <v>0</v>
      </c>
      <c r="BJ190" s="15" t="s">
        <v>80</v>
      </c>
      <c r="BK190" s="148">
        <f t="shared" si="9"/>
        <v>0</v>
      </c>
      <c r="BL190" s="15" t="s">
        <v>154</v>
      </c>
      <c r="BM190" s="147" t="s">
        <v>380</v>
      </c>
    </row>
    <row r="191" spans="1:47" s="2" customFormat="1" ht="12">
      <c r="A191" s="30"/>
      <c r="B191" s="31"/>
      <c r="C191" s="30"/>
      <c r="D191" s="149" t="s">
        <v>156</v>
      </c>
      <c r="E191" s="30"/>
      <c r="F191" s="150" t="s">
        <v>381</v>
      </c>
      <c r="G191" s="30"/>
      <c r="H191" s="30"/>
      <c r="I191" s="151"/>
      <c r="J191" s="30"/>
      <c r="K191" s="30"/>
      <c r="L191" s="31"/>
      <c r="M191" s="152"/>
      <c r="N191" s="153"/>
      <c r="O191" s="51"/>
      <c r="P191" s="51"/>
      <c r="Q191" s="51"/>
      <c r="R191" s="51"/>
      <c r="S191" s="51"/>
      <c r="T191" s="52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T191" s="15" t="s">
        <v>156</v>
      </c>
      <c r="AU191" s="15" t="s">
        <v>82</v>
      </c>
    </row>
    <row r="192" spans="1:65" s="2" customFormat="1" ht="16.5" customHeight="1">
      <c r="A192" s="30"/>
      <c r="B192" s="135"/>
      <c r="C192" s="136" t="s">
        <v>382</v>
      </c>
      <c r="D192" s="136" t="s">
        <v>149</v>
      </c>
      <c r="E192" s="137" t="s">
        <v>383</v>
      </c>
      <c r="F192" s="138" t="s">
        <v>384</v>
      </c>
      <c r="G192" s="139" t="s">
        <v>169</v>
      </c>
      <c r="H192" s="140">
        <v>11.156</v>
      </c>
      <c r="I192" s="141"/>
      <c r="J192" s="142">
        <f>ROUND(I192*H192,2)</f>
        <v>0</v>
      </c>
      <c r="K192" s="138" t="s">
        <v>153</v>
      </c>
      <c r="L192" s="31"/>
      <c r="M192" s="143" t="s">
        <v>3</v>
      </c>
      <c r="N192" s="144" t="s">
        <v>43</v>
      </c>
      <c r="O192" s="51"/>
      <c r="P192" s="145">
        <f>O192*H192</f>
        <v>0</v>
      </c>
      <c r="Q192" s="145">
        <v>0</v>
      </c>
      <c r="R192" s="145">
        <f>Q192*H192</f>
        <v>0</v>
      </c>
      <c r="S192" s="145">
        <v>2.2</v>
      </c>
      <c r="T192" s="146">
        <f>S192*H192</f>
        <v>24.543200000000002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47" t="s">
        <v>154</v>
      </c>
      <c r="AT192" s="147" t="s">
        <v>149</v>
      </c>
      <c r="AU192" s="147" t="s">
        <v>82</v>
      </c>
      <c r="AY192" s="15" t="s">
        <v>146</v>
      </c>
      <c r="BE192" s="148">
        <f>IF(N192="základní",J192,0)</f>
        <v>0</v>
      </c>
      <c r="BF192" s="148">
        <f>IF(N192="snížená",J192,0)</f>
        <v>0</v>
      </c>
      <c r="BG192" s="148">
        <f>IF(N192="zákl. přenesená",J192,0)</f>
        <v>0</v>
      </c>
      <c r="BH192" s="148">
        <f>IF(N192="sníž. přenesená",J192,0)</f>
        <v>0</v>
      </c>
      <c r="BI192" s="148">
        <f>IF(N192="nulová",J192,0)</f>
        <v>0</v>
      </c>
      <c r="BJ192" s="15" t="s">
        <v>80</v>
      </c>
      <c r="BK192" s="148">
        <f>ROUND(I192*H192,2)</f>
        <v>0</v>
      </c>
      <c r="BL192" s="15" t="s">
        <v>154</v>
      </c>
      <c r="BM192" s="147" t="s">
        <v>385</v>
      </c>
    </row>
    <row r="193" spans="1:47" s="2" customFormat="1" ht="12">
      <c r="A193" s="30"/>
      <c r="B193" s="31"/>
      <c r="C193" s="30"/>
      <c r="D193" s="149" t="s">
        <v>156</v>
      </c>
      <c r="E193" s="30"/>
      <c r="F193" s="150" t="s">
        <v>386</v>
      </c>
      <c r="G193" s="30"/>
      <c r="H193" s="30"/>
      <c r="I193" s="151"/>
      <c r="J193" s="30"/>
      <c r="K193" s="30"/>
      <c r="L193" s="31"/>
      <c r="M193" s="152"/>
      <c r="N193" s="153"/>
      <c r="O193" s="51"/>
      <c r="P193" s="51"/>
      <c r="Q193" s="51"/>
      <c r="R193" s="51"/>
      <c r="S193" s="51"/>
      <c r="T193" s="52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T193" s="15" t="s">
        <v>156</v>
      </c>
      <c r="AU193" s="15" t="s">
        <v>82</v>
      </c>
    </row>
    <row r="194" spans="1:65" s="2" customFormat="1" ht="24.2" customHeight="1">
      <c r="A194" s="30"/>
      <c r="B194" s="135"/>
      <c r="C194" s="136" t="s">
        <v>387</v>
      </c>
      <c r="D194" s="136" t="s">
        <v>149</v>
      </c>
      <c r="E194" s="137" t="s">
        <v>388</v>
      </c>
      <c r="F194" s="138" t="s">
        <v>389</v>
      </c>
      <c r="G194" s="139" t="s">
        <v>152</v>
      </c>
      <c r="H194" s="140">
        <v>125.585</v>
      </c>
      <c r="I194" s="141"/>
      <c r="J194" s="142">
        <f>ROUND(I194*H194,2)</f>
        <v>0</v>
      </c>
      <c r="K194" s="138" t="s">
        <v>153</v>
      </c>
      <c r="L194" s="31"/>
      <c r="M194" s="143" t="s">
        <v>3</v>
      </c>
      <c r="N194" s="144" t="s">
        <v>43</v>
      </c>
      <c r="O194" s="51"/>
      <c r="P194" s="145">
        <f>O194*H194</f>
        <v>0</v>
      </c>
      <c r="Q194" s="145">
        <v>0</v>
      </c>
      <c r="R194" s="145">
        <f>Q194*H194</f>
        <v>0</v>
      </c>
      <c r="S194" s="145">
        <v>0.057</v>
      </c>
      <c r="T194" s="146">
        <f>S194*H194</f>
        <v>7.158345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47" t="s">
        <v>154</v>
      </c>
      <c r="AT194" s="147" t="s">
        <v>149</v>
      </c>
      <c r="AU194" s="147" t="s">
        <v>82</v>
      </c>
      <c r="AY194" s="15" t="s">
        <v>146</v>
      </c>
      <c r="BE194" s="148">
        <f>IF(N194="základní",J194,0)</f>
        <v>0</v>
      </c>
      <c r="BF194" s="148">
        <f>IF(N194="snížená",J194,0)</f>
        <v>0</v>
      </c>
      <c r="BG194" s="148">
        <f>IF(N194="zákl. přenesená",J194,0)</f>
        <v>0</v>
      </c>
      <c r="BH194" s="148">
        <f>IF(N194="sníž. přenesená",J194,0)</f>
        <v>0</v>
      </c>
      <c r="BI194" s="148">
        <f>IF(N194="nulová",J194,0)</f>
        <v>0</v>
      </c>
      <c r="BJ194" s="15" t="s">
        <v>80</v>
      </c>
      <c r="BK194" s="148">
        <f>ROUND(I194*H194,2)</f>
        <v>0</v>
      </c>
      <c r="BL194" s="15" t="s">
        <v>154</v>
      </c>
      <c r="BM194" s="147" t="s">
        <v>390</v>
      </c>
    </row>
    <row r="195" spans="1:47" s="2" customFormat="1" ht="12">
      <c r="A195" s="30"/>
      <c r="B195" s="31"/>
      <c r="C195" s="30"/>
      <c r="D195" s="149" t="s">
        <v>156</v>
      </c>
      <c r="E195" s="30"/>
      <c r="F195" s="150" t="s">
        <v>391</v>
      </c>
      <c r="G195" s="30"/>
      <c r="H195" s="30"/>
      <c r="I195" s="151"/>
      <c r="J195" s="30"/>
      <c r="K195" s="30"/>
      <c r="L195" s="31"/>
      <c r="M195" s="152"/>
      <c r="N195" s="153"/>
      <c r="O195" s="51"/>
      <c r="P195" s="51"/>
      <c r="Q195" s="51"/>
      <c r="R195" s="51"/>
      <c r="S195" s="51"/>
      <c r="T195" s="52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T195" s="15" t="s">
        <v>156</v>
      </c>
      <c r="AU195" s="15" t="s">
        <v>82</v>
      </c>
    </row>
    <row r="196" spans="1:65" s="2" customFormat="1" ht="16.5" customHeight="1">
      <c r="A196" s="30"/>
      <c r="B196" s="135"/>
      <c r="C196" s="136" t="s">
        <v>392</v>
      </c>
      <c r="D196" s="136" t="s">
        <v>149</v>
      </c>
      <c r="E196" s="137" t="s">
        <v>393</v>
      </c>
      <c r="F196" s="138" t="s">
        <v>394</v>
      </c>
      <c r="G196" s="139" t="s">
        <v>202</v>
      </c>
      <c r="H196" s="140">
        <v>19.8</v>
      </c>
      <c r="I196" s="141"/>
      <c r="J196" s="142">
        <f>ROUND(I196*H196,2)</f>
        <v>0</v>
      </c>
      <c r="K196" s="138" t="s">
        <v>153</v>
      </c>
      <c r="L196" s="31"/>
      <c r="M196" s="143" t="s">
        <v>3</v>
      </c>
      <c r="N196" s="144" t="s">
        <v>43</v>
      </c>
      <c r="O196" s="51"/>
      <c r="P196" s="145">
        <f>O196*H196</f>
        <v>0</v>
      </c>
      <c r="Q196" s="145">
        <v>0</v>
      </c>
      <c r="R196" s="145">
        <f>Q196*H196</f>
        <v>0</v>
      </c>
      <c r="S196" s="145">
        <v>0.009</v>
      </c>
      <c r="T196" s="146">
        <f>S196*H196</f>
        <v>0.1782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47" t="s">
        <v>154</v>
      </c>
      <c r="AT196" s="147" t="s">
        <v>149</v>
      </c>
      <c r="AU196" s="147" t="s">
        <v>82</v>
      </c>
      <c r="AY196" s="15" t="s">
        <v>146</v>
      </c>
      <c r="BE196" s="148">
        <f>IF(N196="základní",J196,0)</f>
        <v>0</v>
      </c>
      <c r="BF196" s="148">
        <f>IF(N196="snížená",J196,0)</f>
        <v>0</v>
      </c>
      <c r="BG196" s="148">
        <f>IF(N196="zákl. přenesená",J196,0)</f>
        <v>0</v>
      </c>
      <c r="BH196" s="148">
        <f>IF(N196="sníž. přenesená",J196,0)</f>
        <v>0</v>
      </c>
      <c r="BI196" s="148">
        <f>IF(N196="nulová",J196,0)</f>
        <v>0</v>
      </c>
      <c r="BJ196" s="15" t="s">
        <v>80</v>
      </c>
      <c r="BK196" s="148">
        <f>ROUND(I196*H196,2)</f>
        <v>0</v>
      </c>
      <c r="BL196" s="15" t="s">
        <v>154</v>
      </c>
      <c r="BM196" s="147" t="s">
        <v>395</v>
      </c>
    </row>
    <row r="197" spans="1:47" s="2" customFormat="1" ht="12">
      <c r="A197" s="30"/>
      <c r="B197" s="31"/>
      <c r="C197" s="30"/>
      <c r="D197" s="149" t="s">
        <v>156</v>
      </c>
      <c r="E197" s="30"/>
      <c r="F197" s="150" t="s">
        <v>396</v>
      </c>
      <c r="G197" s="30"/>
      <c r="H197" s="30"/>
      <c r="I197" s="151"/>
      <c r="J197" s="30"/>
      <c r="K197" s="30"/>
      <c r="L197" s="31"/>
      <c r="M197" s="152"/>
      <c r="N197" s="153"/>
      <c r="O197" s="51"/>
      <c r="P197" s="51"/>
      <c r="Q197" s="51"/>
      <c r="R197" s="51"/>
      <c r="S197" s="51"/>
      <c r="T197" s="52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T197" s="15" t="s">
        <v>156</v>
      </c>
      <c r="AU197" s="15" t="s">
        <v>82</v>
      </c>
    </row>
    <row r="198" spans="1:65" s="2" customFormat="1" ht="24.2" customHeight="1">
      <c r="A198" s="30"/>
      <c r="B198" s="135"/>
      <c r="C198" s="136" t="s">
        <v>397</v>
      </c>
      <c r="D198" s="136" t="s">
        <v>149</v>
      </c>
      <c r="E198" s="137" t="s">
        <v>398</v>
      </c>
      <c r="F198" s="138" t="s">
        <v>399</v>
      </c>
      <c r="G198" s="139" t="s">
        <v>152</v>
      </c>
      <c r="H198" s="140">
        <v>5.28</v>
      </c>
      <c r="I198" s="141"/>
      <c r="J198" s="142">
        <f>ROUND(I198*H198,2)</f>
        <v>0</v>
      </c>
      <c r="K198" s="138" t="s">
        <v>153</v>
      </c>
      <c r="L198" s="31"/>
      <c r="M198" s="143" t="s">
        <v>3</v>
      </c>
      <c r="N198" s="144" t="s">
        <v>43</v>
      </c>
      <c r="O198" s="51"/>
      <c r="P198" s="145">
        <f>O198*H198</f>
        <v>0</v>
      </c>
      <c r="Q198" s="145">
        <v>0</v>
      </c>
      <c r="R198" s="145">
        <f>Q198*H198</f>
        <v>0</v>
      </c>
      <c r="S198" s="145">
        <v>0.047</v>
      </c>
      <c r="T198" s="146">
        <f>S198*H198</f>
        <v>0.24816000000000002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47" t="s">
        <v>154</v>
      </c>
      <c r="AT198" s="147" t="s">
        <v>149</v>
      </c>
      <c r="AU198" s="147" t="s">
        <v>82</v>
      </c>
      <c r="AY198" s="15" t="s">
        <v>146</v>
      </c>
      <c r="BE198" s="148">
        <f>IF(N198="základní",J198,0)</f>
        <v>0</v>
      </c>
      <c r="BF198" s="148">
        <f>IF(N198="snížená",J198,0)</f>
        <v>0</v>
      </c>
      <c r="BG198" s="148">
        <f>IF(N198="zákl. přenesená",J198,0)</f>
        <v>0</v>
      </c>
      <c r="BH198" s="148">
        <f>IF(N198="sníž. přenesená",J198,0)</f>
        <v>0</v>
      </c>
      <c r="BI198" s="148">
        <f>IF(N198="nulová",J198,0)</f>
        <v>0</v>
      </c>
      <c r="BJ198" s="15" t="s">
        <v>80</v>
      </c>
      <c r="BK198" s="148">
        <f>ROUND(I198*H198,2)</f>
        <v>0</v>
      </c>
      <c r="BL198" s="15" t="s">
        <v>154</v>
      </c>
      <c r="BM198" s="147" t="s">
        <v>400</v>
      </c>
    </row>
    <row r="199" spans="1:47" s="2" customFormat="1" ht="12">
      <c r="A199" s="30"/>
      <c r="B199" s="31"/>
      <c r="C199" s="30"/>
      <c r="D199" s="149" t="s">
        <v>156</v>
      </c>
      <c r="E199" s="30"/>
      <c r="F199" s="150" t="s">
        <v>401</v>
      </c>
      <c r="G199" s="30"/>
      <c r="H199" s="30"/>
      <c r="I199" s="151"/>
      <c r="J199" s="30"/>
      <c r="K199" s="30"/>
      <c r="L199" s="31"/>
      <c r="M199" s="152"/>
      <c r="N199" s="153"/>
      <c r="O199" s="51"/>
      <c r="P199" s="51"/>
      <c r="Q199" s="51"/>
      <c r="R199" s="51"/>
      <c r="S199" s="51"/>
      <c r="T199" s="52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T199" s="15" t="s">
        <v>156</v>
      </c>
      <c r="AU199" s="15" t="s">
        <v>82</v>
      </c>
    </row>
    <row r="200" spans="1:65" s="2" customFormat="1" ht="16.5" customHeight="1">
      <c r="A200" s="30"/>
      <c r="B200" s="135"/>
      <c r="C200" s="136" t="s">
        <v>402</v>
      </c>
      <c r="D200" s="136" t="s">
        <v>149</v>
      </c>
      <c r="E200" s="137" t="s">
        <v>403</v>
      </c>
      <c r="F200" s="138" t="s">
        <v>404</v>
      </c>
      <c r="G200" s="139" t="s">
        <v>152</v>
      </c>
      <c r="H200" s="140">
        <v>239.667</v>
      </c>
      <c r="I200" s="141"/>
      <c r="J200" s="142">
        <f>ROUND(I200*H200,2)</f>
        <v>0</v>
      </c>
      <c r="K200" s="138" t="s">
        <v>153</v>
      </c>
      <c r="L200" s="31"/>
      <c r="M200" s="143" t="s">
        <v>3</v>
      </c>
      <c r="N200" s="144" t="s">
        <v>43</v>
      </c>
      <c r="O200" s="51"/>
      <c r="P200" s="145">
        <f>O200*H200</f>
        <v>0</v>
      </c>
      <c r="Q200" s="145">
        <v>0</v>
      </c>
      <c r="R200" s="145">
        <f>Q200*H200</f>
        <v>0</v>
      </c>
      <c r="S200" s="145">
        <v>0.061</v>
      </c>
      <c r="T200" s="146">
        <f>S200*H200</f>
        <v>14.619686999999999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47" t="s">
        <v>154</v>
      </c>
      <c r="AT200" s="147" t="s">
        <v>149</v>
      </c>
      <c r="AU200" s="147" t="s">
        <v>82</v>
      </c>
      <c r="AY200" s="15" t="s">
        <v>146</v>
      </c>
      <c r="BE200" s="148">
        <f>IF(N200="základní",J200,0)</f>
        <v>0</v>
      </c>
      <c r="BF200" s="148">
        <f>IF(N200="snížená",J200,0)</f>
        <v>0</v>
      </c>
      <c r="BG200" s="148">
        <f>IF(N200="zákl. přenesená",J200,0)</f>
        <v>0</v>
      </c>
      <c r="BH200" s="148">
        <f>IF(N200="sníž. přenesená",J200,0)</f>
        <v>0</v>
      </c>
      <c r="BI200" s="148">
        <f>IF(N200="nulová",J200,0)</f>
        <v>0</v>
      </c>
      <c r="BJ200" s="15" t="s">
        <v>80</v>
      </c>
      <c r="BK200" s="148">
        <f>ROUND(I200*H200,2)</f>
        <v>0</v>
      </c>
      <c r="BL200" s="15" t="s">
        <v>154</v>
      </c>
      <c r="BM200" s="147" t="s">
        <v>405</v>
      </c>
    </row>
    <row r="201" spans="1:47" s="2" customFormat="1" ht="12">
      <c r="A201" s="30"/>
      <c r="B201" s="31"/>
      <c r="C201" s="30"/>
      <c r="D201" s="149" t="s">
        <v>156</v>
      </c>
      <c r="E201" s="30"/>
      <c r="F201" s="150" t="s">
        <v>406</v>
      </c>
      <c r="G201" s="30"/>
      <c r="H201" s="30"/>
      <c r="I201" s="151"/>
      <c r="J201" s="30"/>
      <c r="K201" s="30"/>
      <c r="L201" s="31"/>
      <c r="M201" s="152"/>
      <c r="N201" s="153"/>
      <c r="O201" s="51"/>
      <c r="P201" s="51"/>
      <c r="Q201" s="51"/>
      <c r="R201" s="51"/>
      <c r="S201" s="51"/>
      <c r="T201" s="52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T201" s="15" t="s">
        <v>156</v>
      </c>
      <c r="AU201" s="15" t="s">
        <v>82</v>
      </c>
    </row>
    <row r="202" spans="1:65" s="2" customFormat="1" ht="16.5" customHeight="1">
      <c r="A202" s="30"/>
      <c r="B202" s="135"/>
      <c r="C202" s="136" t="s">
        <v>407</v>
      </c>
      <c r="D202" s="136" t="s">
        <v>149</v>
      </c>
      <c r="E202" s="137" t="s">
        <v>408</v>
      </c>
      <c r="F202" s="138" t="s">
        <v>409</v>
      </c>
      <c r="G202" s="139" t="s">
        <v>152</v>
      </c>
      <c r="H202" s="140">
        <v>134.445</v>
      </c>
      <c r="I202" s="141"/>
      <c r="J202" s="142">
        <f>ROUND(I202*H202,2)</f>
        <v>0</v>
      </c>
      <c r="K202" s="138" t="s">
        <v>153</v>
      </c>
      <c r="L202" s="31"/>
      <c r="M202" s="143" t="s">
        <v>3</v>
      </c>
      <c r="N202" s="144" t="s">
        <v>43</v>
      </c>
      <c r="O202" s="51"/>
      <c r="P202" s="145">
        <f>O202*H202</f>
        <v>0</v>
      </c>
      <c r="Q202" s="145">
        <v>0</v>
      </c>
      <c r="R202" s="145">
        <f>Q202*H202</f>
        <v>0</v>
      </c>
      <c r="S202" s="145">
        <v>0.061</v>
      </c>
      <c r="T202" s="146">
        <f>S202*H202</f>
        <v>8.201144999999999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47" t="s">
        <v>154</v>
      </c>
      <c r="AT202" s="147" t="s">
        <v>149</v>
      </c>
      <c r="AU202" s="147" t="s">
        <v>82</v>
      </c>
      <c r="AY202" s="15" t="s">
        <v>146</v>
      </c>
      <c r="BE202" s="148">
        <f>IF(N202="základní",J202,0)</f>
        <v>0</v>
      </c>
      <c r="BF202" s="148">
        <f>IF(N202="snížená",J202,0)</f>
        <v>0</v>
      </c>
      <c r="BG202" s="148">
        <f>IF(N202="zákl. přenesená",J202,0)</f>
        <v>0</v>
      </c>
      <c r="BH202" s="148">
        <f>IF(N202="sníž. přenesená",J202,0)</f>
        <v>0</v>
      </c>
      <c r="BI202" s="148">
        <f>IF(N202="nulová",J202,0)</f>
        <v>0</v>
      </c>
      <c r="BJ202" s="15" t="s">
        <v>80</v>
      </c>
      <c r="BK202" s="148">
        <f>ROUND(I202*H202,2)</f>
        <v>0</v>
      </c>
      <c r="BL202" s="15" t="s">
        <v>154</v>
      </c>
      <c r="BM202" s="147" t="s">
        <v>410</v>
      </c>
    </row>
    <row r="203" spans="1:47" s="2" customFormat="1" ht="12">
      <c r="A203" s="30"/>
      <c r="B203" s="31"/>
      <c r="C203" s="30"/>
      <c r="D203" s="149" t="s">
        <v>156</v>
      </c>
      <c r="E203" s="30"/>
      <c r="F203" s="150" t="s">
        <v>411</v>
      </c>
      <c r="G203" s="30"/>
      <c r="H203" s="30"/>
      <c r="I203" s="151"/>
      <c r="J203" s="30"/>
      <c r="K203" s="30"/>
      <c r="L203" s="31"/>
      <c r="M203" s="152"/>
      <c r="N203" s="153"/>
      <c r="O203" s="51"/>
      <c r="P203" s="51"/>
      <c r="Q203" s="51"/>
      <c r="R203" s="51"/>
      <c r="S203" s="51"/>
      <c r="T203" s="52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T203" s="15" t="s">
        <v>156</v>
      </c>
      <c r="AU203" s="15" t="s">
        <v>82</v>
      </c>
    </row>
    <row r="204" spans="1:65" s="2" customFormat="1" ht="16.5" customHeight="1">
      <c r="A204" s="30"/>
      <c r="B204" s="135"/>
      <c r="C204" s="136" t="s">
        <v>412</v>
      </c>
      <c r="D204" s="136" t="s">
        <v>149</v>
      </c>
      <c r="E204" s="137" t="s">
        <v>413</v>
      </c>
      <c r="F204" s="138" t="s">
        <v>414</v>
      </c>
      <c r="G204" s="139" t="s">
        <v>202</v>
      </c>
      <c r="H204" s="140">
        <v>15</v>
      </c>
      <c r="I204" s="141"/>
      <c r="J204" s="142">
        <f>ROUND(I204*H204,2)</f>
        <v>0</v>
      </c>
      <c r="K204" s="138" t="s">
        <v>3</v>
      </c>
      <c r="L204" s="31"/>
      <c r="M204" s="143" t="s">
        <v>3</v>
      </c>
      <c r="N204" s="144" t="s">
        <v>43</v>
      </c>
      <c r="O204" s="51"/>
      <c r="P204" s="145">
        <f>O204*H204</f>
        <v>0</v>
      </c>
      <c r="Q204" s="145">
        <v>0</v>
      </c>
      <c r="R204" s="145">
        <f>Q204*H204</f>
        <v>0</v>
      </c>
      <c r="S204" s="145">
        <v>0</v>
      </c>
      <c r="T204" s="146">
        <f>S204*H204</f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47" t="s">
        <v>154</v>
      </c>
      <c r="AT204" s="147" t="s">
        <v>149</v>
      </c>
      <c r="AU204" s="147" t="s">
        <v>82</v>
      </c>
      <c r="AY204" s="15" t="s">
        <v>146</v>
      </c>
      <c r="BE204" s="148">
        <f>IF(N204="základní",J204,0)</f>
        <v>0</v>
      </c>
      <c r="BF204" s="148">
        <f>IF(N204="snížená",J204,0)</f>
        <v>0</v>
      </c>
      <c r="BG204" s="148">
        <f>IF(N204="zákl. přenesená",J204,0)</f>
        <v>0</v>
      </c>
      <c r="BH204" s="148">
        <f>IF(N204="sníž. přenesená",J204,0)</f>
        <v>0</v>
      </c>
      <c r="BI204" s="148">
        <f>IF(N204="nulová",J204,0)</f>
        <v>0</v>
      </c>
      <c r="BJ204" s="15" t="s">
        <v>80</v>
      </c>
      <c r="BK204" s="148">
        <f>ROUND(I204*H204,2)</f>
        <v>0</v>
      </c>
      <c r="BL204" s="15" t="s">
        <v>154</v>
      </c>
      <c r="BM204" s="147" t="s">
        <v>415</v>
      </c>
    </row>
    <row r="205" spans="2:63" s="12" customFormat="1" ht="22.9" customHeight="1">
      <c r="B205" s="122"/>
      <c r="D205" s="123" t="s">
        <v>71</v>
      </c>
      <c r="E205" s="133" t="s">
        <v>416</v>
      </c>
      <c r="F205" s="133" t="s">
        <v>417</v>
      </c>
      <c r="I205" s="125"/>
      <c r="J205" s="134">
        <f>BK205</f>
        <v>0</v>
      </c>
      <c r="L205" s="122"/>
      <c r="M205" s="127"/>
      <c r="N205" s="128"/>
      <c r="O205" s="128"/>
      <c r="P205" s="129">
        <f>SUM(P206:P213)</f>
        <v>0</v>
      </c>
      <c r="Q205" s="128"/>
      <c r="R205" s="129">
        <f>SUM(R206:R213)</f>
        <v>0</v>
      </c>
      <c r="S205" s="128"/>
      <c r="T205" s="130">
        <f>SUM(T206:T213)</f>
        <v>0</v>
      </c>
      <c r="AR205" s="123" t="s">
        <v>80</v>
      </c>
      <c r="AT205" s="131" t="s">
        <v>71</v>
      </c>
      <c r="AU205" s="131" t="s">
        <v>80</v>
      </c>
      <c r="AY205" s="123" t="s">
        <v>146</v>
      </c>
      <c r="BK205" s="132">
        <f>SUM(BK206:BK213)</f>
        <v>0</v>
      </c>
    </row>
    <row r="206" spans="1:65" s="2" customFormat="1" ht="21.75" customHeight="1">
      <c r="A206" s="30"/>
      <c r="B206" s="135"/>
      <c r="C206" s="136" t="s">
        <v>418</v>
      </c>
      <c r="D206" s="136" t="s">
        <v>149</v>
      </c>
      <c r="E206" s="137" t="s">
        <v>419</v>
      </c>
      <c r="F206" s="138" t="s">
        <v>420</v>
      </c>
      <c r="G206" s="139" t="s">
        <v>195</v>
      </c>
      <c r="H206" s="140">
        <v>81.896</v>
      </c>
      <c r="I206" s="141"/>
      <c r="J206" s="142">
        <f>ROUND(I206*H206,2)</f>
        <v>0</v>
      </c>
      <c r="K206" s="138" t="s">
        <v>3</v>
      </c>
      <c r="L206" s="31"/>
      <c r="M206" s="143" t="s">
        <v>3</v>
      </c>
      <c r="N206" s="144" t="s">
        <v>43</v>
      </c>
      <c r="O206" s="51"/>
      <c r="P206" s="145">
        <f>O206*H206</f>
        <v>0</v>
      </c>
      <c r="Q206" s="145">
        <v>0</v>
      </c>
      <c r="R206" s="145">
        <f>Q206*H206</f>
        <v>0</v>
      </c>
      <c r="S206" s="145">
        <v>0</v>
      </c>
      <c r="T206" s="146">
        <f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47" t="s">
        <v>154</v>
      </c>
      <c r="AT206" s="147" t="s">
        <v>149</v>
      </c>
      <c r="AU206" s="147" t="s">
        <v>82</v>
      </c>
      <c r="AY206" s="15" t="s">
        <v>146</v>
      </c>
      <c r="BE206" s="148">
        <f>IF(N206="základní",J206,0)</f>
        <v>0</v>
      </c>
      <c r="BF206" s="148">
        <f>IF(N206="snížená",J206,0)</f>
        <v>0</v>
      </c>
      <c r="BG206" s="148">
        <f>IF(N206="zákl. přenesená",J206,0)</f>
        <v>0</v>
      </c>
      <c r="BH206" s="148">
        <f>IF(N206="sníž. přenesená",J206,0)</f>
        <v>0</v>
      </c>
      <c r="BI206" s="148">
        <f>IF(N206="nulová",J206,0)</f>
        <v>0</v>
      </c>
      <c r="BJ206" s="15" t="s">
        <v>80</v>
      </c>
      <c r="BK206" s="148">
        <f>ROUND(I206*H206,2)</f>
        <v>0</v>
      </c>
      <c r="BL206" s="15" t="s">
        <v>154</v>
      </c>
      <c r="BM206" s="147" t="s">
        <v>421</v>
      </c>
    </row>
    <row r="207" spans="1:65" s="2" customFormat="1" ht="21.75" customHeight="1">
      <c r="A207" s="30"/>
      <c r="B207" s="135"/>
      <c r="C207" s="136" t="s">
        <v>422</v>
      </c>
      <c r="D207" s="136" t="s">
        <v>149</v>
      </c>
      <c r="E207" s="137" t="s">
        <v>423</v>
      </c>
      <c r="F207" s="138" t="s">
        <v>424</v>
      </c>
      <c r="G207" s="139" t="s">
        <v>195</v>
      </c>
      <c r="H207" s="140">
        <v>81.896</v>
      </c>
      <c r="I207" s="141"/>
      <c r="J207" s="142">
        <f>ROUND(I207*H207,2)</f>
        <v>0</v>
      </c>
      <c r="K207" s="138" t="s">
        <v>153</v>
      </c>
      <c r="L207" s="31"/>
      <c r="M207" s="143" t="s">
        <v>3</v>
      </c>
      <c r="N207" s="144" t="s">
        <v>43</v>
      </c>
      <c r="O207" s="51"/>
      <c r="P207" s="145">
        <f>O207*H207</f>
        <v>0</v>
      </c>
      <c r="Q207" s="145">
        <v>0</v>
      </c>
      <c r="R207" s="145">
        <f>Q207*H207</f>
        <v>0</v>
      </c>
      <c r="S207" s="145">
        <v>0</v>
      </c>
      <c r="T207" s="146">
        <f>S207*H207</f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47" t="s">
        <v>154</v>
      </c>
      <c r="AT207" s="147" t="s">
        <v>149</v>
      </c>
      <c r="AU207" s="147" t="s">
        <v>82</v>
      </c>
      <c r="AY207" s="15" t="s">
        <v>146</v>
      </c>
      <c r="BE207" s="148">
        <f>IF(N207="základní",J207,0)</f>
        <v>0</v>
      </c>
      <c r="BF207" s="148">
        <f>IF(N207="snížená",J207,0)</f>
        <v>0</v>
      </c>
      <c r="BG207" s="148">
        <f>IF(N207="zákl. přenesená",J207,0)</f>
        <v>0</v>
      </c>
      <c r="BH207" s="148">
        <f>IF(N207="sníž. přenesená",J207,0)</f>
        <v>0</v>
      </c>
      <c r="BI207" s="148">
        <f>IF(N207="nulová",J207,0)</f>
        <v>0</v>
      </c>
      <c r="BJ207" s="15" t="s">
        <v>80</v>
      </c>
      <c r="BK207" s="148">
        <f>ROUND(I207*H207,2)</f>
        <v>0</v>
      </c>
      <c r="BL207" s="15" t="s">
        <v>154</v>
      </c>
      <c r="BM207" s="147" t="s">
        <v>425</v>
      </c>
    </row>
    <row r="208" spans="1:47" s="2" customFormat="1" ht="12">
      <c r="A208" s="30"/>
      <c r="B208" s="31"/>
      <c r="C208" s="30"/>
      <c r="D208" s="149" t="s">
        <v>156</v>
      </c>
      <c r="E208" s="30"/>
      <c r="F208" s="150" t="s">
        <v>426</v>
      </c>
      <c r="G208" s="30"/>
      <c r="H208" s="30"/>
      <c r="I208" s="151"/>
      <c r="J208" s="30"/>
      <c r="K208" s="30"/>
      <c r="L208" s="31"/>
      <c r="M208" s="152"/>
      <c r="N208" s="153"/>
      <c r="O208" s="51"/>
      <c r="P208" s="51"/>
      <c r="Q208" s="51"/>
      <c r="R208" s="51"/>
      <c r="S208" s="51"/>
      <c r="T208" s="52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T208" s="15" t="s">
        <v>156</v>
      </c>
      <c r="AU208" s="15" t="s">
        <v>82</v>
      </c>
    </row>
    <row r="209" spans="1:65" s="2" customFormat="1" ht="24.2" customHeight="1">
      <c r="A209" s="30"/>
      <c r="B209" s="135"/>
      <c r="C209" s="136" t="s">
        <v>427</v>
      </c>
      <c r="D209" s="136" t="s">
        <v>149</v>
      </c>
      <c r="E209" s="137" t="s">
        <v>428</v>
      </c>
      <c r="F209" s="138" t="s">
        <v>429</v>
      </c>
      <c r="G209" s="139" t="s">
        <v>195</v>
      </c>
      <c r="H209" s="140">
        <v>1556.024</v>
      </c>
      <c r="I209" s="141"/>
      <c r="J209" s="142">
        <f>ROUND(I209*H209,2)</f>
        <v>0</v>
      </c>
      <c r="K209" s="138" t="s">
        <v>153</v>
      </c>
      <c r="L209" s="31"/>
      <c r="M209" s="143" t="s">
        <v>3</v>
      </c>
      <c r="N209" s="144" t="s">
        <v>43</v>
      </c>
      <c r="O209" s="51"/>
      <c r="P209" s="145">
        <f>O209*H209</f>
        <v>0</v>
      </c>
      <c r="Q209" s="145">
        <v>0</v>
      </c>
      <c r="R209" s="145">
        <f>Q209*H209</f>
        <v>0</v>
      </c>
      <c r="S209" s="145">
        <v>0</v>
      </c>
      <c r="T209" s="146">
        <f>S209*H209</f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47" t="s">
        <v>154</v>
      </c>
      <c r="AT209" s="147" t="s">
        <v>149</v>
      </c>
      <c r="AU209" s="147" t="s">
        <v>82</v>
      </c>
      <c r="AY209" s="15" t="s">
        <v>146</v>
      </c>
      <c r="BE209" s="148">
        <f>IF(N209="základní",J209,0)</f>
        <v>0</v>
      </c>
      <c r="BF209" s="148">
        <f>IF(N209="snížená",J209,0)</f>
        <v>0</v>
      </c>
      <c r="BG209" s="148">
        <f>IF(N209="zákl. přenesená",J209,0)</f>
        <v>0</v>
      </c>
      <c r="BH209" s="148">
        <f>IF(N209="sníž. přenesená",J209,0)</f>
        <v>0</v>
      </c>
      <c r="BI209" s="148">
        <f>IF(N209="nulová",J209,0)</f>
        <v>0</v>
      </c>
      <c r="BJ209" s="15" t="s">
        <v>80</v>
      </c>
      <c r="BK209" s="148">
        <f>ROUND(I209*H209,2)</f>
        <v>0</v>
      </c>
      <c r="BL209" s="15" t="s">
        <v>154</v>
      </c>
      <c r="BM209" s="147" t="s">
        <v>430</v>
      </c>
    </row>
    <row r="210" spans="1:47" s="2" customFormat="1" ht="12">
      <c r="A210" s="30"/>
      <c r="B210" s="31"/>
      <c r="C210" s="30"/>
      <c r="D210" s="149" t="s">
        <v>156</v>
      </c>
      <c r="E210" s="30"/>
      <c r="F210" s="150" t="s">
        <v>431</v>
      </c>
      <c r="G210" s="30"/>
      <c r="H210" s="30"/>
      <c r="I210" s="151"/>
      <c r="J210" s="30"/>
      <c r="K210" s="30"/>
      <c r="L210" s="31"/>
      <c r="M210" s="152"/>
      <c r="N210" s="153"/>
      <c r="O210" s="51"/>
      <c r="P210" s="51"/>
      <c r="Q210" s="51"/>
      <c r="R210" s="51"/>
      <c r="S210" s="51"/>
      <c r="T210" s="52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T210" s="15" t="s">
        <v>156</v>
      </c>
      <c r="AU210" s="15" t="s">
        <v>82</v>
      </c>
    </row>
    <row r="211" spans="1:65" s="2" customFormat="1" ht="24.2" customHeight="1">
      <c r="A211" s="30"/>
      <c r="B211" s="135"/>
      <c r="C211" s="136" t="s">
        <v>432</v>
      </c>
      <c r="D211" s="136" t="s">
        <v>149</v>
      </c>
      <c r="E211" s="137" t="s">
        <v>433</v>
      </c>
      <c r="F211" s="138" t="s">
        <v>434</v>
      </c>
      <c r="G211" s="139" t="s">
        <v>195</v>
      </c>
      <c r="H211" s="140">
        <v>81.896</v>
      </c>
      <c r="I211" s="141"/>
      <c r="J211" s="142">
        <f>ROUND(I211*H211,2)</f>
        <v>0</v>
      </c>
      <c r="K211" s="138" t="s">
        <v>153</v>
      </c>
      <c r="L211" s="31"/>
      <c r="M211" s="143" t="s">
        <v>3</v>
      </c>
      <c r="N211" s="144" t="s">
        <v>43</v>
      </c>
      <c r="O211" s="51"/>
      <c r="P211" s="145">
        <f>O211*H211</f>
        <v>0</v>
      </c>
      <c r="Q211" s="145">
        <v>0</v>
      </c>
      <c r="R211" s="145">
        <f>Q211*H211</f>
        <v>0</v>
      </c>
      <c r="S211" s="145">
        <v>0</v>
      </c>
      <c r="T211" s="146">
        <f>S211*H211</f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47" t="s">
        <v>154</v>
      </c>
      <c r="AT211" s="147" t="s">
        <v>149</v>
      </c>
      <c r="AU211" s="147" t="s">
        <v>82</v>
      </c>
      <c r="AY211" s="15" t="s">
        <v>146</v>
      </c>
      <c r="BE211" s="148">
        <f>IF(N211="základní",J211,0)</f>
        <v>0</v>
      </c>
      <c r="BF211" s="148">
        <f>IF(N211="snížená",J211,0)</f>
        <v>0</v>
      </c>
      <c r="BG211" s="148">
        <f>IF(N211="zákl. přenesená",J211,0)</f>
        <v>0</v>
      </c>
      <c r="BH211" s="148">
        <f>IF(N211="sníž. přenesená",J211,0)</f>
        <v>0</v>
      </c>
      <c r="BI211" s="148">
        <f>IF(N211="nulová",J211,0)</f>
        <v>0</v>
      </c>
      <c r="BJ211" s="15" t="s">
        <v>80</v>
      </c>
      <c r="BK211" s="148">
        <f>ROUND(I211*H211,2)</f>
        <v>0</v>
      </c>
      <c r="BL211" s="15" t="s">
        <v>154</v>
      </c>
      <c r="BM211" s="147" t="s">
        <v>435</v>
      </c>
    </row>
    <row r="212" spans="1:47" s="2" customFormat="1" ht="12">
      <c r="A212" s="30"/>
      <c r="B212" s="31"/>
      <c r="C212" s="30"/>
      <c r="D212" s="149" t="s">
        <v>156</v>
      </c>
      <c r="E212" s="30"/>
      <c r="F212" s="150" t="s">
        <v>436</v>
      </c>
      <c r="G212" s="30"/>
      <c r="H212" s="30"/>
      <c r="I212" s="151"/>
      <c r="J212" s="30"/>
      <c r="K212" s="30"/>
      <c r="L212" s="31"/>
      <c r="M212" s="152"/>
      <c r="N212" s="153"/>
      <c r="O212" s="51"/>
      <c r="P212" s="51"/>
      <c r="Q212" s="51"/>
      <c r="R212" s="51"/>
      <c r="S212" s="51"/>
      <c r="T212" s="52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T212" s="15" t="s">
        <v>156</v>
      </c>
      <c r="AU212" s="15" t="s">
        <v>82</v>
      </c>
    </row>
    <row r="213" spans="1:65" s="2" customFormat="1" ht="16.5" customHeight="1">
      <c r="A213" s="30"/>
      <c r="B213" s="135"/>
      <c r="C213" s="136" t="s">
        <v>437</v>
      </c>
      <c r="D213" s="136" t="s">
        <v>149</v>
      </c>
      <c r="E213" s="137" t="s">
        <v>438</v>
      </c>
      <c r="F213" s="138" t="s">
        <v>439</v>
      </c>
      <c r="G213" s="139" t="s">
        <v>195</v>
      </c>
      <c r="H213" s="140">
        <v>81.896</v>
      </c>
      <c r="I213" s="141"/>
      <c r="J213" s="142">
        <f>ROUND(I213*H213,2)</f>
        <v>0</v>
      </c>
      <c r="K213" s="138" t="s">
        <v>3</v>
      </c>
      <c r="L213" s="31"/>
      <c r="M213" s="143" t="s">
        <v>3</v>
      </c>
      <c r="N213" s="144" t="s">
        <v>43</v>
      </c>
      <c r="O213" s="51"/>
      <c r="P213" s="145">
        <f>O213*H213</f>
        <v>0</v>
      </c>
      <c r="Q213" s="145">
        <v>0</v>
      </c>
      <c r="R213" s="145">
        <f>Q213*H213</f>
        <v>0</v>
      </c>
      <c r="S213" s="145">
        <v>0</v>
      </c>
      <c r="T213" s="146">
        <f>S213*H213</f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47" t="s">
        <v>154</v>
      </c>
      <c r="AT213" s="147" t="s">
        <v>149</v>
      </c>
      <c r="AU213" s="147" t="s">
        <v>82</v>
      </c>
      <c r="AY213" s="15" t="s">
        <v>146</v>
      </c>
      <c r="BE213" s="148">
        <f>IF(N213="základní",J213,0)</f>
        <v>0</v>
      </c>
      <c r="BF213" s="148">
        <f>IF(N213="snížená",J213,0)</f>
        <v>0</v>
      </c>
      <c r="BG213" s="148">
        <f>IF(N213="zákl. přenesená",J213,0)</f>
        <v>0</v>
      </c>
      <c r="BH213" s="148">
        <f>IF(N213="sníž. přenesená",J213,0)</f>
        <v>0</v>
      </c>
      <c r="BI213" s="148">
        <f>IF(N213="nulová",J213,0)</f>
        <v>0</v>
      </c>
      <c r="BJ213" s="15" t="s">
        <v>80</v>
      </c>
      <c r="BK213" s="148">
        <f>ROUND(I213*H213,2)</f>
        <v>0</v>
      </c>
      <c r="BL213" s="15" t="s">
        <v>154</v>
      </c>
      <c r="BM213" s="147" t="s">
        <v>440</v>
      </c>
    </row>
    <row r="214" spans="2:63" s="12" customFormat="1" ht="22.9" customHeight="1">
      <c r="B214" s="122"/>
      <c r="D214" s="123" t="s">
        <v>71</v>
      </c>
      <c r="E214" s="133" t="s">
        <v>441</v>
      </c>
      <c r="F214" s="133" t="s">
        <v>442</v>
      </c>
      <c r="I214" s="125"/>
      <c r="J214" s="134">
        <f>BK214</f>
        <v>0</v>
      </c>
      <c r="L214" s="122"/>
      <c r="M214" s="127"/>
      <c r="N214" s="128"/>
      <c r="O214" s="128"/>
      <c r="P214" s="129">
        <f>P215</f>
        <v>0</v>
      </c>
      <c r="Q214" s="128"/>
      <c r="R214" s="129">
        <f>R215</f>
        <v>0</v>
      </c>
      <c r="S214" s="128"/>
      <c r="T214" s="130">
        <f>T215</f>
        <v>0</v>
      </c>
      <c r="AR214" s="123" t="s">
        <v>80</v>
      </c>
      <c r="AT214" s="131" t="s">
        <v>71</v>
      </c>
      <c r="AU214" s="131" t="s">
        <v>80</v>
      </c>
      <c r="AY214" s="123" t="s">
        <v>146</v>
      </c>
      <c r="BK214" s="132">
        <f>BK215</f>
        <v>0</v>
      </c>
    </row>
    <row r="215" spans="1:65" s="2" customFormat="1" ht="16.5" customHeight="1">
      <c r="A215" s="30"/>
      <c r="B215" s="135"/>
      <c r="C215" s="136" t="s">
        <v>443</v>
      </c>
      <c r="D215" s="136" t="s">
        <v>149</v>
      </c>
      <c r="E215" s="137" t="s">
        <v>444</v>
      </c>
      <c r="F215" s="138" t="s">
        <v>445</v>
      </c>
      <c r="G215" s="139" t="s">
        <v>195</v>
      </c>
      <c r="H215" s="140">
        <v>60.734</v>
      </c>
      <c r="I215" s="141"/>
      <c r="J215" s="142">
        <f>ROUND(I215*H215,2)</f>
        <v>0</v>
      </c>
      <c r="K215" s="138" t="s">
        <v>3</v>
      </c>
      <c r="L215" s="31"/>
      <c r="M215" s="143" t="s">
        <v>3</v>
      </c>
      <c r="N215" s="144" t="s">
        <v>43</v>
      </c>
      <c r="O215" s="51"/>
      <c r="P215" s="145">
        <f>O215*H215</f>
        <v>0</v>
      </c>
      <c r="Q215" s="145">
        <v>0</v>
      </c>
      <c r="R215" s="145">
        <f>Q215*H215</f>
        <v>0</v>
      </c>
      <c r="S215" s="145">
        <v>0</v>
      </c>
      <c r="T215" s="146">
        <f>S215*H215</f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47" t="s">
        <v>154</v>
      </c>
      <c r="AT215" s="147" t="s">
        <v>149</v>
      </c>
      <c r="AU215" s="147" t="s">
        <v>82</v>
      </c>
      <c r="AY215" s="15" t="s">
        <v>146</v>
      </c>
      <c r="BE215" s="148">
        <f>IF(N215="základní",J215,0)</f>
        <v>0</v>
      </c>
      <c r="BF215" s="148">
        <f>IF(N215="snížená",J215,0)</f>
        <v>0</v>
      </c>
      <c r="BG215" s="148">
        <f>IF(N215="zákl. přenesená",J215,0)</f>
        <v>0</v>
      </c>
      <c r="BH215" s="148">
        <f>IF(N215="sníž. přenesená",J215,0)</f>
        <v>0</v>
      </c>
      <c r="BI215" s="148">
        <f>IF(N215="nulová",J215,0)</f>
        <v>0</v>
      </c>
      <c r="BJ215" s="15" t="s">
        <v>80</v>
      </c>
      <c r="BK215" s="148">
        <f>ROUND(I215*H215,2)</f>
        <v>0</v>
      </c>
      <c r="BL215" s="15" t="s">
        <v>154</v>
      </c>
      <c r="BM215" s="147" t="s">
        <v>446</v>
      </c>
    </row>
    <row r="216" spans="2:63" s="12" customFormat="1" ht="25.9" customHeight="1">
      <c r="B216" s="122"/>
      <c r="D216" s="123" t="s">
        <v>71</v>
      </c>
      <c r="E216" s="124" t="s">
        <v>447</v>
      </c>
      <c r="F216" s="124" t="s">
        <v>448</v>
      </c>
      <c r="I216" s="125"/>
      <c r="J216" s="126">
        <f>BK216</f>
        <v>0</v>
      </c>
      <c r="L216" s="122"/>
      <c r="M216" s="127"/>
      <c r="N216" s="128"/>
      <c r="O216" s="128"/>
      <c r="P216" s="129">
        <f>P217+P232+P251+P261+P270+P275+P287+P311+P326+P329+P338</f>
        <v>0</v>
      </c>
      <c r="Q216" s="128"/>
      <c r="R216" s="129">
        <f>R217+R232+R251+R261+R270+R275+R287+R311+R326+R329+R338</f>
        <v>12.95731756</v>
      </c>
      <c r="S216" s="128"/>
      <c r="T216" s="130">
        <f>T217+T232+T251+T261+T270+T275+T287+T311+T326+T329+T338</f>
        <v>14.344714500000002</v>
      </c>
      <c r="AR216" s="123" t="s">
        <v>82</v>
      </c>
      <c r="AT216" s="131" t="s">
        <v>71</v>
      </c>
      <c r="AU216" s="131" t="s">
        <v>72</v>
      </c>
      <c r="AY216" s="123" t="s">
        <v>146</v>
      </c>
      <c r="BK216" s="132">
        <f>BK217+BK232+BK251+BK261+BK270+BK275+BK287+BK311+BK326+BK329+BK338</f>
        <v>0</v>
      </c>
    </row>
    <row r="217" spans="2:63" s="12" customFormat="1" ht="22.9" customHeight="1">
      <c r="B217" s="122"/>
      <c r="D217" s="123" t="s">
        <v>71</v>
      </c>
      <c r="E217" s="133" t="s">
        <v>449</v>
      </c>
      <c r="F217" s="133" t="s">
        <v>450</v>
      </c>
      <c r="I217" s="125"/>
      <c r="J217" s="134">
        <f>BK217</f>
        <v>0</v>
      </c>
      <c r="L217" s="122"/>
      <c r="M217" s="127"/>
      <c r="N217" s="128"/>
      <c r="O217" s="128"/>
      <c r="P217" s="129">
        <f>SUM(P218:P231)</f>
        <v>0</v>
      </c>
      <c r="Q217" s="128"/>
      <c r="R217" s="129">
        <f>SUM(R218:R231)</f>
        <v>0</v>
      </c>
      <c r="S217" s="128"/>
      <c r="T217" s="130">
        <f>SUM(T218:T231)</f>
        <v>0.72828</v>
      </c>
      <c r="AR217" s="123" t="s">
        <v>82</v>
      </c>
      <c r="AT217" s="131" t="s">
        <v>71</v>
      </c>
      <c r="AU217" s="131" t="s">
        <v>80</v>
      </c>
      <c r="AY217" s="123" t="s">
        <v>146</v>
      </c>
      <c r="BK217" s="132">
        <f>SUM(BK218:BK231)</f>
        <v>0</v>
      </c>
    </row>
    <row r="218" spans="1:65" s="2" customFormat="1" ht="16.5" customHeight="1">
      <c r="A218" s="30"/>
      <c r="B218" s="135"/>
      <c r="C218" s="136" t="s">
        <v>451</v>
      </c>
      <c r="D218" s="136" t="s">
        <v>149</v>
      </c>
      <c r="E218" s="137" t="s">
        <v>452</v>
      </c>
      <c r="F218" s="138" t="s">
        <v>453</v>
      </c>
      <c r="G218" s="139" t="s">
        <v>342</v>
      </c>
      <c r="H218" s="140">
        <v>17</v>
      </c>
      <c r="I218" s="141"/>
      <c r="J218" s="142">
        <f>ROUND(I218*H218,2)</f>
        <v>0</v>
      </c>
      <c r="K218" s="138" t="s">
        <v>3</v>
      </c>
      <c r="L218" s="31"/>
      <c r="M218" s="143" t="s">
        <v>3</v>
      </c>
      <c r="N218" s="144" t="s">
        <v>43</v>
      </c>
      <c r="O218" s="51"/>
      <c r="P218" s="145">
        <f>O218*H218</f>
        <v>0</v>
      </c>
      <c r="Q218" s="145">
        <v>0</v>
      </c>
      <c r="R218" s="145">
        <f>Q218*H218</f>
        <v>0</v>
      </c>
      <c r="S218" s="145">
        <v>0</v>
      </c>
      <c r="T218" s="146">
        <f>S218*H218</f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47" t="s">
        <v>228</v>
      </c>
      <c r="AT218" s="147" t="s">
        <v>149</v>
      </c>
      <c r="AU218" s="147" t="s">
        <v>82</v>
      </c>
      <c r="AY218" s="15" t="s">
        <v>146</v>
      </c>
      <c r="BE218" s="148">
        <f>IF(N218="základní",J218,0)</f>
        <v>0</v>
      </c>
      <c r="BF218" s="148">
        <f>IF(N218="snížená",J218,0)</f>
        <v>0</v>
      </c>
      <c r="BG218" s="148">
        <f>IF(N218="zákl. přenesená",J218,0)</f>
        <v>0</v>
      </c>
      <c r="BH218" s="148">
        <f>IF(N218="sníž. přenesená",J218,0)</f>
        <v>0</v>
      </c>
      <c r="BI218" s="148">
        <f>IF(N218="nulová",J218,0)</f>
        <v>0</v>
      </c>
      <c r="BJ218" s="15" t="s">
        <v>80</v>
      </c>
      <c r="BK218" s="148">
        <f>ROUND(I218*H218,2)</f>
        <v>0</v>
      </c>
      <c r="BL218" s="15" t="s">
        <v>228</v>
      </c>
      <c r="BM218" s="147" t="s">
        <v>454</v>
      </c>
    </row>
    <row r="219" spans="1:65" s="2" customFormat="1" ht="16.5" customHeight="1">
      <c r="A219" s="30"/>
      <c r="B219" s="135"/>
      <c r="C219" s="136" t="s">
        <v>455</v>
      </c>
      <c r="D219" s="136" t="s">
        <v>149</v>
      </c>
      <c r="E219" s="137" t="s">
        <v>456</v>
      </c>
      <c r="F219" s="138" t="s">
        <v>457</v>
      </c>
      <c r="G219" s="139" t="s">
        <v>342</v>
      </c>
      <c r="H219" s="140">
        <v>17</v>
      </c>
      <c r="I219" s="141"/>
      <c r="J219" s="142">
        <f>ROUND(I219*H219,2)</f>
        <v>0</v>
      </c>
      <c r="K219" s="138" t="s">
        <v>3</v>
      </c>
      <c r="L219" s="31"/>
      <c r="M219" s="143" t="s">
        <v>3</v>
      </c>
      <c r="N219" s="144" t="s">
        <v>43</v>
      </c>
      <c r="O219" s="51"/>
      <c r="P219" s="145">
        <f>O219*H219</f>
        <v>0</v>
      </c>
      <c r="Q219" s="145">
        <v>0</v>
      </c>
      <c r="R219" s="145">
        <f>Q219*H219</f>
        <v>0</v>
      </c>
      <c r="S219" s="145">
        <v>0</v>
      </c>
      <c r="T219" s="146">
        <f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47" t="s">
        <v>228</v>
      </c>
      <c r="AT219" s="147" t="s">
        <v>149</v>
      </c>
      <c r="AU219" s="147" t="s">
        <v>82</v>
      </c>
      <c r="AY219" s="15" t="s">
        <v>146</v>
      </c>
      <c r="BE219" s="148">
        <f>IF(N219="základní",J219,0)</f>
        <v>0</v>
      </c>
      <c r="BF219" s="148">
        <f>IF(N219="snížená",J219,0)</f>
        <v>0</v>
      </c>
      <c r="BG219" s="148">
        <f>IF(N219="zákl. přenesená",J219,0)</f>
        <v>0</v>
      </c>
      <c r="BH219" s="148">
        <f>IF(N219="sníž. přenesená",J219,0)</f>
        <v>0</v>
      </c>
      <c r="BI219" s="148">
        <f>IF(N219="nulová",J219,0)</f>
        <v>0</v>
      </c>
      <c r="BJ219" s="15" t="s">
        <v>80</v>
      </c>
      <c r="BK219" s="148">
        <f>ROUND(I219*H219,2)</f>
        <v>0</v>
      </c>
      <c r="BL219" s="15" t="s">
        <v>228</v>
      </c>
      <c r="BM219" s="147" t="s">
        <v>458</v>
      </c>
    </row>
    <row r="220" spans="1:65" s="2" customFormat="1" ht="16.5" customHeight="1">
      <c r="A220" s="30"/>
      <c r="B220" s="135"/>
      <c r="C220" s="136" t="s">
        <v>459</v>
      </c>
      <c r="D220" s="136" t="s">
        <v>149</v>
      </c>
      <c r="E220" s="137" t="s">
        <v>460</v>
      </c>
      <c r="F220" s="138" t="s">
        <v>461</v>
      </c>
      <c r="G220" s="139" t="s">
        <v>152</v>
      </c>
      <c r="H220" s="140">
        <v>30.6</v>
      </c>
      <c r="I220" s="141"/>
      <c r="J220" s="142">
        <f>ROUND(I220*H220,2)</f>
        <v>0</v>
      </c>
      <c r="K220" s="138" t="s">
        <v>153</v>
      </c>
      <c r="L220" s="31"/>
      <c r="M220" s="143" t="s">
        <v>3</v>
      </c>
      <c r="N220" s="144" t="s">
        <v>43</v>
      </c>
      <c r="O220" s="51"/>
      <c r="P220" s="145">
        <f>O220*H220</f>
        <v>0</v>
      </c>
      <c r="Q220" s="145">
        <v>0</v>
      </c>
      <c r="R220" s="145">
        <f>Q220*H220</f>
        <v>0</v>
      </c>
      <c r="S220" s="145">
        <v>0.0238</v>
      </c>
      <c r="T220" s="146">
        <f>S220*H220</f>
        <v>0.72828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47" t="s">
        <v>228</v>
      </c>
      <c r="AT220" s="147" t="s">
        <v>149</v>
      </c>
      <c r="AU220" s="147" t="s">
        <v>82</v>
      </c>
      <c r="AY220" s="15" t="s">
        <v>146</v>
      </c>
      <c r="BE220" s="148">
        <f>IF(N220="základní",J220,0)</f>
        <v>0</v>
      </c>
      <c r="BF220" s="148">
        <f>IF(N220="snížená",J220,0)</f>
        <v>0</v>
      </c>
      <c r="BG220" s="148">
        <f>IF(N220="zákl. přenesená",J220,0)</f>
        <v>0</v>
      </c>
      <c r="BH220" s="148">
        <f>IF(N220="sníž. přenesená",J220,0)</f>
        <v>0</v>
      </c>
      <c r="BI220" s="148">
        <f>IF(N220="nulová",J220,0)</f>
        <v>0</v>
      </c>
      <c r="BJ220" s="15" t="s">
        <v>80</v>
      </c>
      <c r="BK220" s="148">
        <f>ROUND(I220*H220,2)</f>
        <v>0</v>
      </c>
      <c r="BL220" s="15" t="s">
        <v>228</v>
      </c>
      <c r="BM220" s="147" t="s">
        <v>462</v>
      </c>
    </row>
    <row r="221" spans="1:47" s="2" customFormat="1" ht="12">
      <c r="A221" s="30"/>
      <c r="B221" s="31"/>
      <c r="C221" s="30"/>
      <c r="D221" s="149" t="s">
        <v>156</v>
      </c>
      <c r="E221" s="30"/>
      <c r="F221" s="150" t="s">
        <v>463</v>
      </c>
      <c r="G221" s="30"/>
      <c r="H221" s="30"/>
      <c r="I221" s="151"/>
      <c r="J221" s="30"/>
      <c r="K221" s="30"/>
      <c r="L221" s="31"/>
      <c r="M221" s="152"/>
      <c r="N221" s="153"/>
      <c r="O221" s="51"/>
      <c r="P221" s="51"/>
      <c r="Q221" s="51"/>
      <c r="R221" s="51"/>
      <c r="S221" s="51"/>
      <c r="T221" s="52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T221" s="15" t="s">
        <v>156</v>
      </c>
      <c r="AU221" s="15" t="s">
        <v>82</v>
      </c>
    </row>
    <row r="222" spans="1:65" s="2" customFormat="1" ht="16.5" customHeight="1">
      <c r="A222" s="30"/>
      <c r="B222" s="135"/>
      <c r="C222" s="136" t="s">
        <v>464</v>
      </c>
      <c r="D222" s="136" t="s">
        <v>149</v>
      </c>
      <c r="E222" s="137" t="s">
        <v>465</v>
      </c>
      <c r="F222" s="138" t="s">
        <v>466</v>
      </c>
      <c r="G222" s="139" t="s">
        <v>152</v>
      </c>
      <c r="H222" s="140">
        <v>30.6</v>
      </c>
      <c r="I222" s="141"/>
      <c r="J222" s="142">
        <f>ROUND(I222*H222,2)</f>
        <v>0</v>
      </c>
      <c r="K222" s="138" t="s">
        <v>3</v>
      </c>
      <c r="L222" s="31"/>
      <c r="M222" s="143" t="s">
        <v>3</v>
      </c>
      <c r="N222" s="144" t="s">
        <v>43</v>
      </c>
      <c r="O222" s="51"/>
      <c r="P222" s="145">
        <f>O222*H222</f>
        <v>0</v>
      </c>
      <c r="Q222" s="145">
        <v>0</v>
      </c>
      <c r="R222" s="145">
        <f>Q222*H222</f>
        <v>0</v>
      </c>
      <c r="S222" s="145">
        <v>0</v>
      </c>
      <c r="T222" s="146">
        <f>S222*H222</f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47" t="s">
        <v>228</v>
      </c>
      <c r="AT222" s="147" t="s">
        <v>149</v>
      </c>
      <c r="AU222" s="147" t="s">
        <v>82</v>
      </c>
      <c r="AY222" s="15" t="s">
        <v>146</v>
      </c>
      <c r="BE222" s="148">
        <f>IF(N222="základní",J222,0)</f>
        <v>0</v>
      </c>
      <c r="BF222" s="148">
        <f>IF(N222="snížená",J222,0)</f>
        <v>0</v>
      </c>
      <c r="BG222" s="148">
        <f>IF(N222="zákl. přenesená",J222,0)</f>
        <v>0</v>
      </c>
      <c r="BH222" s="148">
        <f>IF(N222="sníž. přenesená",J222,0)</f>
        <v>0</v>
      </c>
      <c r="BI222" s="148">
        <f>IF(N222="nulová",J222,0)</f>
        <v>0</v>
      </c>
      <c r="BJ222" s="15" t="s">
        <v>80</v>
      </c>
      <c r="BK222" s="148">
        <f>ROUND(I222*H222,2)</f>
        <v>0</v>
      </c>
      <c r="BL222" s="15" t="s">
        <v>228</v>
      </c>
      <c r="BM222" s="147" t="s">
        <v>467</v>
      </c>
    </row>
    <row r="223" spans="1:65" s="2" customFormat="1" ht="16.5" customHeight="1">
      <c r="A223" s="30"/>
      <c r="B223" s="135"/>
      <c r="C223" s="136" t="s">
        <v>468</v>
      </c>
      <c r="D223" s="136" t="s">
        <v>149</v>
      </c>
      <c r="E223" s="137" t="s">
        <v>469</v>
      </c>
      <c r="F223" s="138" t="s">
        <v>470</v>
      </c>
      <c r="G223" s="139" t="s">
        <v>342</v>
      </c>
      <c r="H223" s="140">
        <v>17</v>
      </c>
      <c r="I223" s="141"/>
      <c r="J223" s="142">
        <f>ROUND(I223*H223,2)</f>
        <v>0</v>
      </c>
      <c r="K223" s="138" t="s">
        <v>3</v>
      </c>
      <c r="L223" s="31"/>
      <c r="M223" s="143" t="s">
        <v>3</v>
      </c>
      <c r="N223" s="144" t="s">
        <v>43</v>
      </c>
      <c r="O223" s="51"/>
      <c r="P223" s="145">
        <f>O223*H223</f>
        <v>0</v>
      </c>
      <c r="Q223" s="145">
        <v>0</v>
      </c>
      <c r="R223" s="145">
        <f>Q223*H223</f>
        <v>0</v>
      </c>
      <c r="S223" s="145">
        <v>0</v>
      </c>
      <c r="T223" s="146">
        <f>S223*H223</f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47" t="s">
        <v>228</v>
      </c>
      <c r="AT223" s="147" t="s">
        <v>149</v>
      </c>
      <c r="AU223" s="147" t="s">
        <v>82</v>
      </c>
      <c r="AY223" s="15" t="s">
        <v>146</v>
      </c>
      <c r="BE223" s="148">
        <f>IF(N223="základní",J223,0)</f>
        <v>0</v>
      </c>
      <c r="BF223" s="148">
        <f>IF(N223="snížená",J223,0)</f>
        <v>0</v>
      </c>
      <c r="BG223" s="148">
        <f>IF(N223="zákl. přenesená",J223,0)</f>
        <v>0</v>
      </c>
      <c r="BH223" s="148">
        <f>IF(N223="sníž. přenesená",J223,0)</f>
        <v>0</v>
      </c>
      <c r="BI223" s="148">
        <f>IF(N223="nulová",J223,0)</f>
        <v>0</v>
      </c>
      <c r="BJ223" s="15" t="s">
        <v>80</v>
      </c>
      <c r="BK223" s="148">
        <f>ROUND(I223*H223,2)</f>
        <v>0</v>
      </c>
      <c r="BL223" s="15" t="s">
        <v>228</v>
      </c>
      <c r="BM223" s="147" t="s">
        <v>471</v>
      </c>
    </row>
    <row r="224" spans="1:65" s="2" customFormat="1" ht="16.5" customHeight="1">
      <c r="A224" s="30"/>
      <c r="B224" s="135"/>
      <c r="C224" s="136" t="s">
        <v>472</v>
      </c>
      <c r="D224" s="136" t="s">
        <v>149</v>
      </c>
      <c r="E224" s="137" t="s">
        <v>473</v>
      </c>
      <c r="F224" s="138" t="s">
        <v>474</v>
      </c>
      <c r="G224" s="139" t="s">
        <v>152</v>
      </c>
      <c r="H224" s="140">
        <v>30.6</v>
      </c>
      <c r="I224" s="141"/>
      <c r="J224" s="142">
        <f>ROUND(I224*H224,2)</f>
        <v>0</v>
      </c>
      <c r="K224" s="138" t="s">
        <v>3</v>
      </c>
      <c r="L224" s="31"/>
      <c r="M224" s="143" t="s">
        <v>3</v>
      </c>
      <c r="N224" s="144" t="s">
        <v>43</v>
      </c>
      <c r="O224" s="51"/>
      <c r="P224" s="145">
        <f>O224*H224</f>
        <v>0</v>
      </c>
      <c r="Q224" s="145">
        <v>0</v>
      </c>
      <c r="R224" s="145">
        <f>Q224*H224</f>
        <v>0</v>
      </c>
      <c r="S224" s="145">
        <v>0</v>
      </c>
      <c r="T224" s="146">
        <f>S224*H224</f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47" t="s">
        <v>228</v>
      </c>
      <c r="AT224" s="147" t="s">
        <v>149</v>
      </c>
      <c r="AU224" s="147" t="s">
        <v>82</v>
      </c>
      <c r="AY224" s="15" t="s">
        <v>146</v>
      </c>
      <c r="BE224" s="148">
        <f>IF(N224="základní",J224,0)</f>
        <v>0</v>
      </c>
      <c r="BF224" s="148">
        <f>IF(N224="snížená",J224,0)</f>
        <v>0</v>
      </c>
      <c r="BG224" s="148">
        <f>IF(N224="zákl. přenesená",J224,0)</f>
        <v>0</v>
      </c>
      <c r="BH224" s="148">
        <f>IF(N224="sníž. přenesená",J224,0)</f>
        <v>0</v>
      </c>
      <c r="BI224" s="148">
        <f>IF(N224="nulová",J224,0)</f>
        <v>0</v>
      </c>
      <c r="BJ224" s="15" t="s">
        <v>80</v>
      </c>
      <c r="BK224" s="148">
        <f>ROUND(I224*H224,2)</f>
        <v>0</v>
      </c>
      <c r="BL224" s="15" t="s">
        <v>228</v>
      </c>
      <c r="BM224" s="147" t="s">
        <v>475</v>
      </c>
    </row>
    <row r="225" spans="1:65" s="2" customFormat="1" ht="16.5" customHeight="1">
      <c r="A225" s="30"/>
      <c r="B225" s="135"/>
      <c r="C225" s="136" t="s">
        <v>476</v>
      </c>
      <c r="D225" s="136" t="s">
        <v>149</v>
      </c>
      <c r="E225" s="137" t="s">
        <v>477</v>
      </c>
      <c r="F225" s="138" t="s">
        <v>478</v>
      </c>
      <c r="G225" s="139" t="s">
        <v>342</v>
      </c>
      <c r="H225" s="140">
        <v>17</v>
      </c>
      <c r="I225" s="141"/>
      <c r="J225" s="142">
        <f>ROUND(I225*H225,2)</f>
        <v>0</v>
      </c>
      <c r="K225" s="138" t="s">
        <v>3</v>
      </c>
      <c r="L225" s="31"/>
      <c r="M225" s="143" t="s">
        <v>3</v>
      </c>
      <c r="N225" s="144" t="s">
        <v>43</v>
      </c>
      <c r="O225" s="51"/>
      <c r="P225" s="145">
        <f>O225*H225</f>
        <v>0</v>
      </c>
      <c r="Q225" s="145">
        <v>0</v>
      </c>
      <c r="R225" s="145">
        <f>Q225*H225</f>
        <v>0</v>
      </c>
      <c r="S225" s="145">
        <v>0</v>
      </c>
      <c r="T225" s="146">
        <f>S225*H225</f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47" t="s">
        <v>228</v>
      </c>
      <c r="AT225" s="147" t="s">
        <v>149</v>
      </c>
      <c r="AU225" s="147" t="s">
        <v>82</v>
      </c>
      <c r="AY225" s="15" t="s">
        <v>146</v>
      </c>
      <c r="BE225" s="148">
        <f>IF(N225="základní",J225,0)</f>
        <v>0</v>
      </c>
      <c r="BF225" s="148">
        <f>IF(N225="snížená",J225,0)</f>
        <v>0</v>
      </c>
      <c r="BG225" s="148">
        <f>IF(N225="zákl. přenesená",J225,0)</f>
        <v>0</v>
      </c>
      <c r="BH225" s="148">
        <f>IF(N225="sníž. přenesená",J225,0)</f>
        <v>0</v>
      </c>
      <c r="BI225" s="148">
        <f>IF(N225="nulová",J225,0)</f>
        <v>0</v>
      </c>
      <c r="BJ225" s="15" t="s">
        <v>80</v>
      </c>
      <c r="BK225" s="148">
        <f>ROUND(I225*H225,2)</f>
        <v>0</v>
      </c>
      <c r="BL225" s="15" t="s">
        <v>228</v>
      </c>
      <c r="BM225" s="147" t="s">
        <v>479</v>
      </c>
    </row>
    <row r="226" spans="1:65" s="2" customFormat="1" ht="16.5" customHeight="1">
      <c r="A226" s="30"/>
      <c r="B226" s="135"/>
      <c r="C226" s="136" t="s">
        <v>480</v>
      </c>
      <c r="D226" s="136" t="s">
        <v>149</v>
      </c>
      <c r="E226" s="137" t="s">
        <v>481</v>
      </c>
      <c r="F226" s="138" t="s">
        <v>482</v>
      </c>
      <c r="G226" s="139" t="s">
        <v>152</v>
      </c>
      <c r="H226" s="140">
        <v>30.6</v>
      </c>
      <c r="I226" s="141"/>
      <c r="J226" s="142">
        <f>ROUND(I226*H226,2)</f>
        <v>0</v>
      </c>
      <c r="K226" s="138" t="s">
        <v>153</v>
      </c>
      <c r="L226" s="31"/>
      <c r="M226" s="143" t="s">
        <v>3</v>
      </c>
      <c r="N226" s="144" t="s">
        <v>43</v>
      </c>
      <c r="O226" s="51"/>
      <c r="P226" s="145">
        <f>O226*H226</f>
        <v>0</v>
      </c>
      <c r="Q226" s="145">
        <v>0</v>
      </c>
      <c r="R226" s="145">
        <f>Q226*H226</f>
        <v>0</v>
      </c>
      <c r="S226" s="145">
        <v>0</v>
      </c>
      <c r="T226" s="146">
        <f>S226*H226</f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47" t="s">
        <v>228</v>
      </c>
      <c r="AT226" s="147" t="s">
        <v>149</v>
      </c>
      <c r="AU226" s="147" t="s">
        <v>82</v>
      </c>
      <c r="AY226" s="15" t="s">
        <v>146</v>
      </c>
      <c r="BE226" s="148">
        <f>IF(N226="základní",J226,0)</f>
        <v>0</v>
      </c>
      <c r="BF226" s="148">
        <f>IF(N226="snížená",J226,0)</f>
        <v>0</v>
      </c>
      <c r="BG226" s="148">
        <f>IF(N226="zákl. přenesená",J226,0)</f>
        <v>0</v>
      </c>
      <c r="BH226" s="148">
        <f>IF(N226="sníž. přenesená",J226,0)</f>
        <v>0</v>
      </c>
      <c r="BI226" s="148">
        <f>IF(N226="nulová",J226,0)</f>
        <v>0</v>
      </c>
      <c r="BJ226" s="15" t="s">
        <v>80</v>
      </c>
      <c r="BK226" s="148">
        <f>ROUND(I226*H226,2)</f>
        <v>0</v>
      </c>
      <c r="BL226" s="15" t="s">
        <v>228</v>
      </c>
      <c r="BM226" s="147" t="s">
        <v>483</v>
      </c>
    </row>
    <row r="227" spans="1:47" s="2" customFormat="1" ht="12">
      <c r="A227" s="30"/>
      <c r="B227" s="31"/>
      <c r="C227" s="30"/>
      <c r="D227" s="149" t="s">
        <v>156</v>
      </c>
      <c r="E227" s="30"/>
      <c r="F227" s="150" t="s">
        <v>484</v>
      </c>
      <c r="G227" s="30"/>
      <c r="H227" s="30"/>
      <c r="I227" s="151"/>
      <c r="J227" s="30"/>
      <c r="K227" s="30"/>
      <c r="L227" s="31"/>
      <c r="M227" s="152"/>
      <c r="N227" s="153"/>
      <c r="O227" s="51"/>
      <c r="P227" s="51"/>
      <c r="Q227" s="51"/>
      <c r="R227" s="51"/>
      <c r="S227" s="51"/>
      <c r="T227" s="52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T227" s="15" t="s">
        <v>156</v>
      </c>
      <c r="AU227" s="15" t="s">
        <v>82</v>
      </c>
    </row>
    <row r="228" spans="1:65" s="2" customFormat="1" ht="24.2" customHeight="1">
      <c r="A228" s="30"/>
      <c r="B228" s="135"/>
      <c r="C228" s="136" t="s">
        <v>485</v>
      </c>
      <c r="D228" s="136" t="s">
        <v>149</v>
      </c>
      <c r="E228" s="137" t="s">
        <v>486</v>
      </c>
      <c r="F228" s="138" t="s">
        <v>487</v>
      </c>
      <c r="G228" s="139" t="s">
        <v>195</v>
      </c>
      <c r="H228" s="140">
        <v>0.728</v>
      </c>
      <c r="I228" s="141"/>
      <c r="J228" s="142">
        <f>ROUND(I228*H228,2)</f>
        <v>0</v>
      </c>
      <c r="K228" s="138" t="s">
        <v>153</v>
      </c>
      <c r="L228" s="31"/>
      <c r="M228" s="143" t="s">
        <v>3</v>
      </c>
      <c r="N228" s="144" t="s">
        <v>43</v>
      </c>
      <c r="O228" s="51"/>
      <c r="P228" s="145">
        <f>O228*H228</f>
        <v>0</v>
      </c>
      <c r="Q228" s="145">
        <v>0</v>
      </c>
      <c r="R228" s="145">
        <f>Q228*H228</f>
        <v>0</v>
      </c>
      <c r="S228" s="145">
        <v>0</v>
      </c>
      <c r="T228" s="146">
        <f>S228*H228</f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47" t="s">
        <v>228</v>
      </c>
      <c r="AT228" s="147" t="s">
        <v>149</v>
      </c>
      <c r="AU228" s="147" t="s">
        <v>82</v>
      </c>
      <c r="AY228" s="15" t="s">
        <v>146</v>
      </c>
      <c r="BE228" s="148">
        <f>IF(N228="základní",J228,0)</f>
        <v>0</v>
      </c>
      <c r="BF228" s="148">
        <f>IF(N228="snížená",J228,0)</f>
        <v>0</v>
      </c>
      <c r="BG228" s="148">
        <f>IF(N228="zákl. přenesená",J228,0)</f>
        <v>0</v>
      </c>
      <c r="BH228" s="148">
        <f>IF(N228="sníž. přenesená",J228,0)</f>
        <v>0</v>
      </c>
      <c r="BI228" s="148">
        <f>IF(N228="nulová",J228,0)</f>
        <v>0</v>
      </c>
      <c r="BJ228" s="15" t="s">
        <v>80</v>
      </c>
      <c r="BK228" s="148">
        <f>ROUND(I228*H228,2)</f>
        <v>0</v>
      </c>
      <c r="BL228" s="15" t="s">
        <v>228</v>
      </c>
      <c r="BM228" s="147" t="s">
        <v>488</v>
      </c>
    </row>
    <row r="229" spans="1:47" s="2" customFormat="1" ht="12">
      <c r="A229" s="30"/>
      <c r="B229" s="31"/>
      <c r="C229" s="30"/>
      <c r="D229" s="149" t="s">
        <v>156</v>
      </c>
      <c r="E229" s="30"/>
      <c r="F229" s="150" t="s">
        <v>489</v>
      </c>
      <c r="G229" s="30"/>
      <c r="H229" s="30"/>
      <c r="I229" s="151"/>
      <c r="J229" s="30"/>
      <c r="K229" s="30"/>
      <c r="L229" s="31"/>
      <c r="M229" s="152"/>
      <c r="N229" s="153"/>
      <c r="O229" s="51"/>
      <c r="P229" s="51"/>
      <c r="Q229" s="51"/>
      <c r="R229" s="51"/>
      <c r="S229" s="51"/>
      <c r="T229" s="52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T229" s="15" t="s">
        <v>156</v>
      </c>
      <c r="AU229" s="15" t="s">
        <v>82</v>
      </c>
    </row>
    <row r="230" spans="1:65" s="2" customFormat="1" ht="24.2" customHeight="1">
      <c r="A230" s="30"/>
      <c r="B230" s="135"/>
      <c r="C230" s="136" t="s">
        <v>490</v>
      </c>
      <c r="D230" s="136" t="s">
        <v>149</v>
      </c>
      <c r="E230" s="137" t="s">
        <v>491</v>
      </c>
      <c r="F230" s="138" t="s">
        <v>492</v>
      </c>
      <c r="G230" s="139" t="s">
        <v>195</v>
      </c>
      <c r="H230" s="140">
        <v>0.728</v>
      </c>
      <c r="I230" s="141"/>
      <c r="J230" s="142">
        <f>ROUND(I230*H230,2)</f>
        <v>0</v>
      </c>
      <c r="K230" s="138" t="s">
        <v>153</v>
      </c>
      <c r="L230" s="31"/>
      <c r="M230" s="143" t="s">
        <v>3</v>
      </c>
      <c r="N230" s="144" t="s">
        <v>43</v>
      </c>
      <c r="O230" s="51"/>
      <c r="P230" s="145">
        <f>O230*H230</f>
        <v>0</v>
      </c>
      <c r="Q230" s="145">
        <v>0</v>
      </c>
      <c r="R230" s="145">
        <f>Q230*H230</f>
        <v>0</v>
      </c>
      <c r="S230" s="145">
        <v>0</v>
      </c>
      <c r="T230" s="146">
        <f>S230*H230</f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47" t="s">
        <v>228</v>
      </c>
      <c r="AT230" s="147" t="s">
        <v>149</v>
      </c>
      <c r="AU230" s="147" t="s">
        <v>82</v>
      </c>
      <c r="AY230" s="15" t="s">
        <v>146</v>
      </c>
      <c r="BE230" s="148">
        <f>IF(N230="základní",J230,0)</f>
        <v>0</v>
      </c>
      <c r="BF230" s="148">
        <f>IF(N230="snížená",J230,0)</f>
        <v>0</v>
      </c>
      <c r="BG230" s="148">
        <f>IF(N230="zákl. přenesená",J230,0)</f>
        <v>0</v>
      </c>
      <c r="BH230" s="148">
        <f>IF(N230="sníž. přenesená",J230,0)</f>
        <v>0</v>
      </c>
      <c r="BI230" s="148">
        <f>IF(N230="nulová",J230,0)</f>
        <v>0</v>
      </c>
      <c r="BJ230" s="15" t="s">
        <v>80</v>
      </c>
      <c r="BK230" s="148">
        <f>ROUND(I230*H230,2)</f>
        <v>0</v>
      </c>
      <c r="BL230" s="15" t="s">
        <v>228</v>
      </c>
      <c r="BM230" s="147" t="s">
        <v>493</v>
      </c>
    </row>
    <row r="231" spans="1:47" s="2" customFormat="1" ht="12">
      <c r="A231" s="30"/>
      <c r="B231" s="31"/>
      <c r="C231" s="30"/>
      <c r="D231" s="149" t="s">
        <v>156</v>
      </c>
      <c r="E231" s="30"/>
      <c r="F231" s="150" t="s">
        <v>494</v>
      </c>
      <c r="G231" s="30"/>
      <c r="H231" s="30"/>
      <c r="I231" s="151"/>
      <c r="J231" s="30"/>
      <c r="K231" s="30"/>
      <c r="L231" s="31"/>
      <c r="M231" s="152"/>
      <c r="N231" s="153"/>
      <c r="O231" s="51"/>
      <c r="P231" s="51"/>
      <c r="Q231" s="51"/>
      <c r="R231" s="51"/>
      <c r="S231" s="51"/>
      <c r="T231" s="52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T231" s="15" t="s">
        <v>156</v>
      </c>
      <c r="AU231" s="15" t="s">
        <v>82</v>
      </c>
    </row>
    <row r="232" spans="2:63" s="12" customFormat="1" ht="22.9" customHeight="1">
      <c r="B232" s="122"/>
      <c r="D232" s="123" t="s">
        <v>71</v>
      </c>
      <c r="E232" s="133" t="s">
        <v>495</v>
      </c>
      <c r="F232" s="133" t="s">
        <v>496</v>
      </c>
      <c r="I232" s="125"/>
      <c r="J232" s="134">
        <f>BK232</f>
        <v>0</v>
      </c>
      <c r="L232" s="122"/>
      <c r="M232" s="127"/>
      <c r="N232" s="128"/>
      <c r="O232" s="128"/>
      <c r="P232" s="129">
        <f>SUM(P233:P250)</f>
        <v>0</v>
      </c>
      <c r="Q232" s="128"/>
      <c r="R232" s="129">
        <f>SUM(R233:R250)</f>
        <v>0.0018</v>
      </c>
      <c r="S232" s="128"/>
      <c r="T232" s="130">
        <f>SUM(T233:T250)</f>
        <v>0.01574</v>
      </c>
      <c r="AR232" s="123" t="s">
        <v>82</v>
      </c>
      <c r="AT232" s="131" t="s">
        <v>71</v>
      </c>
      <c r="AU232" s="131" t="s">
        <v>80</v>
      </c>
      <c r="AY232" s="123" t="s">
        <v>146</v>
      </c>
      <c r="BK232" s="132">
        <f>SUM(BK233:BK250)</f>
        <v>0</v>
      </c>
    </row>
    <row r="233" spans="1:65" s="2" customFormat="1" ht="24.2" customHeight="1">
      <c r="A233" s="30"/>
      <c r="B233" s="135"/>
      <c r="C233" s="136" t="s">
        <v>497</v>
      </c>
      <c r="D233" s="136" t="s">
        <v>149</v>
      </c>
      <c r="E233" s="137" t="s">
        <v>498</v>
      </c>
      <c r="F233" s="138" t="s">
        <v>499</v>
      </c>
      <c r="G233" s="139" t="s">
        <v>342</v>
      </c>
      <c r="H233" s="140">
        <v>10</v>
      </c>
      <c r="I233" s="141"/>
      <c r="J233" s="142">
        <f>ROUND(I233*H233,2)</f>
        <v>0</v>
      </c>
      <c r="K233" s="138" t="s">
        <v>153</v>
      </c>
      <c r="L233" s="31"/>
      <c r="M233" s="143" t="s">
        <v>3</v>
      </c>
      <c r="N233" s="144" t="s">
        <v>43</v>
      </c>
      <c r="O233" s="51"/>
      <c r="P233" s="145">
        <f>O233*H233</f>
        <v>0</v>
      </c>
      <c r="Q233" s="145">
        <v>0</v>
      </c>
      <c r="R233" s="145">
        <f>Q233*H233</f>
        <v>0</v>
      </c>
      <c r="S233" s="145">
        <v>0</v>
      </c>
      <c r="T233" s="146">
        <f>S233*H233</f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47" t="s">
        <v>228</v>
      </c>
      <c r="AT233" s="147" t="s">
        <v>149</v>
      </c>
      <c r="AU233" s="147" t="s">
        <v>82</v>
      </c>
      <c r="AY233" s="15" t="s">
        <v>146</v>
      </c>
      <c r="BE233" s="148">
        <f>IF(N233="základní",J233,0)</f>
        <v>0</v>
      </c>
      <c r="BF233" s="148">
        <f>IF(N233="snížená",J233,0)</f>
        <v>0</v>
      </c>
      <c r="BG233" s="148">
        <f>IF(N233="zákl. přenesená",J233,0)</f>
        <v>0</v>
      </c>
      <c r="BH233" s="148">
        <f>IF(N233="sníž. přenesená",J233,0)</f>
        <v>0</v>
      </c>
      <c r="BI233" s="148">
        <f>IF(N233="nulová",J233,0)</f>
        <v>0</v>
      </c>
      <c r="BJ233" s="15" t="s">
        <v>80</v>
      </c>
      <c r="BK233" s="148">
        <f>ROUND(I233*H233,2)</f>
        <v>0</v>
      </c>
      <c r="BL233" s="15" t="s">
        <v>228</v>
      </c>
      <c r="BM233" s="147" t="s">
        <v>500</v>
      </c>
    </row>
    <row r="234" spans="1:47" s="2" customFormat="1" ht="12">
      <c r="A234" s="30"/>
      <c r="B234" s="31"/>
      <c r="C234" s="30"/>
      <c r="D234" s="149" t="s">
        <v>156</v>
      </c>
      <c r="E234" s="30"/>
      <c r="F234" s="150" t="s">
        <v>501</v>
      </c>
      <c r="G234" s="30"/>
      <c r="H234" s="30"/>
      <c r="I234" s="151"/>
      <c r="J234" s="30"/>
      <c r="K234" s="30"/>
      <c r="L234" s="31"/>
      <c r="M234" s="152"/>
      <c r="N234" s="153"/>
      <c r="O234" s="51"/>
      <c r="P234" s="51"/>
      <c r="Q234" s="51"/>
      <c r="R234" s="51"/>
      <c r="S234" s="51"/>
      <c r="T234" s="52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T234" s="15" t="s">
        <v>156</v>
      </c>
      <c r="AU234" s="15" t="s">
        <v>82</v>
      </c>
    </row>
    <row r="235" spans="1:65" s="2" customFormat="1" ht="21.75" customHeight="1">
      <c r="A235" s="30"/>
      <c r="B235" s="135"/>
      <c r="C235" s="154" t="s">
        <v>502</v>
      </c>
      <c r="D235" s="154" t="s">
        <v>275</v>
      </c>
      <c r="E235" s="155" t="s">
        <v>503</v>
      </c>
      <c r="F235" s="156" t="s">
        <v>504</v>
      </c>
      <c r="G235" s="157" t="s">
        <v>342</v>
      </c>
      <c r="H235" s="158">
        <v>10</v>
      </c>
      <c r="I235" s="159"/>
      <c r="J235" s="160">
        <f>ROUND(I235*H235,2)</f>
        <v>0</v>
      </c>
      <c r="K235" s="156" t="s">
        <v>153</v>
      </c>
      <c r="L235" s="161"/>
      <c r="M235" s="162" t="s">
        <v>3</v>
      </c>
      <c r="N235" s="163" t="s">
        <v>43</v>
      </c>
      <c r="O235" s="51"/>
      <c r="P235" s="145">
        <f>O235*H235</f>
        <v>0</v>
      </c>
      <c r="Q235" s="145">
        <v>9E-05</v>
      </c>
      <c r="R235" s="145">
        <f>Q235*H235</f>
        <v>0.0009000000000000001</v>
      </c>
      <c r="S235" s="145">
        <v>0</v>
      </c>
      <c r="T235" s="146">
        <f>S235*H235</f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47" t="s">
        <v>300</v>
      </c>
      <c r="AT235" s="147" t="s">
        <v>275</v>
      </c>
      <c r="AU235" s="147" t="s">
        <v>82</v>
      </c>
      <c r="AY235" s="15" t="s">
        <v>146</v>
      </c>
      <c r="BE235" s="148">
        <f>IF(N235="základní",J235,0)</f>
        <v>0</v>
      </c>
      <c r="BF235" s="148">
        <f>IF(N235="snížená",J235,0)</f>
        <v>0</v>
      </c>
      <c r="BG235" s="148">
        <f>IF(N235="zákl. přenesená",J235,0)</f>
        <v>0</v>
      </c>
      <c r="BH235" s="148">
        <f>IF(N235="sníž. přenesená",J235,0)</f>
        <v>0</v>
      </c>
      <c r="BI235" s="148">
        <f>IF(N235="nulová",J235,0)</f>
        <v>0</v>
      </c>
      <c r="BJ235" s="15" t="s">
        <v>80</v>
      </c>
      <c r="BK235" s="148">
        <f>ROUND(I235*H235,2)</f>
        <v>0</v>
      </c>
      <c r="BL235" s="15" t="s">
        <v>228</v>
      </c>
      <c r="BM235" s="147" t="s">
        <v>505</v>
      </c>
    </row>
    <row r="236" spans="1:65" s="2" customFormat="1" ht="24.2" customHeight="1">
      <c r="A236" s="30"/>
      <c r="B236" s="135"/>
      <c r="C236" s="136" t="s">
        <v>506</v>
      </c>
      <c r="D236" s="136" t="s">
        <v>149</v>
      </c>
      <c r="E236" s="137" t="s">
        <v>507</v>
      </c>
      <c r="F236" s="138" t="s">
        <v>508</v>
      </c>
      <c r="G236" s="139" t="s">
        <v>342</v>
      </c>
      <c r="H236" s="140">
        <v>10</v>
      </c>
      <c r="I236" s="141"/>
      <c r="J236" s="142">
        <f>ROUND(I236*H236,2)</f>
        <v>0</v>
      </c>
      <c r="K236" s="138" t="s">
        <v>153</v>
      </c>
      <c r="L236" s="31"/>
      <c r="M236" s="143" t="s">
        <v>3</v>
      </c>
      <c r="N236" s="144" t="s">
        <v>43</v>
      </c>
      <c r="O236" s="51"/>
      <c r="P236" s="145">
        <f>O236*H236</f>
        <v>0</v>
      </c>
      <c r="Q236" s="145">
        <v>0</v>
      </c>
      <c r="R236" s="145">
        <f>Q236*H236</f>
        <v>0</v>
      </c>
      <c r="S236" s="145">
        <v>4.8E-05</v>
      </c>
      <c r="T236" s="146">
        <f>S236*H236</f>
        <v>0.00048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R236" s="147" t="s">
        <v>228</v>
      </c>
      <c r="AT236" s="147" t="s">
        <v>149</v>
      </c>
      <c r="AU236" s="147" t="s">
        <v>82</v>
      </c>
      <c r="AY236" s="15" t="s">
        <v>146</v>
      </c>
      <c r="BE236" s="148">
        <f>IF(N236="základní",J236,0)</f>
        <v>0</v>
      </c>
      <c r="BF236" s="148">
        <f>IF(N236="snížená",J236,0)</f>
        <v>0</v>
      </c>
      <c r="BG236" s="148">
        <f>IF(N236="zákl. přenesená",J236,0)</f>
        <v>0</v>
      </c>
      <c r="BH236" s="148">
        <f>IF(N236="sníž. přenesená",J236,0)</f>
        <v>0</v>
      </c>
      <c r="BI236" s="148">
        <f>IF(N236="nulová",J236,0)</f>
        <v>0</v>
      </c>
      <c r="BJ236" s="15" t="s">
        <v>80</v>
      </c>
      <c r="BK236" s="148">
        <f>ROUND(I236*H236,2)</f>
        <v>0</v>
      </c>
      <c r="BL236" s="15" t="s">
        <v>228</v>
      </c>
      <c r="BM236" s="147" t="s">
        <v>509</v>
      </c>
    </row>
    <row r="237" spans="1:47" s="2" customFormat="1" ht="12">
      <c r="A237" s="30"/>
      <c r="B237" s="31"/>
      <c r="C237" s="30"/>
      <c r="D237" s="149" t="s">
        <v>156</v>
      </c>
      <c r="E237" s="30"/>
      <c r="F237" s="150" t="s">
        <v>510</v>
      </c>
      <c r="G237" s="30"/>
      <c r="H237" s="30"/>
      <c r="I237" s="151"/>
      <c r="J237" s="30"/>
      <c r="K237" s="30"/>
      <c r="L237" s="31"/>
      <c r="M237" s="152"/>
      <c r="N237" s="153"/>
      <c r="O237" s="51"/>
      <c r="P237" s="51"/>
      <c r="Q237" s="51"/>
      <c r="R237" s="51"/>
      <c r="S237" s="51"/>
      <c r="T237" s="52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T237" s="15" t="s">
        <v>156</v>
      </c>
      <c r="AU237" s="15" t="s">
        <v>82</v>
      </c>
    </row>
    <row r="238" spans="1:65" s="2" customFormat="1" ht="24.2" customHeight="1">
      <c r="A238" s="30"/>
      <c r="B238" s="135"/>
      <c r="C238" s="136" t="s">
        <v>511</v>
      </c>
      <c r="D238" s="136" t="s">
        <v>149</v>
      </c>
      <c r="E238" s="137" t="s">
        <v>512</v>
      </c>
      <c r="F238" s="138" t="s">
        <v>513</v>
      </c>
      <c r="G238" s="139" t="s">
        <v>342</v>
      </c>
      <c r="H238" s="140">
        <v>15</v>
      </c>
      <c r="I238" s="141"/>
      <c r="J238" s="142">
        <f>ROUND(I238*H238,2)</f>
        <v>0</v>
      </c>
      <c r="K238" s="138" t="s">
        <v>153</v>
      </c>
      <c r="L238" s="31"/>
      <c r="M238" s="143" t="s">
        <v>3</v>
      </c>
      <c r="N238" s="144" t="s">
        <v>43</v>
      </c>
      <c r="O238" s="51"/>
      <c r="P238" s="145">
        <f>O238*H238</f>
        <v>0</v>
      </c>
      <c r="Q238" s="145">
        <v>0</v>
      </c>
      <c r="R238" s="145">
        <f>Q238*H238</f>
        <v>0</v>
      </c>
      <c r="S238" s="145">
        <v>0</v>
      </c>
      <c r="T238" s="146">
        <f>S238*H238</f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47" t="s">
        <v>228</v>
      </c>
      <c r="AT238" s="147" t="s">
        <v>149</v>
      </c>
      <c r="AU238" s="147" t="s">
        <v>82</v>
      </c>
      <c r="AY238" s="15" t="s">
        <v>146</v>
      </c>
      <c r="BE238" s="148">
        <f>IF(N238="základní",J238,0)</f>
        <v>0</v>
      </c>
      <c r="BF238" s="148">
        <f>IF(N238="snížená",J238,0)</f>
        <v>0</v>
      </c>
      <c r="BG238" s="148">
        <f>IF(N238="zákl. přenesená",J238,0)</f>
        <v>0</v>
      </c>
      <c r="BH238" s="148">
        <f>IF(N238="sníž. přenesená",J238,0)</f>
        <v>0</v>
      </c>
      <c r="BI238" s="148">
        <f>IF(N238="nulová",J238,0)</f>
        <v>0</v>
      </c>
      <c r="BJ238" s="15" t="s">
        <v>80</v>
      </c>
      <c r="BK238" s="148">
        <f>ROUND(I238*H238,2)</f>
        <v>0</v>
      </c>
      <c r="BL238" s="15" t="s">
        <v>228</v>
      </c>
      <c r="BM238" s="147" t="s">
        <v>514</v>
      </c>
    </row>
    <row r="239" spans="1:47" s="2" customFormat="1" ht="12">
      <c r="A239" s="30"/>
      <c r="B239" s="31"/>
      <c r="C239" s="30"/>
      <c r="D239" s="149" t="s">
        <v>156</v>
      </c>
      <c r="E239" s="30"/>
      <c r="F239" s="150" t="s">
        <v>515</v>
      </c>
      <c r="G239" s="30"/>
      <c r="H239" s="30"/>
      <c r="I239" s="151"/>
      <c r="J239" s="30"/>
      <c r="K239" s="30"/>
      <c r="L239" s="31"/>
      <c r="M239" s="152"/>
      <c r="N239" s="153"/>
      <c r="O239" s="51"/>
      <c r="P239" s="51"/>
      <c r="Q239" s="51"/>
      <c r="R239" s="51"/>
      <c r="S239" s="51"/>
      <c r="T239" s="52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T239" s="15" t="s">
        <v>156</v>
      </c>
      <c r="AU239" s="15" t="s">
        <v>82</v>
      </c>
    </row>
    <row r="240" spans="1:65" s="2" customFormat="1" ht="16.5" customHeight="1">
      <c r="A240" s="30"/>
      <c r="B240" s="135"/>
      <c r="C240" s="154" t="s">
        <v>516</v>
      </c>
      <c r="D240" s="154" t="s">
        <v>275</v>
      </c>
      <c r="E240" s="155" t="s">
        <v>517</v>
      </c>
      <c r="F240" s="156" t="s">
        <v>518</v>
      </c>
      <c r="G240" s="157" t="s">
        <v>342</v>
      </c>
      <c r="H240" s="158">
        <v>15</v>
      </c>
      <c r="I240" s="159"/>
      <c r="J240" s="160">
        <f>ROUND(I240*H240,2)</f>
        <v>0</v>
      </c>
      <c r="K240" s="156" t="s">
        <v>153</v>
      </c>
      <c r="L240" s="161"/>
      <c r="M240" s="162" t="s">
        <v>3</v>
      </c>
      <c r="N240" s="163" t="s">
        <v>43</v>
      </c>
      <c r="O240" s="51"/>
      <c r="P240" s="145">
        <f>O240*H240</f>
        <v>0</v>
      </c>
      <c r="Q240" s="145">
        <v>6E-05</v>
      </c>
      <c r="R240" s="145">
        <f>Q240*H240</f>
        <v>0.0009</v>
      </c>
      <c r="S240" s="145">
        <v>0</v>
      </c>
      <c r="T240" s="146">
        <f>S240*H240</f>
        <v>0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147" t="s">
        <v>300</v>
      </c>
      <c r="AT240" s="147" t="s">
        <v>275</v>
      </c>
      <c r="AU240" s="147" t="s">
        <v>82</v>
      </c>
      <c r="AY240" s="15" t="s">
        <v>146</v>
      </c>
      <c r="BE240" s="148">
        <f>IF(N240="základní",J240,0)</f>
        <v>0</v>
      </c>
      <c r="BF240" s="148">
        <f>IF(N240="snížená",J240,0)</f>
        <v>0</v>
      </c>
      <c r="BG240" s="148">
        <f>IF(N240="zákl. přenesená",J240,0)</f>
        <v>0</v>
      </c>
      <c r="BH240" s="148">
        <f>IF(N240="sníž. přenesená",J240,0)</f>
        <v>0</v>
      </c>
      <c r="BI240" s="148">
        <f>IF(N240="nulová",J240,0)</f>
        <v>0</v>
      </c>
      <c r="BJ240" s="15" t="s">
        <v>80</v>
      </c>
      <c r="BK240" s="148">
        <f>ROUND(I240*H240,2)</f>
        <v>0</v>
      </c>
      <c r="BL240" s="15" t="s">
        <v>228</v>
      </c>
      <c r="BM240" s="147" t="s">
        <v>519</v>
      </c>
    </row>
    <row r="241" spans="1:65" s="2" customFormat="1" ht="24.2" customHeight="1">
      <c r="A241" s="30"/>
      <c r="B241" s="135"/>
      <c r="C241" s="136" t="s">
        <v>520</v>
      </c>
      <c r="D241" s="136" t="s">
        <v>149</v>
      </c>
      <c r="E241" s="137" t="s">
        <v>521</v>
      </c>
      <c r="F241" s="138" t="s">
        <v>522</v>
      </c>
      <c r="G241" s="139" t="s">
        <v>342</v>
      </c>
      <c r="H241" s="140">
        <v>20</v>
      </c>
      <c r="I241" s="141"/>
      <c r="J241" s="142">
        <f>ROUND(I241*H241,2)</f>
        <v>0</v>
      </c>
      <c r="K241" s="138" t="s">
        <v>153</v>
      </c>
      <c r="L241" s="31"/>
      <c r="M241" s="143" t="s">
        <v>3</v>
      </c>
      <c r="N241" s="144" t="s">
        <v>43</v>
      </c>
      <c r="O241" s="51"/>
      <c r="P241" s="145">
        <f>O241*H241</f>
        <v>0</v>
      </c>
      <c r="Q241" s="145">
        <v>0</v>
      </c>
      <c r="R241" s="145">
        <f>Q241*H241</f>
        <v>0</v>
      </c>
      <c r="S241" s="145">
        <v>4.8E-05</v>
      </c>
      <c r="T241" s="146">
        <f>S241*H241</f>
        <v>0.00096</v>
      </c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R241" s="147" t="s">
        <v>228</v>
      </c>
      <c r="AT241" s="147" t="s">
        <v>149</v>
      </c>
      <c r="AU241" s="147" t="s">
        <v>82</v>
      </c>
      <c r="AY241" s="15" t="s">
        <v>146</v>
      </c>
      <c r="BE241" s="148">
        <f>IF(N241="základní",J241,0)</f>
        <v>0</v>
      </c>
      <c r="BF241" s="148">
        <f>IF(N241="snížená",J241,0)</f>
        <v>0</v>
      </c>
      <c r="BG241" s="148">
        <f>IF(N241="zákl. přenesená",J241,0)</f>
        <v>0</v>
      </c>
      <c r="BH241" s="148">
        <f>IF(N241="sníž. přenesená",J241,0)</f>
        <v>0</v>
      </c>
      <c r="BI241" s="148">
        <f>IF(N241="nulová",J241,0)</f>
        <v>0</v>
      </c>
      <c r="BJ241" s="15" t="s">
        <v>80</v>
      </c>
      <c r="BK241" s="148">
        <f>ROUND(I241*H241,2)</f>
        <v>0</v>
      </c>
      <c r="BL241" s="15" t="s">
        <v>228</v>
      </c>
      <c r="BM241" s="147" t="s">
        <v>523</v>
      </c>
    </row>
    <row r="242" spans="1:47" s="2" customFormat="1" ht="12">
      <c r="A242" s="30"/>
      <c r="B242" s="31"/>
      <c r="C242" s="30"/>
      <c r="D242" s="149" t="s">
        <v>156</v>
      </c>
      <c r="E242" s="30"/>
      <c r="F242" s="150" t="s">
        <v>524</v>
      </c>
      <c r="G242" s="30"/>
      <c r="H242" s="30"/>
      <c r="I242" s="151"/>
      <c r="J242" s="30"/>
      <c r="K242" s="30"/>
      <c r="L242" s="31"/>
      <c r="M242" s="152"/>
      <c r="N242" s="153"/>
      <c r="O242" s="51"/>
      <c r="P242" s="51"/>
      <c r="Q242" s="51"/>
      <c r="R242" s="51"/>
      <c r="S242" s="51"/>
      <c r="T242" s="52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T242" s="15" t="s">
        <v>156</v>
      </c>
      <c r="AU242" s="15" t="s">
        <v>82</v>
      </c>
    </row>
    <row r="243" spans="1:65" s="2" customFormat="1" ht="21.75" customHeight="1">
      <c r="A243" s="30"/>
      <c r="B243" s="135"/>
      <c r="C243" s="136" t="s">
        <v>525</v>
      </c>
      <c r="D243" s="136" t="s">
        <v>149</v>
      </c>
      <c r="E243" s="137" t="s">
        <v>526</v>
      </c>
      <c r="F243" s="138" t="s">
        <v>527</v>
      </c>
      <c r="G243" s="139" t="s">
        <v>342</v>
      </c>
      <c r="H243" s="140">
        <v>30</v>
      </c>
      <c r="I243" s="141"/>
      <c r="J243" s="142">
        <f>ROUND(I243*H243,2)</f>
        <v>0</v>
      </c>
      <c r="K243" s="138" t="s">
        <v>153</v>
      </c>
      <c r="L243" s="31"/>
      <c r="M243" s="143" t="s">
        <v>3</v>
      </c>
      <c r="N243" s="144" t="s">
        <v>43</v>
      </c>
      <c r="O243" s="51"/>
      <c r="P243" s="145">
        <f>O243*H243</f>
        <v>0</v>
      </c>
      <c r="Q243" s="145">
        <v>0</v>
      </c>
      <c r="R243" s="145">
        <f>Q243*H243</f>
        <v>0</v>
      </c>
      <c r="S243" s="145">
        <v>0</v>
      </c>
      <c r="T243" s="146">
        <f>S243*H243</f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147" t="s">
        <v>228</v>
      </c>
      <c r="AT243" s="147" t="s">
        <v>149</v>
      </c>
      <c r="AU243" s="147" t="s">
        <v>82</v>
      </c>
      <c r="AY243" s="15" t="s">
        <v>146</v>
      </c>
      <c r="BE243" s="148">
        <f>IF(N243="základní",J243,0)</f>
        <v>0</v>
      </c>
      <c r="BF243" s="148">
        <f>IF(N243="snížená",J243,0)</f>
        <v>0</v>
      </c>
      <c r="BG243" s="148">
        <f>IF(N243="zákl. přenesená",J243,0)</f>
        <v>0</v>
      </c>
      <c r="BH243" s="148">
        <f>IF(N243="sníž. přenesená",J243,0)</f>
        <v>0</v>
      </c>
      <c r="BI243" s="148">
        <f>IF(N243="nulová",J243,0)</f>
        <v>0</v>
      </c>
      <c r="BJ243" s="15" t="s">
        <v>80</v>
      </c>
      <c r="BK243" s="148">
        <f>ROUND(I243*H243,2)</f>
        <v>0</v>
      </c>
      <c r="BL243" s="15" t="s">
        <v>228</v>
      </c>
      <c r="BM243" s="147" t="s">
        <v>528</v>
      </c>
    </row>
    <row r="244" spans="1:47" s="2" customFormat="1" ht="12">
      <c r="A244" s="30"/>
      <c r="B244" s="31"/>
      <c r="C244" s="30"/>
      <c r="D244" s="149" t="s">
        <v>156</v>
      </c>
      <c r="E244" s="30"/>
      <c r="F244" s="150" t="s">
        <v>529</v>
      </c>
      <c r="G244" s="30"/>
      <c r="H244" s="30"/>
      <c r="I244" s="151"/>
      <c r="J244" s="30"/>
      <c r="K244" s="30"/>
      <c r="L244" s="31"/>
      <c r="M244" s="152"/>
      <c r="N244" s="153"/>
      <c r="O244" s="51"/>
      <c r="P244" s="51"/>
      <c r="Q244" s="51"/>
      <c r="R244" s="51"/>
      <c r="S244" s="51"/>
      <c r="T244" s="52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T244" s="15" t="s">
        <v>156</v>
      </c>
      <c r="AU244" s="15" t="s">
        <v>82</v>
      </c>
    </row>
    <row r="245" spans="1:65" s="2" customFormat="1" ht="24.2" customHeight="1">
      <c r="A245" s="30"/>
      <c r="B245" s="135"/>
      <c r="C245" s="136" t="s">
        <v>530</v>
      </c>
      <c r="D245" s="136" t="s">
        <v>149</v>
      </c>
      <c r="E245" s="137" t="s">
        <v>531</v>
      </c>
      <c r="F245" s="138" t="s">
        <v>532</v>
      </c>
      <c r="G245" s="139" t="s">
        <v>342</v>
      </c>
      <c r="H245" s="140">
        <v>11</v>
      </c>
      <c r="I245" s="141"/>
      <c r="J245" s="142">
        <f>ROUND(I245*H245,2)</f>
        <v>0</v>
      </c>
      <c r="K245" s="138" t="s">
        <v>153</v>
      </c>
      <c r="L245" s="31"/>
      <c r="M245" s="143" t="s">
        <v>3</v>
      </c>
      <c r="N245" s="144" t="s">
        <v>43</v>
      </c>
      <c r="O245" s="51"/>
      <c r="P245" s="145">
        <f>O245*H245</f>
        <v>0</v>
      </c>
      <c r="Q245" s="145">
        <v>0</v>
      </c>
      <c r="R245" s="145">
        <f>Q245*H245</f>
        <v>0</v>
      </c>
      <c r="S245" s="145">
        <v>0.0013</v>
      </c>
      <c r="T245" s="146">
        <f>S245*H245</f>
        <v>0.0143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147" t="s">
        <v>228</v>
      </c>
      <c r="AT245" s="147" t="s">
        <v>149</v>
      </c>
      <c r="AU245" s="147" t="s">
        <v>82</v>
      </c>
      <c r="AY245" s="15" t="s">
        <v>146</v>
      </c>
      <c r="BE245" s="148">
        <f>IF(N245="základní",J245,0)</f>
        <v>0</v>
      </c>
      <c r="BF245" s="148">
        <f>IF(N245="snížená",J245,0)</f>
        <v>0</v>
      </c>
      <c r="BG245" s="148">
        <f>IF(N245="zákl. přenesená",J245,0)</f>
        <v>0</v>
      </c>
      <c r="BH245" s="148">
        <f>IF(N245="sníž. přenesená",J245,0)</f>
        <v>0</v>
      </c>
      <c r="BI245" s="148">
        <f>IF(N245="nulová",J245,0)</f>
        <v>0</v>
      </c>
      <c r="BJ245" s="15" t="s">
        <v>80</v>
      </c>
      <c r="BK245" s="148">
        <f>ROUND(I245*H245,2)</f>
        <v>0</v>
      </c>
      <c r="BL245" s="15" t="s">
        <v>228</v>
      </c>
      <c r="BM245" s="147" t="s">
        <v>533</v>
      </c>
    </row>
    <row r="246" spans="1:47" s="2" customFormat="1" ht="12">
      <c r="A246" s="30"/>
      <c r="B246" s="31"/>
      <c r="C246" s="30"/>
      <c r="D246" s="149" t="s">
        <v>156</v>
      </c>
      <c r="E246" s="30"/>
      <c r="F246" s="150" t="s">
        <v>534</v>
      </c>
      <c r="G246" s="30"/>
      <c r="H246" s="30"/>
      <c r="I246" s="151"/>
      <c r="J246" s="30"/>
      <c r="K246" s="30"/>
      <c r="L246" s="31"/>
      <c r="M246" s="152"/>
      <c r="N246" s="153"/>
      <c r="O246" s="51"/>
      <c r="P246" s="51"/>
      <c r="Q246" s="51"/>
      <c r="R246" s="51"/>
      <c r="S246" s="51"/>
      <c r="T246" s="52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T246" s="15" t="s">
        <v>156</v>
      </c>
      <c r="AU246" s="15" t="s">
        <v>82</v>
      </c>
    </row>
    <row r="247" spans="1:65" s="2" customFormat="1" ht="21.75" customHeight="1">
      <c r="A247" s="30"/>
      <c r="B247" s="135"/>
      <c r="C247" s="136" t="s">
        <v>535</v>
      </c>
      <c r="D247" s="136" t="s">
        <v>149</v>
      </c>
      <c r="E247" s="137" t="s">
        <v>536</v>
      </c>
      <c r="F247" s="138" t="s">
        <v>537</v>
      </c>
      <c r="G247" s="139" t="s">
        <v>342</v>
      </c>
      <c r="H247" s="140">
        <v>30</v>
      </c>
      <c r="I247" s="141"/>
      <c r="J247" s="142">
        <f>ROUND(I247*H247,2)</f>
        <v>0</v>
      </c>
      <c r="K247" s="138" t="s">
        <v>153</v>
      </c>
      <c r="L247" s="31"/>
      <c r="M247" s="143" t="s">
        <v>3</v>
      </c>
      <c r="N247" s="144" t="s">
        <v>43</v>
      </c>
      <c r="O247" s="51"/>
      <c r="P247" s="145">
        <f>O247*H247</f>
        <v>0</v>
      </c>
      <c r="Q247" s="145">
        <v>0</v>
      </c>
      <c r="R247" s="145">
        <f>Q247*H247</f>
        <v>0</v>
      </c>
      <c r="S247" s="145">
        <v>0</v>
      </c>
      <c r="T247" s="146">
        <f>S247*H247</f>
        <v>0</v>
      </c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R247" s="147" t="s">
        <v>228</v>
      </c>
      <c r="AT247" s="147" t="s">
        <v>149</v>
      </c>
      <c r="AU247" s="147" t="s">
        <v>82</v>
      </c>
      <c r="AY247" s="15" t="s">
        <v>146</v>
      </c>
      <c r="BE247" s="148">
        <f>IF(N247="základní",J247,0)</f>
        <v>0</v>
      </c>
      <c r="BF247" s="148">
        <f>IF(N247="snížená",J247,0)</f>
        <v>0</v>
      </c>
      <c r="BG247" s="148">
        <f>IF(N247="zákl. přenesená",J247,0)</f>
        <v>0</v>
      </c>
      <c r="BH247" s="148">
        <f>IF(N247="sníž. přenesená",J247,0)</f>
        <v>0</v>
      </c>
      <c r="BI247" s="148">
        <f>IF(N247="nulová",J247,0)</f>
        <v>0</v>
      </c>
      <c r="BJ247" s="15" t="s">
        <v>80</v>
      </c>
      <c r="BK247" s="148">
        <f>ROUND(I247*H247,2)</f>
        <v>0</v>
      </c>
      <c r="BL247" s="15" t="s">
        <v>228</v>
      </c>
      <c r="BM247" s="147" t="s">
        <v>538</v>
      </c>
    </row>
    <row r="248" spans="1:47" s="2" customFormat="1" ht="12">
      <c r="A248" s="30"/>
      <c r="B248" s="31"/>
      <c r="C248" s="30"/>
      <c r="D248" s="149" t="s">
        <v>156</v>
      </c>
      <c r="E248" s="30"/>
      <c r="F248" s="150" t="s">
        <v>539</v>
      </c>
      <c r="G248" s="30"/>
      <c r="H248" s="30"/>
      <c r="I248" s="151"/>
      <c r="J248" s="30"/>
      <c r="K248" s="30"/>
      <c r="L248" s="31"/>
      <c r="M248" s="152"/>
      <c r="N248" s="153"/>
      <c r="O248" s="51"/>
      <c r="P248" s="51"/>
      <c r="Q248" s="51"/>
      <c r="R248" s="51"/>
      <c r="S248" s="51"/>
      <c r="T248" s="52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T248" s="15" t="s">
        <v>156</v>
      </c>
      <c r="AU248" s="15" t="s">
        <v>82</v>
      </c>
    </row>
    <row r="249" spans="1:65" s="2" customFormat="1" ht="24.2" customHeight="1">
      <c r="A249" s="30"/>
      <c r="B249" s="135"/>
      <c r="C249" s="136" t="s">
        <v>540</v>
      </c>
      <c r="D249" s="136" t="s">
        <v>149</v>
      </c>
      <c r="E249" s="137" t="s">
        <v>541</v>
      </c>
      <c r="F249" s="138" t="s">
        <v>542</v>
      </c>
      <c r="G249" s="139" t="s">
        <v>342</v>
      </c>
      <c r="H249" s="140">
        <v>1</v>
      </c>
      <c r="I249" s="141"/>
      <c r="J249" s="142">
        <f>ROUND(I249*H249,2)</f>
        <v>0</v>
      </c>
      <c r="K249" s="138" t="s">
        <v>153</v>
      </c>
      <c r="L249" s="31"/>
      <c r="M249" s="143" t="s">
        <v>3</v>
      </c>
      <c r="N249" s="144" t="s">
        <v>43</v>
      </c>
      <c r="O249" s="51"/>
      <c r="P249" s="145">
        <f>O249*H249</f>
        <v>0</v>
      </c>
      <c r="Q249" s="145">
        <v>0</v>
      </c>
      <c r="R249" s="145">
        <f>Q249*H249</f>
        <v>0</v>
      </c>
      <c r="S249" s="145">
        <v>0</v>
      </c>
      <c r="T249" s="146">
        <f>S249*H249</f>
        <v>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R249" s="147" t="s">
        <v>228</v>
      </c>
      <c r="AT249" s="147" t="s">
        <v>149</v>
      </c>
      <c r="AU249" s="147" t="s">
        <v>82</v>
      </c>
      <c r="AY249" s="15" t="s">
        <v>146</v>
      </c>
      <c r="BE249" s="148">
        <f>IF(N249="základní",J249,0)</f>
        <v>0</v>
      </c>
      <c r="BF249" s="148">
        <f>IF(N249="snížená",J249,0)</f>
        <v>0</v>
      </c>
      <c r="BG249" s="148">
        <f>IF(N249="zákl. přenesená",J249,0)</f>
        <v>0</v>
      </c>
      <c r="BH249" s="148">
        <f>IF(N249="sníž. přenesená",J249,0)</f>
        <v>0</v>
      </c>
      <c r="BI249" s="148">
        <f>IF(N249="nulová",J249,0)</f>
        <v>0</v>
      </c>
      <c r="BJ249" s="15" t="s">
        <v>80</v>
      </c>
      <c r="BK249" s="148">
        <f>ROUND(I249*H249,2)</f>
        <v>0</v>
      </c>
      <c r="BL249" s="15" t="s">
        <v>228</v>
      </c>
      <c r="BM249" s="147" t="s">
        <v>543</v>
      </c>
    </row>
    <row r="250" spans="1:47" s="2" customFormat="1" ht="12">
      <c r="A250" s="30"/>
      <c r="B250" s="31"/>
      <c r="C250" s="30"/>
      <c r="D250" s="149" t="s">
        <v>156</v>
      </c>
      <c r="E250" s="30"/>
      <c r="F250" s="150" t="s">
        <v>544</v>
      </c>
      <c r="G250" s="30"/>
      <c r="H250" s="30"/>
      <c r="I250" s="151"/>
      <c r="J250" s="30"/>
      <c r="K250" s="30"/>
      <c r="L250" s="31"/>
      <c r="M250" s="152"/>
      <c r="N250" s="153"/>
      <c r="O250" s="51"/>
      <c r="P250" s="51"/>
      <c r="Q250" s="51"/>
      <c r="R250" s="51"/>
      <c r="S250" s="51"/>
      <c r="T250" s="52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T250" s="15" t="s">
        <v>156</v>
      </c>
      <c r="AU250" s="15" t="s">
        <v>82</v>
      </c>
    </row>
    <row r="251" spans="2:63" s="12" customFormat="1" ht="22.9" customHeight="1">
      <c r="B251" s="122"/>
      <c r="D251" s="123" t="s">
        <v>71</v>
      </c>
      <c r="E251" s="133" t="s">
        <v>545</v>
      </c>
      <c r="F251" s="133" t="s">
        <v>546</v>
      </c>
      <c r="I251" s="125"/>
      <c r="J251" s="134">
        <f>BK251</f>
        <v>0</v>
      </c>
      <c r="L251" s="122"/>
      <c r="M251" s="127"/>
      <c r="N251" s="128"/>
      <c r="O251" s="128"/>
      <c r="P251" s="129">
        <f>SUM(P252:P260)</f>
        <v>0</v>
      </c>
      <c r="Q251" s="128"/>
      <c r="R251" s="129">
        <f>SUM(R252:R260)</f>
        <v>1.2715032000000002</v>
      </c>
      <c r="S251" s="128"/>
      <c r="T251" s="130">
        <f>SUM(T252:T260)</f>
        <v>0.677235</v>
      </c>
      <c r="AR251" s="123" t="s">
        <v>82</v>
      </c>
      <c r="AT251" s="131" t="s">
        <v>71</v>
      </c>
      <c r="AU251" s="131" t="s">
        <v>80</v>
      </c>
      <c r="AY251" s="123" t="s">
        <v>146</v>
      </c>
      <c r="BK251" s="132">
        <f>SUM(BK252:BK260)</f>
        <v>0</v>
      </c>
    </row>
    <row r="252" spans="1:65" s="2" customFormat="1" ht="33" customHeight="1">
      <c r="A252" s="30"/>
      <c r="B252" s="135"/>
      <c r="C252" s="136" t="s">
        <v>547</v>
      </c>
      <c r="D252" s="136" t="s">
        <v>149</v>
      </c>
      <c r="E252" s="137" t="s">
        <v>548</v>
      </c>
      <c r="F252" s="138" t="s">
        <v>549</v>
      </c>
      <c r="G252" s="139" t="s">
        <v>152</v>
      </c>
      <c r="H252" s="140">
        <v>21.12</v>
      </c>
      <c r="I252" s="141"/>
      <c r="J252" s="142">
        <f>ROUND(I252*H252,2)</f>
        <v>0</v>
      </c>
      <c r="K252" s="138" t="s">
        <v>153</v>
      </c>
      <c r="L252" s="31"/>
      <c r="M252" s="143" t="s">
        <v>3</v>
      </c>
      <c r="N252" s="144" t="s">
        <v>43</v>
      </c>
      <c r="O252" s="51"/>
      <c r="P252" s="145">
        <f>O252*H252</f>
        <v>0</v>
      </c>
      <c r="Q252" s="145">
        <v>0.02551</v>
      </c>
      <c r="R252" s="145">
        <f>Q252*H252</f>
        <v>0.5387712</v>
      </c>
      <c r="S252" s="145">
        <v>0</v>
      </c>
      <c r="T252" s="146">
        <f>S252*H252</f>
        <v>0</v>
      </c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R252" s="147" t="s">
        <v>228</v>
      </c>
      <c r="AT252" s="147" t="s">
        <v>149</v>
      </c>
      <c r="AU252" s="147" t="s">
        <v>82</v>
      </c>
      <c r="AY252" s="15" t="s">
        <v>146</v>
      </c>
      <c r="BE252" s="148">
        <f>IF(N252="základní",J252,0)</f>
        <v>0</v>
      </c>
      <c r="BF252" s="148">
        <f>IF(N252="snížená",J252,0)</f>
        <v>0</v>
      </c>
      <c r="BG252" s="148">
        <f>IF(N252="zákl. přenesená",J252,0)</f>
        <v>0</v>
      </c>
      <c r="BH252" s="148">
        <f>IF(N252="sníž. přenesená",J252,0)</f>
        <v>0</v>
      </c>
      <c r="BI252" s="148">
        <f>IF(N252="nulová",J252,0)</f>
        <v>0</v>
      </c>
      <c r="BJ252" s="15" t="s">
        <v>80</v>
      </c>
      <c r="BK252" s="148">
        <f>ROUND(I252*H252,2)</f>
        <v>0</v>
      </c>
      <c r="BL252" s="15" t="s">
        <v>228</v>
      </c>
      <c r="BM252" s="147" t="s">
        <v>550</v>
      </c>
    </row>
    <row r="253" spans="1:47" s="2" customFormat="1" ht="12">
      <c r="A253" s="30"/>
      <c r="B253" s="31"/>
      <c r="C253" s="30"/>
      <c r="D253" s="149" t="s">
        <v>156</v>
      </c>
      <c r="E253" s="30"/>
      <c r="F253" s="150" t="s">
        <v>551</v>
      </c>
      <c r="G253" s="30"/>
      <c r="H253" s="30"/>
      <c r="I253" s="151"/>
      <c r="J253" s="30"/>
      <c r="K253" s="30"/>
      <c r="L253" s="31"/>
      <c r="M253" s="152"/>
      <c r="N253" s="153"/>
      <c r="O253" s="51"/>
      <c r="P253" s="51"/>
      <c r="Q253" s="51"/>
      <c r="R253" s="51"/>
      <c r="S253" s="51"/>
      <c r="T253" s="52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T253" s="15" t="s">
        <v>156</v>
      </c>
      <c r="AU253" s="15" t="s">
        <v>82</v>
      </c>
    </row>
    <row r="254" spans="1:65" s="2" customFormat="1" ht="16.5" customHeight="1">
      <c r="A254" s="30"/>
      <c r="B254" s="135"/>
      <c r="C254" s="136" t="s">
        <v>552</v>
      </c>
      <c r="D254" s="136" t="s">
        <v>149</v>
      </c>
      <c r="E254" s="137" t="s">
        <v>553</v>
      </c>
      <c r="F254" s="138" t="s">
        <v>554</v>
      </c>
      <c r="G254" s="139" t="s">
        <v>152</v>
      </c>
      <c r="H254" s="140">
        <v>42.24</v>
      </c>
      <c r="I254" s="141"/>
      <c r="J254" s="142">
        <f>ROUND(I254*H254,2)</f>
        <v>0</v>
      </c>
      <c r="K254" s="138" t="s">
        <v>3</v>
      </c>
      <c r="L254" s="31"/>
      <c r="M254" s="143" t="s">
        <v>3</v>
      </c>
      <c r="N254" s="144" t="s">
        <v>43</v>
      </c>
      <c r="O254" s="51"/>
      <c r="P254" s="145">
        <f>O254*H254</f>
        <v>0</v>
      </c>
      <c r="Q254" s="145">
        <v>0</v>
      </c>
      <c r="R254" s="145">
        <f>Q254*H254</f>
        <v>0</v>
      </c>
      <c r="S254" s="145">
        <v>0</v>
      </c>
      <c r="T254" s="146">
        <f>S254*H254</f>
        <v>0</v>
      </c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R254" s="147" t="s">
        <v>228</v>
      </c>
      <c r="AT254" s="147" t="s">
        <v>149</v>
      </c>
      <c r="AU254" s="147" t="s">
        <v>82</v>
      </c>
      <c r="AY254" s="15" t="s">
        <v>146</v>
      </c>
      <c r="BE254" s="148">
        <f>IF(N254="základní",J254,0)</f>
        <v>0</v>
      </c>
      <c r="BF254" s="148">
        <f>IF(N254="snížená",J254,0)</f>
        <v>0</v>
      </c>
      <c r="BG254" s="148">
        <f>IF(N254="zákl. přenesená",J254,0)</f>
        <v>0</v>
      </c>
      <c r="BH254" s="148">
        <f>IF(N254="sníž. přenesená",J254,0)</f>
        <v>0</v>
      </c>
      <c r="BI254" s="148">
        <f>IF(N254="nulová",J254,0)</f>
        <v>0</v>
      </c>
      <c r="BJ254" s="15" t="s">
        <v>80</v>
      </c>
      <c r="BK254" s="148">
        <f>ROUND(I254*H254,2)</f>
        <v>0</v>
      </c>
      <c r="BL254" s="15" t="s">
        <v>228</v>
      </c>
      <c r="BM254" s="147" t="s">
        <v>555</v>
      </c>
    </row>
    <row r="255" spans="1:65" s="2" customFormat="1" ht="24.2" customHeight="1">
      <c r="A255" s="30"/>
      <c r="B255" s="135"/>
      <c r="C255" s="136" t="s">
        <v>556</v>
      </c>
      <c r="D255" s="136" t="s">
        <v>149</v>
      </c>
      <c r="E255" s="137" t="s">
        <v>557</v>
      </c>
      <c r="F255" s="138" t="s">
        <v>558</v>
      </c>
      <c r="G255" s="139" t="s">
        <v>152</v>
      </c>
      <c r="H255" s="140">
        <v>60.06</v>
      </c>
      <c r="I255" s="141"/>
      <c r="J255" s="142">
        <f>ROUND(I255*H255,2)</f>
        <v>0</v>
      </c>
      <c r="K255" s="138" t="s">
        <v>3</v>
      </c>
      <c r="L255" s="31"/>
      <c r="M255" s="143" t="s">
        <v>3</v>
      </c>
      <c r="N255" s="144" t="s">
        <v>43</v>
      </c>
      <c r="O255" s="51"/>
      <c r="P255" s="145">
        <f>O255*H255</f>
        <v>0</v>
      </c>
      <c r="Q255" s="145">
        <v>0.0122</v>
      </c>
      <c r="R255" s="145">
        <f>Q255*H255</f>
        <v>0.732732</v>
      </c>
      <c r="S255" s="145">
        <v>0</v>
      </c>
      <c r="T255" s="146">
        <f>S255*H255</f>
        <v>0</v>
      </c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R255" s="147" t="s">
        <v>228</v>
      </c>
      <c r="AT255" s="147" t="s">
        <v>149</v>
      </c>
      <c r="AU255" s="147" t="s">
        <v>82</v>
      </c>
      <c r="AY255" s="15" t="s">
        <v>146</v>
      </c>
      <c r="BE255" s="148">
        <f>IF(N255="základní",J255,0)</f>
        <v>0</v>
      </c>
      <c r="BF255" s="148">
        <f>IF(N255="snížená",J255,0)</f>
        <v>0</v>
      </c>
      <c r="BG255" s="148">
        <f>IF(N255="zákl. přenesená",J255,0)</f>
        <v>0</v>
      </c>
      <c r="BH255" s="148">
        <f>IF(N255="sníž. přenesená",J255,0)</f>
        <v>0</v>
      </c>
      <c r="BI255" s="148">
        <f>IF(N255="nulová",J255,0)</f>
        <v>0</v>
      </c>
      <c r="BJ255" s="15" t="s">
        <v>80</v>
      </c>
      <c r="BK255" s="148">
        <f>ROUND(I255*H255,2)</f>
        <v>0</v>
      </c>
      <c r="BL255" s="15" t="s">
        <v>228</v>
      </c>
      <c r="BM255" s="147" t="s">
        <v>559</v>
      </c>
    </row>
    <row r="256" spans="1:65" s="2" customFormat="1" ht="16.5" customHeight="1">
      <c r="A256" s="30"/>
      <c r="B256" s="135"/>
      <c r="C256" s="136" t="s">
        <v>560</v>
      </c>
      <c r="D256" s="136" t="s">
        <v>149</v>
      </c>
      <c r="E256" s="137" t="s">
        <v>561</v>
      </c>
      <c r="F256" s="138" t="s">
        <v>562</v>
      </c>
      <c r="G256" s="139" t="s">
        <v>152</v>
      </c>
      <c r="H256" s="140">
        <v>60.06</v>
      </c>
      <c r="I256" s="141"/>
      <c r="J256" s="142">
        <f>ROUND(I256*H256,2)</f>
        <v>0</v>
      </c>
      <c r="K256" s="138" t="s">
        <v>3</v>
      </c>
      <c r="L256" s="31"/>
      <c r="M256" s="143" t="s">
        <v>3</v>
      </c>
      <c r="N256" s="144" t="s">
        <v>43</v>
      </c>
      <c r="O256" s="51"/>
      <c r="P256" s="145">
        <f>O256*H256</f>
        <v>0</v>
      </c>
      <c r="Q256" s="145">
        <v>0</v>
      </c>
      <c r="R256" s="145">
        <f>Q256*H256</f>
        <v>0</v>
      </c>
      <c r="S256" s="145">
        <v>0</v>
      </c>
      <c r="T256" s="146">
        <f>S256*H256</f>
        <v>0</v>
      </c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R256" s="147" t="s">
        <v>228</v>
      </c>
      <c r="AT256" s="147" t="s">
        <v>149</v>
      </c>
      <c r="AU256" s="147" t="s">
        <v>82</v>
      </c>
      <c r="AY256" s="15" t="s">
        <v>146</v>
      </c>
      <c r="BE256" s="148">
        <f>IF(N256="základní",J256,0)</f>
        <v>0</v>
      </c>
      <c r="BF256" s="148">
        <f>IF(N256="snížená",J256,0)</f>
        <v>0</v>
      </c>
      <c r="BG256" s="148">
        <f>IF(N256="zákl. přenesená",J256,0)</f>
        <v>0</v>
      </c>
      <c r="BH256" s="148">
        <f>IF(N256="sníž. přenesená",J256,0)</f>
        <v>0</v>
      </c>
      <c r="BI256" s="148">
        <f>IF(N256="nulová",J256,0)</f>
        <v>0</v>
      </c>
      <c r="BJ256" s="15" t="s">
        <v>80</v>
      </c>
      <c r="BK256" s="148">
        <f>ROUND(I256*H256,2)</f>
        <v>0</v>
      </c>
      <c r="BL256" s="15" t="s">
        <v>228</v>
      </c>
      <c r="BM256" s="147" t="s">
        <v>563</v>
      </c>
    </row>
    <row r="257" spans="1:65" s="2" customFormat="1" ht="24.2" customHeight="1">
      <c r="A257" s="30"/>
      <c r="B257" s="135"/>
      <c r="C257" s="136" t="s">
        <v>564</v>
      </c>
      <c r="D257" s="136" t="s">
        <v>149</v>
      </c>
      <c r="E257" s="137" t="s">
        <v>565</v>
      </c>
      <c r="F257" s="138" t="s">
        <v>566</v>
      </c>
      <c r="G257" s="139" t="s">
        <v>152</v>
      </c>
      <c r="H257" s="140">
        <v>39.26</v>
      </c>
      <c r="I257" s="141"/>
      <c r="J257" s="142">
        <f>ROUND(I257*H257,2)</f>
        <v>0</v>
      </c>
      <c r="K257" s="138" t="s">
        <v>153</v>
      </c>
      <c r="L257" s="31"/>
      <c r="M257" s="143" t="s">
        <v>3</v>
      </c>
      <c r="N257" s="144" t="s">
        <v>43</v>
      </c>
      <c r="O257" s="51"/>
      <c r="P257" s="145">
        <f>O257*H257</f>
        <v>0</v>
      </c>
      <c r="Q257" s="145">
        <v>0</v>
      </c>
      <c r="R257" s="145">
        <f>Q257*H257</f>
        <v>0</v>
      </c>
      <c r="S257" s="145">
        <v>0.01725</v>
      </c>
      <c r="T257" s="146">
        <f>S257*H257</f>
        <v>0.677235</v>
      </c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R257" s="147" t="s">
        <v>228</v>
      </c>
      <c r="AT257" s="147" t="s">
        <v>149</v>
      </c>
      <c r="AU257" s="147" t="s">
        <v>82</v>
      </c>
      <c r="AY257" s="15" t="s">
        <v>146</v>
      </c>
      <c r="BE257" s="148">
        <f>IF(N257="základní",J257,0)</f>
        <v>0</v>
      </c>
      <c r="BF257" s="148">
        <f>IF(N257="snížená",J257,0)</f>
        <v>0</v>
      </c>
      <c r="BG257" s="148">
        <f>IF(N257="zákl. přenesená",J257,0)</f>
        <v>0</v>
      </c>
      <c r="BH257" s="148">
        <f>IF(N257="sníž. přenesená",J257,0)</f>
        <v>0</v>
      </c>
      <c r="BI257" s="148">
        <f>IF(N257="nulová",J257,0)</f>
        <v>0</v>
      </c>
      <c r="BJ257" s="15" t="s">
        <v>80</v>
      </c>
      <c r="BK257" s="148">
        <f>ROUND(I257*H257,2)</f>
        <v>0</v>
      </c>
      <c r="BL257" s="15" t="s">
        <v>228</v>
      </c>
      <c r="BM257" s="147" t="s">
        <v>567</v>
      </c>
    </row>
    <row r="258" spans="1:47" s="2" customFormat="1" ht="12">
      <c r="A258" s="30"/>
      <c r="B258" s="31"/>
      <c r="C258" s="30"/>
      <c r="D258" s="149" t="s">
        <v>156</v>
      </c>
      <c r="E258" s="30"/>
      <c r="F258" s="150" t="s">
        <v>568</v>
      </c>
      <c r="G258" s="30"/>
      <c r="H258" s="30"/>
      <c r="I258" s="151"/>
      <c r="J258" s="30"/>
      <c r="K258" s="30"/>
      <c r="L258" s="31"/>
      <c r="M258" s="152"/>
      <c r="N258" s="153"/>
      <c r="O258" s="51"/>
      <c r="P258" s="51"/>
      <c r="Q258" s="51"/>
      <c r="R258" s="51"/>
      <c r="S258" s="51"/>
      <c r="T258" s="52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T258" s="15" t="s">
        <v>156</v>
      </c>
      <c r="AU258" s="15" t="s">
        <v>82</v>
      </c>
    </row>
    <row r="259" spans="1:65" s="2" customFormat="1" ht="37.9" customHeight="1">
      <c r="A259" s="30"/>
      <c r="B259" s="135"/>
      <c r="C259" s="136" t="s">
        <v>569</v>
      </c>
      <c r="D259" s="136" t="s">
        <v>149</v>
      </c>
      <c r="E259" s="137" t="s">
        <v>570</v>
      </c>
      <c r="F259" s="138" t="s">
        <v>571</v>
      </c>
      <c r="G259" s="139" t="s">
        <v>195</v>
      </c>
      <c r="H259" s="140">
        <v>1.272</v>
      </c>
      <c r="I259" s="141"/>
      <c r="J259" s="142">
        <f>ROUND(I259*H259,2)</f>
        <v>0</v>
      </c>
      <c r="K259" s="138" t="s">
        <v>153</v>
      </c>
      <c r="L259" s="31"/>
      <c r="M259" s="143" t="s">
        <v>3</v>
      </c>
      <c r="N259" s="144" t="s">
        <v>43</v>
      </c>
      <c r="O259" s="51"/>
      <c r="P259" s="145">
        <f>O259*H259</f>
        <v>0</v>
      </c>
      <c r="Q259" s="145">
        <v>0</v>
      </c>
      <c r="R259" s="145">
        <f>Q259*H259</f>
        <v>0</v>
      </c>
      <c r="S259" s="145">
        <v>0</v>
      </c>
      <c r="T259" s="146">
        <f>S259*H259</f>
        <v>0</v>
      </c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R259" s="147" t="s">
        <v>228</v>
      </c>
      <c r="AT259" s="147" t="s">
        <v>149</v>
      </c>
      <c r="AU259" s="147" t="s">
        <v>82</v>
      </c>
      <c r="AY259" s="15" t="s">
        <v>146</v>
      </c>
      <c r="BE259" s="148">
        <f>IF(N259="základní",J259,0)</f>
        <v>0</v>
      </c>
      <c r="BF259" s="148">
        <f>IF(N259="snížená",J259,0)</f>
        <v>0</v>
      </c>
      <c r="BG259" s="148">
        <f>IF(N259="zákl. přenesená",J259,0)</f>
        <v>0</v>
      </c>
      <c r="BH259" s="148">
        <f>IF(N259="sníž. přenesená",J259,0)</f>
        <v>0</v>
      </c>
      <c r="BI259" s="148">
        <f>IF(N259="nulová",J259,0)</f>
        <v>0</v>
      </c>
      <c r="BJ259" s="15" t="s">
        <v>80</v>
      </c>
      <c r="BK259" s="148">
        <f>ROUND(I259*H259,2)</f>
        <v>0</v>
      </c>
      <c r="BL259" s="15" t="s">
        <v>228</v>
      </c>
      <c r="BM259" s="147" t="s">
        <v>572</v>
      </c>
    </row>
    <row r="260" spans="1:47" s="2" customFormat="1" ht="12">
      <c r="A260" s="30"/>
      <c r="B260" s="31"/>
      <c r="C260" s="30"/>
      <c r="D260" s="149" t="s">
        <v>156</v>
      </c>
      <c r="E260" s="30"/>
      <c r="F260" s="150" t="s">
        <v>573</v>
      </c>
      <c r="G260" s="30"/>
      <c r="H260" s="30"/>
      <c r="I260" s="151"/>
      <c r="J260" s="30"/>
      <c r="K260" s="30"/>
      <c r="L260" s="31"/>
      <c r="M260" s="152"/>
      <c r="N260" s="153"/>
      <c r="O260" s="51"/>
      <c r="P260" s="51"/>
      <c r="Q260" s="51"/>
      <c r="R260" s="51"/>
      <c r="S260" s="51"/>
      <c r="T260" s="52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T260" s="15" t="s">
        <v>156</v>
      </c>
      <c r="AU260" s="15" t="s">
        <v>82</v>
      </c>
    </row>
    <row r="261" spans="2:63" s="12" customFormat="1" ht="22.9" customHeight="1">
      <c r="B261" s="122"/>
      <c r="D261" s="123" t="s">
        <v>71</v>
      </c>
      <c r="E261" s="133" t="s">
        <v>574</v>
      </c>
      <c r="F261" s="133" t="s">
        <v>575</v>
      </c>
      <c r="I261" s="125"/>
      <c r="J261" s="134">
        <f>BK261</f>
        <v>0</v>
      </c>
      <c r="L261" s="122"/>
      <c r="M261" s="127"/>
      <c r="N261" s="128"/>
      <c r="O261" s="128"/>
      <c r="P261" s="129">
        <f>SUM(P262:P269)</f>
        <v>0</v>
      </c>
      <c r="Q261" s="128"/>
      <c r="R261" s="129">
        <f>SUM(R262:R269)</f>
        <v>0</v>
      </c>
      <c r="S261" s="128"/>
      <c r="T261" s="130">
        <f>SUM(T262:T269)</f>
        <v>0.024</v>
      </c>
      <c r="AR261" s="123" t="s">
        <v>82</v>
      </c>
      <c r="AT261" s="131" t="s">
        <v>71</v>
      </c>
      <c r="AU261" s="131" t="s">
        <v>80</v>
      </c>
      <c r="AY261" s="123" t="s">
        <v>146</v>
      </c>
      <c r="BK261" s="132">
        <f>SUM(BK262:BK269)</f>
        <v>0</v>
      </c>
    </row>
    <row r="262" spans="1:65" s="2" customFormat="1" ht="24.2" customHeight="1">
      <c r="A262" s="30"/>
      <c r="B262" s="135"/>
      <c r="C262" s="136" t="s">
        <v>576</v>
      </c>
      <c r="D262" s="136" t="s">
        <v>149</v>
      </c>
      <c r="E262" s="137" t="s">
        <v>577</v>
      </c>
      <c r="F262" s="138" t="s">
        <v>578</v>
      </c>
      <c r="G262" s="139" t="s">
        <v>342</v>
      </c>
      <c r="H262" s="140">
        <v>1</v>
      </c>
      <c r="I262" s="141"/>
      <c r="J262" s="142">
        <f>ROUND(I262*H262,2)</f>
        <v>0</v>
      </c>
      <c r="K262" s="138" t="s">
        <v>153</v>
      </c>
      <c r="L262" s="31"/>
      <c r="M262" s="143" t="s">
        <v>3</v>
      </c>
      <c r="N262" s="144" t="s">
        <v>43</v>
      </c>
      <c r="O262" s="51"/>
      <c r="P262" s="145">
        <f>O262*H262</f>
        <v>0</v>
      </c>
      <c r="Q262" s="145">
        <v>0</v>
      </c>
      <c r="R262" s="145">
        <f>Q262*H262</f>
        <v>0</v>
      </c>
      <c r="S262" s="145">
        <v>0.024</v>
      </c>
      <c r="T262" s="146">
        <f>S262*H262</f>
        <v>0.024</v>
      </c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R262" s="147" t="s">
        <v>228</v>
      </c>
      <c r="AT262" s="147" t="s">
        <v>149</v>
      </c>
      <c r="AU262" s="147" t="s">
        <v>82</v>
      </c>
      <c r="AY262" s="15" t="s">
        <v>146</v>
      </c>
      <c r="BE262" s="148">
        <f>IF(N262="základní",J262,0)</f>
        <v>0</v>
      </c>
      <c r="BF262" s="148">
        <f>IF(N262="snížená",J262,0)</f>
        <v>0</v>
      </c>
      <c r="BG262" s="148">
        <f>IF(N262="zákl. přenesená",J262,0)</f>
        <v>0</v>
      </c>
      <c r="BH262" s="148">
        <f>IF(N262="sníž. přenesená",J262,0)</f>
        <v>0</v>
      </c>
      <c r="BI262" s="148">
        <f>IF(N262="nulová",J262,0)</f>
        <v>0</v>
      </c>
      <c r="BJ262" s="15" t="s">
        <v>80</v>
      </c>
      <c r="BK262" s="148">
        <f>ROUND(I262*H262,2)</f>
        <v>0</v>
      </c>
      <c r="BL262" s="15" t="s">
        <v>228</v>
      </c>
      <c r="BM262" s="147" t="s">
        <v>579</v>
      </c>
    </row>
    <row r="263" spans="1:47" s="2" customFormat="1" ht="12">
      <c r="A263" s="30"/>
      <c r="B263" s="31"/>
      <c r="C263" s="30"/>
      <c r="D263" s="149" t="s">
        <v>156</v>
      </c>
      <c r="E263" s="30"/>
      <c r="F263" s="150" t="s">
        <v>580</v>
      </c>
      <c r="G263" s="30"/>
      <c r="H263" s="30"/>
      <c r="I263" s="151"/>
      <c r="J263" s="30"/>
      <c r="K263" s="30"/>
      <c r="L263" s="31"/>
      <c r="M263" s="152"/>
      <c r="N263" s="153"/>
      <c r="O263" s="51"/>
      <c r="P263" s="51"/>
      <c r="Q263" s="51"/>
      <c r="R263" s="51"/>
      <c r="S263" s="51"/>
      <c r="T263" s="52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T263" s="15" t="s">
        <v>156</v>
      </c>
      <c r="AU263" s="15" t="s">
        <v>82</v>
      </c>
    </row>
    <row r="264" spans="1:65" s="2" customFormat="1" ht="24.2" customHeight="1">
      <c r="A264" s="30"/>
      <c r="B264" s="135"/>
      <c r="C264" s="136" t="s">
        <v>581</v>
      </c>
      <c r="D264" s="136" t="s">
        <v>149</v>
      </c>
      <c r="E264" s="137" t="s">
        <v>582</v>
      </c>
      <c r="F264" s="138" t="s">
        <v>583</v>
      </c>
      <c r="G264" s="139" t="s">
        <v>342</v>
      </c>
      <c r="H264" s="140">
        <v>1</v>
      </c>
      <c r="I264" s="141"/>
      <c r="J264" s="142">
        <f>ROUND(I264*H264,2)</f>
        <v>0</v>
      </c>
      <c r="K264" s="138" t="s">
        <v>3</v>
      </c>
      <c r="L264" s="31"/>
      <c r="M264" s="143" t="s">
        <v>3</v>
      </c>
      <c r="N264" s="144" t="s">
        <v>43</v>
      </c>
      <c r="O264" s="51"/>
      <c r="P264" s="145">
        <f>O264*H264</f>
        <v>0</v>
      </c>
      <c r="Q264" s="145">
        <v>0</v>
      </c>
      <c r="R264" s="145">
        <f>Q264*H264</f>
        <v>0</v>
      </c>
      <c r="S264" s="145">
        <v>0</v>
      </c>
      <c r="T264" s="146">
        <f>S264*H264</f>
        <v>0</v>
      </c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R264" s="147" t="s">
        <v>228</v>
      </c>
      <c r="AT264" s="147" t="s">
        <v>149</v>
      </c>
      <c r="AU264" s="147" t="s">
        <v>82</v>
      </c>
      <c r="AY264" s="15" t="s">
        <v>146</v>
      </c>
      <c r="BE264" s="148">
        <f>IF(N264="základní",J264,0)</f>
        <v>0</v>
      </c>
      <c r="BF264" s="148">
        <f>IF(N264="snížená",J264,0)</f>
        <v>0</v>
      </c>
      <c r="BG264" s="148">
        <f>IF(N264="zákl. přenesená",J264,0)</f>
        <v>0</v>
      </c>
      <c r="BH264" s="148">
        <f>IF(N264="sníž. přenesená",J264,0)</f>
        <v>0</v>
      </c>
      <c r="BI264" s="148">
        <f>IF(N264="nulová",J264,0)</f>
        <v>0</v>
      </c>
      <c r="BJ264" s="15" t="s">
        <v>80</v>
      </c>
      <c r="BK264" s="148">
        <f>ROUND(I264*H264,2)</f>
        <v>0</v>
      </c>
      <c r="BL264" s="15" t="s">
        <v>228</v>
      </c>
      <c r="BM264" s="147" t="s">
        <v>584</v>
      </c>
    </row>
    <row r="265" spans="1:65" s="2" customFormat="1" ht="16.5" customHeight="1">
      <c r="A265" s="30"/>
      <c r="B265" s="135"/>
      <c r="C265" s="136" t="s">
        <v>585</v>
      </c>
      <c r="D265" s="136" t="s">
        <v>149</v>
      </c>
      <c r="E265" s="137" t="s">
        <v>586</v>
      </c>
      <c r="F265" s="138" t="s">
        <v>587</v>
      </c>
      <c r="G265" s="139" t="s">
        <v>342</v>
      </c>
      <c r="H265" s="140">
        <v>1</v>
      </c>
      <c r="I265" s="141"/>
      <c r="J265" s="142">
        <f>ROUND(I265*H265,2)</f>
        <v>0</v>
      </c>
      <c r="K265" s="138" t="s">
        <v>3</v>
      </c>
      <c r="L265" s="31"/>
      <c r="M265" s="143" t="s">
        <v>3</v>
      </c>
      <c r="N265" s="144" t="s">
        <v>43</v>
      </c>
      <c r="O265" s="51"/>
      <c r="P265" s="145">
        <f>O265*H265</f>
        <v>0</v>
      </c>
      <c r="Q265" s="145">
        <v>0</v>
      </c>
      <c r="R265" s="145">
        <f>Q265*H265</f>
        <v>0</v>
      </c>
      <c r="S265" s="145">
        <v>0</v>
      </c>
      <c r="T265" s="146">
        <f>S265*H265</f>
        <v>0</v>
      </c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R265" s="147" t="s">
        <v>228</v>
      </c>
      <c r="AT265" s="147" t="s">
        <v>149</v>
      </c>
      <c r="AU265" s="147" t="s">
        <v>82</v>
      </c>
      <c r="AY265" s="15" t="s">
        <v>146</v>
      </c>
      <c r="BE265" s="148">
        <f>IF(N265="základní",J265,0)</f>
        <v>0</v>
      </c>
      <c r="BF265" s="148">
        <f>IF(N265="snížená",J265,0)</f>
        <v>0</v>
      </c>
      <c r="BG265" s="148">
        <f>IF(N265="zákl. přenesená",J265,0)</f>
        <v>0</v>
      </c>
      <c r="BH265" s="148">
        <f>IF(N265="sníž. přenesená",J265,0)</f>
        <v>0</v>
      </c>
      <c r="BI265" s="148">
        <f>IF(N265="nulová",J265,0)</f>
        <v>0</v>
      </c>
      <c r="BJ265" s="15" t="s">
        <v>80</v>
      </c>
      <c r="BK265" s="148">
        <f>ROUND(I265*H265,2)</f>
        <v>0</v>
      </c>
      <c r="BL265" s="15" t="s">
        <v>228</v>
      </c>
      <c r="BM265" s="147" t="s">
        <v>588</v>
      </c>
    </row>
    <row r="266" spans="1:65" s="2" customFormat="1" ht="16.5" customHeight="1">
      <c r="A266" s="30"/>
      <c r="B266" s="135"/>
      <c r="C266" s="136" t="s">
        <v>589</v>
      </c>
      <c r="D266" s="136" t="s">
        <v>149</v>
      </c>
      <c r="E266" s="137" t="s">
        <v>590</v>
      </c>
      <c r="F266" s="138" t="s">
        <v>591</v>
      </c>
      <c r="G266" s="139" t="s">
        <v>342</v>
      </c>
      <c r="H266" s="140">
        <v>7</v>
      </c>
      <c r="I266" s="141"/>
      <c r="J266" s="142">
        <f>ROUND(I266*H266,2)</f>
        <v>0</v>
      </c>
      <c r="K266" s="138" t="s">
        <v>3</v>
      </c>
      <c r="L266" s="31"/>
      <c r="M266" s="143" t="s">
        <v>3</v>
      </c>
      <c r="N266" s="144" t="s">
        <v>43</v>
      </c>
      <c r="O266" s="51"/>
      <c r="P266" s="145">
        <f>O266*H266</f>
        <v>0</v>
      </c>
      <c r="Q266" s="145">
        <v>0</v>
      </c>
      <c r="R266" s="145">
        <f>Q266*H266</f>
        <v>0</v>
      </c>
      <c r="S266" s="145">
        <v>0</v>
      </c>
      <c r="T266" s="146">
        <f>S266*H266</f>
        <v>0</v>
      </c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R266" s="147" t="s">
        <v>228</v>
      </c>
      <c r="AT266" s="147" t="s">
        <v>149</v>
      </c>
      <c r="AU266" s="147" t="s">
        <v>82</v>
      </c>
      <c r="AY266" s="15" t="s">
        <v>146</v>
      </c>
      <c r="BE266" s="148">
        <f>IF(N266="základní",J266,0)</f>
        <v>0</v>
      </c>
      <c r="BF266" s="148">
        <f>IF(N266="snížená",J266,0)</f>
        <v>0</v>
      </c>
      <c r="BG266" s="148">
        <f>IF(N266="zákl. přenesená",J266,0)</f>
        <v>0</v>
      </c>
      <c r="BH266" s="148">
        <f>IF(N266="sníž. přenesená",J266,0)</f>
        <v>0</v>
      </c>
      <c r="BI266" s="148">
        <f>IF(N266="nulová",J266,0)</f>
        <v>0</v>
      </c>
      <c r="BJ266" s="15" t="s">
        <v>80</v>
      </c>
      <c r="BK266" s="148">
        <f>ROUND(I266*H266,2)</f>
        <v>0</v>
      </c>
      <c r="BL266" s="15" t="s">
        <v>228</v>
      </c>
      <c r="BM266" s="147" t="s">
        <v>592</v>
      </c>
    </row>
    <row r="267" spans="1:65" s="2" customFormat="1" ht="16.5" customHeight="1">
      <c r="A267" s="30"/>
      <c r="B267" s="135"/>
      <c r="C267" s="136" t="s">
        <v>593</v>
      </c>
      <c r="D267" s="136" t="s">
        <v>149</v>
      </c>
      <c r="E267" s="137" t="s">
        <v>594</v>
      </c>
      <c r="F267" s="138" t="s">
        <v>595</v>
      </c>
      <c r="G267" s="139" t="s">
        <v>347</v>
      </c>
      <c r="H267" s="140">
        <v>1</v>
      </c>
      <c r="I267" s="141"/>
      <c r="J267" s="142">
        <f>ROUND(I267*H267,2)</f>
        <v>0</v>
      </c>
      <c r="K267" s="138" t="s">
        <v>3</v>
      </c>
      <c r="L267" s="31"/>
      <c r="M267" s="143" t="s">
        <v>3</v>
      </c>
      <c r="N267" s="144" t="s">
        <v>43</v>
      </c>
      <c r="O267" s="51"/>
      <c r="P267" s="145">
        <f>O267*H267</f>
        <v>0</v>
      </c>
      <c r="Q267" s="145">
        <v>0</v>
      </c>
      <c r="R267" s="145">
        <f>Q267*H267</f>
        <v>0</v>
      </c>
      <c r="S267" s="145">
        <v>0</v>
      </c>
      <c r="T267" s="146">
        <f>S267*H267</f>
        <v>0</v>
      </c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R267" s="147" t="s">
        <v>228</v>
      </c>
      <c r="AT267" s="147" t="s">
        <v>149</v>
      </c>
      <c r="AU267" s="147" t="s">
        <v>82</v>
      </c>
      <c r="AY267" s="15" t="s">
        <v>146</v>
      </c>
      <c r="BE267" s="148">
        <f>IF(N267="základní",J267,0)</f>
        <v>0</v>
      </c>
      <c r="BF267" s="148">
        <f>IF(N267="snížená",J267,0)</f>
        <v>0</v>
      </c>
      <c r="BG267" s="148">
        <f>IF(N267="zákl. přenesená",J267,0)</f>
        <v>0</v>
      </c>
      <c r="BH267" s="148">
        <f>IF(N267="sníž. přenesená",J267,0)</f>
        <v>0</v>
      </c>
      <c r="BI267" s="148">
        <f>IF(N267="nulová",J267,0)</f>
        <v>0</v>
      </c>
      <c r="BJ267" s="15" t="s">
        <v>80</v>
      </c>
      <c r="BK267" s="148">
        <f>ROUND(I267*H267,2)</f>
        <v>0</v>
      </c>
      <c r="BL267" s="15" t="s">
        <v>228</v>
      </c>
      <c r="BM267" s="147" t="s">
        <v>596</v>
      </c>
    </row>
    <row r="268" spans="1:65" s="2" customFormat="1" ht="24.2" customHeight="1">
      <c r="A268" s="30"/>
      <c r="B268" s="135"/>
      <c r="C268" s="136" t="s">
        <v>597</v>
      </c>
      <c r="D268" s="136" t="s">
        <v>149</v>
      </c>
      <c r="E268" s="137" t="s">
        <v>598</v>
      </c>
      <c r="F268" s="138" t="s">
        <v>599</v>
      </c>
      <c r="G268" s="139" t="s">
        <v>195</v>
      </c>
      <c r="H268" s="140">
        <v>0.8</v>
      </c>
      <c r="I268" s="141"/>
      <c r="J268" s="142">
        <f>ROUND(I268*H268,2)</f>
        <v>0</v>
      </c>
      <c r="K268" s="138" t="s">
        <v>153</v>
      </c>
      <c r="L268" s="31"/>
      <c r="M268" s="143" t="s">
        <v>3</v>
      </c>
      <c r="N268" s="144" t="s">
        <v>43</v>
      </c>
      <c r="O268" s="51"/>
      <c r="P268" s="145">
        <f>O268*H268</f>
        <v>0</v>
      </c>
      <c r="Q268" s="145">
        <v>0</v>
      </c>
      <c r="R268" s="145">
        <f>Q268*H268</f>
        <v>0</v>
      </c>
      <c r="S268" s="145">
        <v>0</v>
      </c>
      <c r="T268" s="146">
        <f>S268*H268</f>
        <v>0</v>
      </c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R268" s="147" t="s">
        <v>228</v>
      </c>
      <c r="AT268" s="147" t="s">
        <v>149</v>
      </c>
      <c r="AU268" s="147" t="s">
        <v>82</v>
      </c>
      <c r="AY268" s="15" t="s">
        <v>146</v>
      </c>
      <c r="BE268" s="148">
        <f>IF(N268="základní",J268,0)</f>
        <v>0</v>
      </c>
      <c r="BF268" s="148">
        <f>IF(N268="snížená",J268,0)</f>
        <v>0</v>
      </c>
      <c r="BG268" s="148">
        <f>IF(N268="zákl. přenesená",J268,0)</f>
        <v>0</v>
      </c>
      <c r="BH268" s="148">
        <f>IF(N268="sníž. přenesená",J268,0)</f>
        <v>0</v>
      </c>
      <c r="BI268" s="148">
        <f>IF(N268="nulová",J268,0)</f>
        <v>0</v>
      </c>
      <c r="BJ268" s="15" t="s">
        <v>80</v>
      </c>
      <c r="BK268" s="148">
        <f>ROUND(I268*H268,2)</f>
        <v>0</v>
      </c>
      <c r="BL268" s="15" t="s">
        <v>228</v>
      </c>
      <c r="BM268" s="147" t="s">
        <v>600</v>
      </c>
    </row>
    <row r="269" spans="1:47" s="2" customFormat="1" ht="12">
      <c r="A269" s="30"/>
      <c r="B269" s="31"/>
      <c r="C269" s="30"/>
      <c r="D269" s="149" t="s">
        <v>156</v>
      </c>
      <c r="E269" s="30"/>
      <c r="F269" s="150" t="s">
        <v>601</v>
      </c>
      <c r="G269" s="30"/>
      <c r="H269" s="30"/>
      <c r="I269" s="151"/>
      <c r="J269" s="30"/>
      <c r="K269" s="30"/>
      <c r="L269" s="31"/>
      <c r="M269" s="152"/>
      <c r="N269" s="153"/>
      <c r="O269" s="51"/>
      <c r="P269" s="51"/>
      <c r="Q269" s="51"/>
      <c r="R269" s="51"/>
      <c r="S269" s="51"/>
      <c r="T269" s="52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T269" s="15" t="s">
        <v>156</v>
      </c>
      <c r="AU269" s="15" t="s">
        <v>82</v>
      </c>
    </row>
    <row r="270" spans="2:63" s="12" customFormat="1" ht="22.9" customHeight="1">
      <c r="B270" s="122"/>
      <c r="D270" s="123" t="s">
        <v>71</v>
      </c>
      <c r="E270" s="133" t="s">
        <v>602</v>
      </c>
      <c r="F270" s="133" t="s">
        <v>603</v>
      </c>
      <c r="I270" s="125"/>
      <c r="J270" s="134">
        <f>BK270</f>
        <v>0</v>
      </c>
      <c r="L270" s="122"/>
      <c r="M270" s="127"/>
      <c r="N270" s="128"/>
      <c r="O270" s="128"/>
      <c r="P270" s="129">
        <f>SUM(P271:P274)</f>
        <v>0</v>
      </c>
      <c r="Q270" s="128"/>
      <c r="R270" s="129">
        <f>SUM(R271:R274)</f>
        <v>0</v>
      </c>
      <c r="S270" s="128"/>
      <c r="T270" s="130">
        <f>SUM(T271:T274)</f>
        <v>0.013</v>
      </c>
      <c r="AR270" s="123" t="s">
        <v>82</v>
      </c>
      <c r="AT270" s="131" t="s">
        <v>71</v>
      </c>
      <c r="AU270" s="131" t="s">
        <v>80</v>
      </c>
      <c r="AY270" s="123" t="s">
        <v>146</v>
      </c>
      <c r="BK270" s="132">
        <f>SUM(BK271:BK274)</f>
        <v>0</v>
      </c>
    </row>
    <row r="271" spans="1:65" s="2" customFormat="1" ht="16.5" customHeight="1">
      <c r="A271" s="30"/>
      <c r="B271" s="135"/>
      <c r="C271" s="136" t="s">
        <v>604</v>
      </c>
      <c r="D271" s="136" t="s">
        <v>149</v>
      </c>
      <c r="E271" s="137" t="s">
        <v>605</v>
      </c>
      <c r="F271" s="138" t="s">
        <v>606</v>
      </c>
      <c r="G271" s="139" t="s">
        <v>342</v>
      </c>
      <c r="H271" s="140">
        <v>1</v>
      </c>
      <c r="I271" s="141"/>
      <c r="J271" s="142">
        <f>ROUND(I271*H271,2)</f>
        <v>0</v>
      </c>
      <c r="K271" s="138" t="s">
        <v>153</v>
      </c>
      <c r="L271" s="31"/>
      <c r="M271" s="143" t="s">
        <v>3</v>
      </c>
      <c r="N271" s="144" t="s">
        <v>43</v>
      </c>
      <c r="O271" s="51"/>
      <c r="P271" s="145">
        <f>O271*H271</f>
        <v>0</v>
      </c>
      <c r="Q271" s="145">
        <v>0</v>
      </c>
      <c r="R271" s="145">
        <f>Q271*H271</f>
        <v>0</v>
      </c>
      <c r="S271" s="145">
        <v>0.013</v>
      </c>
      <c r="T271" s="146">
        <f>S271*H271</f>
        <v>0.013</v>
      </c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R271" s="147" t="s">
        <v>228</v>
      </c>
      <c r="AT271" s="147" t="s">
        <v>149</v>
      </c>
      <c r="AU271" s="147" t="s">
        <v>82</v>
      </c>
      <c r="AY271" s="15" t="s">
        <v>146</v>
      </c>
      <c r="BE271" s="148">
        <f>IF(N271="základní",J271,0)</f>
        <v>0</v>
      </c>
      <c r="BF271" s="148">
        <f>IF(N271="snížená",J271,0)</f>
        <v>0</v>
      </c>
      <c r="BG271" s="148">
        <f>IF(N271="zákl. přenesená",J271,0)</f>
        <v>0</v>
      </c>
      <c r="BH271" s="148">
        <f>IF(N271="sníž. přenesená",J271,0)</f>
        <v>0</v>
      </c>
      <c r="BI271" s="148">
        <f>IF(N271="nulová",J271,0)</f>
        <v>0</v>
      </c>
      <c r="BJ271" s="15" t="s">
        <v>80</v>
      </c>
      <c r="BK271" s="148">
        <f>ROUND(I271*H271,2)</f>
        <v>0</v>
      </c>
      <c r="BL271" s="15" t="s">
        <v>228</v>
      </c>
      <c r="BM271" s="147" t="s">
        <v>607</v>
      </c>
    </row>
    <row r="272" spans="1:47" s="2" customFormat="1" ht="12">
      <c r="A272" s="30"/>
      <c r="B272" s="31"/>
      <c r="C272" s="30"/>
      <c r="D272" s="149" t="s">
        <v>156</v>
      </c>
      <c r="E272" s="30"/>
      <c r="F272" s="150" t="s">
        <v>608</v>
      </c>
      <c r="G272" s="30"/>
      <c r="H272" s="30"/>
      <c r="I272" s="151"/>
      <c r="J272" s="30"/>
      <c r="K272" s="30"/>
      <c r="L272" s="31"/>
      <c r="M272" s="152"/>
      <c r="N272" s="153"/>
      <c r="O272" s="51"/>
      <c r="P272" s="51"/>
      <c r="Q272" s="51"/>
      <c r="R272" s="51"/>
      <c r="S272" s="51"/>
      <c r="T272" s="52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T272" s="15" t="s">
        <v>156</v>
      </c>
      <c r="AU272" s="15" t="s">
        <v>82</v>
      </c>
    </row>
    <row r="273" spans="1:65" s="2" customFormat="1" ht="16.5" customHeight="1">
      <c r="A273" s="30"/>
      <c r="B273" s="135"/>
      <c r="C273" s="136" t="s">
        <v>609</v>
      </c>
      <c r="D273" s="136" t="s">
        <v>149</v>
      </c>
      <c r="E273" s="137" t="s">
        <v>610</v>
      </c>
      <c r="F273" s="138" t="s">
        <v>611</v>
      </c>
      <c r="G273" s="139" t="s">
        <v>3</v>
      </c>
      <c r="H273" s="140">
        <v>1</v>
      </c>
      <c r="I273" s="141"/>
      <c r="J273" s="142">
        <f>ROUND(I273*H273,2)</f>
        <v>0</v>
      </c>
      <c r="K273" s="138" t="s">
        <v>3</v>
      </c>
      <c r="L273" s="31"/>
      <c r="M273" s="143" t="s">
        <v>3</v>
      </c>
      <c r="N273" s="144" t="s">
        <v>43</v>
      </c>
      <c r="O273" s="51"/>
      <c r="P273" s="145">
        <f>O273*H273</f>
        <v>0</v>
      </c>
      <c r="Q273" s="145">
        <v>0</v>
      </c>
      <c r="R273" s="145">
        <f>Q273*H273</f>
        <v>0</v>
      </c>
      <c r="S273" s="145">
        <v>0</v>
      </c>
      <c r="T273" s="146">
        <f>S273*H273</f>
        <v>0</v>
      </c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R273" s="147" t="s">
        <v>228</v>
      </c>
      <c r="AT273" s="147" t="s">
        <v>149</v>
      </c>
      <c r="AU273" s="147" t="s">
        <v>82</v>
      </c>
      <c r="AY273" s="15" t="s">
        <v>146</v>
      </c>
      <c r="BE273" s="148">
        <f>IF(N273="základní",J273,0)</f>
        <v>0</v>
      </c>
      <c r="BF273" s="148">
        <f>IF(N273="snížená",J273,0)</f>
        <v>0</v>
      </c>
      <c r="BG273" s="148">
        <f>IF(N273="zákl. přenesená",J273,0)</f>
        <v>0</v>
      </c>
      <c r="BH273" s="148">
        <f>IF(N273="sníž. přenesená",J273,0)</f>
        <v>0</v>
      </c>
      <c r="BI273" s="148">
        <f>IF(N273="nulová",J273,0)</f>
        <v>0</v>
      </c>
      <c r="BJ273" s="15" t="s">
        <v>80</v>
      </c>
      <c r="BK273" s="148">
        <f>ROUND(I273*H273,2)</f>
        <v>0</v>
      </c>
      <c r="BL273" s="15" t="s">
        <v>228</v>
      </c>
      <c r="BM273" s="147" t="s">
        <v>612</v>
      </c>
    </row>
    <row r="274" spans="1:65" s="2" customFormat="1" ht="16.5" customHeight="1">
      <c r="A274" s="30"/>
      <c r="B274" s="135"/>
      <c r="C274" s="136" t="s">
        <v>613</v>
      </c>
      <c r="D274" s="136" t="s">
        <v>149</v>
      </c>
      <c r="E274" s="137" t="s">
        <v>614</v>
      </c>
      <c r="F274" s="138" t="s">
        <v>615</v>
      </c>
      <c r="G274" s="139" t="s">
        <v>342</v>
      </c>
      <c r="H274" s="140">
        <v>1</v>
      </c>
      <c r="I274" s="141"/>
      <c r="J274" s="142">
        <f>ROUND(I274*H274,2)</f>
        <v>0</v>
      </c>
      <c r="K274" s="138" t="s">
        <v>3</v>
      </c>
      <c r="L274" s="31"/>
      <c r="M274" s="143" t="s">
        <v>3</v>
      </c>
      <c r="N274" s="144" t="s">
        <v>43</v>
      </c>
      <c r="O274" s="51"/>
      <c r="P274" s="145">
        <f>O274*H274</f>
        <v>0</v>
      </c>
      <c r="Q274" s="145">
        <v>0</v>
      </c>
      <c r="R274" s="145">
        <f>Q274*H274</f>
        <v>0</v>
      </c>
      <c r="S274" s="145">
        <v>0</v>
      </c>
      <c r="T274" s="146">
        <f>S274*H274</f>
        <v>0</v>
      </c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R274" s="147" t="s">
        <v>228</v>
      </c>
      <c r="AT274" s="147" t="s">
        <v>149</v>
      </c>
      <c r="AU274" s="147" t="s">
        <v>82</v>
      </c>
      <c r="AY274" s="15" t="s">
        <v>146</v>
      </c>
      <c r="BE274" s="148">
        <f>IF(N274="základní",J274,0)</f>
        <v>0</v>
      </c>
      <c r="BF274" s="148">
        <f>IF(N274="snížená",J274,0)</f>
        <v>0</v>
      </c>
      <c r="BG274" s="148">
        <f>IF(N274="zákl. přenesená",J274,0)</f>
        <v>0</v>
      </c>
      <c r="BH274" s="148">
        <f>IF(N274="sníž. přenesená",J274,0)</f>
        <v>0</v>
      </c>
      <c r="BI274" s="148">
        <f>IF(N274="nulová",J274,0)</f>
        <v>0</v>
      </c>
      <c r="BJ274" s="15" t="s">
        <v>80</v>
      </c>
      <c r="BK274" s="148">
        <f>ROUND(I274*H274,2)</f>
        <v>0</v>
      </c>
      <c r="BL274" s="15" t="s">
        <v>228</v>
      </c>
      <c r="BM274" s="147" t="s">
        <v>616</v>
      </c>
    </row>
    <row r="275" spans="2:63" s="12" customFormat="1" ht="22.9" customHeight="1">
      <c r="B275" s="122"/>
      <c r="D275" s="123" t="s">
        <v>71</v>
      </c>
      <c r="E275" s="133" t="s">
        <v>617</v>
      </c>
      <c r="F275" s="133" t="s">
        <v>618</v>
      </c>
      <c r="I275" s="125"/>
      <c r="J275" s="134">
        <f>BK275</f>
        <v>0</v>
      </c>
      <c r="L275" s="122"/>
      <c r="M275" s="127"/>
      <c r="N275" s="128"/>
      <c r="O275" s="128"/>
      <c r="P275" s="129">
        <f>SUM(P276:P286)</f>
        <v>0</v>
      </c>
      <c r="Q275" s="128"/>
      <c r="R275" s="129">
        <f>SUM(R276:R286)</f>
        <v>5.42035</v>
      </c>
      <c r="S275" s="128"/>
      <c r="T275" s="130">
        <f>SUM(T276:T286)</f>
        <v>0</v>
      </c>
      <c r="AR275" s="123" t="s">
        <v>82</v>
      </c>
      <c r="AT275" s="131" t="s">
        <v>71</v>
      </c>
      <c r="AU275" s="131" t="s">
        <v>80</v>
      </c>
      <c r="AY275" s="123" t="s">
        <v>146</v>
      </c>
      <c r="BK275" s="132">
        <f>SUM(BK276:BK286)</f>
        <v>0</v>
      </c>
    </row>
    <row r="276" spans="1:65" s="2" customFormat="1" ht="16.5" customHeight="1">
      <c r="A276" s="30"/>
      <c r="B276" s="135"/>
      <c r="C276" s="136" t="s">
        <v>619</v>
      </c>
      <c r="D276" s="136" t="s">
        <v>149</v>
      </c>
      <c r="E276" s="137" t="s">
        <v>620</v>
      </c>
      <c r="F276" s="138" t="s">
        <v>621</v>
      </c>
      <c r="G276" s="139" t="s">
        <v>152</v>
      </c>
      <c r="H276" s="140">
        <v>134.5</v>
      </c>
      <c r="I276" s="141"/>
      <c r="J276" s="142">
        <f>ROUND(I276*H276,2)</f>
        <v>0</v>
      </c>
      <c r="K276" s="138" t="s">
        <v>153</v>
      </c>
      <c r="L276" s="31"/>
      <c r="M276" s="143" t="s">
        <v>3</v>
      </c>
      <c r="N276" s="144" t="s">
        <v>43</v>
      </c>
      <c r="O276" s="51"/>
      <c r="P276" s="145">
        <f>O276*H276</f>
        <v>0</v>
      </c>
      <c r="Q276" s="145">
        <v>0</v>
      </c>
      <c r="R276" s="145">
        <f>Q276*H276</f>
        <v>0</v>
      </c>
      <c r="S276" s="145">
        <v>0</v>
      </c>
      <c r="T276" s="146">
        <f>S276*H276</f>
        <v>0</v>
      </c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R276" s="147" t="s">
        <v>228</v>
      </c>
      <c r="AT276" s="147" t="s">
        <v>149</v>
      </c>
      <c r="AU276" s="147" t="s">
        <v>82</v>
      </c>
      <c r="AY276" s="15" t="s">
        <v>146</v>
      </c>
      <c r="BE276" s="148">
        <f>IF(N276="základní",J276,0)</f>
        <v>0</v>
      </c>
      <c r="BF276" s="148">
        <f>IF(N276="snížená",J276,0)</f>
        <v>0</v>
      </c>
      <c r="BG276" s="148">
        <f>IF(N276="zákl. přenesená",J276,0)</f>
        <v>0</v>
      </c>
      <c r="BH276" s="148">
        <f>IF(N276="sníž. přenesená",J276,0)</f>
        <v>0</v>
      </c>
      <c r="BI276" s="148">
        <f>IF(N276="nulová",J276,0)</f>
        <v>0</v>
      </c>
      <c r="BJ276" s="15" t="s">
        <v>80</v>
      </c>
      <c r="BK276" s="148">
        <f>ROUND(I276*H276,2)</f>
        <v>0</v>
      </c>
      <c r="BL276" s="15" t="s">
        <v>228</v>
      </c>
      <c r="BM276" s="147" t="s">
        <v>622</v>
      </c>
    </row>
    <row r="277" spans="1:47" s="2" customFormat="1" ht="12">
      <c r="A277" s="30"/>
      <c r="B277" s="31"/>
      <c r="C277" s="30"/>
      <c r="D277" s="149" t="s">
        <v>156</v>
      </c>
      <c r="E277" s="30"/>
      <c r="F277" s="150" t="s">
        <v>623</v>
      </c>
      <c r="G277" s="30"/>
      <c r="H277" s="30"/>
      <c r="I277" s="151"/>
      <c r="J277" s="30"/>
      <c r="K277" s="30"/>
      <c r="L277" s="31"/>
      <c r="M277" s="152"/>
      <c r="N277" s="153"/>
      <c r="O277" s="51"/>
      <c r="P277" s="51"/>
      <c r="Q277" s="51"/>
      <c r="R277" s="51"/>
      <c r="S277" s="51"/>
      <c r="T277" s="52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T277" s="15" t="s">
        <v>156</v>
      </c>
      <c r="AU277" s="15" t="s">
        <v>82</v>
      </c>
    </row>
    <row r="278" spans="1:65" s="2" customFormat="1" ht="16.5" customHeight="1">
      <c r="A278" s="30"/>
      <c r="B278" s="135"/>
      <c r="C278" s="136" t="s">
        <v>624</v>
      </c>
      <c r="D278" s="136" t="s">
        <v>149</v>
      </c>
      <c r="E278" s="137" t="s">
        <v>625</v>
      </c>
      <c r="F278" s="138" t="s">
        <v>626</v>
      </c>
      <c r="G278" s="139" t="s">
        <v>152</v>
      </c>
      <c r="H278" s="140">
        <v>134.5</v>
      </c>
      <c r="I278" s="141"/>
      <c r="J278" s="142">
        <f>ROUND(I278*H278,2)</f>
        <v>0</v>
      </c>
      <c r="K278" s="138" t="s">
        <v>153</v>
      </c>
      <c r="L278" s="31"/>
      <c r="M278" s="143" t="s">
        <v>3</v>
      </c>
      <c r="N278" s="144" t="s">
        <v>43</v>
      </c>
      <c r="O278" s="51"/>
      <c r="P278" s="145">
        <f>O278*H278</f>
        <v>0</v>
      </c>
      <c r="Q278" s="145">
        <v>0.0003</v>
      </c>
      <c r="R278" s="145">
        <f>Q278*H278</f>
        <v>0.04035</v>
      </c>
      <c r="S278" s="145">
        <v>0</v>
      </c>
      <c r="T278" s="146">
        <f>S278*H278</f>
        <v>0</v>
      </c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R278" s="147" t="s">
        <v>228</v>
      </c>
      <c r="AT278" s="147" t="s">
        <v>149</v>
      </c>
      <c r="AU278" s="147" t="s">
        <v>82</v>
      </c>
      <c r="AY278" s="15" t="s">
        <v>146</v>
      </c>
      <c r="BE278" s="148">
        <f>IF(N278="základní",J278,0)</f>
        <v>0</v>
      </c>
      <c r="BF278" s="148">
        <f>IF(N278="snížená",J278,0)</f>
        <v>0</v>
      </c>
      <c r="BG278" s="148">
        <f>IF(N278="zákl. přenesená",J278,0)</f>
        <v>0</v>
      </c>
      <c r="BH278" s="148">
        <f>IF(N278="sníž. přenesená",J278,0)</f>
        <v>0</v>
      </c>
      <c r="BI278" s="148">
        <f>IF(N278="nulová",J278,0)</f>
        <v>0</v>
      </c>
      <c r="BJ278" s="15" t="s">
        <v>80</v>
      </c>
      <c r="BK278" s="148">
        <f>ROUND(I278*H278,2)</f>
        <v>0</v>
      </c>
      <c r="BL278" s="15" t="s">
        <v>228</v>
      </c>
      <c r="BM278" s="147" t="s">
        <v>627</v>
      </c>
    </row>
    <row r="279" spans="1:47" s="2" customFormat="1" ht="12">
      <c r="A279" s="30"/>
      <c r="B279" s="31"/>
      <c r="C279" s="30"/>
      <c r="D279" s="149" t="s">
        <v>156</v>
      </c>
      <c r="E279" s="30"/>
      <c r="F279" s="150" t="s">
        <v>628</v>
      </c>
      <c r="G279" s="30"/>
      <c r="H279" s="30"/>
      <c r="I279" s="151"/>
      <c r="J279" s="30"/>
      <c r="K279" s="30"/>
      <c r="L279" s="31"/>
      <c r="M279" s="152"/>
      <c r="N279" s="153"/>
      <c r="O279" s="51"/>
      <c r="P279" s="51"/>
      <c r="Q279" s="51"/>
      <c r="R279" s="51"/>
      <c r="S279" s="51"/>
      <c r="T279" s="52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T279" s="15" t="s">
        <v>156</v>
      </c>
      <c r="AU279" s="15" t="s">
        <v>82</v>
      </c>
    </row>
    <row r="280" spans="1:65" s="2" customFormat="1" ht="21.75" customHeight="1">
      <c r="A280" s="30"/>
      <c r="B280" s="135"/>
      <c r="C280" s="136" t="s">
        <v>629</v>
      </c>
      <c r="D280" s="136" t="s">
        <v>149</v>
      </c>
      <c r="E280" s="137" t="s">
        <v>630</v>
      </c>
      <c r="F280" s="138" t="s">
        <v>631</v>
      </c>
      <c r="G280" s="139" t="s">
        <v>152</v>
      </c>
      <c r="H280" s="140">
        <v>134.5</v>
      </c>
      <c r="I280" s="141"/>
      <c r="J280" s="142">
        <f>ROUND(I280*H280,2)</f>
        <v>0</v>
      </c>
      <c r="K280" s="138" t="s">
        <v>153</v>
      </c>
      <c r="L280" s="31"/>
      <c r="M280" s="143" t="s">
        <v>3</v>
      </c>
      <c r="N280" s="144" t="s">
        <v>43</v>
      </c>
      <c r="O280" s="51"/>
      <c r="P280" s="145">
        <f>O280*H280</f>
        <v>0</v>
      </c>
      <c r="Q280" s="145">
        <v>0.00455</v>
      </c>
      <c r="R280" s="145">
        <f>Q280*H280</f>
        <v>0.611975</v>
      </c>
      <c r="S280" s="145">
        <v>0</v>
      </c>
      <c r="T280" s="146">
        <f>S280*H280</f>
        <v>0</v>
      </c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R280" s="147" t="s">
        <v>228</v>
      </c>
      <c r="AT280" s="147" t="s">
        <v>149</v>
      </c>
      <c r="AU280" s="147" t="s">
        <v>82</v>
      </c>
      <c r="AY280" s="15" t="s">
        <v>146</v>
      </c>
      <c r="BE280" s="148">
        <f>IF(N280="základní",J280,0)</f>
        <v>0</v>
      </c>
      <c r="BF280" s="148">
        <f>IF(N280="snížená",J280,0)</f>
        <v>0</v>
      </c>
      <c r="BG280" s="148">
        <f>IF(N280="zákl. přenesená",J280,0)</f>
        <v>0</v>
      </c>
      <c r="BH280" s="148">
        <f>IF(N280="sníž. přenesená",J280,0)</f>
        <v>0</v>
      </c>
      <c r="BI280" s="148">
        <f>IF(N280="nulová",J280,0)</f>
        <v>0</v>
      </c>
      <c r="BJ280" s="15" t="s">
        <v>80</v>
      </c>
      <c r="BK280" s="148">
        <f>ROUND(I280*H280,2)</f>
        <v>0</v>
      </c>
      <c r="BL280" s="15" t="s">
        <v>228</v>
      </c>
      <c r="BM280" s="147" t="s">
        <v>632</v>
      </c>
    </row>
    <row r="281" spans="1:47" s="2" customFormat="1" ht="12">
      <c r="A281" s="30"/>
      <c r="B281" s="31"/>
      <c r="C281" s="30"/>
      <c r="D281" s="149" t="s">
        <v>156</v>
      </c>
      <c r="E281" s="30"/>
      <c r="F281" s="150" t="s">
        <v>633</v>
      </c>
      <c r="G281" s="30"/>
      <c r="H281" s="30"/>
      <c r="I281" s="151"/>
      <c r="J281" s="30"/>
      <c r="K281" s="30"/>
      <c r="L281" s="31"/>
      <c r="M281" s="152"/>
      <c r="N281" s="153"/>
      <c r="O281" s="51"/>
      <c r="P281" s="51"/>
      <c r="Q281" s="51"/>
      <c r="R281" s="51"/>
      <c r="S281" s="51"/>
      <c r="T281" s="52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T281" s="15" t="s">
        <v>156</v>
      </c>
      <c r="AU281" s="15" t="s">
        <v>82</v>
      </c>
    </row>
    <row r="282" spans="1:65" s="2" customFormat="1" ht="24.2" customHeight="1">
      <c r="A282" s="30"/>
      <c r="B282" s="135"/>
      <c r="C282" s="136" t="s">
        <v>634</v>
      </c>
      <c r="D282" s="136" t="s">
        <v>149</v>
      </c>
      <c r="E282" s="137" t="s">
        <v>635</v>
      </c>
      <c r="F282" s="138" t="s">
        <v>636</v>
      </c>
      <c r="G282" s="139" t="s">
        <v>152</v>
      </c>
      <c r="H282" s="140">
        <v>134.5</v>
      </c>
      <c r="I282" s="141"/>
      <c r="J282" s="142">
        <f>ROUND(I282*H282,2)</f>
        <v>0</v>
      </c>
      <c r="K282" s="138" t="s">
        <v>153</v>
      </c>
      <c r="L282" s="31"/>
      <c r="M282" s="143" t="s">
        <v>3</v>
      </c>
      <c r="N282" s="144" t="s">
        <v>43</v>
      </c>
      <c r="O282" s="51"/>
      <c r="P282" s="145">
        <f>O282*H282</f>
        <v>0</v>
      </c>
      <c r="Q282" s="145">
        <v>0.009</v>
      </c>
      <c r="R282" s="145">
        <f>Q282*H282</f>
        <v>1.2105</v>
      </c>
      <c r="S282" s="145">
        <v>0</v>
      </c>
      <c r="T282" s="146">
        <f>S282*H282</f>
        <v>0</v>
      </c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R282" s="147" t="s">
        <v>228</v>
      </c>
      <c r="AT282" s="147" t="s">
        <v>149</v>
      </c>
      <c r="AU282" s="147" t="s">
        <v>82</v>
      </c>
      <c r="AY282" s="15" t="s">
        <v>146</v>
      </c>
      <c r="BE282" s="148">
        <f>IF(N282="základní",J282,0)</f>
        <v>0</v>
      </c>
      <c r="BF282" s="148">
        <f>IF(N282="snížená",J282,0)</f>
        <v>0</v>
      </c>
      <c r="BG282" s="148">
        <f>IF(N282="zákl. přenesená",J282,0)</f>
        <v>0</v>
      </c>
      <c r="BH282" s="148">
        <f>IF(N282="sníž. přenesená",J282,0)</f>
        <v>0</v>
      </c>
      <c r="BI282" s="148">
        <f>IF(N282="nulová",J282,0)</f>
        <v>0</v>
      </c>
      <c r="BJ282" s="15" t="s">
        <v>80</v>
      </c>
      <c r="BK282" s="148">
        <f>ROUND(I282*H282,2)</f>
        <v>0</v>
      </c>
      <c r="BL282" s="15" t="s">
        <v>228</v>
      </c>
      <c r="BM282" s="147" t="s">
        <v>637</v>
      </c>
    </row>
    <row r="283" spans="1:47" s="2" customFormat="1" ht="12">
      <c r="A283" s="30"/>
      <c r="B283" s="31"/>
      <c r="C283" s="30"/>
      <c r="D283" s="149" t="s">
        <v>156</v>
      </c>
      <c r="E283" s="30"/>
      <c r="F283" s="150" t="s">
        <v>638</v>
      </c>
      <c r="G283" s="30"/>
      <c r="H283" s="30"/>
      <c r="I283" s="151"/>
      <c r="J283" s="30"/>
      <c r="K283" s="30"/>
      <c r="L283" s="31"/>
      <c r="M283" s="152"/>
      <c r="N283" s="153"/>
      <c r="O283" s="51"/>
      <c r="P283" s="51"/>
      <c r="Q283" s="51"/>
      <c r="R283" s="51"/>
      <c r="S283" s="51"/>
      <c r="T283" s="52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T283" s="15" t="s">
        <v>156</v>
      </c>
      <c r="AU283" s="15" t="s">
        <v>82</v>
      </c>
    </row>
    <row r="284" spans="1:65" s="2" customFormat="1" ht="16.5" customHeight="1">
      <c r="A284" s="30"/>
      <c r="B284" s="135"/>
      <c r="C284" s="154" t="s">
        <v>639</v>
      </c>
      <c r="D284" s="154" t="s">
        <v>275</v>
      </c>
      <c r="E284" s="155" t="s">
        <v>640</v>
      </c>
      <c r="F284" s="156" t="s">
        <v>641</v>
      </c>
      <c r="G284" s="157" t="s">
        <v>152</v>
      </c>
      <c r="H284" s="158">
        <v>154.675</v>
      </c>
      <c r="I284" s="159"/>
      <c r="J284" s="160">
        <f>ROUND(I284*H284,2)</f>
        <v>0</v>
      </c>
      <c r="K284" s="156" t="s">
        <v>153</v>
      </c>
      <c r="L284" s="161"/>
      <c r="M284" s="162" t="s">
        <v>3</v>
      </c>
      <c r="N284" s="163" t="s">
        <v>43</v>
      </c>
      <c r="O284" s="51"/>
      <c r="P284" s="145">
        <f>O284*H284</f>
        <v>0</v>
      </c>
      <c r="Q284" s="145">
        <v>0.023</v>
      </c>
      <c r="R284" s="145">
        <f>Q284*H284</f>
        <v>3.557525</v>
      </c>
      <c r="S284" s="145">
        <v>0</v>
      </c>
      <c r="T284" s="146">
        <f>S284*H284</f>
        <v>0</v>
      </c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R284" s="147" t="s">
        <v>300</v>
      </c>
      <c r="AT284" s="147" t="s">
        <v>275</v>
      </c>
      <c r="AU284" s="147" t="s">
        <v>82</v>
      </c>
      <c r="AY284" s="15" t="s">
        <v>146</v>
      </c>
      <c r="BE284" s="148">
        <f>IF(N284="základní",J284,0)</f>
        <v>0</v>
      </c>
      <c r="BF284" s="148">
        <f>IF(N284="snížená",J284,0)</f>
        <v>0</v>
      </c>
      <c r="BG284" s="148">
        <f>IF(N284="zákl. přenesená",J284,0)</f>
        <v>0</v>
      </c>
      <c r="BH284" s="148">
        <f>IF(N284="sníž. přenesená",J284,0)</f>
        <v>0</v>
      </c>
      <c r="BI284" s="148">
        <f>IF(N284="nulová",J284,0)</f>
        <v>0</v>
      </c>
      <c r="BJ284" s="15" t="s">
        <v>80</v>
      </c>
      <c r="BK284" s="148">
        <f>ROUND(I284*H284,2)</f>
        <v>0</v>
      </c>
      <c r="BL284" s="15" t="s">
        <v>228</v>
      </c>
      <c r="BM284" s="147" t="s">
        <v>642</v>
      </c>
    </row>
    <row r="285" spans="1:65" s="2" customFormat="1" ht="24.2" customHeight="1">
      <c r="A285" s="30"/>
      <c r="B285" s="135"/>
      <c r="C285" s="136" t="s">
        <v>643</v>
      </c>
      <c r="D285" s="136" t="s">
        <v>149</v>
      </c>
      <c r="E285" s="137" t="s">
        <v>644</v>
      </c>
      <c r="F285" s="138" t="s">
        <v>645</v>
      </c>
      <c r="G285" s="139" t="s">
        <v>195</v>
      </c>
      <c r="H285" s="140">
        <v>5.42</v>
      </c>
      <c r="I285" s="141"/>
      <c r="J285" s="142">
        <f>ROUND(I285*H285,2)</f>
        <v>0</v>
      </c>
      <c r="K285" s="138" t="s">
        <v>153</v>
      </c>
      <c r="L285" s="31"/>
      <c r="M285" s="143" t="s">
        <v>3</v>
      </c>
      <c r="N285" s="144" t="s">
        <v>43</v>
      </c>
      <c r="O285" s="51"/>
      <c r="P285" s="145">
        <f>O285*H285</f>
        <v>0</v>
      </c>
      <c r="Q285" s="145">
        <v>0</v>
      </c>
      <c r="R285" s="145">
        <f>Q285*H285</f>
        <v>0</v>
      </c>
      <c r="S285" s="145">
        <v>0</v>
      </c>
      <c r="T285" s="146">
        <f>S285*H285</f>
        <v>0</v>
      </c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R285" s="147" t="s">
        <v>228</v>
      </c>
      <c r="AT285" s="147" t="s">
        <v>149</v>
      </c>
      <c r="AU285" s="147" t="s">
        <v>82</v>
      </c>
      <c r="AY285" s="15" t="s">
        <v>146</v>
      </c>
      <c r="BE285" s="148">
        <f>IF(N285="základní",J285,0)</f>
        <v>0</v>
      </c>
      <c r="BF285" s="148">
        <f>IF(N285="snížená",J285,0)</f>
        <v>0</v>
      </c>
      <c r="BG285" s="148">
        <f>IF(N285="zákl. přenesená",J285,0)</f>
        <v>0</v>
      </c>
      <c r="BH285" s="148">
        <f>IF(N285="sníž. přenesená",J285,0)</f>
        <v>0</v>
      </c>
      <c r="BI285" s="148">
        <f>IF(N285="nulová",J285,0)</f>
        <v>0</v>
      </c>
      <c r="BJ285" s="15" t="s">
        <v>80</v>
      </c>
      <c r="BK285" s="148">
        <f>ROUND(I285*H285,2)</f>
        <v>0</v>
      </c>
      <c r="BL285" s="15" t="s">
        <v>228</v>
      </c>
      <c r="BM285" s="147" t="s">
        <v>646</v>
      </c>
    </row>
    <row r="286" spans="1:47" s="2" customFormat="1" ht="12">
      <c r="A286" s="30"/>
      <c r="B286" s="31"/>
      <c r="C286" s="30"/>
      <c r="D286" s="149" t="s">
        <v>156</v>
      </c>
      <c r="E286" s="30"/>
      <c r="F286" s="150" t="s">
        <v>647</v>
      </c>
      <c r="G286" s="30"/>
      <c r="H286" s="30"/>
      <c r="I286" s="151"/>
      <c r="J286" s="30"/>
      <c r="K286" s="30"/>
      <c r="L286" s="31"/>
      <c r="M286" s="152"/>
      <c r="N286" s="153"/>
      <c r="O286" s="51"/>
      <c r="P286" s="51"/>
      <c r="Q286" s="51"/>
      <c r="R286" s="51"/>
      <c r="S286" s="51"/>
      <c r="T286" s="52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T286" s="15" t="s">
        <v>156</v>
      </c>
      <c r="AU286" s="15" t="s">
        <v>82</v>
      </c>
    </row>
    <row r="287" spans="2:63" s="12" customFormat="1" ht="22.9" customHeight="1">
      <c r="B287" s="122"/>
      <c r="D287" s="123" t="s">
        <v>71</v>
      </c>
      <c r="E287" s="133" t="s">
        <v>648</v>
      </c>
      <c r="F287" s="133" t="s">
        <v>649</v>
      </c>
      <c r="I287" s="125"/>
      <c r="J287" s="134">
        <f>BK287</f>
        <v>0</v>
      </c>
      <c r="L287" s="122"/>
      <c r="M287" s="127"/>
      <c r="N287" s="128"/>
      <c r="O287" s="128"/>
      <c r="P287" s="129">
        <f>SUM(P288:P310)</f>
        <v>0</v>
      </c>
      <c r="Q287" s="128"/>
      <c r="R287" s="129">
        <f>SUM(R288:R310)</f>
        <v>1.0560099600000004</v>
      </c>
      <c r="S287" s="128"/>
      <c r="T287" s="130">
        <f>SUM(T288:T310)</f>
        <v>0.7305</v>
      </c>
      <c r="AR287" s="123" t="s">
        <v>82</v>
      </c>
      <c r="AT287" s="131" t="s">
        <v>71</v>
      </c>
      <c r="AU287" s="131" t="s">
        <v>80</v>
      </c>
      <c r="AY287" s="123" t="s">
        <v>146</v>
      </c>
      <c r="BK287" s="132">
        <f>SUM(BK288:BK310)</f>
        <v>0</v>
      </c>
    </row>
    <row r="288" spans="1:65" s="2" customFormat="1" ht="16.5" customHeight="1">
      <c r="A288" s="30"/>
      <c r="B288" s="135"/>
      <c r="C288" s="136" t="s">
        <v>650</v>
      </c>
      <c r="D288" s="136" t="s">
        <v>149</v>
      </c>
      <c r="E288" s="137" t="s">
        <v>651</v>
      </c>
      <c r="F288" s="138" t="s">
        <v>652</v>
      </c>
      <c r="G288" s="139" t="s">
        <v>152</v>
      </c>
      <c r="H288" s="140">
        <v>141.06</v>
      </c>
      <c r="I288" s="141"/>
      <c r="J288" s="142">
        <f>ROUND(I288*H288,2)</f>
        <v>0</v>
      </c>
      <c r="K288" s="138" t="s">
        <v>153</v>
      </c>
      <c r="L288" s="31"/>
      <c r="M288" s="143" t="s">
        <v>3</v>
      </c>
      <c r="N288" s="144" t="s">
        <v>43</v>
      </c>
      <c r="O288" s="51"/>
      <c r="P288" s="145">
        <f>O288*H288</f>
        <v>0</v>
      </c>
      <c r="Q288" s="145">
        <v>0</v>
      </c>
      <c r="R288" s="145">
        <f>Q288*H288</f>
        <v>0</v>
      </c>
      <c r="S288" s="145">
        <v>0</v>
      </c>
      <c r="T288" s="146">
        <f>S288*H288</f>
        <v>0</v>
      </c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R288" s="147" t="s">
        <v>228</v>
      </c>
      <c r="AT288" s="147" t="s">
        <v>149</v>
      </c>
      <c r="AU288" s="147" t="s">
        <v>82</v>
      </c>
      <c r="AY288" s="15" t="s">
        <v>146</v>
      </c>
      <c r="BE288" s="148">
        <f>IF(N288="základní",J288,0)</f>
        <v>0</v>
      </c>
      <c r="BF288" s="148">
        <f>IF(N288="snížená",J288,0)</f>
        <v>0</v>
      </c>
      <c r="BG288" s="148">
        <f>IF(N288="zákl. přenesená",J288,0)</f>
        <v>0</v>
      </c>
      <c r="BH288" s="148">
        <f>IF(N288="sníž. přenesená",J288,0)</f>
        <v>0</v>
      </c>
      <c r="BI288" s="148">
        <f>IF(N288="nulová",J288,0)</f>
        <v>0</v>
      </c>
      <c r="BJ288" s="15" t="s">
        <v>80</v>
      </c>
      <c r="BK288" s="148">
        <f>ROUND(I288*H288,2)</f>
        <v>0</v>
      </c>
      <c r="BL288" s="15" t="s">
        <v>228</v>
      </c>
      <c r="BM288" s="147" t="s">
        <v>653</v>
      </c>
    </row>
    <row r="289" spans="1:47" s="2" customFormat="1" ht="12">
      <c r="A289" s="30"/>
      <c r="B289" s="31"/>
      <c r="C289" s="30"/>
      <c r="D289" s="149" t="s">
        <v>156</v>
      </c>
      <c r="E289" s="30"/>
      <c r="F289" s="150" t="s">
        <v>654</v>
      </c>
      <c r="G289" s="30"/>
      <c r="H289" s="30"/>
      <c r="I289" s="151"/>
      <c r="J289" s="30"/>
      <c r="K289" s="30"/>
      <c r="L289" s="31"/>
      <c r="M289" s="152"/>
      <c r="N289" s="153"/>
      <c r="O289" s="51"/>
      <c r="P289" s="51"/>
      <c r="Q289" s="51"/>
      <c r="R289" s="51"/>
      <c r="S289" s="51"/>
      <c r="T289" s="52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T289" s="15" t="s">
        <v>156</v>
      </c>
      <c r="AU289" s="15" t="s">
        <v>82</v>
      </c>
    </row>
    <row r="290" spans="1:65" s="2" customFormat="1" ht="21.75" customHeight="1">
      <c r="A290" s="30"/>
      <c r="B290" s="135"/>
      <c r="C290" s="136" t="s">
        <v>655</v>
      </c>
      <c r="D290" s="136" t="s">
        <v>149</v>
      </c>
      <c r="E290" s="137" t="s">
        <v>656</v>
      </c>
      <c r="F290" s="138" t="s">
        <v>657</v>
      </c>
      <c r="G290" s="139" t="s">
        <v>152</v>
      </c>
      <c r="H290" s="140">
        <v>282.12</v>
      </c>
      <c r="I290" s="141"/>
      <c r="J290" s="142">
        <f>ROUND(I290*H290,2)</f>
        <v>0</v>
      </c>
      <c r="K290" s="138" t="s">
        <v>153</v>
      </c>
      <c r="L290" s="31"/>
      <c r="M290" s="143" t="s">
        <v>3</v>
      </c>
      <c r="N290" s="144" t="s">
        <v>43</v>
      </c>
      <c r="O290" s="51"/>
      <c r="P290" s="145">
        <f>O290*H290</f>
        <v>0</v>
      </c>
      <c r="Q290" s="145">
        <v>0</v>
      </c>
      <c r="R290" s="145">
        <f>Q290*H290</f>
        <v>0</v>
      </c>
      <c r="S290" s="145">
        <v>0</v>
      </c>
      <c r="T290" s="146">
        <f>S290*H290</f>
        <v>0</v>
      </c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R290" s="147" t="s">
        <v>228</v>
      </c>
      <c r="AT290" s="147" t="s">
        <v>149</v>
      </c>
      <c r="AU290" s="147" t="s">
        <v>82</v>
      </c>
      <c r="AY290" s="15" t="s">
        <v>146</v>
      </c>
      <c r="BE290" s="148">
        <f>IF(N290="základní",J290,0)</f>
        <v>0</v>
      </c>
      <c r="BF290" s="148">
        <f>IF(N290="snížená",J290,0)</f>
        <v>0</v>
      </c>
      <c r="BG290" s="148">
        <f>IF(N290="zákl. přenesená",J290,0)</f>
        <v>0</v>
      </c>
      <c r="BH290" s="148">
        <f>IF(N290="sníž. přenesená",J290,0)</f>
        <v>0</v>
      </c>
      <c r="BI290" s="148">
        <f>IF(N290="nulová",J290,0)</f>
        <v>0</v>
      </c>
      <c r="BJ290" s="15" t="s">
        <v>80</v>
      </c>
      <c r="BK290" s="148">
        <f>ROUND(I290*H290,2)</f>
        <v>0</v>
      </c>
      <c r="BL290" s="15" t="s">
        <v>228</v>
      </c>
      <c r="BM290" s="147" t="s">
        <v>658</v>
      </c>
    </row>
    <row r="291" spans="1:47" s="2" customFormat="1" ht="12">
      <c r="A291" s="30"/>
      <c r="B291" s="31"/>
      <c r="C291" s="30"/>
      <c r="D291" s="149" t="s">
        <v>156</v>
      </c>
      <c r="E291" s="30"/>
      <c r="F291" s="150" t="s">
        <v>659</v>
      </c>
      <c r="G291" s="30"/>
      <c r="H291" s="30"/>
      <c r="I291" s="151"/>
      <c r="J291" s="30"/>
      <c r="K291" s="30"/>
      <c r="L291" s="31"/>
      <c r="M291" s="152"/>
      <c r="N291" s="153"/>
      <c r="O291" s="51"/>
      <c r="P291" s="51"/>
      <c r="Q291" s="51"/>
      <c r="R291" s="51"/>
      <c r="S291" s="51"/>
      <c r="T291" s="52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T291" s="15" t="s">
        <v>156</v>
      </c>
      <c r="AU291" s="15" t="s">
        <v>82</v>
      </c>
    </row>
    <row r="292" spans="1:65" s="2" customFormat="1" ht="16.5" customHeight="1">
      <c r="A292" s="30"/>
      <c r="B292" s="135"/>
      <c r="C292" s="136" t="s">
        <v>660</v>
      </c>
      <c r="D292" s="136" t="s">
        <v>149</v>
      </c>
      <c r="E292" s="137" t="s">
        <v>661</v>
      </c>
      <c r="F292" s="138" t="s">
        <v>662</v>
      </c>
      <c r="G292" s="139" t="s">
        <v>152</v>
      </c>
      <c r="H292" s="140">
        <v>282.12</v>
      </c>
      <c r="I292" s="141"/>
      <c r="J292" s="142">
        <f>ROUND(I292*H292,2)</f>
        <v>0</v>
      </c>
      <c r="K292" s="138" t="s">
        <v>153</v>
      </c>
      <c r="L292" s="31"/>
      <c r="M292" s="143" t="s">
        <v>3</v>
      </c>
      <c r="N292" s="144" t="s">
        <v>43</v>
      </c>
      <c r="O292" s="51"/>
      <c r="P292" s="145">
        <f>O292*H292</f>
        <v>0</v>
      </c>
      <c r="Q292" s="145">
        <v>0</v>
      </c>
      <c r="R292" s="145">
        <f>Q292*H292</f>
        <v>0</v>
      </c>
      <c r="S292" s="145">
        <v>0</v>
      </c>
      <c r="T292" s="146">
        <f>S292*H292</f>
        <v>0</v>
      </c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R292" s="147" t="s">
        <v>228</v>
      </c>
      <c r="AT292" s="147" t="s">
        <v>149</v>
      </c>
      <c r="AU292" s="147" t="s">
        <v>82</v>
      </c>
      <c r="AY292" s="15" t="s">
        <v>146</v>
      </c>
      <c r="BE292" s="148">
        <f>IF(N292="základní",J292,0)</f>
        <v>0</v>
      </c>
      <c r="BF292" s="148">
        <f>IF(N292="snížená",J292,0)</f>
        <v>0</v>
      </c>
      <c r="BG292" s="148">
        <f>IF(N292="zákl. přenesená",J292,0)</f>
        <v>0</v>
      </c>
      <c r="BH292" s="148">
        <f>IF(N292="sníž. přenesená",J292,0)</f>
        <v>0</v>
      </c>
      <c r="BI292" s="148">
        <f>IF(N292="nulová",J292,0)</f>
        <v>0</v>
      </c>
      <c r="BJ292" s="15" t="s">
        <v>80</v>
      </c>
      <c r="BK292" s="148">
        <f>ROUND(I292*H292,2)</f>
        <v>0</v>
      </c>
      <c r="BL292" s="15" t="s">
        <v>228</v>
      </c>
      <c r="BM292" s="147" t="s">
        <v>663</v>
      </c>
    </row>
    <row r="293" spans="1:47" s="2" customFormat="1" ht="12">
      <c r="A293" s="30"/>
      <c r="B293" s="31"/>
      <c r="C293" s="30"/>
      <c r="D293" s="149" t="s">
        <v>156</v>
      </c>
      <c r="E293" s="30"/>
      <c r="F293" s="150" t="s">
        <v>664</v>
      </c>
      <c r="G293" s="30"/>
      <c r="H293" s="30"/>
      <c r="I293" s="151"/>
      <c r="J293" s="30"/>
      <c r="K293" s="30"/>
      <c r="L293" s="31"/>
      <c r="M293" s="152"/>
      <c r="N293" s="153"/>
      <c r="O293" s="51"/>
      <c r="P293" s="51"/>
      <c r="Q293" s="51"/>
      <c r="R293" s="51"/>
      <c r="S293" s="51"/>
      <c r="T293" s="52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T293" s="15" t="s">
        <v>156</v>
      </c>
      <c r="AU293" s="15" t="s">
        <v>82</v>
      </c>
    </row>
    <row r="294" spans="1:65" s="2" customFormat="1" ht="16.5" customHeight="1">
      <c r="A294" s="30"/>
      <c r="B294" s="135"/>
      <c r="C294" s="136" t="s">
        <v>665</v>
      </c>
      <c r="D294" s="136" t="s">
        <v>149</v>
      </c>
      <c r="E294" s="137" t="s">
        <v>666</v>
      </c>
      <c r="F294" s="138" t="s">
        <v>667</v>
      </c>
      <c r="G294" s="139" t="s">
        <v>152</v>
      </c>
      <c r="H294" s="140">
        <v>282.12</v>
      </c>
      <c r="I294" s="141"/>
      <c r="J294" s="142">
        <f>ROUND(I294*H294,2)</f>
        <v>0</v>
      </c>
      <c r="K294" s="138" t="s">
        <v>153</v>
      </c>
      <c r="L294" s="31"/>
      <c r="M294" s="143" t="s">
        <v>3</v>
      </c>
      <c r="N294" s="144" t="s">
        <v>43</v>
      </c>
      <c r="O294" s="51"/>
      <c r="P294" s="145">
        <f>O294*H294</f>
        <v>0</v>
      </c>
      <c r="Q294" s="145">
        <v>0.0002</v>
      </c>
      <c r="R294" s="145">
        <f>Q294*H294</f>
        <v>0.056424</v>
      </c>
      <c r="S294" s="145">
        <v>0</v>
      </c>
      <c r="T294" s="146">
        <f>S294*H294</f>
        <v>0</v>
      </c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R294" s="147" t="s">
        <v>228</v>
      </c>
      <c r="AT294" s="147" t="s">
        <v>149</v>
      </c>
      <c r="AU294" s="147" t="s">
        <v>82</v>
      </c>
      <c r="AY294" s="15" t="s">
        <v>146</v>
      </c>
      <c r="BE294" s="148">
        <f>IF(N294="základní",J294,0)</f>
        <v>0</v>
      </c>
      <c r="BF294" s="148">
        <f>IF(N294="snížená",J294,0)</f>
        <v>0</v>
      </c>
      <c r="BG294" s="148">
        <f>IF(N294="zákl. přenesená",J294,0)</f>
        <v>0</v>
      </c>
      <c r="BH294" s="148">
        <f>IF(N294="sníž. přenesená",J294,0)</f>
        <v>0</v>
      </c>
      <c r="BI294" s="148">
        <f>IF(N294="nulová",J294,0)</f>
        <v>0</v>
      </c>
      <c r="BJ294" s="15" t="s">
        <v>80</v>
      </c>
      <c r="BK294" s="148">
        <f>ROUND(I294*H294,2)</f>
        <v>0</v>
      </c>
      <c r="BL294" s="15" t="s">
        <v>228</v>
      </c>
      <c r="BM294" s="147" t="s">
        <v>668</v>
      </c>
    </row>
    <row r="295" spans="1:47" s="2" customFormat="1" ht="12">
      <c r="A295" s="30"/>
      <c r="B295" s="31"/>
      <c r="C295" s="30"/>
      <c r="D295" s="149" t="s">
        <v>156</v>
      </c>
      <c r="E295" s="30"/>
      <c r="F295" s="150" t="s">
        <v>669</v>
      </c>
      <c r="G295" s="30"/>
      <c r="H295" s="30"/>
      <c r="I295" s="151"/>
      <c r="J295" s="30"/>
      <c r="K295" s="30"/>
      <c r="L295" s="31"/>
      <c r="M295" s="152"/>
      <c r="N295" s="153"/>
      <c r="O295" s="51"/>
      <c r="P295" s="51"/>
      <c r="Q295" s="51"/>
      <c r="R295" s="51"/>
      <c r="S295" s="51"/>
      <c r="T295" s="52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T295" s="15" t="s">
        <v>156</v>
      </c>
      <c r="AU295" s="15" t="s">
        <v>82</v>
      </c>
    </row>
    <row r="296" spans="1:65" s="2" customFormat="1" ht="16.5" customHeight="1">
      <c r="A296" s="30"/>
      <c r="B296" s="135"/>
      <c r="C296" s="136" t="s">
        <v>670</v>
      </c>
      <c r="D296" s="136" t="s">
        <v>149</v>
      </c>
      <c r="E296" s="137" t="s">
        <v>671</v>
      </c>
      <c r="F296" s="138" t="s">
        <v>672</v>
      </c>
      <c r="G296" s="139" t="s">
        <v>152</v>
      </c>
      <c r="H296" s="140">
        <v>282.12</v>
      </c>
      <c r="I296" s="141"/>
      <c r="J296" s="142">
        <f>ROUND(I296*H296,2)</f>
        <v>0</v>
      </c>
      <c r="K296" s="138" t="s">
        <v>153</v>
      </c>
      <c r="L296" s="31"/>
      <c r="M296" s="143" t="s">
        <v>3</v>
      </c>
      <c r="N296" s="144" t="s">
        <v>43</v>
      </c>
      <c r="O296" s="51"/>
      <c r="P296" s="145">
        <f>O296*H296</f>
        <v>0</v>
      </c>
      <c r="Q296" s="145">
        <v>0</v>
      </c>
      <c r="R296" s="145">
        <f>Q296*H296</f>
        <v>0</v>
      </c>
      <c r="S296" s="145">
        <v>0.0025</v>
      </c>
      <c r="T296" s="146">
        <f>S296*H296</f>
        <v>0.7053</v>
      </c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R296" s="147" t="s">
        <v>228</v>
      </c>
      <c r="AT296" s="147" t="s">
        <v>149</v>
      </c>
      <c r="AU296" s="147" t="s">
        <v>82</v>
      </c>
      <c r="AY296" s="15" t="s">
        <v>146</v>
      </c>
      <c r="BE296" s="148">
        <f>IF(N296="základní",J296,0)</f>
        <v>0</v>
      </c>
      <c r="BF296" s="148">
        <f>IF(N296="snížená",J296,0)</f>
        <v>0</v>
      </c>
      <c r="BG296" s="148">
        <f>IF(N296="zákl. přenesená",J296,0)</f>
        <v>0</v>
      </c>
      <c r="BH296" s="148">
        <f>IF(N296="sníž. přenesená",J296,0)</f>
        <v>0</v>
      </c>
      <c r="BI296" s="148">
        <f>IF(N296="nulová",J296,0)</f>
        <v>0</v>
      </c>
      <c r="BJ296" s="15" t="s">
        <v>80</v>
      </c>
      <c r="BK296" s="148">
        <f>ROUND(I296*H296,2)</f>
        <v>0</v>
      </c>
      <c r="BL296" s="15" t="s">
        <v>228</v>
      </c>
      <c r="BM296" s="147" t="s">
        <v>673</v>
      </c>
    </row>
    <row r="297" spans="1:47" s="2" customFormat="1" ht="12">
      <c r="A297" s="30"/>
      <c r="B297" s="31"/>
      <c r="C297" s="30"/>
      <c r="D297" s="149" t="s">
        <v>156</v>
      </c>
      <c r="E297" s="30"/>
      <c r="F297" s="150" t="s">
        <v>674</v>
      </c>
      <c r="G297" s="30"/>
      <c r="H297" s="30"/>
      <c r="I297" s="151"/>
      <c r="J297" s="30"/>
      <c r="K297" s="30"/>
      <c r="L297" s="31"/>
      <c r="M297" s="152"/>
      <c r="N297" s="153"/>
      <c r="O297" s="51"/>
      <c r="P297" s="51"/>
      <c r="Q297" s="51"/>
      <c r="R297" s="51"/>
      <c r="S297" s="51"/>
      <c r="T297" s="52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T297" s="15" t="s">
        <v>156</v>
      </c>
      <c r="AU297" s="15" t="s">
        <v>82</v>
      </c>
    </row>
    <row r="298" spans="1:65" s="2" customFormat="1" ht="16.5" customHeight="1">
      <c r="A298" s="30"/>
      <c r="B298" s="135"/>
      <c r="C298" s="136" t="s">
        <v>675</v>
      </c>
      <c r="D298" s="136" t="s">
        <v>149</v>
      </c>
      <c r="E298" s="137" t="s">
        <v>676</v>
      </c>
      <c r="F298" s="138" t="s">
        <v>677</v>
      </c>
      <c r="G298" s="139" t="s">
        <v>152</v>
      </c>
      <c r="H298" s="140">
        <v>282.12</v>
      </c>
      <c r="I298" s="141"/>
      <c r="J298" s="142">
        <f>ROUND(I298*H298,2)</f>
        <v>0</v>
      </c>
      <c r="K298" s="138" t="s">
        <v>153</v>
      </c>
      <c r="L298" s="31"/>
      <c r="M298" s="143" t="s">
        <v>3</v>
      </c>
      <c r="N298" s="144" t="s">
        <v>43</v>
      </c>
      <c r="O298" s="51"/>
      <c r="P298" s="145">
        <f>O298*H298</f>
        <v>0</v>
      </c>
      <c r="Q298" s="145">
        <v>0.0003</v>
      </c>
      <c r="R298" s="145">
        <f>Q298*H298</f>
        <v>0.08463599999999999</v>
      </c>
      <c r="S298" s="145">
        <v>0</v>
      </c>
      <c r="T298" s="146">
        <f>S298*H298</f>
        <v>0</v>
      </c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R298" s="147" t="s">
        <v>228</v>
      </c>
      <c r="AT298" s="147" t="s">
        <v>149</v>
      </c>
      <c r="AU298" s="147" t="s">
        <v>82</v>
      </c>
      <c r="AY298" s="15" t="s">
        <v>146</v>
      </c>
      <c r="BE298" s="148">
        <f>IF(N298="základní",J298,0)</f>
        <v>0</v>
      </c>
      <c r="BF298" s="148">
        <f>IF(N298="snížená",J298,0)</f>
        <v>0</v>
      </c>
      <c r="BG298" s="148">
        <f>IF(N298="zákl. přenesená",J298,0)</f>
        <v>0</v>
      </c>
      <c r="BH298" s="148">
        <f>IF(N298="sníž. přenesená",J298,0)</f>
        <v>0</v>
      </c>
      <c r="BI298" s="148">
        <f>IF(N298="nulová",J298,0)</f>
        <v>0</v>
      </c>
      <c r="BJ298" s="15" t="s">
        <v>80</v>
      </c>
      <c r="BK298" s="148">
        <f>ROUND(I298*H298,2)</f>
        <v>0</v>
      </c>
      <c r="BL298" s="15" t="s">
        <v>228</v>
      </c>
      <c r="BM298" s="147" t="s">
        <v>678</v>
      </c>
    </row>
    <row r="299" spans="1:47" s="2" customFormat="1" ht="12">
      <c r="A299" s="30"/>
      <c r="B299" s="31"/>
      <c r="C299" s="30"/>
      <c r="D299" s="149" t="s">
        <v>156</v>
      </c>
      <c r="E299" s="30"/>
      <c r="F299" s="150" t="s">
        <v>679</v>
      </c>
      <c r="G299" s="30"/>
      <c r="H299" s="30"/>
      <c r="I299" s="151"/>
      <c r="J299" s="30"/>
      <c r="K299" s="30"/>
      <c r="L299" s="31"/>
      <c r="M299" s="152"/>
      <c r="N299" s="153"/>
      <c r="O299" s="51"/>
      <c r="P299" s="51"/>
      <c r="Q299" s="51"/>
      <c r="R299" s="51"/>
      <c r="S299" s="51"/>
      <c r="T299" s="52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T299" s="15" t="s">
        <v>156</v>
      </c>
      <c r="AU299" s="15" t="s">
        <v>82</v>
      </c>
    </row>
    <row r="300" spans="1:65" s="2" customFormat="1" ht="16.5" customHeight="1">
      <c r="A300" s="30"/>
      <c r="B300" s="135"/>
      <c r="C300" s="154" t="s">
        <v>680</v>
      </c>
      <c r="D300" s="154" t="s">
        <v>275</v>
      </c>
      <c r="E300" s="155" t="s">
        <v>681</v>
      </c>
      <c r="F300" s="156" t="s">
        <v>682</v>
      </c>
      <c r="G300" s="157" t="s">
        <v>152</v>
      </c>
      <c r="H300" s="158">
        <v>310.332</v>
      </c>
      <c r="I300" s="159"/>
      <c r="J300" s="160">
        <f>ROUND(I300*H300,2)</f>
        <v>0</v>
      </c>
      <c r="K300" s="156" t="s">
        <v>153</v>
      </c>
      <c r="L300" s="161"/>
      <c r="M300" s="162" t="s">
        <v>3</v>
      </c>
      <c r="N300" s="163" t="s">
        <v>43</v>
      </c>
      <c r="O300" s="51"/>
      <c r="P300" s="145">
        <f>O300*H300</f>
        <v>0</v>
      </c>
      <c r="Q300" s="145">
        <v>0.00283</v>
      </c>
      <c r="R300" s="145">
        <f>Q300*H300</f>
        <v>0.87823956</v>
      </c>
      <c r="S300" s="145">
        <v>0</v>
      </c>
      <c r="T300" s="146">
        <f>S300*H300</f>
        <v>0</v>
      </c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R300" s="147" t="s">
        <v>300</v>
      </c>
      <c r="AT300" s="147" t="s">
        <v>275</v>
      </c>
      <c r="AU300" s="147" t="s">
        <v>82</v>
      </c>
      <c r="AY300" s="15" t="s">
        <v>146</v>
      </c>
      <c r="BE300" s="148">
        <f>IF(N300="základní",J300,0)</f>
        <v>0</v>
      </c>
      <c r="BF300" s="148">
        <f>IF(N300="snížená",J300,0)</f>
        <v>0</v>
      </c>
      <c r="BG300" s="148">
        <f>IF(N300="zákl. přenesená",J300,0)</f>
        <v>0</v>
      </c>
      <c r="BH300" s="148">
        <f>IF(N300="sníž. přenesená",J300,0)</f>
        <v>0</v>
      </c>
      <c r="BI300" s="148">
        <f>IF(N300="nulová",J300,0)</f>
        <v>0</v>
      </c>
      <c r="BJ300" s="15" t="s">
        <v>80</v>
      </c>
      <c r="BK300" s="148">
        <f>ROUND(I300*H300,2)</f>
        <v>0</v>
      </c>
      <c r="BL300" s="15" t="s">
        <v>228</v>
      </c>
      <c r="BM300" s="147" t="s">
        <v>683</v>
      </c>
    </row>
    <row r="301" spans="1:65" s="2" customFormat="1" ht="16.5" customHeight="1">
      <c r="A301" s="30"/>
      <c r="B301" s="135"/>
      <c r="C301" s="136" t="s">
        <v>684</v>
      </c>
      <c r="D301" s="136" t="s">
        <v>149</v>
      </c>
      <c r="E301" s="137" t="s">
        <v>685</v>
      </c>
      <c r="F301" s="138" t="s">
        <v>686</v>
      </c>
      <c r="G301" s="139" t="s">
        <v>202</v>
      </c>
      <c r="H301" s="140">
        <v>84</v>
      </c>
      <c r="I301" s="141"/>
      <c r="J301" s="142">
        <f>ROUND(I301*H301,2)</f>
        <v>0</v>
      </c>
      <c r="K301" s="138" t="s">
        <v>153</v>
      </c>
      <c r="L301" s="31"/>
      <c r="M301" s="143" t="s">
        <v>3</v>
      </c>
      <c r="N301" s="144" t="s">
        <v>43</v>
      </c>
      <c r="O301" s="51"/>
      <c r="P301" s="145">
        <f>O301*H301</f>
        <v>0</v>
      </c>
      <c r="Q301" s="145">
        <v>0</v>
      </c>
      <c r="R301" s="145">
        <f>Q301*H301</f>
        <v>0</v>
      </c>
      <c r="S301" s="145">
        <v>0.0003</v>
      </c>
      <c r="T301" s="146">
        <f>S301*H301</f>
        <v>0.025199999999999997</v>
      </c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R301" s="147" t="s">
        <v>228</v>
      </c>
      <c r="AT301" s="147" t="s">
        <v>149</v>
      </c>
      <c r="AU301" s="147" t="s">
        <v>82</v>
      </c>
      <c r="AY301" s="15" t="s">
        <v>146</v>
      </c>
      <c r="BE301" s="148">
        <f>IF(N301="základní",J301,0)</f>
        <v>0</v>
      </c>
      <c r="BF301" s="148">
        <f>IF(N301="snížená",J301,0)</f>
        <v>0</v>
      </c>
      <c r="BG301" s="148">
        <f>IF(N301="zákl. přenesená",J301,0)</f>
        <v>0</v>
      </c>
      <c r="BH301" s="148">
        <f>IF(N301="sníž. přenesená",J301,0)</f>
        <v>0</v>
      </c>
      <c r="BI301" s="148">
        <f>IF(N301="nulová",J301,0)</f>
        <v>0</v>
      </c>
      <c r="BJ301" s="15" t="s">
        <v>80</v>
      </c>
      <c r="BK301" s="148">
        <f>ROUND(I301*H301,2)</f>
        <v>0</v>
      </c>
      <c r="BL301" s="15" t="s">
        <v>228</v>
      </c>
      <c r="BM301" s="147" t="s">
        <v>687</v>
      </c>
    </row>
    <row r="302" spans="1:47" s="2" customFormat="1" ht="12">
      <c r="A302" s="30"/>
      <c r="B302" s="31"/>
      <c r="C302" s="30"/>
      <c r="D302" s="149" t="s">
        <v>156</v>
      </c>
      <c r="E302" s="30"/>
      <c r="F302" s="150" t="s">
        <v>688</v>
      </c>
      <c r="G302" s="30"/>
      <c r="H302" s="30"/>
      <c r="I302" s="151"/>
      <c r="J302" s="30"/>
      <c r="K302" s="30"/>
      <c r="L302" s="31"/>
      <c r="M302" s="152"/>
      <c r="N302" s="153"/>
      <c r="O302" s="51"/>
      <c r="P302" s="51"/>
      <c r="Q302" s="51"/>
      <c r="R302" s="51"/>
      <c r="S302" s="51"/>
      <c r="T302" s="52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T302" s="15" t="s">
        <v>156</v>
      </c>
      <c r="AU302" s="15" t="s">
        <v>82</v>
      </c>
    </row>
    <row r="303" spans="1:65" s="2" customFormat="1" ht="16.5" customHeight="1">
      <c r="A303" s="30"/>
      <c r="B303" s="135"/>
      <c r="C303" s="136" t="s">
        <v>689</v>
      </c>
      <c r="D303" s="136" t="s">
        <v>149</v>
      </c>
      <c r="E303" s="137" t="s">
        <v>690</v>
      </c>
      <c r="F303" s="138" t="s">
        <v>691</v>
      </c>
      <c r="G303" s="139" t="s">
        <v>202</v>
      </c>
      <c r="H303" s="140">
        <v>84</v>
      </c>
      <c r="I303" s="141"/>
      <c r="J303" s="142">
        <f>ROUND(I303*H303,2)</f>
        <v>0</v>
      </c>
      <c r="K303" s="138" t="s">
        <v>153</v>
      </c>
      <c r="L303" s="31"/>
      <c r="M303" s="143" t="s">
        <v>3</v>
      </c>
      <c r="N303" s="144" t="s">
        <v>43</v>
      </c>
      <c r="O303" s="51"/>
      <c r="P303" s="145">
        <f>O303*H303</f>
        <v>0</v>
      </c>
      <c r="Q303" s="145">
        <v>3E-05</v>
      </c>
      <c r="R303" s="145">
        <f>Q303*H303</f>
        <v>0.00252</v>
      </c>
      <c r="S303" s="145">
        <v>0</v>
      </c>
      <c r="T303" s="146">
        <f>S303*H303</f>
        <v>0</v>
      </c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R303" s="147" t="s">
        <v>228</v>
      </c>
      <c r="AT303" s="147" t="s">
        <v>149</v>
      </c>
      <c r="AU303" s="147" t="s">
        <v>82</v>
      </c>
      <c r="AY303" s="15" t="s">
        <v>146</v>
      </c>
      <c r="BE303" s="148">
        <f>IF(N303="základní",J303,0)</f>
        <v>0</v>
      </c>
      <c r="BF303" s="148">
        <f>IF(N303="snížená",J303,0)</f>
        <v>0</v>
      </c>
      <c r="BG303" s="148">
        <f>IF(N303="zákl. přenesená",J303,0)</f>
        <v>0</v>
      </c>
      <c r="BH303" s="148">
        <f>IF(N303="sníž. přenesená",J303,0)</f>
        <v>0</v>
      </c>
      <c r="BI303" s="148">
        <f>IF(N303="nulová",J303,0)</f>
        <v>0</v>
      </c>
      <c r="BJ303" s="15" t="s">
        <v>80</v>
      </c>
      <c r="BK303" s="148">
        <f>ROUND(I303*H303,2)</f>
        <v>0</v>
      </c>
      <c r="BL303" s="15" t="s">
        <v>228</v>
      </c>
      <c r="BM303" s="147" t="s">
        <v>692</v>
      </c>
    </row>
    <row r="304" spans="1:47" s="2" customFormat="1" ht="12">
      <c r="A304" s="30"/>
      <c r="B304" s="31"/>
      <c r="C304" s="30"/>
      <c r="D304" s="149" t="s">
        <v>156</v>
      </c>
      <c r="E304" s="30"/>
      <c r="F304" s="150" t="s">
        <v>693</v>
      </c>
      <c r="G304" s="30"/>
      <c r="H304" s="30"/>
      <c r="I304" s="151"/>
      <c r="J304" s="30"/>
      <c r="K304" s="30"/>
      <c r="L304" s="31"/>
      <c r="M304" s="152"/>
      <c r="N304" s="153"/>
      <c r="O304" s="51"/>
      <c r="P304" s="51"/>
      <c r="Q304" s="51"/>
      <c r="R304" s="51"/>
      <c r="S304" s="51"/>
      <c r="T304" s="52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T304" s="15" t="s">
        <v>156</v>
      </c>
      <c r="AU304" s="15" t="s">
        <v>82</v>
      </c>
    </row>
    <row r="305" spans="1:65" s="2" customFormat="1" ht="16.5" customHeight="1">
      <c r="A305" s="30"/>
      <c r="B305" s="135"/>
      <c r="C305" s="154" t="s">
        <v>694</v>
      </c>
      <c r="D305" s="154" t="s">
        <v>275</v>
      </c>
      <c r="E305" s="155" t="s">
        <v>695</v>
      </c>
      <c r="F305" s="156" t="s">
        <v>696</v>
      </c>
      <c r="G305" s="157" t="s">
        <v>202</v>
      </c>
      <c r="H305" s="158">
        <v>85.68</v>
      </c>
      <c r="I305" s="159"/>
      <c r="J305" s="160">
        <f>ROUND(I305*H305,2)</f>
        <v>0</v>
      </c>
      <c r="K305" s="156" t="s">
        <v>153</v>
      </c>
      <c r="L305" s="161"/>
      <c r="M305" s="162" t="s">
        <v>3</v>
      </c>
      <c r="N305" s="163" t="s">
        <v>43</v>
      </c>
      <c r="O305" s="51"/>
      <c r="P305" s="145">
        <f>O305*H305</f>
        <v>0</v>
      </c>
      <c r="Q305" s="145">
        <v>0.00038</v>
      </c>
      <c r="R305" s="145">
        <f>Q305*H305</f>
        <v>0.0325584</v>
      </c>
      <c r="S305" s="145">
        <v>0</v>
      </c>
      <c r="T305" s="146">
        <f>S305*H305</f>
        <v>0</v>
      </c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R305" s="147" t="s">
        <v>300</v>
      </c>
      <c r="AT305" s="147" t="s">
        <v>275</v>
      </c>
      <c r="AU305" s="147" t="s">
        <v>82</v>
      </c>
      <c r="AY305" s="15" t="s">
        <v>146</v>
      </c>
      <c r="BE305" s="148">
        <f>IF(N305="základní",J305,0)</f>
        <v>0</v>
      </c>
      <c r="BF305" s="148">
        <f>IF(N305="snížená",J305,0)</f>
        <v>0</v>
      </c>
      <c r="BG305" s="148">
        <f>IF(N305="zákl. přenesená",J305,0)</f>
        <v>0</v>
      </c>
      <c r="BH305" s="148">
        <f>IF(N305="sníž. přenesená",J305,0)</f>
        <v>0</v>
      </c>
      <c r="BI305" s="148">
        <f>IF(N305="nulová",J305,0)</f>
        <v>0</v>
      </c>
      <c r="BJ305" s="15" t="s">
        <v>80</v>
      </c>
      <c r="BK305" s="148">
        <f>ROUND(I305*H305,2)</f>
        <v>0</v>
      </c>
      <c r="BL305" s="15" t="s">
        <v>228</v>
      </c>
      <c r="BM305" s="147" t="s">
        <v>697</v>
      </c>
    </row>
    <row r="306" spans="1:65" s="2" customFormat="1" ht="16.5" customHeight="1">
      <c r="A306" s="30"/>
      <c r="B306" s="135"/>
      <c r="C306" s="136" t="s">
        <v>698</v>
      </c>
      <c r="D306" s="136" t="s">
        <v>149</v>
      </c>
      <c r="E306" s="137" t="s">
        <v>699</v>
      </c>
      <c r="F306" s="138" t="s">
        <v>700</v>
      </c>
      <c r="G306" s="139" t="s">
        <v>202</v>
      </c>
      <c r="H306" s="140">
        <v>10</v>
      </c>
      <c r="I306" s="141"/>
      <c r="J306" s="142">
        <f>ROUND(I306*H306,2)</f>
        <v>0</v>
      </c>
      <c r="K306" s="138" t="s">
        <v>153</v>
      </c>
      <c r="L306" s="31"/>
      <c r="M306" s="143" t="s">
        <v>3</v>
      </c>
      <c r="N306" s="144" t="s">
        <v>43</v>
      </c>
      <c r="O306" s="51"/>
      <c r="P306" s="145">
        <f>O306*H306</f>
        <v>0</v>
      </c>
      <c r="Q306" s="145">
        <v>0</v>
      </c>
      <c r="R306" s="145">
        <f>Q306*H306</f>
        <v>0</v>
      </c>
      <c r="S306" s="145">
        <v>0</v>
      </c>
      <c r="T306" s="146">
        <f>S306*H306</f>
        <v>0</v>
      </c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R306" s="147" t="s">
        <v>228</v>
      </c>
      <c r="AT306" s="147" t="s">
        <v>149</v>
      </c>
      <c r="AU306" s="147" t="s">
        <v>82</v>
      </c>
      <c r="AY306" s="15" t="s">
        <v>146</v>
      </c>
      <c r="BE306" s="148">
        <f>IF(N306="základní",J306,0)</f>
        <v>0</v>
      </c>
      <c r="BF306" s="148">
        <f>IF(N306="snížená",J306,0)</f>
        <v>0</v>
      </c>
      <c r="BG306" s="148">
        <f>IF(N306="zákl. přenesená",J306,0)</f>
        <v>0</v>
      </c>
      <c r="BH306" s="148">
        <f>IF(N306="sníž. přenesená",J306,0)</f>
        <v>0</v>
      </c>
      <c r="BI306" s="148">
        <f>IF(N306="nulová",J306,0)</f>
        <v>0</v>
      </c>
      <c r="BJ306" s="15" t="s">
        <v>80</v>
      </c>
      <c r="BK306" s="148">
        <f>ROUND(I306*H306,2)</f>
        <v>0</v>
      </c>
      <c r="BL306" s="15" t="s">
        <v>228</v>
      </c>
      <c r="BM306" s="147" t="s">
        <v>701</v>
      </c>
    </row>
    <row r="307" spans="1:47" s="2" customFormat="1" ht="12">
      <c r="A307" s="30"/>
      <c r="B307" s="31"/>
      <c r="C307" s="30"/>
      <c r="D307" s="149" t="s">
        <v>156</v>
      </c>
      <c r="E307" s="30"/>
      <c r="F307" s="150" t="s">
        <v>702</v>
      </c>
      <c r="G307" s="30"/>
      <c r="H307" s="30"/>
      <c r="I307" s="151"/>
      <c r="J307" s="30"/>
      <c r="K307" s="30"/>
      <c r="L307" s="31"/>
      <c r="M307" s="152"/>
      <c r="N307" s="153"/>
      <c r="O307" s="51"/>
      <c r="P307" s="51"/>
      <c r="Q307" s="51"/>
      <c r="R307" s="51"/>
      <c r="S307" s="51"/>
      <c r="T307" s="52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T307" s="15" t="s">
        <v>156</v>
      </c>
      <c r="AU307" s="15" t="s">
        <v>82</v>
      </c>
    </row>
    <row r="308" spans="1:65" s="2" customFormat="1" ht="16.5" customHeight="1">
      <c r="A308" s="30"/>
      <c r="B308" s="135"/>
      <c r="C308" s="154" t="s">
        <v>703</v>
      </c>
      <c r="D308" s="154" t="s">
        <v>275</v>
      </c>
      <c r="E308" s="155" t="s">
        <v>704</v>
      </c>
      <c r="F308" s="156" t="s">
        <v>705</v>
      </c>
      <c r="G308" s="157" t="s">
        <v>202</v>
      </c>
      <c r="H308" s="158">
        <v>10.2</v>
      </c>
      <c r="I308" s="159"/>
      <c r="J308" s="160">
        <f>ROUND(I308*H308,2)</f>
        <v>0</v>
      </c>
      <c r="K308" s="156" t="s">
        <v>153</v>
      </c>
      <c r="L308" s="161"/>
      <c r="M308" s="162" t="s">
        <v>3</v>
      </c>
      <c r="N308" s="163" t="s">
        <v>43</v>
      </c>
      <c r="O308" s="51"/>
      <c r="P308" s="145">
        <f>O308*H308</f>
        <v>0</v>
      </c>
      <c r="Q308" s="145">
        <v>0.00016</v>
      </c>
      <c r="R308" s="145">
        <f>Q308*H308</f>
        <v>0.001632</v>
      </c>
      <c r="S308" s="145">
        <v>0</v>
      </c>
      <c r="T308" s="146">
        <f>S308*H308</f>
        <v>0</v>
      </c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R308" s="147" t="s">
        <v>300</v>
      </c>
      <c r="AT308" s="147" t="s">
        <v>275</v>
      </c>
      <c r="AU308" s="147" t="s">
        <v>82</v>
      </c>
      <c r="AY308" s="15" t="s">
        <v>146</v>
      </c>
      <c r="BE308" s="148">
        <f>IF(N308="základní",J308,0)</f>
        <v>0</v>
      </c>
      <c r="BF308" s="148">
        <f>IF(N308="snížená",J308,0)</f>
        <v>0</v>
      </c>
      <c r="BG308" s="148">
        <f>IF(N308="zákl. přenesená",J308,0)</f>
        <v>0</v>
      </c>
      <c r="BH308" s="148">
        <f>IF(N308="sníž. přenesená",J308,0)</f>
        <v>0</v>
      </c>
      <c r="BI308" s="148">
        <f>IF(N308="nulová",J308,0)</f>
        <v>0</v>
      </c>
      <c r="BJ308" s="15" t="s">
        <v>80</v>
      </c>
      <c r="BK308" s="148">
        <f>ROUND(I308*H308,2)</f>
        <v>0</v>
      </c>
      <c r="BL308" s="15" t="s">
        <v>228</v>
      </c>
      <c r="BM308" s="147" t="s">
        <v>706</v>
      </c>
    </row>
    <row r="309" spans="1:65" s="2" customFormat="1" ht="24.2" customHeight="1">
      <c r="A309" s="30"/>
      <c r="B309" s="135"/>
      <c r="C309" s="136" t="s">
        <v>707</v>
      </c>
      <c r="D309" s="136" t="s">
        <v>149</v>
      </c>
      <c r="E309" s="137" t="s">
        <v>708</v>
      </c>
      <c r="F309" s="138" t="s">
        <v>709</v>
      </c>
      <c r="G309" s="139" t="s">
        <v>195</v>
      </c>
      <c r="H309" s="140">
        <v>1.056</v>
      </c>
      <c r="I309" s="141"/>
      <c r="J309" s="142">
        <f>ROUND(I309*H309,2)</f>
        <v>0</v>
      </c>
      <c r="K309" s="138" t="s">
        <v>153</v>
      </c>
      <c r="L309" s="31"/>
      <c r="M309" s="143" t="s">
        <v>3</v>
      </c>
      <c r="N309" s="144" t="s">
        <v>43</v>
      </c>
      <c r="O309" s="51"/>
      <c r="P309" s="145">
        <f>O309*H309</f>
        <v>0</v>
      </c>
      <c r="Q309" s="145">
        <v>0</v>
      </c>
      <c r="R309" s="145">
        <f>Q309*H309</f>
        <v>0</v>
      </c>
      <c r="S309" s="145">
        <v>0</v>
      </c>
      <c r="T309" s="146">
        <f>S309*H309</f>
        <v>0</v>
      </c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R309" s="147" t="s">
        <v>228</v>
      </c>
      <c r="AT309" s="147" t="s">
        <v>149</v>
      </c>
      <c r="AU309" s="147" t="s">
        <v>82</v>
      </c>
      <c r="AY309" s="15" t="s">
        <v>146</v>
      </c>
      <c r="BE309" s="148">
        <f>IF(N309="základní",J309,0)</f>
        <v>0</v>
      </c>
      <c r="BF309" s="148">
        <f>IF(N309="snížená",J309,0)</f>
        <v>0</v>
      </c>
      <c r="BG309" s="148">
        <f>IF(N309="zákl. přenesená",J309,0)</f>
        <v>0</v>
      </c>
      <c r="BH309" s="148">
        <f>IF(N309="sníž. přenesená",J309,0)</f>
        <v>0</v>
      </c>
      <c r="BI309" s="148">
        <f>IF(N309="nulová",J309,0)</f>
        <v>0</v>
      </c>
      <c r="BJ309" s="15" t="s">
        <v>80</v>
      </c>
      <c r="BK309" s="148">
        <f>ROUND(I309*H309,2)</f>
        <v>0</v>
      </c>
      <c r="BL309" s="15" t="s">
        <v>228</v>
      </c>
      <c r="BM309" s="147" t="s">
        <v>710</v>
      </c>
    </row>
    <row r="310" spans="1:47" s="2" customFormat="1" ht="12">
      <c r="A310" s="30"/>
      <c r="B310" s="31"/>
      <c r="C310" s="30"/>
      <c r="D310" s="149" t="s">
        <v>156</v>
      </c>
      <c r="E310" s="30"/>
      <c r="F310" s="150" t="s">
        <v>711</v>
      </c>
      <c r="G310" s="30"/>
      <c r="H310" s="30"/>
      <c r="I310" s="151"/>
      <c r="J310" s="30"/>
      <c r="K310" s="30"/>
      <c r="L310" s="31"/>
      <c r="M310" s="152"/>
      <c r="N310" s="153"/>
      <c r="O310" s="51"/>
      <c r="P310" s="51"/>
      <c r="Q310" s="51"/>
      <c r="R310" s="51"/>
      <c r="S310" s="51"/>
      <c r="T310" s="52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T310" s="15" t="s">
        <v>156</v>
      </c>
      <c r="AU310" s="15" t="s">
        <v>82</v>
      </c>
    </row>
    <row r="311" spans="2:63" s="12" customFormat="1" ht="22.9" customHeight="1">
      <c r="B311" s="122"/>
      <c r="D311" s="123" t="s">
        <v>71</v>
      </c>
      <c r="E311" s="133" t="s">
        <v>712</v>
      </c>
      <c r="F311" s="133" t="s">
        <v>713</v>
      </c>
      <c r="I311" s="125"/>
      <c r="J311" s="134">
        <f>BK311</f>
        <v>0</v>
      </c>
      <c r="L311" s="122"/>
      <c r="M311" s="127"/>
      <c r="N311" s="128"/>
      <c r="O311" s="128"/>
      <c r="P311" s="129">
        <f>SUM(P312:P325)</f>
        <v>0</v>
      </c>
      <c r="Q311" s="128"/>
      <c r="R311" s="129">
        <f>SUM(R312:R325)</f>
        <v>4.8509721</v>
      </c>
      <c r="S311" s="128"/>
      <c r="T311" s="130">
        <f>SUM(T312:T325)</f>
        <v>8.5259595</v>
      </c>
      <c r="AR311" s="123" t="s">
        <v>82</v>
      </c>
      <c r="AT311" s="131" t="s">
        <v>71</v>
      </c>
      <c r="AU311" s="131" t="s">
        <v>80</v>
      </c>
      <c r="AY311" s="123" t="s">
        <v>146</v>
      </c>
      <c r="BK311" s="132">
        <f>SUM(BK312:BK325)</f>
        <v>0</v>
      </c>
    </row>
    <row r="312" spans="1:65" s="2" customFormat="1" ht="16.5" customHeight="1">
      <c r="A312" s="30"/>
      <c r="B312" s="135"/>
      <c r="C312" s="136" t="s">
        <v>714</v>
      </c>
      <c r="D312" s="136" t="s">
        <v>149</v>
      </c>
      <c r="E312" s="137" t="s">
        <v>715</v>
      </c>
      <c r="F312" s="138" t="s">
        <v>716</v>
      </c>
      <c r="G312" s="139" t="s">
        <v>152</v>
      </c>
      <c r="H312" s="140">
        <v>149.197</v>
      </c>
      <c r="I312" s="141"/>
      <c r="J312" s="142">
        <f>ROUND(I312*H312,2)</f>
        <v>0</v>
      </c>
      <c r="K312" s="138" t="s">
        <v>153</v>
      </c>
      <c r="L312" s="31"/>
      <c r="M312" s="143" t="s">
        <v>3</v>
      </c>
      <c r="N312" s="144" t="s">
        <v>43</v>
      </c>
      <c r="O312" s="51"/>
      <c r="P312" s="145">
        <f>O312*H312</f>
        <v>0</v>
      </c>
      <c r="Q312" s="145">
        <v>0</v>
      </c>
      <c r="R312" s="145">
        <f>Q312*H312</f>
        <v>0</v>
      </c>
      <c r="S312" s="145">
        <v>0</v>
      </c>
      <c r="T312" s="146">
        <f>S312*H312</f>
        <v>0</v>
      </c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R312" s="147" t="s">
        <v>228</v>
      </c>
      <c r="AT312" s="147" t="s">
        <v>149</v>
      </c>
      <c r="AU312" s="147" t="s">
        <v>82</v>
      </c>
      <c r="AY312" s="15" t="s">
        <v>146</v>
      </c>
      <c r="BE312" s="148">
        <f>IF(N312="základní",J312,0)</f>
        <v>0</v>
      </c>
      <c r="BF312" s="148">
        <f>IF(N312="snížená",J312,0)</f>
        <v>0</v>
      </c>
      <c r="BG312" s="148">
        <f>IF(N312="zákl. přenesená",J312,0)</f>
        <v>0</v>
      </c>
      <c r="BH312" s="148">
        <f>IF(N312="sníž. přenesená",J312,0)</f>
        <v>0</v>
      </c>
      <c r="BI312" s="148">
        <f>IF(N312="nulová",J312,0)</f>
        <v>0</v>
      </c>
      <c r="BJ312" s="15" t="s">
        <v>80</v>
      </c>
      <c r="BK312" s="148">
        <f>ROUND(I312*H312,2)</f>
        <v>0</v>
      </c>
      <c r="BL312" s="15" t="s">
        <v>228</v>
      </c>
      <c r="BM312" s="147" t="s">
        <v>717</v>
      </c>
    </row>
    <row r="313" spans="1:47" s="2" customFormat="1" ht="12">
      <c r="A313" s="30"/>
      <c r="B313" s="31"/>
      <c r="C313" s="30"/>
      <c r="D313" s="149" t="s">
        <v>156</v>
      </c>
      <c r="E313" s="30"/>
      <c r="F313" s="150" t="s">
        <v>718</v>
      </c>
      <c r="G313" s="30"/>
      <c r="H313" s="30"/>
      <c r="I313" s="151"/>
      <c r="J313" s="30"/>
      <c r="K313" s="30"/>
      <c r="L313" s="31"/>
      <c r="M313" s="152"/>
      <c r="N313" s="153"/>
      <c r="O313" s="51"/>
      <c r="P313" s="51"/>
      <c r="Q313" s="51"/>
      <c r="R313" s="51"/>
      <c r="S313" s="51"/>
      <c r="T313" s="52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T313" s="15" t="s">
        <v>156</v>
      </c>
      <c r="AU313" s="15" t="s">
        <v>82</v>
      </c>
    </row>
    <row r="314" spans="1:65" s="2" customFormat="1" ht="16.5" customHeight="1">
      <c r="A314" s="30"/>
      <c r="B314" s="135"/>
      <c r="C314" s="136" t="s">
        <v>719</v>
      </c>
      <c r="D314" s="136" t="s">
        <v>149</v>
      </c>
      <c r="E314" s="137" t="s">
        <v>720</v>
      </c>
      <c r="F314" s="138" t="s">
        <v>721</v>
      </c>
      <c r="G314" s="139" t="s">
        <v>152</v>
      </c>
      <c r="H314" s="140">
        <v>149.197</v>
      </c>
      <c r="I314" s="141"/>
      <c r="J314" s="142">
        <f>ROUND(I314*H314,2)</f>
        <v>0</v>
      </c>
      <c r="K314" s="138" t="s">
        <v>153</v>
      </c>
      <c r="L314" s="31"/>
      <c r="M314" s="143" t="s">
        <v>3</v>
      </c>
      <c r="N314" s="144" t="s">
        <v>43</v>
      </c>
      <c r="O314" s="51"/>
      <c r="P314" s="145">
        <f>O314*H314</f>
        <v>0</v>
      </c>
      <c r="Q314" s="145">
        <v>0.0003</v>
      </c>
      <c r="R314" s="145">
        <f>Q314*H314</f>
        <v>0.044759099999999996</v>
      </c>
      <c r="S314" s="145">
        <v>0</v>
      </c>
      <c r="T314" s="146">
        <f>S314*H314</f>
        <v>0</v>
      </c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R314" s="147" t="s">
        <v>228</v>
      </c>
      <c r="AT314" s="147" t="s">
        <v>149</v>
      </c>
      <c r="AU314" s="147" t="s">
        <v>82</v>
      </c>
      <c r="AY314" s="15" t="s">
        <v>146</v>
      </c>
      <c r="BE314" s="148">
        <f>IF(N314="základní",J314,0)</f>
        <v>0</v>
      </c>
      <c r="BF314" s="148">
        <f>IF(N314="snížená",J314,0)</f>
        <v>0</v>
      </c>
      <c r="BG314" s="148">
        <f>IF(N314="zákl. přenesená",J314,0)</f>
        <v>0</v>
      </c>
      <c r="BH314" s="148">
        <f>IF(N314="sníž. přenesená",J314,0)</f>
        <v>0</v>
      </c>
      <c r="BI314" s="148">
        <f>IF(N314="nulová",J314,0)</f>
        <v>0</v>
      </c>
      <c r="BJ314" s="15" t="s">
        <v>80</v>
      </c>
      <c r="BK314" s="148">
        <f>ROUND(I314*H314,2)</f>
        <v>0</v>
      </c>
      <c r="BL314" s="15" t="s">
        <v>228</v>
      </c>
      <c r="BM314" s="147" t="s">
        <v>722</v>
      </c>
    </row>
    <row r="315" spans="1:47" s="2" customFormat="1" ht="12">
      <c r="A315" s="30"/>
      <c r="B315" s="31"/>
      <c r="C315" s="30"/>
      <c r="D315" s="149" t="s">
        <v>156</v>
      </c>
      <c r="E315" s="30"/>
      <c r="F315" s="150" t="s">
        <v>723</v>
      </c>
      <c r="G315" s="30"/>
      <c r="H315" s="30"/>
      <c r="I315" s="151"/>
      <c r="J315" s="30"/>
      <c r="K315" s="30"/>
      <c r="L315" s="31"/>
      <c r="M315" s="152"/>
      <c r="N315" s="153"/>
      <c r="O315" s="51"/>
      <c r="P315" s="51"/>
      <c r="Q315" s="51"/>
      <c r="R315" s="51"/>
      <c r="S315" s="51"/>
      <c r="T315" s="52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T315" s="15" t="s">
        <v>156</v>
      </c>
      <c r="AU315" s="15" t="s">
        <v>82</v>
      </c>
    </row>
    <row r="316" spans="1:65" s="2" customFormat="1" ht="16.5" customHeight="1">
      <c r="A316" s="30"/>
      <c r="B316" s="135"/>
      <c r="C316" s="136" t="s">
        <v>724</v>
      </c>
      <c r="D316" s="136" t="s">
        <v>149</v>
      </c>
      <c r="E316" s="137" t="s">
        <v>725</v>
      </c>
      <c r="F316" s="138" t="s">
        <v>726</v>
      </c>
      <c r="G316" s="139" t="s">
        <v>152</v>
      </c>
      <c r="H316" s="140">
        <v>149.197</v>
      </c>
      <c r="I316" s="141"/>
      <c r="J316" s="142">
        <f>ROUND(I316*H316,2)</f>
        <v>0</v>
      </c>
      <c r="K316" s="138" t="s">
        <v>3</v>
      </c>
      <c r="L316" s="31"/>
      <c r="M316" s="143" t="s">
        <v>3</v>
      </c>
      <c r="N316" s="144" t="s">
        <v>43</v>
      </c>
      <c r="O316" s="51"/>
      <c r="P316" s="145">
        <f>O316*H316</f>
        <v>0</v>
      </c>
      <c r="Q316" s="145">
        <v>0</v>
      </c>
      <c r="R316" s="145">
        <f>Q316*H316</f>
        <v>0</v>
      </c>
      <c r="S316" s="145">
        <v>0</v>
      </c>
      <c r="T316" s="146">
        <f>S316*H316</f>
        <v>0</v>
      </c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R316" s="147" t="s">
        <v>228</v>
      </c>
      <c r="AT316" s="147" t="s">
        <v>149</v>
      </c>
      <c r="AU316" s="147" t="s">
        <v>82</v>
      </c>
      <c r="AY316" s="15" t="s">
        <v>146</v>
      </c>
      <c r="BE316" s="148">
        <f>IF(N316="základní",J316,0)</f>
        <v>0</v>
      </c>
      <c r="BF316" s="148">
        <f>IF(N316="snížená",J316,0)</f>
        <v>0</v>
      </c>
      <c r="BG316" s="148">
        <f>IF(N316="zákl. přenesená",J316,0)</f>
        <v>0</v>
      </c>
      <c r="BH316" s="148">
        <f>IF(N316="sníž. přenesená",J316,0)</f>
        <v>0</v>
      </c>
      <c r="BI316" s="148">
        <f>IF(N316="nulová",J316,0)</f>
        <v>0</v>
      </c>
      <c r="BJ316" s="15" t="s">
        <v>80</v>
      </c>
      <c r="BK316" s="148">
        <f>ROUND(I316*H316,2)</f>
        <v>0</v>
      </c>
      <c r="BL316" s="15" t="s">
        <v>228</v>
      </c>
      <c r="BM316" s="147" t="s">
        <v>727</v>
      </c>
    </row>
    <row r="317" spans="1:65" s="2" customFormat="1" ht="16.5" customHeight="1">
      <c r="A317" s="30"/>
      <c r="B317" s="135"/>
      <c r="C317" s="136" t="s">
        <v>728</v>
      </c>
      <c r="D317" s="136" t="s">
        <v>149</v>
      </c>
      <c r="E317" s="137" t="s">
        <v>729</v>
      </c>
      <c r="F317" s="138" t="s">
        <v>730</v>
      </c>
      <c r="G317" s="139" t="s">
        <v>152</v>
      </c>
      <c r="H317" s="140">
        <v>104.613</v>
      </c>
      <c r="I317" s="141"/>
      <c r="J317" s="142">
        <f>ROUND(I317*H317,2)</f>
        <v>0</v>
      </c>
      <c r="K317" s="138" t="s">
        <v>153</v>
      </c>
      <c r="L317" s="31"/>
      <c r="M317" s="143" t="s">
        <v>3</v>
      </c>
      <c r="N317" s="144" t="s">
        <v>43</v>
      </c>
      <c r="O317" s="51"/>
      <c r="P317" s="145">
        <f>O317*H317</f>
        <v>0</v>
      </c>
      <c r="Q317" s="145">
        <v>0</v>
      </c>
      <c r="R317" s="145">
        <f>Q317*H317</f>
        <v>0</v>
      </c>
      <c r="S317" s="145">
        <v>0.0815</v>
      </c>
      <c r="T317" s="146">
        <f>S317*H317</f>
        <v>8.5259595</v>
      </c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R317" s="147" t="s">
        <v>228</v>
      </c>
      <c r="AT317" s="147" t="s">
        <v>149</v>
      </c>
      <c r="AU317" s="147" t="s">
        <v>82</v>
      </c>
      <c r="AY317" s="15" t="s">
        <v>146</v>
      </c>
      <c r="BE317" s="148">
        <f>IF(N317="základní",J317,0)</f>
        <v>0</v>
      </c>
      <c r="BF317" s="148">
        <f>IF(N317="snížená",J317,0)</f>
        <v>0</v>
      </c>
      <c r="BG317" s="148">
        <f>IF(N317="zákl. přenesená",J317,0)</f>
        <v>0</v>
      </c>
      <c r="BH317" s="148">
        <f>IF(N317="sníž. přenesená",J317,0)</f>
        <v>0</v>
      </c>
      <c r="BI317" s="148">
        <f>IF(N317="nulová",J317,0)</f>
        <v>0</v>
      </c>
      <c r="BJ317" s="15" t="s">
        <v>80</v>
      </c>
      <c r="BK317" s="148">
        <f>ROUND(I317*H317,2)</f>
        <v>0</v>
      </c>
      <c r="BL317" s="15" t="s">
        <v>228</v>
      </c>
      <c r="BM317" s="147" t="s">
        <v>731</v>
      </c>
    </row>
    <row r="318" spans="1:47" s="2" customFormat="1" ht="12">
      <c r="A318" s="30"/>
      <c r="B318" s="31"/>
      <c r="C318" s="30"/>
      <c r="D318" s="149" t="s">
        <v>156</v>
      </c>
      <c r="E318" s="30"/>
      <c r="F318" s="150" t="s">
        <v>732</v>
      </c>
      <c r="G318" s="30"/>
      <c r="H318" s="30"/>
      <c r="I318" s="151"/>
      <c r="J318" s="30"/>
      <c r="K318" s="30"/>
      <c r="L318" s="31"/>
      <c r="M318" s="152"/>
      <c r="N318" s="153"/>
      <c r="O318" s="51"/>
      <c r="P318" s="51"/>
      <c r="Q318" s="51"/>
      <c r="R318" s="51"/>
      <c r="S318" s="51"/>
      <c r="T318" s="52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T318" s="15" t="s">
        <v>156</v>
      </c>
      <c r="AU318" s="15" t="s">
        <v>82</v>
      </c>
    </row>
    <row r="319" spans="1:65" s="2" customFormat="1" ht="24.2" customHeight="1">
      <c r="A319" s="30"/>
      <c r="B319" s="135"/>
      <c r="C319" s="136" t="s">
        <v>733</v>
      </c>
      <c r="D319" s="136" t="s">
        <v>149</v>
      </c>
      <c r="E319" s="137" t="s">
        <v>734</v>
      </c>
      <c r="F319" s="138" t="s">
        <v>735</v>
      </c>
      <c r="G319" s="139" t="s">
        <v>152</v>
      </c>
      <c r="H319" s="140">
        <v>149.197</v>
      </c>
      <c r="I319" s="141"/>
      <c r="J319" s="142">
        <f>ROUND(I319*H319,2)</f>
        <v>0</v>
      </c>
      <c r="K319" s="138" t="s">
        <v>153</v>
      </c>
      <c r="L319" s="31"/>
      <c r="M319" s="143" t="s">
        <v>3</v>
      </c>
      <c r="N319" s="144" t="s">
        <v>43</v>
      </c>
      <c r="O319" s="51"/>
      <c r="P319" s="145">
        <f>O319*H319</f>
        <v>0</v>
      </c>
      <c r="Q319" s="145">
        <v>0.009</v>
      </c>
      <c r="R319" s="145">
        <f>Q319*H319</f>
        <v>1.342773</v>
      </c>
      <c r="S319" s="145">
        <v>0</v>
      </c>
      <c r="T319" s="146">
        <f>S319*H319</f>
        <v>0</v>
      </c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R319" s="147" t="s">
        <v>228</v>
      </c>
      <c r="AT319" s="147" t="s">
        <v>149</v>
      </c>
      <c r="AU319" s="147" t="s">
        <v>82</v>
      </c>
      <c r="AY319" s="15" t="s">
        <v>146</v>
      </c>
      <c r="BE319" s="148">
        <f>IF(N319="základní",J319,0)</f>
        <v>0</v>
      </c>
      <c r="BF319" s="148">
        <f>IF(N319="snížená",J319,0)</f>
        <v>0</v>
      </c>
      <c r="BG319" s="148">
        <f>IF(N319="zákl. přenesená",J319,0)</f>
        <v>0</v>
      </c>
      <c r="BH319" s="148">
        <f>IF(N319="sníž. přenesená",J319,0)</f>
        <v>0</v>
      </c>
      <c r="BI319" s="148">
        <f>IF(N319="nulová",J319,0)</f>
        <v>0</v>
      </c>
      <c r="BJ319" s="15" t="s">
        <v>80</v>
      </c>
      <c r="BK319" s="148">
        <f>ROUND(I319*H319,2)</f>
        <v>0</v>
      </c>
      <c r="BL319" s="15" t="s">
        <v>228</v>
      </c>
      <c r="BM319" s="147" t="s">
        <v>736</v>
      </c>
    </row>
    <row r="320" spans="1:47" s="2" customFormat="1" ht="12">
      <c r="A320" s="30"/>
      <c r="B320" s="31"/>
      <c r="C320" s="30"/>
      <c r="D320" s="149" t="s">
        <v>156</v>
      </c>
      <c r="E320" s="30"/>
      <c r="F320" s="150" t="s">
        <v>737</v>
      </c>
      <c r="G320" s="30"/>
      <c r="H320" s="30"/>
      <c r="I320" s="151"/>
      <c r="J320" s="30"/>
      <c r="K320" s="30"/>
      <c r="L320" s="31"/>
      <c r="M320" s="152"/>
      <c r="N320" s="153"/>
      <c r="O320" s="51"/>
      <c r="P320" s="51"/>
      <c r="Q320" s="51"/>
      <c r="R320" s="51"/>
      <c r="S320" s="51"/>
      <c r="T320" s="52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T320" s="15" t="s">
        <v>156</v>
      </c>
      <c r="AU320" s="15" t="s">
        <v>82</v>
      </c>
    </row>
    <row r="321" spans="1:65" s="2" customFormat="1" ht="16.5" customHeight="1">
      <c r="A321" s="30"/>
      <c r="B321" s="135"/>
      <c r="C321" s="154" t="s">
        <v>738</v>
      </c>
      <c r="D321" s="154" t="s">
        <v>275</v>
      </c>
      <c r="E321" s="155" t="s">
        <v>739</v>
      </c>
      <c r="F321" s="156" t="s">
        <v>740</v>
      </c>
      <c r="G321" s="157" t="s">
        <v>152</v>
      </c>
      <c r="H321" s="158">
        <v>171.577</v>
      </c>
      <c r="I321" s="159"/>
      <c r="J321" s="160">
        <f>ROUND(I321*H321,2)</f>
        <v>0</v>
      </c>
      <c r="K321" s="156" t="s">
        <v>153</v>
      </c>
      <c r="L321" s="161"/>
      <c r="M321" s="162" t="s">
        <v>3</v>
      </c>
      <c r="N321" s="163" t="s">
        <v>43</v>
      </c>
      <c r="O321" s="51"/>
      <c r="P321" s="145">
        <f>O321*H321</f>
        <v>0</v>
      </c>
      <c r="Q321" s="145">
        <v>0.02</v>
      </c>
      <c r="R321" s="145">
        <f>Q321*H321</f>
        <v>3.43154</v>
      </c>
      <c r="S321" s="145">
        <v>0</v>
      </c>
      <c r="T321" s="146">
        <f>S321*H321</f>
        <v>0</v>
      </c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R321" s="147" t="s">
        <v>300</v>
      </c>
      <c r="AT321" s="147" t="s">
        <v>275</v>
      </c>
      <c r="AU321" s="147" t="s">
        <v>82</v>
      </c>
      <c r="AY321" s="15" t="s">
        <v>146</v>
      </c>
      <c r="BE321" s="148">
        <f>IF(N321="základní",J321,0)</f>
        <v>0</v>
      </c>
      <c r="BF321" s="148">
        <f>IF(N321="snížená",J321,0)</f>
        <v>0</v>
      </c>
      <c r="BG321" s="148">
        <f>IF(N321="zákl. přenesená",J321,0)</f>
        <v>0</v>
      </c>
      <c r="BH321" s="148">
        <f>IF(N321="sníž. přenesená",J321,0)</f>
        <v>0</v>
      </c>
      <c r="BI321" s="148">
        <f>IF(N321="nulová",J321,0)</f>
        <v>0</v>
      </c>
      <c r="BJ321" s="15" t="s">
        <v>80</v>
      </c>
      <c r="BK321" s="148">
        <f>ROUND(I321*H321,2)</f>
        <v>0</v>
      </c>
      <c r="BL321" s="15" t="s">
        <v>228</v>
      </c>
      <c r="BM321" s="147" t="s">
        <v>741</v>
      </c>
    </row>
    <row r="322" spans="1:65" s="2" customFormat="1" ht="16.5" customHeight="1">
      <c r="A322" s="30"/>
      <c r="B322" s="135"/>
      <c r="C322" s="136" t="s">
        <v>742</v>
      </c>
      <c r="D322" s="136" t="s">
        <v>149</v>
      </c>
      <c r="E322" s="137" t="s">
        <v>743</v>
      </c>
      <c r="F322" s="138" t="s">
        <v>744</v>
      </c>
      <c r="G322" s="139" t="s">
        <v>202</v>
      </c>
      <c r="H322" s="140">
        <v>58</v>
      </c>
      <c r="I322" s="141"/>
      <c r="J322" s="142">
        <f>ROUND(I322*H322,2)</f>
        <v>0</v>
      </c>
      <c r="K322" s="138" t="s">
        <v>153</v>
      </c>
      <c r="L322" s="31"/>
      <c r="M322" s="143" t="s">
        <v>3</v>
      </c>
      <c r="N322" s="144" t="s">
        <v>43</v>
      </c>
      <c r="O322" s="51"/>
      <c r="P322" s="145">
        <f>O322*H322</f>
        <v>0</v>
      </c>
      <c r="Q322" s="145">
        <v>0.00055</v>
      </c>
      <c r="R322" s="145">
        <f>Q322*H322</f>
        <v>0.031900000000000005</v>
      </c>
      <c r="S322" s="145">
        <v>0</v>
      </c>
      <c r="T322" s="146">
        <f>S322*H322</f>
        <v>0</v>
      </c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R322" s="147" t="s">
        <v>228</v>
      </c>
      <c r="AT322" s="147" t="s">
        <v>149</v>
      </c>
      <c r="AU322" s="147" t="s">
        <v>82</v>
      </c>
      <c r="AY322" s="15" t="s">
        <v>146</v>
      </c>
      <c r="BE322" s="148">
        <f>IF(N322="základní",J322,0)</f>
        <v>0</v>
      </c>
      <c r="BF322" s="148">
        <f>IF(N322="snížená",J322,0)</f>
        <v>0</v>
      </c>
      <c r="BG322" s="148">
        <f>IF(N322="zákl. přenesená",J322,0)</f>
        <v>0</v>
      </c>
      <c r="BH322" s="148">
        <f>IF(N322="sníž. přenesená",J322,0)</f>
        <v>0</v>
      </c>
      <c r="BI322" s="148">
        <f>IF(N322="nulová",J322,0)</f>
        <v>0</v>
      </c>
      <c r="BJ322" s="15" t="s">
        <v>80</v>
      </c>
      <c r="BK322" s="148">
        <f>ROUND(I322*H322,2)</f>
        <v>0</v>
      </c>
      <c r="BL322" s="15" t="s">
        <v>228</v>
      </c>
      <c r="BM322" s="147" t="s">
        <v>745</v>
      </c>
    </row>
    <row r="323" spans="1:47" s="2" customFormat="1" ht="12">
      <c r="A323" s="30"/>
      <c r="B323" s="31"/>
      <c r="C323" s="30"/>
      <c r="D323" s="149" t="s">
        <v>156</v>
      </c>
      <c r="E323" s="30"/>
      <c r="F323" s="150" t="s">
        <v>746</v>
      </c>
      <c r="G323" s="30"/>
      <c r="H323" s="30"/>
      <c r="I323" s="151"/>
      <c r="J323" s="30"/>
      <c r="K323" s="30"/>
      <c r="L323" s="31"/>
      <c r="M323" s="152"/>
      <c r="N323" s="153"/>
      <c r="O323" s="51"/>
      <c r="P323" s="51"/>
      <c r="Q323" s="51"/>
      <c r="R323" s="51"/>
      <c r="S323" s="51"/>
      <c r="T323" s="52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T323" s="15" t="s">
        <v>156</v>
      </c>
      <c r="AU323" s="15" t="s">
        <v>82</v>
      </c>
    </row>
    <row r="324" spans="1:65" s="2" customFormat="1" ht="24.2" customHeight="1">
      <c r="A324" s="30"/>
      <c r="B324" s="135"/>
      <c r="C324" s="136" t="s">
        <v>747</v>
      </c>
      <c r="D324" s="136" t="s">
        <v>149</v>
      </c>
      <c r="E324" s="137" t="s">
        <v>748</v>
      </c>
      <c r="F324" s="138" t="s">
        <v>749</v>
      </c>
      <c r="G324" s="139" t="s">
        <v>195</v>
      </c>
      <c r="H324" s="140">
        <v>4.851</v>
      </c>
      <c r="I324" s="141"/>
      <c r="J324" s="142">
        <f>ROUND(I324*H324,2)</f>
        <v>0</v>
      </c>
      <c r="K324" s="138" t="s">
        <v>153</v>
      </c>
      <c r="L324" s="31"/>
      <c r="M324" s="143" t="s">
        <v>3</v>
      </c>
      <c r="N324" s="144" t="s">
        <v>43</v>
      </c>
      <c r="O324" s="51"/>
      <c r="P324" s="145">
        <f>O324*H324</f>
        <v>0</v>
      </c>
      <c r="Q324" s="145">
        <v>0</v>
      </c>
      <c r="R324" s="145">
        <f>Q324*H324</f>
        <v>0</v>
      </c>
      <c r="S324" s="145">
        <v>0</v>
      </c>
      <c r="T324" s="146">
        <f>S324*H324</f>
        <v>0</v>
      </c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R324" s="147" t="s">
        <v>228</v>
      </c>
      <c r="AT324" s="147" t="s">
        <v>149</v>
      </c>
      <c r="AU324" s="147" t="s">
        <v>82</v>
      </c>
      <c r="AY324" s="15" t="s">
        <v>146</v>
      </c>
      <c r="BE324" s="148">
        <f>IF(N324="základní",J324,0)</f>
        <v>0</v>
      </c>
      <c r="BF324" s="148">
        <f>IF(N324="snížená",J324,0)</f>
        <v>0</v>
      </c>
      <c r="BG324" s="148">
        <f>IF(N324="zákl. přenesená",J324,0)</f>
        <v>0</v>
      </c>
      <c r="BH324" s="148">
        <f>IF(N324="sníž. přenesená",J324,0)</f>
        <v>0</v>
      </c>
      <c r="BI324" s="148">
        <f>IF(N324="nulová",J324,0)</f>
        <v>0</v>
      </c>
      <c r="BJ324" s="15" t="s">
        <v>80</v>
      </c>
      <c r="BK324" s="148">
        <f>ROUND(I324*H324,2)</f>
        <v>0</v>
      </c>
      <c r="BL324" s="15" t="s">
        <v>228</v>
      </c>
      <c r="BM324" s="147" t="s">
        <v>750</v>
      </c>
    </row>
    <row r="325" spans="1:47" s="2" customFormat="1" ht="12">
      <c r="A325" s="30"/>
      <c r="B325" s="31"/>
      <c r="C325" s="30"/>
      <c r="D325" s="149" t="s">
        <v>156</v>
      </c>
      <c r="E325" s="30"/>
      <c r="F325" s="150" t="s">
        <v>751</v>
      </c>
      <c r="G325" s="30"/>
      <c r="H325" s="30"/>
      <c r="I325" s="151"/>
      <c r="J325" s="30"/>
      <c r="K325" s="30"/>
      <c r="L325" s="31"/>
      <c r="M325" s="152"/>
      <c r="N325" s="153"/>
      <c r="O325" s="51"/>
      <c r="P325" s="51"/>
      <c r="Q325" s="51"/>
      <c r="R325" s="51"/>
      <c r="S325" s="51"/>
      <c r="T325" s="52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T325" s="15" t="s">
        <v>156</v>
      </c>
      <c r="AU325" s="15" t="s">
        <v>82</v>
      </c>
    </row>
    <row r="326" spans="2:63" s="12" customFormat="1" ht="22.9" customHeight="1">
      <c r="B326" s="122"/>
      <c r="D326" s="123" t="s">
        <v>71</v>
      </c>
      <c r="E326" s="133" t="s">
        <v>752</v>
      </c>
      <c r="F326" s="133" t="s">
        <v>753</v>
      </c>
      <c r="I326" s="125"/>
      <c r="J326" s="134">
        <f>BK326</f>
        <v>0</v>
      </c>
      <c r="L326" s="122"/>
      <c r="M326" s="127"/>
      <c r="N326" s="128"/>
      <c r="O326" s="128"/>
      <c r="P326" s="129">
        <f>SUM(P327:P328)</f>
        <v>0</v>
      </c>
      <c r="Q326" s="128"/>
      <c r="R326" s="129">
        <f>SUM(R327:R328)</f>
        <v>0</v>
      </c>
      <c r="S326" s="128"/>
      <c r="T326" s="130">
        <f>SUM(T327:T328)</f>
        <v>3.63</v>
      </c>
      <c r="AR326" s="123" t="s">
        <v>82</v>
      </c>
      <c r="AT326" s="131" t="s">
        <v>71</v>
      </c>
      <c r="AU326" s="131" t="s">
        <v>80</v>
      </c>
      <c r="AY326" s="123" t="s">
        <v>146</v>
      </c>
      <c r="BK326" s="132">
        <f>SUM(BK327:BK328)</f>
        <v>0</v>
      </c>
    </row>
    <row r="327" spans="1:65" s="2" customFormat="1" ht="16.5" customHeight="1">
      <c r="A327" s="30"/>
      <c r="B327" s="135"/>
      <c r="C327" s="136" t="s">
        <v>754</v>
      </c>
      <c r="D327" s="136" t="s">
        <v>149</v>
      </c>
      <c r="E327" s="137" t="s">
        <v>755</v>
      </c>
      <c r="F327" s="138" t="s">
        <v>756</v>
      </c>
      <c r="G327" s="139" t="s">
        <v>152</v>
      </c>
      <c r="H327" s="140">
        <v>29.04</v>
      </c>
      <c r="I327" s="141"/>
      <c r="J327" s="142">
        <f>ROUND(I327*H327,2)</f>
        <v>0</v>
      </c>
      <c r="K327" s="138" t="s">
        <v>153</v>
      </c>
      <c r="L327" s="31"/>
      <c r="M327" s="143" t="s">
        <v>3</v>
      </c>
      <c r="N327" s="144" t="s">
        <v>43</v>
      </c>
      <c r="O327" s="51"/>
      <c r="P327" s="145">
        <f>O327*H327</f>
        <v>0</v>
      </c>
      <c r="Q327" s="145">
        <v>0</v>
      </c>
      <c r="R327" s="145">
        <f>Q327*H327</f>
        <v>0</v>
      </c>
      <c r="S327" s="145">
        <v>0.125</v>
      </c>
      <c r="T327" s="146">
        <f>S327*H327</f>
        <v>3.63</v>
      </c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R327" s="147" t="s">
        <v>228</v>
      </c>
      <c r="AT327" s="147" t="s">
        <v>149</v>
      </c>
      <c r="AU327" s="147" t="s">
        <v>82</v>
      </c>
      <c r="AY327" s="15" t="s">
        <v>146</v>
      </c>
      <c r="BE327" s="148">
        <f>IF(N327="základní",J327,0)</f>
        <v>0</v>
      </c>
      <c r="BF327" s="148">
        <f>IF(N327="snížená",J327,0)</f>
        <v>0</v>
      </c>
      <c r="BG327" s="148">
        <f>IF(N327="zákl. přenesená",J327,0)</f>
        <v>0</v>
      </c>
      <c r="BH327" s="148">
        <f>IF(N327="sníž. přenesená",J327,0)</f>
        <v>0</v>
      </c>
      <c r="BI327" s="148">
        <f>IF(N327="nulová",J327,0)</f>
        <v>0</v>
      </c>
      <c r="BJ327" s="15" t="s">
        <v>80</v>
      </c>
      <c r="BK327" s="148">
        <f>ROUND(I327*H327,2)</f>
        <v>0</v>
      </c>
      <c r="BL327" s="15" t="s">
        <v>228</v>
      </c>
      <c r="BM327" s="147" t="s">
        <v>757</v>
      </c>
    </row>
    <row r="328" spans="1:47" s="2" customFormat="1" ht="12">
      <c r="A328" s="30"/>
      <c r="B328" s="31"/>
      <c r="C328" s="30"/>
      <c r="D328" s="149" t="s">
        <v>156</v>
      </c>
      <c r="E328" s="30"/>
      <c r="F328" s="150" t="s">
        <v>758</v>
      </c>
      <c r="G328" s="30"/>
      <c r="H328" s="30"/>
      <c r="I328" s="151"/>
      <c r="J328" s="30"/>
      <c r="K328" s="30"/>
      <c r="L328" s="31"/>
      <c r="M328" s="152"/>
      <c r="N328" s="153"/>
      <c r="O328" s="51"/>
      <c r="P328" s="51"/>
      <c r="Q328" s="51"/>
      <c r="R328" s="51"/>
      <c r="S328" s="51"/>
      <c r="T328" s="52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T328" s="15" t="s">
        <v>156</v>
      </c>
      <c r="AU328" s="15" t="s">
        <v>82</v>
      </c>
    </row>
    <row r="329" spans="2:63" s="12" customFormat="1" ht="22.9" customHeight="1">
      <c r="B329" s="122"/>
      <c r="D329" s="123" t="s">
        <v>71</v>
      </c>
      <c r="E329" s="133" t="s">
        <v>759</v>
      </c>
      <c r="F329" s="133" t="s">
        <v>760</v>
      </c>
      <c r="I329" s="125"/>
      <c r="J329" s="134">
        <f>BK329</f>
        <v>0</v>
      </c>
      <c r="L329" s="122"/>
      <c r="M329" s="127"/>
      <c r="N329" s="128"/>
      <c r="O329" s="128"/>
      <c r="P329" s="129">
        <f>SUM(P330:P337)</f>
        <v>0</v>
      </c>
      <c r="Q329" s="128"/>
      <c r="R329" s="129">
        <f>SUM(R330:R337)</f>
        <v>0</v>
      </c>
      <c r="S329" s="128"/>
      <c r="T329" s="130">
        <f>SUM(T330:T337)</f>
        <v>0</v>
      </c>
      <c r="AR329" s="123" t="s">
        <v>82</v>
      </c>
      <c r="AT329" s="131" t="s">
        <v>71</v>
      </c>
      <c r="AU329" s="131" t="s">
        <v>80</v>
      </c>
      <c r="AY329" s="123" t="s">
        <v>146</v>
      </c>
      <c r="BK329" s="132">
        <f>SUM(BK330:BK337)</f>
        <v>0</v>
      </c>
    </row>
    <row r="330" spans="1:65" s="2" customFormat="1" ht="16.5" customHeight="1">
      <c r="A330" s="30"/>
      <c r="B330" s="135"/>
      <c r="C330" s="136" t="s">
        <v>761</v>
      </c>
      <c r="D330" s="136" t="s">
        <v>149</v>
      </c>
      <c r="E330" s="137" t="s">
        <v>762</v>
      </c>
      <c r="F330" s="138" t="s">
        <v>763</v>
      </c>
      <c r="G330" s="139" t="s">
        <v>152</v>
      </c>
      <c r="H330" s="140">
        <v>30.6</v>
      </c>
      <c r="I330" s="141"/>
      <c r="J330" s="142">
        <f aca="true" t="shared" si="10" ref="J330:J335">ROUND(I330*H330,2)</f>
        <v>0</v>
      </c>
      <c r="K330" s="138" t="s">
        <v>3</v>
      </c>
      <c r="L330" s="31"/>
      <c r="M330" s="143" t="s">
        <v>3</v>
      </c>
      <c r="N330" s="144" t="s">
        <v>43</v>
      </c>
      <c r="O330" s="51"/>
      <c r="P330" s="145">
        <f aca="true" t="shared" si="11" ref="P330:P335">O330*H330</f>
        <v>0</v>
      </c>
      <c r="Q330" s="145">
        <v>0</v>
      </c>
      <c r="R330" s="145">
        <f aca="true" t="shared" si="12" ref="R330:R335">Q330*H330</f>
        <v>0</v>
      </c>
      <c r="S330" s="145">
        <v>0</v>
      </c>
      <c r="T330" s="146">
        <f aca="true" t="shared" si="13" ref="T330:T335">S330*H330</f>
        <v>0</v>
      </c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R330" s="147" t="s">
        <v>228</v>
      </c>
      <c r="AT330" s="147" t="s">
        <v>149</v>
      </c>
      <c r="AU330" s="147" t="s">
        <v>82</v>
      </c>
      <c r="AY330" s="15" t="s">
        <v>146</v>
      </c>
      <c r="BE330" s="148">
        <f aca="true" t="shared" si="14" ref="BE330:BE335">IF(N330="základní",J330,0)</f>
        <v>0</v>
      </c>
      <c r="BF330" s="148">
        <f aca="true" t="shared" si="15" ref="BF330:BF335">IF(N330="snížená",J330,0)</f>
        <v>0</v>
      </c>
      <c r="BG330" s="148">
        <f aca="true" t="shared" si="16" ref="BG330:BG335">IF(N330="zákl. přenesená",J330,0)</f>
        <v>0</v>
      </c>
      <c r="BH330" s="148">
        <f aca="true" t="shared" si="17" ref="BH330:BH335">IF(N330="sníž. přenesená",J330,0)</f>
        <v>0</v>
      </c>
      <c r="BI330" s="148">
        <f aca="true" t="shared" si="18" ref="BI330:BI335">IF(N330="nulová",J330,0)</f>
        <v>0</v>
      </c>
      <c r="BJ330" s="15" t="s">
        <v>80</v>
      </c>
      <c r="BK330" s="148">
        <f aca="true" t="shared" si="19" ref="BK330:BK335">ROUND(I330*H330,2)</f>
        <v>0</v>
      </c>
      <c r="BL330" s="15" t="s">
        <v>228</v>
      </c>
      <c r="BM330" s="147" t="s">
        <v>764</v>
      </c>
    </row>
    <row r="331" spans="1:65" s="2" customFormat="1" ht="16.5" customHeight="1">
      <c r="A331" s="30"/>
      <c r="B331" s="135"/>
      <c r="C331" s="136" t="s">
        <v>765</v>
      </c>
      <c r="D331" s="136" t="s">
        <v>149</v>
      </c>
      <c r="E331" s="137" t="s">
        <v>766</v>
      </c>
      <c r="F331" s="138" t="s">
        <v>767</v>
      </c>
      <c r="G331" s="139" t="s">
        <v>152</v>
      </c>
      <c r="H331" s="140">
        <v>30.6</v>
      </c>
      <c r="I331" s="141"/>
      <c r="J331" s="142">
        <f t="shared" si="10"/>
        <v>0</v>
      </c>
      <c r="K331" s="138" t="s">
        <v>3</v>
      </c>
      <c r="L331" s="31"/>
      <c r="M331" s="143" t="s">
        <v>3</v>
      </c>
      <c r="N331" s="144" t="s">
        <v>43</v>
      </c>
      <c r="O331" s="51"/>
      <c r="P331" s="145">
        <f t="shared" si="11"/>
        <v>0</v>
      </c>
      <c r="Q331" s="145">
        <v>0</v>
      </c>
      <c r="R331" s="145">
        <f t="shared" si="12"/>
        <v>0</v>
      </c>
      <c r="S331" s="145">
        <v>0</v>
      </c>
      <c r="T331" s="146">
        <f t="shared" si="13"/>
        <v>0</v>
      </c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R331" s="147" t="s">
        <v>228</v>
      </c>
      <c r="AT331" s="147" t="s">
        <v>149</v>
      </c>
      <c r="AU331" s="147" t="s">
        <v>82</v>
      </c>
      <c r="AY331" s="15" t="s">
        <v>146</v>
      </c>
      <c r="BE331" s="148">
        <f t="shared" si="14"/>
        <v>0</v>
      </c>
      <c r="BF331" s="148">
        <f t="shared" si="15"/>
        <v>0</v>
      </c>
      <c r="BG331" s="148">
        <f t="shared" si="16"/>
        <v>0</v>
      </c>
      <c r="BH331" s="148">
        <f t="shared" si="17"/>
        <v>0</v>
      </c>
      <c r="BI331" s="148">
        <f t="shared" si="18"/>
        <v>0</v>
      </c>
      <c r="BJ331" s="15" t="s">
        <v>80</v>
      </c>
      <c r="BK331" s="148">
        <f t="shared" si="19"/>
        <v>0</v>
      </c>
      <c r="BL331" s="15" t="s">
        <v>228</v>
      </c>
      <c r="BM331" s="147" t="s">
        <v>768</v>
      </c>
    </row>
    <row r="332" spans="1:65" s="2" customFormat="1" ht="16.5" customHeight="1">
      <c r="A332" s="30"/>
      <c r="B332" s="135"/>
      <c r="C332" s="136" t="s">
        <v>769</v>
      </c>
      <c r="D332" s="136" t="s">
        <v>149</v>
      </c>
      <c r="E332" s="137" t="s">
        <v>770</v>
      </c>
      <c r="F332" s="138" t="s">
        <v>771</v>
      </c>
      <c r="G332" s="139" t="s">
        <v>152</v>
      </c>
      <c r="H332" s="140">
        <v>30.6</v>
      </c>
      <c r="I332" s="141"/>
      <c r="J332" s="142">
        <f t="shared" si="10"/>
        <v>0</v>
      </c>
      <c r="K332" s="138" t="s">
        <v>3</v>
      </c>
      <c r="L332" s="31"/>
      <c r="M332" s="143" t="s">
        <v>3</v>
      </c>
      <c r="N332" s="144" t="s">
        <v>43</v>
      </c>
      <c r="O332" s="51"/>
      <c r="P332" s="145">
        <f t="shared" si="11"/>
        <v>0</v>
      </c>
      <c r="Q332" s="145">
        <v>0</v>
      </c>
      <c r="R332" s="145">
        <f t="shared" si="12"/>
        <v>0</v>
      </c>
      <c r="S332" s="145">
        <v>0</v>
      </c>
      <c r="T332" s="146">
        <f t="shared" si="13"/>
        <v>0</v>
      </c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R332" s="147" t="s">
        <v>228</v>
      </c>
      <c r="AT332" s="147" t="s">
        <v>149</v>
      </c>
      <c r="AU332" s="147" t="s">
        <v>82</v>
      </c>
      <c r="AY332" s="15" t="s">
        <v>146</v>
      </c>
      <c r="BE332" s="148">
        <f t="shared" si="14"/>
        <v>0</v>
      </c>
      <c r="BF332" s="148">
        <f t="shared" si="15"/>
        <v>0</v>
      </c>
      <c r="BG332" s="148">
        <f t="shared" si="16"/>
        <v>0</v>
      </c>
      <c r="BH332" s="148">
        <f t="shared" si="17"/>
        <v>0</v>
      </c>
      <c r="BI332" s="148">
        <f t="shared" si="18"/>
        <v>0</v>
      </c>
      <c r="BJ332" s="15" t="s">
        <v>80</v>
      </c>
      <c r="BK332" s="148">
        <f t="shared" si="19"/>
        <v>0</v>
      </c>
      <c r="BL332" s="15" t="s">
        <v>228</v>
      </c>
      <c r="BM332" s="147" t="s">
        <v>772</v>
      </c>
    </row>
    <row r="333" spans="1:65" s="2" customFormat="1" ht="16.5" customHeight="1">
      <c r="A333" s="30"/>
      <c r="B333" s="135"/>
      <c r="C333" s="136" t="s">
        <v>773</v>
      </c>
      <c r="D333" s="136" t="s">
        <v>149</v>
      </c>
      <c r="E333" s="137" t="s">
        <v>774</v>
      </c>
      <c r="F333" s="138" t="s">
        <v>775</v>
      </c>
      <c r="G333" s="139" t="s">
        <v>152</v>
      </c>
      <c r="H333" s="140">
        <v>30.6</v>
      </c>
      <c r="I333" s="141"/>
      <c r="J333" s="142">
        <f t="shared" si="10"/>
        <v>0</v>
      </c>
      <c r="K333" s="138" t="s">
        <v>3</v>
      </c>
      <c r="L333" s="31"/>
      <c r="M333" s="143" t="s">
        <v>3</v>
      </c>
      <c r="N333" s="144" t="s">
        <v>43</v>
      </c>
      <c r="O333" s="51"/>
      <c r="P333" s="145">
        <f t="shared" si="11"/>
        <v>0</v>
      </c>
      <c r="Q333" s="145">
        <v>0</v>
      </c>
      <c r="R333" s="145">
        <f t="shared" si="12"/>
        <v>0</v>
      </c>
      <c r="S333" s="145">
        <v>0</v>
      </c>
      <c r="T333" s="146">
        <f t="shared" si="13"/>
        <v>0</v>
      </c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R333" s="147" t="s">
        <v>228</v>
      </c>
      <c r="AT333" s="147" t="s">
        <v>149</v>
      </c>
      <c r="AU333" s="147" t="s">
        <v>82</v>
      </c>
      <c r="AY333" s="15" t="s">
        <v>146</v>
      </c>
      <c r="BE333" s="148">
        <f t="shared" si="14"/>
        <v>0</v>
      </c>
      <c r="BF333" s="148">
        <f t="shared" si="15"/>
        <v>0</v>
      </c>
      <c r="BG333" s="148">
        <f t="shared" si="16"/>
        <v>0</v>
      </c>
      <c r="BH333" s="148">
        <f t="shared" si="17"/>
        <v>0</v>
      </c>
      <c r="BI333" s="148">
        <f t="shared" si="18"/>
        <v>0</v>
      </c>
      <c r="BJ333" s="15" t="s">
        <v>80</v>
      </c>
      <c r="BK333" s="148">
        <f t="shared" si="19"/>
        <v>0</v>
      </c>
      <c r="BL333" s="15" t="s">
        <v>228</v>
      </c>
      <c r="BM333" s="147" t="s">
        <v>776</v>
      </c>
    </row>
    <row r="334" spans="1:65" s="2" customFormat="1" ht="16.5" customHeight="1">
      <c r="A334" s="30"/>
      <c r="B334" s="135"/>
      <c r="C334" s="136" t="s">
        <v>777</v>
      </c>
      <c r="D334" s="136" t="s">
        <v>149</v>
      </c>
      <c r="E334" s="137" t="s">
        <v>778</v>
      </c>
      <c r="F334" s="138" t="s">
        <v>779</v>
      </c>
      <c r="G334" s="139" t="s">
        <v>152</v>
      </c>
      <c r="H334" s="140">
        <v>30.6</v>
      </c>
      <c r="I334" s="141"/>
      <c r="J334" s="142">
        <f t="shared" si="10"/>
        <v>0</v>
      </c>
      <c r="K334" s="138" t="s">
        <v>3</v>
      </c>
      <c r="L334" s="31"/>
      <c r="M334" s="143" t="s">
        <v>3</v>
      </c>
      <c r="N334" s="144" t="s">
        <v>43</v>
      </c>
      <c r="O334" s="51"/>
      <c r="P334" s="145">
        <f t="shared" si="11"/>
        <v>0</v>
      </c>
      <c r="Q334" s="145">
        <v>0</v>
      </c>
      <c r="R334" s="145">
        <f t="shared" si="12"/>
        <v>0</v>
      </c>
      <c r="S334" s="145">
        <v>0</v>
      </c>
      <c r="T334" s="146">
        <f t="shared" si="13"/>
        <v>0</v>
      </c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R334" s="147" t="s">
        <v>228</v>
      </c>
      <c r="AT334" s="147" t="s">
        <v>149</v>
      </c>
      <c r="AU334" s="147" t="s">
        <v>82</v>
      </c>
      <c r="AY334" s="15" t="s">
        <v>146</v>
      </c>
      <c r="BE334" s="148">
        <f t="shared" si="14"/>
        <v>0</v>
      </c>
      <c r="BF334" s="148">
        <f t="shared" si="15"/>
        <v>0</v>
      </c>
      <c r="BG334" s="148">
        <f t="shared" si="16"/>
        <v>0</v>
      </c>
      <c r="BH334" s="148">
        <f t="shared" si="17"/>
        <v>0</v>
      </c>
      <c r="BI334" s="148">
        <f t="shared" si="18"/>
        <v>0</v>
      </c>
      <c r="BJ334" s="15" t="s">
        <v>80</v>
      </c>
      <c r="BK334" s="148">
        <f t="shared" si="19"/>
        <v>0</v>
      </c>
      <c r="BL334" s="15" t="s">
        <v>228</v>
      </c>
      <c r="BM334" s="147" t="s">
        <v>780</v>
      </c>
    </row>
    <row r="335" spans="1:65" s="2" customFormat="1" ht="16.5" customHeight="1">
      <c r="A335" s="30"/>
      <c r="B335" s="135"/>
      <c r="C335" s="136" t="s">
        <v>781</v>
      </c>
      <c r="D335" s="136" t="s">
        <v>149</v>
      </c>
      <c r="E335" s="137" t="s">
        <v>782</v>
      </c>
      <c r="F335" s="138" t="s">
        <v>783</v>
      </c>
      <c r="G335" s="139" t="s">
        <v>152</v>
      </c>
      <c r="H335" s="140">
        <v>473.282</v>
      </c>
      <c r="I335" s="141"/>
      <c r="J335" s="142">
        <f t="shared" si="10"/>
        <v>0</v>
      </c>
      <c r="K335" s="138" t="s">
        <v>153</v>
      </c>
      <c r="L335" s="31"/>
      <c r="M335" s="143" t="s">
        <v>3</v>
      </c>
      <c r="N335" s="144" t="s">
        <v>43</v>
      </c>
      <c r="O335" s="51"/>
      <c r="P335" s="145">
        <f t="shared" si="11"/>
        <v>0</v>
      </c>
      <c r="Q335" s="145">
        <v>0</v>
      </c>
      <c r="R335" s="145">
        <f t="shared" si="12"/>
        <v>0</v>
      </c>
      <c r="S335" s="145">
        <v>0</v>
      </c>
      <c r="T335" s="146">
        <f t="shared" si="13"/>
        <v>0</v>
      </c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R335" s="147" t="s">
        <v>228</v>
      </c>
      <c r="AT335" s="147" t="s">
        <v>149</v>
      </c>
      <c r="AU335" s="147" t="s">
        <v>82</v>
      </c>
      <c r="AY335" s="15" t="s">
        <v>146</v>
      </c>
      <c r="BE335" s="148">
        <f t="shared" si="14"/>
        <v>0</v>
      </c>
      <c r="BF335" s="148">
        <f t="shared" si="15"/>
        <v>0</v>
      </c>
      <c r="BG335" s="148">
        <f t="shared" si="16"/>
        <v>0</v>
      </c>
      <c r="BH335" s="148">
        <f t="shared" si="17"/>
        <v>0</v>
      </c>
      <c r="BI335" s="148">
        <f t="shared" si="18"/>
        <v>0</v>
      </c>
      <c r="BJ335" s="15" t="s">
        <v>80</v>
      </c>
      <c r="BK335" s="148">
        <f t="shared" si="19"/>
        <v>0</v>
      </c>
      <c r="BL335" s="15" t="s">
        <v>228</v>
      </c>
      <c r="BM335" s="147" t="s">
        <v>784</v>
      </c>
    </row>
    <row r="336" spans="1:47" s="2" customFormat="1" ht="12">
      <c r="A336" s="30"/>
      <c r="B336" s="31"/>
      <c r="C336" s="30"/>
      <c r="D336" s="149" t="s">
        <v>156</v>
      </c>
      <c r="E336" s="30"/>
      <c r="F336" s="150" t="s">
        <v>785</v>
      </c>
      <c r="G336" s="30"/>
      <c r="H336" s="30"/>
      <c r="I336" s="151"/>
      <c r="J336" s="30"/>
      <c r="K336" s="30"/>
      <c r="L336" s="31"/>
      <c r="M336" s="152"/>
      <c r="N336" s="153"/>
      <c r="O336" s="51"/>
      <c r="P336" s="51"/>
      <c r="Q336" s="51"/>
      <c r="R336" s="51"/>
      <c r="S336" s="51"/>
      <c r="T336" s="52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T336" s="15" t="s">
        <v>156</v>
      </c>
      <c r="AU336" s="15" t="s">
        <v>82</v>
      </c>
    </row>
    <row r="337" spans="1:65" s="2" customFormat="1" ht="16.5" customHeight="1">
      <c r="A337" s="30"/>
      <c r="B337" s="135"/>
      <c r="C337" s="136" t="s">
        <v>786</v>
      </c>
      <c r="D337" s="136" t="s">
        <v>149</v>
      </c>
      <c r="E337" s="137" t="s">
        <v>787</v>
      </c>
      <c r="F337" s="138" t="s">
        <v>788</v>
      </c>
      <c r="G337" s="139" t="s">
        <v>152</v>
      </c>
      <c r="H337" s="140">
        <v>252.635</v>
      </c>
      <c r="I337" s="141"/>
      <c r="J337" s="142">
        <f>ROUND(I337*H337,2)</f>
        <v>0</v>
      </c>
      <c r="K337" s="138" t="s">
        <v>3</v>
      </c>
      <c r="L337" s="31"/>
      <c r="M337" s="143" t="s">
        <v>3</v>
      </c>
      <c r="N337" s="144" t="s">
        <v>43</v>
      </c>
      <c r="O337" s="51"/>
      <c r="P337" s="145">
        <f>O337*H337</f>
        <v>0</v>
      </c>
      <c r="Q337" s="145">
        <v>0</v>
      </c>
      <c r="R337" s="145">
        <f>Q337*H337</f>
        <v>0</v>
      </c>
      <c r="S337" s="145">
        <v>0</v>
      </c>
      <c r="T337" s="146">
        <f>S337*H337</f>
        <v>0</v>
      </c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R337" s="147" t="s">
        <v>228</v>
      </c>
      <c r="AT337" s="147" t="s">
        <v>149</v>
      </c>
      <c r="AU337" s="147" t="s">
        <v>82</v>
      </c>
      <c r="AY337" s="15" t="s">
        <v>146</v>
      </c>
      <c r="BE337" s="148">
        <f>IF(N337="základní",J337,0)</f>
        <v>0</v>
      </c>
      <c r="BF337" s="148">
        <f>IF(N337="snížená",J337,0)</f>
        <v>0</v>
      </c>
      <c r="BG337" s="148">
        <f>IF(N337="zákl. přenesená",J337,0)</f>
        <v>0</v>
      </c>
      <c r="BH337" s="148">
        <f>IF(N337="sníž. přenesená",J337,0)</f>
        <v>0</v>
      </c>
      <c r="BI337" s="148">
        <f>IF(N337="nulová",J337,0)</f>
        <v>0</v>
      </c>
      <c r="BJ337" s="15" t="s">
        <v>80</v>
      </c>
      <c r="BK337" s="148">
        <f>ROUND(I337*H337,2)</f>
        <v>0</v>
      </c>
      <c r="BL337" s="15" t="s">
        <v>228</v>
      </c>
      <c r="BM337" s="147" t="s">
        <v>789</v>
      </c>
    </row>
    <row r="338" spans="2:63" s="12" customFormat="1" ht="22.9" customHeight="1">
      <c r="B338" s="122"/>
      <c r="D338" s="123" t="s">
        <v>71</v>
      </c>
      <c r="E338" s="133" t="s">
        <v>790</v>
      </c>
      <c r="F338" s="133" t="s">
        <v>791</v>
      </c>
      <c r="I338" s="125"/>
      <c r="J338" s="134">
        <f>BK338</f>
        <v>0</v>
      </c>
      <c r="L338" s="122"/>
      <c r="M338" s="127"/>
      <c r="N338" s="128"/>
      <c r="O338" s="128"/>
      <c r="P338" s="129">
        <f>SUM(P339:P346)</f>
        <v>0</v>
      </c>
      <c r="Q338" s="128"/>
      <c r="R338" s="129">
        <f>SUM(R339:R346)</f>
        <v>0.3566823</v>
      </c>
      <c r="S338" s="128"/>
      <c r="T338" s="130">
        <f>SUM(T339:T346)</f>
        <v>0</v>
      </c>
      <c r="AR338" s="123" t="s">
        <v>82</v>
      </c>
      <c r="AT338" s="131" t="s">
        <v>71</v>
      </c>
      <c r="AU338" s="131" t="s">
        <v>80</v>
      </c>
      <c r="AY338" s="123" t="s">
        <v>146</v>
      </c>
      <c r="BK338" s="132">
        <f>SUM(BK339:BK346)</f>
        <v>0</v>
      </c>
    </row>
    <row r="339" spans="1:65" s="2" customFormat="1" ht="16.5" customHeight="1">
      <c r="A339" s="30"/>
      <c r="B339" s="135"/>
      <c r="C339" s="136" t="s">
        <v>792</v>
      </c>
      <c r="D339" s="136" t="s">
        <v>149</v>
      </c>
      <c r="E339" s="137" t="s">
        <v>793</v>
      </c>
      <c r="F339" s="138" t="s">
        <v>794</v>
      </c>
      <c r="G339" s="139" t="s">
        <v>152</v>
      </c>
      <c r="H339" s="140">
        <v>783.367</v>
      </c>
      <c r="I339" s="141"/>
      <c r="J339" s="142">
        <f>ROUND(I339*H339,2)</f>
        <v>0</v>
      </c>
      <c r="K339" s="138" t="s">
        <v>153</v>
      </c>
      <c r="L339" s="31"/>
      <c r="M339" s="143" t="s">
        <v>3</v>
      </c>
      <c r="N339" s="144" t="s">
        <v>43</v>
      </c>
      <c r="O339" s="51"/>
      <c r="P339" s="145">
        <f>O339*H339</f>
        <v>0</v>
      </c>
      <c r="Q339" s="145">
        <v>0</v>
      </c>
      <c r="R339" s="145">
        <f>Q339*H339</f>
        <v>0</v>
      </c>
      <c r="S339" s="145">
        <v>0</v>
      </c>
      <c r="T339" s="146">
        <f>S339*H339</f>
        <v>0</v>
      </c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R339" s="147" t="s">
        <v>228</v>
      </c>
      <c r="AT339" s="147" t="s">
        <v>149</v>
      </c>
      <c r="AU339" s="147" t="s">
        <v>82</v>
      </c>
      <c r="AY339" s="15" t="s">
        <v>146</v>
      </c>
      <c r="BE339" s="148">
        <f>IF(N339="základní",J339,0)</f>
        <v>0</v>
      </c>
      <c r="BF339" s="148">
        <f>IF(N339="snížená",J339,0)</f>
        <v>0</v>
      </c>
      <c r="BG339" s="148">
        <f>IF(N339="zákl. přenesená",J339,0)</f>
        <v>0</v>
      </c>
      <c r="BH339" s="148">
        <f>IF(N339="sníž. přenesená",J339,0)</f>
        <v>0</v>
      </c>
      <c r="BI339" s="148">
        <f>IF(N339="nulová",J339,0)</f>
        <v>0</v>
      </c>
      <c r="BJ339" s="15" t="s">
        <v>80</v>
      </c>
      <c r="BK339" s="148">
        <f>ROUND(I339*H339,2)</f>
        <v>0</v>
      </c>
      <c r="BL339" s="15" t="s">
        <v>228</v>
      </c>
      <c r="BM339" s="147" t="s">
        <v>795</v>
      </c>
    </row>
    <row r="340" spans="1:47" s="2" customFormat="1" ht="12">
      <c r="A340" s="30"/>
      <c r="B340" s="31"/>
      <c r="C340" s="30"/>
      <c r="D340" s="149" t="s">
        <v>156</v>
      </c>
      <c r="E340" s="30"/>
      <c r="F340" s="150" t="s">
        <v>796</v>
      </c>
      <c r="G340" s="30"/>
      <c r="H340" s="30"/>
      <c r="I340" s="151"/>
      <c r="J340" s="30"/>
      <c r="K340" s="30"/>
      <c r="L340" s="31"/>
      <c r="M340" s="152"/>
      <c r="N340" s="153"/>
      <c r="O340" s="51"/>
      <c r="P340" s="51"/>
      <c r="Q340" s="51"/>
      <c r="R340" s="51"/>
      <c r="S340" s="51"/>
      <c r="T340" s="52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T340" s="15" t="s">
        <v>156</v>
      </c>
      <c r="AU340" s="15" t="s">
        <v>82</v>
      </c>
    </row>
    <row r="341" spans="1:65" s="2" customFormat="1" ht="16.5" customHeight="1">
      <c r="A341" s="30"/>
      <c r="B341" s="135"/>
      <c r="C341" s="136" t="s">
        <v>797</v>
      </c>
      <c r="D341" s="136" t="s">
        <v>149</v>
      </c>
      <c r="E341" s="137" t="s">
        <v>798</v>
      </c>
      <c r="F341" s="138" t="s">
        <v>799</v>
      </c>
      <c r="G341" s="139" t="s">
        <v>152</v>
      </c>
      <c r="H341" s="140">
        <v>783.367</v>
      </c>
      <c r="I341" s="141"/>
      <c r="J341" s="142">
        <f>ROUND(I341*H341,2)</f>
        <v>0</v>
      </c>
      <c r="K341" s="138" t="s">
        <v>153</v>
      </c>
      <c r="L341" s="31"/>
      <c r="M341" s="143" t="s">
        <v>3</v>
      </c>
      <c r="N341" s="144" t="s">
        <v>43</v>
      </c>
      <c r="O341" s="51"/>
      <c r="P341" s="145">
        <f>O341*H341</f>
        <v>0</v>
      </c>
      <c r="Q341" s="145">
        <v>0.00019</v>
      </c>
      <c r="R341" s="145">
        <f>Q341*H341</f>
        <v>0.14883973</v>
      </c>
      <c r="S341" s="145">
        <v>0</v>
      </c>
      <c r="T341" s="146">
        <f>S341*H341</f>
        <v>0</v>
      </c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R341" s="147" t="s">
        <v>228</v>
      </c>
      <c r="AT341" s="147" t="s">
        <v>149</v>
      </c>
      <c r="AU341" s="147" t="s">
        <v>82</v>
      </c>
      <c r="AY341" s="15" t="s">
        <v>146</v>
      </c>
      <c r="BE341" s="148">
        <f>IF(N341="základní",J341,0)</f>
        <v>0</v>
      </c>
      <c r="BF341" s="148">
        <f>IF(N341="snížená",J341,0)</f>
        <v>0</v>
      </c>
      <c r="BG341" s="148">
        <f>IF(N341="zákl. přenesená",J341,0)</f>
        <v>0</v>
      </c>
      <c r="BH341" s="148">
        <f>IF(N341="sníž. přenesená",J341,0)</f>
        <v>0</v>
      </c>
      <c r="BI341" s="148">
        <f>IF(N341="nulová",J341,0)</f>
        <v>0</v>
      </c>
      <c r="BJ341" s="15" t="s">
        <v>80</v>
      </c>
      <c r="BK341" s="148">
        <f>ROUND(I341*H341,2)</f>
        <v>0</v>
      </c>
      <c r="BL341" s="15" t="s">
        <v>228</v>
      </c>
      <c r="BM341" s="147" t="s">
        <v>800</v>
      </c>
    </row>
    <row r="342" spans="1:47" s="2" customFormat="1" ht="12">
      <c r="A342" s="30"/>
      <c r="B342" s="31"/>
      <c r="C342" s="30"/>
      <c r="D342" s="149" t="s">
        <v>156</v>
      </c>
      <c r="E342" s="30"/>
      <c r="F342" s="150" t="s">
        <v>801</v>
      </c>
      <c r="G342" s="30"/>
      <c r="H342" s="30"/>
      <c r="I342" s="151"/>
      <c r="J342" s="30"/>
      <c r="K342" s="30"/>
      <c r="L342" s="31"/>
      <c r="M342" s="152"/>
      <c r="N342" s="153"/>
      <c r="O342" s="51"/>
      <c r="P342" s="51"/>
      <c r="Q342" s="51"/>
      <c r="R342" s="51"/>
      <c r="S342" s="51"/>
      <c r="T342" s="52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T342" s="15" t="s">
        <v>156</v>
      </c>
      <c r="AU342" s="15" t="s">
        <v>82</v>
      </c>
    </row>
    <row r="343" spans="1:65" s="2" customFormat="1" ht="16.5" customHeight="1">
      <c r="A343" s="30"/>
      <c r="B343" s="135"/>
      <c r="C343" s="136" t="s">
        <v>802</v>
      </c>
      <c r="D343" s="136" t="s">
        <v>149</v>
      </c>
      <c r="E343" s="137" t="s">
        <v>803</v>
      </c>
      <c r="F343" s="138" t="s">
        <v>804</v>
      </c>
      <c r="G343" s="139" t="s">
        <v>152</v>
      </c>
      <c r="H343" s="140">
        <v>416.715</v>
      </c>
      <c r="I343" s="141"/>
      <c r="J343" s="142">
        <f>ROUND(I343*H343,2)</f>
        <v>0</v>
      </c>
      <c r="K343" s="138" t="s">
        <v>153</v>
      </c>
      <c r="L343" s="31"/>
      <c r="M343" s="143" t="s">
        <v>3</v>
      </c>
      <c r="N343" s="144" t="s">
        <v>43</v>
      </c>
      <c r="O343" s="51"/>
      <c r="P343" s="145">
        <f>O343*H343</f>
        <v>0</v>
      </c>
      <c r="Q343" s="145">
        <v>1E-05</v>
      </c>
      <c r="R343" s="145">
        <f>Q343*H343</f>
        <v>0.00416715</v>
      </c>
      <c r="S343" s="145">
        <v>0</v>
      </c>
      <c r="T343" s="146">
        <f>S343*H343</f>
        <v>0</v>
      </c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R343" s="147" t="s">
        <v>228</v>
      </c>
      <c r="AT343" s="147" t="s">
        <v>149</v>
      </c>
      <c r="AU343" s="147" t="s">
        <v>82</v>
      </c>
      <c r="AY343" s="15" t="s">
        <v>146</v>
      </c>
      <c r="BE343" s="148">
        <f>IF(N343="základní",J343,0)</f>
        <v>0</v>
      </c>
      <c r="BF343" s="148">
        <f>IF(N343="snížená",J343,0)</f>
        <v>0</v>
      </c>
      <c r="BG343" s="148">
        <f>IF(N343="zákl. přenesená",J343,0)</f>
        <v>0</v>
      </c>
      <c r="BH343" s="148">
        <f>IF(N343="sníž. přenesená",J343,0)</f>
        <v>0</v>
      </c>
      <c r="BI343" s="148">
        <f>IF(N343="nulová",J343,0)</f>
        <v>0</v>
      </c>
      <c r="BJ343" s="15" t="s">
        <v>80</v>
      </c>
      <c r="BK343" s="148">
        <f>ROUND(I343*H343,2)</f>
        <v>0</v>
      </c>
      <c r="BL343" s="15" t="s">
        <v>228</v>
      </c>
      <c r="BM343" s="147" t="s">
        <v>805</v>
      </c>
    </row>
    <row r="344" spans="1:47" s="2" customFormat="1" ht="12">
      <c r="A344" s="30"/>
      <c r="B344" s="31"/>
      <c r="C344" s="30"/>
      <c r="D344" s="149" t="s">
        <v>156</v>
      </c>
      <c r="E344" s="30"/>
      <c r="F344" s="150" t="s">
        <v>806</v>
      </c>
      <c r="G344" s="30"/>
      <c r="H344" s="30"/>
      <c r="I344" s="151"/>
      <c r="J344" s="30"/>
      <c r="K344" s="30"/>
      <c r="L344" s="31"/>
      <c r="M344" s="152"/>
      <c r="N344" s="153"/>
      <c r="O344" s="51"/>
      <c r="P344" s="51"/>
      <c r="Q344" s="51"/>
      <c r="R344" s="51"/>
      <c r="S344" s="51"/>
      <c r="T344" s="52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T344" s="15" t="s">
        <v>156</v>
      </c>
      <c r="AU344" s="15" t="s">
        <v>82</v>
      </c>
    </row>
    <row r="345" spans="1:65" s="2" customFormat="1" ht="24.2" customHeight="1">
      <c r="A345" s="30"/>
      <c r="B345" s="135"/>
      <c r="C345" s="136" t="s">
        <v>807</v>
      </c>
      <c r="D345" s="136" t="s">
        <v>149</v>
      </c>
      <c r="E345" s="137" t="s">
        <v>808</v>
      </c>
      <c r="F345" s="138" t="s">
        <v>809</v>
      </c>
      <c r="G345" s="139" t="s">
        <v>152</v>
      </c>
      <c r="H345" s="140">
        <v>783.367</v>
      </c>
      <c r="I345" s="141"/>
      <c r="J345" s="142">
        <f>ROUND(I345*H345,2)</f>
        <v>0</v>
      </c>
      <c r="K345" s="138" t="s">
        <v>153</v>
      </c>
      <c r="L345" s="31"/>
      <c r="M345" s="143" t="s">
        <v>3</v>
      </c>
      <c r="N345" s="144" t="s">
        <v>43</v>
      </c>
      <c r="O345" s="51"/>
      <c r="P345" s="145">
        <f>O345*H345</f>
        <v>0</v>
      </c>
      <c r="Q345" s="145">
        <v>0.00026</v>
      </c>
      <c r="R345" s="145">
        <f>Q345*H345</f>
        <v>0.20367541999999997</v>
      </c>
      <c r="S345" s="145">
        <v>0</v>
      </c>
      <c r="T345" s="146">
        <f>S345*H345</f>
        <v>0</v>
      </c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R345" s="147" t="s">
        <v>228</v>
      </c>
      <c r="AT345" s="147" t="s">
        <v>149</v>
      </c>
      <c r="AU345" s="147" t="s">
        <v>82</v>
      </c>
      <c r="AY345" s="15" t="s">
        <v>146</v>
      </c>
      <c r="BE345" s="148">
        <f>IF(N345="základní",J345,0)</f>
        <v>0</v>
      </c>
      <c r="BF345" s="148">
        <f>IF(N345="snížená",J345,0)</f>
        <v>0</v>
      </c>
      <c r="BG345" s="148">
        <f>IF(N345="zákl. přenesená",J345,0)</f>
        <v>0</v>
      </c>
      <c r="BH345" s="148">
        <f>IF(N345="sníž. přenesená",J345,0)</f>
        <v>0</v>
      </c>
      <c r="BI345" s="148">
        <f>IF(N345="nulová",J345,0)</f>
        <v>0</v>
      </c>
      <c r="BJ345" s="15" t="s">
        <v>80</v>
      </c>
      <c r="BK345" s="148">
        <f>ROUND(I345*H345,2)</f>
        <v>0</v>
      </c>
      <c r="BL345" s="15" t="s">
        <v>228</v>
      </c>
      <c r="BM345" s="147" t="s">
        <v>810</v>
      </c>
    </row>
    <row r="346" spans="1:47" s="2" customFormat="1" ht="12">
      <c r="A346" s="30"/>
      <c r="B346" s="31"/>
      <c r="C346" s="30"/>
      <c r="D346" s="149" t="s">
        <v>156</v>
      </c>
      <c r="E346" s="30"/>
      <c r="F346" s="150" t="s">
        <v>811</v>
      </c>
      <c r="G346" s="30"/>
      <c r="H346" s="30"/>
      <c r="I346" s="151"/>
      <c r="J346" s="30"/>
      <c r="K346" s="30"/>
      <c r="L346" s="31"/>
      <c r="M346" s="152"/>
      <c r="N346" s="153"/>
      <c r="O346" s="51"/>
      <c r="P346" s="51"/>
      <c r="Q346" s="51"/>
      <c r="R346" s="51"/>
      <c r="S346" s="51"/>
      <c r="T346" s="52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T346" s="15" t="s">
        <v>156</v>
      </c>
      <c r="AU346" s="15" t="s">
        <v>82</v>
      </c>
    </row>
    <row r="347" spans="2:63" s="12" customFormat="1" ht="25.9" customHeight="1">
      <c r="B347" s="122"/>
      <c r="D347" s="123" t="s">
        <v>71</v>
      </c>
      <c r="E347" s="124" t="s">
        <v>275</v>
      </c>
      <c r="F347" s="124" t="s">
        <v>812</v>
      </c>
      <c r="I347" s="125"/>
      <c r="J347" s="126">
        <f>BK347</f>
        <v>0</v>
      </c>
      <c r="L347" s="122"/>
      <c r="M347" s="127"/>
      <c r="N347" s="128"/>
      <c r="O347" s="128"/>
      <c r="P347" s="129">
        <f>P348+P350</f>
        <v>0</v>
      </c>
      <c r="Q347" s="128"/>
      <c r="R347" s="129">
        <f>R348+R350</f>
        <v>0</v>
      </c>
      <c r="S347" s="128"/>
      <c r="T347" s="130">
        <f>T348+T350</f>
        <v>0</v>
      </c>
      <c r="AR347" s="123" t="s">
        <v>147</v>
      </c>
      <c r="AT347" s="131" t="s">
        <v>71</v>
      </c>
      <c r="AU347" s="131" t="s">
        <v>72</v>
      </c>
      <c r="AY347" s="123" t="s">
        <v>146</v>
      </c>
      <c r="BK347" s="132">
        <f>BK348+BK350</f>
        <v>0</v>
      </c>
    </row>
    <row r="348" spans="2:63" s="12" customFormat="1" ht="22.9" customHeight="1">
      <c r="B348" s="122"/>
      <c r="D348" s="123" t="s">
        <v>71</v>
      </c>
      <c r="E348" s="133" t="s">
        <v>813</v>
      </c>
      <c r="F348" s="133" t="s">
        <v>814</v>
      </c>
      <c r="I348" s="125"/>
      <c r="J348" s="134">
        <f>BK348</f>
        <v>0</v>
      </c>
      <c r="L348" s="122"/>
      <c r="M348" s="127"/>
      <c r="N348" s="128"/>
      <c r="O348" s="128"/>
      <c r="P348" s="129">
        <f>P349</f>
        <v>0</v>
      </c>
      <c r="Q348" s="128"/>
      <c r="R348" s="129">
        <f>R349</f>
        <v>0</v>
      </c>
      <c r="S348" s="128"/>
      <c r="T348" s="130">
        <f>T349</f>
        <v>0</v>
      </c>
      <c r="AR348" s="123" t="s">
        <v>147</v>
      </c>
      <c r="AT348" s="131" t="s">
        <v>71</v>
      </c>
      <c r="AU348" s="131" t="s">
        <v>80</v>
      </c>
      <c r="AY348" s="123" t="s">
        <v>146</v>
      </c>
      <c r="BK348" s="132">
        <f>BK349</f>
        <v>0</v>
      </c>
    </row>
    <row r="349" spans="1:65" s="2" customFormat="1" ht="21.75" customHeight="1">
      <c r="A349" s="30"/>
      <c r="B349" s="135"/>
      <c r="C349" s="136" t="s">
        <v>815</v>
      </c>
      <c r="D349" s="136" t="s">
        <v>149</v>
      </c>
      <c r="E349" s="137" t="s">
        <v>816</v>
      </c>
      <c r="F349" s="138" t="s">
        <v>817</v>
      </c>
      <c r="G349" s="139" t="s">
        <v>342</v>
      </c>
      <c r="H349" s="140">
        <v>1</v>
      </c>
      <c r="I349" s="141"/>
      <c r="J349" s="142">
        <f>ROUND(I349*H349,2)</f>
        <v>0</v>
      </c>
      <c r="K349" s="138" t="s">
        <v>3</v>
      </c>
      <c r="L349" s="31"/>
      <c r="M349" s="143" t="s">
        <v>3</v>
      </c>
      <c r="N349" s="144" t="s">
        <v>43</v>
      </c>
      <c r="O349" s="51"/>
      <c r="P349" s="145">
        <f>O349*H349</f>
        <v>0</v>
      </c>
      <c r="Q349" s="145">
        <v>0</v>
      </c>
      <c r="R349" s="145">
        <f>Q349*H349</f>
        <v>0</v>
      </c>
      <c r="S349" s="145">
        <v>0</v>
      </c>
      <c r="T349" s="146">
        <f>S349*H349</f>
        <v>0</v>
      </c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R349" s="147" t="s">
        <v>455</v>
      </c>
      <c r="AT349" s="147" t="s">
        <v>149</v>
      </c>
      <c r="AU349" s="147" t="s">
        <v>82</v>
      </c>
      <c r="AY349" s="15" t="s">
        <v>146</v>
      </c>
      <c r="BE349" s="148">
        <f>IF(N349="základní",J349,0)</f>
        <v>0</v>
      </c>
      <c r="BF349" s="148">
        <f>IF(N349="snížená",J349,0)</f>
        <v>0</v>
      </c>
      <c r="BG349" s="148">
        <f>IF(N349="zákl. přenesená",J349,0)</f>
        <v>0</v>
      </c>
      <c r="BH349" s="148">
        <f>IF(N349="sníž. přenesená",J349,0)</f>
        <v>0</v>
      </c>
      <c r="BI349" s="148">
        <f>IF(N349="nulová",J349,0)</f>
        <v>0</v>
      </c>
      <c r="BJ349" s="15" t="s">
        <v>80</v>
      </c>
      <c r="BK349" s="148">
        <f>ROUND(I349*H349,2)</f>
        <v>0</v>
      </c>
      <c r="BL349" s="15" t="s">
        <v>455</v>
      </c>
      <c r="BM349" s="147" t="s">
        <v>818</v>
      </c>
    </row>
    <row r="350" spans="2:63" s="12" customFormat="1" ht="22.9" customHeight="1">
      <c r="B350" s="122"/>
      <c r="D350" s="123" t="s">
        <v>71</v>
      </c>
      <c r="E350" s="133" t="s">
        <v>819</v>
      </c>
      <c r="F350" s="133" t="s">
        <v>820</v>
      </c>
      <c r="I350" s="125"/>
      <c r="J350" s="134">
        <f>BK350</f>
        <v>0</v>
      </c>
      <c r="L350" s="122"/>
      <c r="M350" s="127"/>
      <c r="N350" s="128"/>
      <c r="O350" s="128"/>
      <c r="P350" s="129">
        <f>P351</f>
        <v>0</v>
      </c>
      <c r="Q350" s="128"/>
      <c r="R350" s="129">
        <f>R351</f>
        <v>0</v>
      </c>
      <c r="S350" s="128"/>
      <c r="T350" s="130">
        <f>T351</f>
        <v>0</v>
      </c>
      <c r="AR350" s="123" t="s">
        <v>147</v>
      </c>
      <c r="AT350" s="131" t="s">
        <v>71</v>
      </c>
      <c r="AU350" s="131" t="s">
        <v>80</v>
      </c>
      <c r="AY350" s="123" t="s">
        <v>146</v>
      </c>
      <c r="BK350" s="132">
        <f>BK351</f>
        <v>0</v>
      </c>
    </row>
    <row r="351" spans="1:65" s="2" customFormat="1" ht="24.2" customHeight="1">
      <c r="A351" s="30"/>
      <c r="B351" s="135"/>
      <c r="C351" s="136" t="s">
        <v>821</v>
      </c>
      <c r="D351" s="136" t="s">
        <v>149</v>
      </c>
      <c r="E351" s="137" t="s">
        <v>200</v>
      </c>
      <c r="F351" s="138" t="s">
        <v>201</v>
      </c>
      <c r="G351" s="139" t="s">
        <v>202</v>
      </c>
      <c r="H351" s="140">
        <v>10</v>
      </c>
      <c r="I351" s="141"/>
      <c r="J351" s="142">
        <f>ROUND(I351*H351,2)</f>
        <v>0</v>
      </c>
      <c r="K351" s="138" t="s">
        <v>3</v>
      </c>
      <c r="L351" s="31"/>
      <c r="M351" s="143" t="s">
        <v>3</v>
      </c>
      <c r="N351" s="144" t="s">
        <v>43</v>
      </c>
      <c r="O351" s="51"/>
      <c r="P351" s="145">
        <f>O351*H351</f>
        <v>0</v>
      </c>
      <c r="Q351" s="145">
        <v>0</v>
      </c>
      <c r="R351" s="145">
        <f>Q351*H351</f>
        <v>0</v>
      </c>
      <c r="S351" s="145">
        <v>0</v>
      </c>
      <c r="T351" s="146">
        <f>S351*H351</f>
        <v>0</v>
      </c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R351" s="147" t="s">
        <v>455</v>
      </c>
      <c r="AT351" s="147" t="s">
        <v>149</v>
      </c>
      <c r="AU351" s="147" t="s">
        <v>82</v>
      </c>
      <c r="AY351" s="15" t="s">
        <v>146</v>
      </c>
      <c r="BE351" s="148">
        <f>IF(N351="základní",J351,0)</f>
        <v>0</v>
      </c>
      <c r="BF351" s="148">
        <f>IF(N351="snížená",J351,0)</f>
        <v>0</v>
      </c>
      <c r="BG351" s="148">
        <f>IF(N351="zákl. přenesená",J351,0)</f>
        <v>0</v>
      </c>
      <c r="BH351" s="148">
        <f>IF(N351="sníž. přenesená",J351,0)</f>
        <v>0</v>
      </c>
      <c r="BI351" s="148">
        <f>IF(N351="nulová",J351,0)</f>
        <v>0</v>
      </c>
      <c r="BJ351" s="15" t="s">
        <v>80</v>
      </c>
      <c r="BK351" s="148">
        <f>ROUND(I351*H351,2)</f>
        <v>0</v>
      </c>
      <c r="BL351" s="15" t="s">
        <v>455</v>
      </c>
      <c r="BM351" s="147" t="s">
        <v>822</v>
      </c>
    </row>
    <row r="352" spans="2:63" s="12" customFormat="1" ht="25.9" customHeight="1">
      <c r="B352" s="122"/>
      <c r="D352" s="123" t="s">
        <v>71</v>
      </c>
      <c r="E352" s="124" t="s">
        <v>823</v>
      </c>
      <c r="F352" s="124" t="s">
        <v>824</v>
      </c>
      <c r="I352" s="125"/>
      <c r="J352" s="126">
        <f>BK352</f>
        <v>0</v>
      </c>
      <c r="L352" s="122"/>
      <c r="M352" s="127"/>
      <c r="N352" s="128"/>
      <c r="O352" s="128"/>
      <c r="P352" s="129">
        <f>SUM(P353:P359)</f>
        <v>0</v>
      </c>
      <c r="Q352" s="128"/>
      <c r="R352" s="129">
        <f>SUM(R353:R359)</f>
        <v>0</v>
      </c>
      <c r="S352" s="128"/>
      <c r="T352" s="130">
        <f>SUM(T353:T359)</f>
        <v>0</v>
      </c>
      <c r="AR352" s="123" t="s">
        <v>154</v>
      </c>
      <c r="AT352" s="131" t="s">
        <v>71</v>
      </c>
      <c r="AU352" s="131" t="s">
        <v>72</v>
      </c>
      <c r="AY352" s="123" t="s">
        <v>146</v>
      </c>
      <c r="BK352" s="132">
        <f>SUM(BK353:BK359)</f>
        <v>0</v>
      </c>
    </row>
    <row r="353" spans="1:65" s="2" customFormat="1" ht="16.5" customHeight="1">
      <c r="A353" s="30"/>
      <c r="B353" s="135"/>
      <c r="C353" s="136" t="s">
        <v>825</v>
      </c>
      <c r="D353" s="136" t="s">
        <v>149</v>
      </c>
      <c r="E353" s="137" t="s">
        <v>826</v>
      </c>
      <c r="F353" s="138" t="s">
        <v>827</v>
      </c>
      <c r="G353" s="139" t="s">
        <v>828</v>
      </c>
      <c r="H353" s="140">
        <v>20</v>
      </c>
      <c r="I353" s="141"/>
      <c r="J353" s="142">
        <f>ROUND(I353*H353,2)</f>
        <v>0</v>
      </c>
      <c r="K353" s="138" t="s">
        <v>153</v>
      </c>
      <c r="L353" s="31"/>
      <c r="M353" s="143" t="s">
        <v>3</v>
      </c>
      <c r="N353" s="144" t="s">
        <v>43</v>
      </c>
      <c r="O353" s="51"/>
      <c r="P353" s="145">
        <f>O353*H353</f>
        <v>0</v>
      </c>
      <c r="Q353" s="145">
        <v>0</v>
      </c>
      <c r="R353" s="145">
        <f>Q353*H353</f>
        <v>0</v>
      </c>
      <c r="S353" s="145">
        <v>0</v>
      </c>
      <c r="T353" s="146">
        <f>S353*H353</f>
        <v>0</v>
      </c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R353" s="147" t="s">
        <v>829</v>
      </c>
      <c r="AT353" s="147" t="s">
        <v>149</v>
      </c>
      <c r="AU353" s="147" t="s">
        <v>80</v>
      </c>
      <c r="AY353" s="15" t="s">
        <v>146</v>
      </c>
      <c r="BE353" s="148">
        <f>IF(N353="základní",J353,0)</f>
        <v>0</v>
      </c>
      <c r="BF353" s="148">
        <f>IF(N353="snížená",J353,0)</f>
        <v>0</v>
      </c>
      <c r="BG353" s="148">
        <f>IF(N353="zákl. přenesená",J353,0)</f>
        <v>0</v>
      </c>
      <c r="BH353" s="148">
        <f>IF(N353="sníž. přenesená",J353,0)</f>
        <v>0</v>
      </c>
      <c r="BI353" s="148">
        <f>IF(N353="nulová",J353,0)</f>
        <v>0</v>
      </c>
      <c r="BJ353" s="15" t="s">
        <v>80</v>
      </c>
      <c r="BK353" s="148">
        <f>ROUND(I353*H353,2)</f>
        <v>0</v>
      </c>
      <c r="BL353" s="15" t="s">
        <v>829</v>
      </c>
      <c r="BM353" s="147" t="s">
        <v>830</v>
      </c>
    </row>
    <row r="354" spans="1:47" s="2" customFormat="1" ht="12">
      <c r="A354" s="30"/>
      <c r="B354" s="31"/>
      <c r="C354" s="30"/>
      <c r="D354" s="149" t="s">
        <v>156</v>
      </c>
      <c r="E354" s="30"/>
      <c r="F354" s="150" t="s">
        <v>831</v>
      </c>
      <c r="G354" s="30"/>
      <c r="H354" s="30"/>
      <c r="I354" s="151"/>
      <c r="J354" s="30"/>
      <c r="K354" s="30"/>
      <c r="L354" s="31"/>
      <c r="M354" s="152"/>
      <c r="N354" s="153"/>
      <c r="O354" s="51"/>
      <c r="P354" s="51"/>
      <c r="Q354" s="51"/>
      <c r="R354" s="51"/>
      <c r="S354" s="51"/>
      <c r="T354" s="52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T354" s="15" t="s">
        <v>156</v>
      </c>
      <c r="AU354" s="15" t="s">
        <v>80</v>
      </c>
    </row>
    <row r="355" spans="1:65" s="2" customFormat="1" ht="16.5" customHeight="1">
      <c r="A355" s="30"/>
      <c r="B355" s="135"/>
      <c r="C355" s="136" t="s">
        <v>832</v>
      </c>
      <c r="D355" s="136" t="s">
        <v>149</v>
      </c>
      <c r="E355" s="137" t="s">
        <v>833</v>
      </c>
      <c r="F355" s="138" t="s">
        <v>834</v>
      </c>
      <c r="G355" s="139" t="s">
        <v>828</v>
      </c>
      <c r="H355" s="140">
        <v>20</v>
      </c>
      <c r="I355" s="141"/>
      <c r="J355" s="142">
        <f>ROUND(I355*H355,2)</f>
        <v>0</v>
      </c>
      <c r="K355" s="138" t="s">
        <v>153</v>
      </c>
      <c r="L355" s="31"/>
      <c r="M355" s="143" t="s">
        <v>3</v>
      </c>
      <c r="N355" s="144" t="s">
        <v>43</v>
      </c>
      <c r="O355" s="51"/>
      <c r="P355" s="145">
        <f>O355*H355</f>
        <v>0</v>
      </c>
      <c r="Q355" s="145">
        <v>0</v>
      </c>
      <c r="R355" s="145">
        <f>Q355*H355</f>
        <v>0</v>
      </c>
      <c r="S355" s="145">
        <v>0</v>
      </c>
      <c r="T355" s="146">
        <f>S355*H355</f>
        <v>0</v>
      </c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R355" s="147" t="s">
        <v>829</v>
      </c>
      <c r="AT355" s="147" t="s">
        <v>149</v>
      </c>
      <c r="AU355" s="147" t="s">
        <v>80</v>
      </c>
      <c r="AY355" s="15" t="s">
        <v>146</v>
      </c>
      <c r="BE355" s="148">
        <f>IF(N355="základní",J355,0)</f>
        <v>0</v>
      </c>
      <c r="BF355" s="148">
        <f>IF(N355="snížená",J355,0)</f>
        <v>0</v>
      </c>
      <c r="BG355" s="148">
        <f>IF(N355="zákl. přenesená",J355,0)</f>
        <v>0</v>
      </c>
      <c r="BH355" s="148">
        <f>IF(N355="sníž. přenesená",J355,0)</f>
        <v>0</v>
      </c>
      <c r="BI355" s="148">
        <f>IF(N355="nulová",J355,0)</f>
        <v>0</v>
      </c>
      <c r="BJ355" s="15" t="s">
        <v>80</v>
      </c>
      <c r="BK355" s="148">
        <f>ROUND(I355*H355,2)</f>
        <v>0</v>
      </c>
      <c r="BL355" s="15" t="s">
        <v>829</v>
      </c>
      <c r="BM355" s="147" t="s">
        <v>835</v>
      </c>
    </row>
    <row r="356" spans="1:47" s="2" customFormat="1" ht="12">
      <c r="A356" s="30"/>
      <c r="B356" s="31"/>
      <c r="C356" s="30"/>
      <c r="D356" s="149" t="s">
        <v>156</v>
      </c>
      <c r="E356" s="30"/>
      <c r="F356" s="150" t="s">
        <v>836</v>
      </c>
      <c r="G356" s="30"/>
      <c r="H356" s="30"/>
      <c r="I356" s="151"/>
      <c r="J356" s="30"/>
      <c r="K356" s="30"/>
      <c r="L356" s="31"/>
      <c r="M356" s="152"/>
      <c r="N356" s="153"/>
      <c r="O356" s="51"/>
      <c r="P356" s="51"/>
      <c r="Q356" s="51"/>
      <c r="R356" s="51"/>
      <c r="S356" s="51"/>
      <c r="T356" s="52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T356" s="15" t="s">
        <v>156</v>
      </c>
      <c r="AU356" s="15" t="s">
        <v>80</v>
      </c>
    </row>
    <row r="357" spans="1:65" s="2" customFormat="1" ht="16.5" customHeight="1">
      <c r="A357" s="30"/>
      <c r="B357" s="135"/>
      <c r="C357" s="136" t="s">
        <v>837</v>
      </c>
      <c r="D357" s="136" t="s">
        <v>149</v>
      </c>
      <c r="E357" s="137" t="s">
        <v>838</v>
      </c>
      <c r="F357" s="138" t="s">
        <v>839</v>
      </c>
      <c r="G357" s="139" t="s">
        <v>828</v>
      </c>
      <c r="H357" s="140">
        <v>20</v>
      </c>
      <c r="I357" s="141"/>
      <c r="J357" s="142">
        <f>ROUND(I357*H357,2)</f>
        <v>0</v>
      </c>
      <c r="K357" s="138" t="s">
        <v>3</v>
      </c>
      <c r="L357" s="31"/>
      <c r="M357" s="143" t="s">
        <v>3</v>
      </c>
      <c r="N357" s="144" t="s">
        <v>43</v>
      </c>
      <c r="O357" s="51"/>
      <c r="P357" s="145">
        <f>O357*H357</f>
        <v>0</v>
      </c>
      <c r="Q357" s="145">
        <v>0</v>
      </c>
      <c r="R357" s="145">
        <f>Q357*H357</f>
        <v>0</v>
      </c>
      <c r="S357" s="145">
        <v>0</v>
      </c>
      <c r="T357" s="146">
        <f>S357*H357</f>
        <v>0</v>
      </c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R357" s="147" t="s">
        <v>840</v>
      </c>
      <c r="AT357" s="147" t="s">
        <v>149</v>
      </c>
      <c r="AU357" s="147" t="s">
        <v>80</v>
      </c>
      <c r="AY357" s="15" t="s">
        <v>146</v>
      </c>
      <c r="BE357" s="148">
        <f>IF(N357="základní",J357,0)</f>
        <v>0</v>
      </c>
      <c r="BF357" s="148">
        <f>IF(N357="snížená",J357,0)</f>
        <v>0</v>
      </c>
      <c r="BG357" s="148">
        <f>IF(N357="zákl. přenesená",J357,0)</f>
        <v>0</v>
      </c>
      <c r="BH357" s="148">
        <f>IF(N357="sníž. přenesená",J357,0)</f>
        <v>0</v>
      </c>
      <c r="BI357" s="148">
        <f>IF(N357="nulová",J357,0)</f>
        <v>0</v>
      </c>
      <c r="BJ357" s="15" t="s">
        <v>80</v>
      </c>
      <c r="BK357" s="148">
        <f>ROUND(I357*H357,2)</f>
        <v>0</v>
      </c>
      <c r="BL357" s="15" t="s">
        <v>840</v>
      </c>
      <c r="BM357" s="147" t="s">
        <v>841</v>
      </c>
    </row>
    <row r="358" spans="1:65" s="2" customFormat="1" ht="16.5" customHeight="1">
      <c r="A358" s="30"/>
      <c r="B358" s="135"/>
      <c r="C358" s="136" t="s">
        <v>842</v>
      </c>
      <c r="D358" s="136" t="s">
        <v>149</v>
      </c>
      <c r="E358" s="137" t="s">
        <v>843</v>
      </c>
      <c r="F358" s="138" t="s">
        <v>844</v>
      </c>
      <c r="G358" s="139" t="s">
        <v>828</v>
      </c>
      <c r="H358" s="140">
        <v>16</v>
      </c>
      <c r="I358" s="141"/>
      <c r="J358" s="142">
        <f>ROUND(I358*H358,2)</f>
        <v>0</v>
      </c>
      <c r="K358" s="138" t="s">
        <v>3</v>
      </c>
      <c r="L358" s="31"/>
      <c r="M358" s="143" t="s">
        <v>3</v>
      </c>
      <c r="N358" s="144" t="s">
        <v>43</v>
      </c>
      <c r="O358" s="51"/>
      <c r="P358" s="145">
        <f>O358*H358</f>
        <v>0</v>
      </c>
      <c r="Q358" s="145">
        <v>0</v>
      </c>
      <c r="R358" s="145">
        <f>Q358*H358</f>
        <v>0</v>
      </c>
      <c r="S358" s="145">
        <v>0</v>
      </c>
      <c r="T358" s="146">
        <f>S358*H358</f>
        <v>0</v>
      </c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R358" s="147" t="s">
        <v>840</v>
      </c>
      <c r="AT358" s="147" t="s">
        <v>149</v>
      </c>
      <c r="AU358" s="147" t="s">
        <v>80</v>
      </c>
      <c r="AY358" s="15" t="s">
        <v>146</v>
      </c>
      <c r="BE358" s="148">
        <f>IF(N358="základní",J358,0)</f>
        <v>0</v>
      </c>
      <c r="BF358" s="148">
        <f>IF(N358="snížená",J358,0)</f>
        <v>0</v>
      </c>
      <c r="BG358" s="148">
        <f>IF(N358="zákl. přenesená",J358,0)</f>
        <v>0</v>
      </c>
      <c r="BH358" s="148">
        <f>IF(N358="sníž. přenesená",J358,0)</f>
        <v>0</v>
      </c>
      <c r="BI358" s="148">
        <f>IF(N358="nulová",J358,0)</f>
        <v>0</v>
      </c>
      <c r="BJ358" s="15" t="s">
        <v>80</v>
      </c>
      <c r="BK358" s="148">
        <f>ROUND(I358*H358,2)</f>
        <v>0</v>
      </c>
      <c r="BL358" s="15" t="s">
        <v>840</v>
      </c>
      <c r="BM358" s="147" t="s">
        <v>845</v>
      </c>
    </row>
    <row r="359" spans="1:65" s="2" customFormat="1" ht="16.5" customHeight="1">
      <c r="A359" s="30"/>
      <c r="B359" s="135"/>
      <c r="C359" s="154" t="s">
        <v>846</v>
      </c>
      <c r="D359" s="154" t="s">
        <v>275</v>
      </c>
      <c r="E359" s="155" t="s">
        <v>847</v>
      </c>
      <c r="F359" s="156" t="s">
        <v>848</v>
      </c>
      <c r="G359" s="157" t="s">
        <v>347</v>
      </c>
      <c r="H359" s="158">
        <v>1</v>
      </c>
      <c r="I359" s="159"/>
      <c r="J359" s="160">
        <f>ROUND(I359*H359,2)</f>
        <v>0</v>
      </c>
      <c r="K359" s="156" t="s">
        <v>3</v>
      </c>
      <c r="L359" s="161"/>
      <c r="M359" s="162" t="s">
        <v>3</v>
      </c>
      <c r="N359" s="163" t="s">
        <v>43</v>
      </c>
      <c r="O359" s="51"/>
      <c r="P359" s="145">
        <f>O359*H359</f>
        <v>0</v>
      </c>
      <c r="Q359" s="145">
        <v>0</v>
      </c>
      <c r="R359" s="145">
        <f>Q359*H359</f>
        <v>0</v>
      </c>
      <c r="S359" s="145">
        <v>0</v>
      </c>
      <c r="T359" s="146">
        <f>S359*H359</f>
        <v>0</v>
      </c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R359" s="147" t="s">
        <v>840</v>
      </c>
      <c r="AT359" s="147" t="s">
        <v>275</v>
      </c>
      <c r="AU359" s="147" t="s">
        <v>80</v>
      </c>
      <c r="AY359" s="15" t="s">
        <v>146</v>
      </c>
      <c r="BE359" s="148">
        <f>IF(N359="základní",J359,0)</f>
        <v>0</v>
      </c>
      <c r="BF359" s="148">
        <f>IF(N359="snížená",J359,0)</f>
        <v>0</v>
      </c>
      <c r="BG359" s="148">
        <f>IF(N359="zákl. přenesená",J359,0)</f>
        <v>0</v>
      </c>
      <c r="BH359" s="148">
        <f>IF(N359="sníž. přenesená",J359,0)</f>
        <v>0</v>
      </c>
      <c r="BI359" s="148">
        <f>IF(N359="nulová",J359,0)</f>
        <v>0</v>
      </c>
      <c r="BJ359" s="15" t="s">
        <v>80</v>
      </c>
      <c r="BK359" s="148">
        <f>ROUND(I359*H359,2)</f>
        <v>0</v>
      </c>
      <c r="BL359" s="15" t="s">
        <v>840</v>
      </c>
      <c r="BM359" s="147" t="s">
        <v>849</v>
      </c>
    </row>
    <row r="360" spans="2:63" s="12" customFormat="1" ht="25.9" customHeight="1">
      <c r="B360" s="122"/>
      <c r="D360" s="123" t="s">
        <v>71</v>
      </c>
      <c r="E360" s="124" t="s">
        <v>850</v>
      </c>
      <c r="F360" s="124" t="s">
        <v>851</v>
      </c>
      <c r="I360" s="125"/>
      <c r="J360" s="126">
        <f>BK360</f>
        <v>0</v>
      </c>
      <c r="L360" s="122"/>
      <c r="M360" s="127"/>
      <c r="N360" s="128"/>
      <c r="O360" s="128"/>
      <c r="P360" s="129">
        <f>P361+P363+P369+P371+P374</f>
        <v>0</v>
      </c>
      <c r="Q360" s="128"/>
      <c r="R360" s="129">
        <f>R361+R363+R369+R371+R374</f>
        <v>0</v>
      </c>
      <c r="S360" s="128"/>
      <c r="T360" s="130">
        <f>T361+T363+T369+T371+T374</f>
        <v>0</v>
      </c>
      <c r="AR360" s="123" t="s">
        <v>172</v>
      </c>
      <c r="AT360" s="131" t="s">
        <v>71</v>
      </c>
      <c r="AU360" s="131" t="s">
        <v>72</v>
      </c>
      <c r="AY360" s="123" t="s">
        <v>146</v>
      </c>
      <c r="BK360" s="132">
        <f>BK361+BK363+BK369+BK371+BK374</f>
        <v>0</v>
      </c>
    </row>
    <row r="361" spans="2:63" s="12" customFormat="1" ht="22.9" customHeight="1">
      <c r="B361" s="122"/>
      <c r="D361" s="123" t="s">
        <v>71</v>
      </c>
      <c r="E361" s="133" t="s">
        <v>852</v>
      </c>
      <c r="F361" s="133" t="s">
        <v>853</v>
      </c>
      <c r="I361" s="125"/>
      <c r="J361" s="134">
        <f>BK361</f>
        <v>0</v>
      </c>
      <c r="L361" s="122"/>
      <c r="M361" s="127"/>
      <c r="N361" s="128"/>
      <c r="O361" s="128"/>
      <c r="P361" s="129">
        <f>P362</f>
        <v>0</v>
      </c>
      <c r="Q361" s="128"/>
      <c r="R361" s="129">
        <f>R362</f>
        <v>0</v>
      </c>
      <c r="S361" s="128"/>
      <c r="T361" s="130">
        <f>T362</f>
        <v>0</v>
      </c>
      <c r="AR361" s="123" t="s">
        <v>172</v>
      </c>
      <c r="AT361" s="131" t="s">
        <v>71</v>
      </c>
      <c r="AU361" s="131" t="s">
        <v>80</v>
      </c>
      <c r="AY361" s="123" t="s">
        <v>146</v>
      </c>
      <c r="BK361" s="132">
        <f>BK362</f>
        <v>0</v>
      </c>
    </row>
    <row r="362" spans="1:65" s="2" customFormat="1" ht="16.5" customHeight="1">
      <c r="A362" s="30"/>
      <c r="B362" s="135"/>
      <c r="C362" s="136" t="s">
        <v>854</v>
      </c>
      <c r="D362" s="136" t="s">
        <v>149</v>
      </c>
      <c r="E362" s="137" t="s">
        <v>855</v>
      </c>
      <c r="F362" s="138" t="s">
        <v>856</v>
      </c>
      <c r="G362" s="139" t="s">
        <v>347</v>
      </c>
      <c r="H362" s="140">
        <v>1</v>
      </c>
      <c r="I362" s="141"/>
      <c r="J362" s="142">
        <f>ROUND(I362*H362,2)</f>
        <v>0</v>
      </c>
      <c r="K362" s="138" t="s">
        <v>3</v>
      </c>
      <c r="L362" s="31"/>
      <c r="M362" s="143" t="s">
        <v>3</v>
      </c>
      <c r="N362" s="144" t="s">
        <v>43</v>
      </c>
      <c r="O362" s="51"/>
      <c r="P362" s="145">
        <f>O362*H362</f>
        <v>0</v>
      </c>
      <c r="Q362" s="145">
        <v>0</v>
      </c>
      <c r="R362" s="145">
        <f>Q362*H362</f>
        <v>0</v>
      </c>
      <c r="S362" s="145">
        <v>0</v>
      </c>
      <c r="T362" s="146">
        <f>S362*H362</f>
        <v>0</v>
      </c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R362" s="147" t="s">
        <v>857</v>
      </c>
      <c r="AT362" s="147" t="s">
        <v>149</v>
      </c>
      <c r="AU362" s="147" t="s">
        <v>82</v>
      </c>
      <c r="AY362" s="15" t="s">
        <v>146</v>
      </c>
      <c r="BE362" s="148">
        <f>IF(N362="základní",J362,0)</f>
        <v>0</v>
      </c>
      <c r="BF362" s="148">
        <f>IF(N362="snížená",J362,0)</f>
        <v>0</v>
      </c>
      <c r="BG362" s="148">
        <f>IF(N362="zákl. přenesená",J362,0)</f>
        <v>0</v>
      </c>
      <c r="BH362" s="148">
        <f>IF(N362="sníž. přenesená",J362,0)</f>
        <v>0</v>
      </c>
      <c r="BI362" s="148">
        <f>IF(N362="nulová",J362,0)</f>
        <v>0</v>
      </c>
      <c r="BJ362" s="15" t="s">
        <v>80</v>
      </c>
      <c r="BK362" s="148">
        <f>ROUND(I362*H362,2)</f>
        <v>0</v>
      </c>
      <c r="BL362" s="15" t="s">
        <v>857</v>
      </c>
      <c r="BM362" s="147" t="s">
        <v>858</v>
      </c>
    </row>
    <row r="363" spans="2:63" s="12" customFormat="1" ht="22.9" customHeight="1">
      <c r="B363" s="122"/>
      <c r="D363" s="123" t="s">
        <v>71</v>
      </c>
      <c r="E363" s="133" t="s">
        <v>859</v>
      </c>
      <c r="F363" s="133" t="s">
        <v>860</v>
      </c>
      <c r="I363" s="125"/>
      <c r="J363" s="134">
        <f>BK363</f>
        <v>0</v>
      </c>
      <c r="L363" s="122"/>
      <c r="M363" s="127"/>
      <c r="N363" s="128"/>
      <c r="O363" s="128"/>
      <c r="P363" s="129">
        <f>SUM(P364:P368)</f>
        <v>0</v>
      </c>
      <c r="Q363" s="128"/>
      <c r="R363" s="129">
        <f>SUM(R364:R368)</f>
        <v>0</v>
      </c>
      <c r="S363" s="128"/>
      <c r="T363" s="130">
        <f>SUM(T364:T368)</f>
        <v>0</v>
      </c>
      <c r="AR363" s="123" t="s">
        <v>172</v>
      </c>
      <c r="AT363" s="131" t="s">
        <v>71</v>
      </c>
      <c r="AU363" s="131" t="s">
        <v>80</v>
      </c>
      <c r="AY363" s="123" t="s">
        <v>146</v>
      </c>
      <c r="BK363" s="132">
        <f>SUM(BK364:BK368)</f>
        <v>0</v>
      </c>
    </row>
    <row r="364" spans="1:65" s="2" customFormat="1" ht="16.5" customHeight="1">
      <c r="A364" s="30"/>
      <c r="B364" s="135"/>
      <c r="C364" s="136" t="s">
        <v>861</v>
      </c>
      <c r="D364" s="136" t="s">
        <v>149</v>
      </c>
      <c r="E364" s="137" t="s">
        <v>862</v>
      </c>
      <c r="F364" s="138" t="s">
        <v>863</v>
      </c>
      <c r="G364" s="139" t="s">
        <v>347</v>
      </c>
      <c r="H364" s="140">
        <v>1</v>
      </c>
      <c r="I364" s="141"/>
      <c r="J364" s="142">
        <f>ROUND(I364*H364,2)</f>
        <v>0</v>
      </c>
      <c r="K364" s="138" t="s">
        <v>153</v>
      </c>
      <c r="L364" s="31"/>
      <c r="M364" s="143" t="s">
        <v>3</v>
      </c>
      <c r="N364" s="144" t="s">
        <v>43</v>
      </c>
      <c r="O364" s="51"/>
      <c r="P364" s="145">
        <f>O364*H364</f>
        <v>0</v>
      </c>
      <c r="Q364" s="145">
        <v>0</v>
      </c>
      <c r="R364" s="145">
        <f>Q364*H364</f>
        <v>0</v>
      </c>
      <c r="S364" s="145">
        <v>0</v>
      </c>
      <c r="T364" s="146">
        <f>S364*H364</f>
        <v>0</v>
      </c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R364" s="147" t="s">
        <v>857</v>
      </c>
      <c r="AT364" s="147" t="s">
        <v>149</v>
      </c>
      <c r="AU364" s="147" t="s">
        <v>82</v>
      </c>
      <c r="AY364" s="15" t="s">
        <v>146</v>
      </c>
      <c r="BE364" s="148">
        <f>IF(N364="základní",J364,0)</f>
        <v>0</v>
      </c>
      <c r="BF364" s="148">
        <f>IF(N364="snížená",J364,0)</f>
        <v>0</v>
      </c>
      <c r="BG364" s="148">
        <f>IF(N364="zákl. přenesená",J364,0)</f>
        <v>0</v>
      </c>
      <c r="BH364" s="148">
        <f>IF(N364="sníž. přenesená",J364,0)</f>
        <v>0</v>
      </c>
      <c r="BI364" s="148">
        <f>IF(N364="nulová",J364,0)</f>
        <v>0</v>
      </c>
      <c r="BJ364" s="15" t="s">
        <v>80</v>
      </c>
      <c r="BK364" s="148">
        <f>ROUND(I364*H364,2)</f>
        <v>0</v>
      </c>
      <c r="BL364" s="15" t="s">
        <v>857</v>
      </c>
      <c r="BM364" s="147" t="s">
        <v>864</v>
      </c>
    </row>
    <row r="365" spans="1:47" s="2" customFormat="1" ht="12">
      <c r="A365" s="30"/>
      <c r="B365" s="31"/>
      <c r="C365" s="30"/>
      <c r="D365" s="149" t="s">
        <v>156</v>
      </c>
      <c r="E365" s="30"/>
      <c r="F365" s="150" t="s">
        <v>865</v>
      </c>
      <c r="G365" s="30"/>
      <c r="H365" s="30"/>
      <c r="I365" s="151"/>
      <c r="J365" s="30"/>
      <c r="K365" s="30"/>
      <c r="L365" s="31"/>
      <c r="M365" s="152"/>
      <c r="N365" s="153"/>
      <c r="O365" s="51"/>
      <c r="P365" s="51"/>
      <c r="Q365" s="51"/>
      <c r="R365" s="51"/>
      <c r="S365" s="51"/>
      <c r="T365" s="52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T365" s="15" t="s">
        <v>156</v>
      </c>
      <c r="AU365" s="15" t="s">
        <v>82</v>
      </c>
    </row>
    <row r="366" spans="1:65" s="2" customFormat="1" ht="16.5" customHeight="1">
      <c r="A366" s="30"/>
      <c r="B366" s="135"/>
      <c r="C366" s="136" t="s">
        <v>866</v>
      </c>
      <c r="D366" s="136" t="s">
        <v>149</v>
      </c>
      <c r="E366" s="137" t="s">
        <v>867</v>
      </c>
      <c r="F366" s="138" t="s">
        <v>868</v>
      </c>
      <c r="G366" s="139" t="s">
        <v>347</v>
      </c>
      <c r="H366" s="140">
        <v>1</v>
      </c>
      <c r="I366" s="141"/>
      <c r="J366" s="142">
        <f>ROUND(I366*H366,2)</f>
        <v>0</v>
      </c>
      <c r="K366" s="138" t="s">
        <v>3</v>
      </c>
      <c r="L366" s="31"/>
      <c r="M366" s="143" t="s">
        <v>3</v>
      </c>
      <c r="N366" s="144" t="s">
        <v>43</v>
      </c>
      <c r="O366" s="51"/>
      <c r="P366" s="145">
        <f>O366*H366</f>
        <v>0</v>
      </c>
      <c r="Q366" s="145">
        <v>0</v>
      </c>
      <c r="R366" s="145">
        <f>Q366*H366</f>
        <v>0</v>
      </c>
      <c r="S366" s="145">
        <v>0</v>
      </c>
      <c r="T366" s="146">
        <f>S366*H366</f>
        <v>0</v>
      </c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R366" s="147" t="s">
        <v>857</v>
      </c>
      <c r="AT366" s="147" t="s">
        <v>149</v>
      </c>
      <c r="AU366" s="147" t="s">
        <v>82</v>
      </c>
      <c r="AY366" s="15" t="s">
        <v>146</v>
      </c>
      <c r="BE366" s="148">
        <f>IF(N366="základní",J366,0)</f>
        <v>0</v>
      </c>
      <c r="BF366" s="148">
        <f>IF(N366="snížená",J366,0)</f>
        <v>0</v>
      </c>
      <c r="BG366" s="148">
        <f>IF(N366="zákl. přenesená",J366,0)</f>
        <v>0</v>
      </c>
      <c r="BH366" s="148">
        <f>IF(N366="sníž. přenesená",J366,0)</f>
        <v>0</v>
      </c>
      <c r="BI366" s="148">
        <f>IF(N366="nulová",J366,0)</f>
        <v>0</v>
      </c>
      <c r="BJ366" s="15" t="s">
        <v>80</v>
      </c>
      <c r="BK366" s="148">
        <f>ROUND(I366*H366,2)</f>
        <v>0</v>
      </c>
      <c r="BL366" s="15" t="s">
        <v>857</v>
      </c>
      <c r="BM366" s="147" t="s">
        <v>869</v>
      </c>
    </row>
    <row r="367" spans="1:65" s="2" customFormat="1" ht="16.5" customHeight="1">
      <c r="A367" s="30"/>
      <c r="B367" s="135"/>
      <c r="C367" s="136" t="s">
        <v>870</v>
      </c>
      <c r="D367" s="136" t="s">
        <v>149</v>
      </c>
      <c r="E367" s="137" t="s">
        <v>871</v>
      </c>
      <c r="F367" s="138" t="s">
        <v>872</v>
      </c>
      <c r="G367" s="139" t="s">
        <v>347</v>
      </c>
      <c r="H367" s="140">
        <v>1</v>
      </c>
      <c r="I367" s="141"/>
      <c r="J367" s="142">
        <f>ROUND(I367*H367,2)</f>
        <v>0</v>
      </c>
      <c r="K367" s="138" t="s">
        <v>153</v>
      </c>
      <c r="L367" s="31"/>
      <c r="M367" s="143" t="s">
        <v>3</v>
      </c>
      <c r="N367" s="144" t="s">
        <v>43</v>
      </c>
      <c r="O367" s="51"/>
      <c r="P367" s="145">
        <f>O367*H367</f>
        <v>0</v>
      </c>
      <c r="Q367" s="145">
        <v>0</v>
      </c>
      <c r="R367" s="145">
        <f>Q367*H367</f>
        <v>0</v>
      </c>
      <c r="S367" s="145">
        <v>0</v>
      </c>
      <c r="T367" s="146">
        <f>S367*H367</f>
        <v>0</v>
      </c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R367" s="147" t="s">
        <v>857</v>
      </c>
      <c r="AT367" s="147" t="s">
        <v>149</v>
      </c>
      <c r="AU367" s="147" t="s">
        <v>82</v>
      </c>
      <c r="AY367" s="15" t="s">
        <v>146</v>
      </c>
      <c r="BE367" s="148">
        <f>IF(N367="základní",J367,0)</f>
        <v>0</v>
      </c>
      <c r="BF367" s="148">
        <f>IF(N367="snížená",J367,0)</f>
        <v>0</v>
      </c>
      <c r="BG367" s="148">
        <f>IF(N367="zákl. přenesená",J367,0)</f>
        <v>0</v>
      </c>
      <c r="BH367" s="148">
        <f>IF(N367="sníž. přenesená",J367,0)</f>
        <v>0</v>
      </c>
      <c r="BI367" s="148">
        <f>IF(N367="nulová",J367,0)</f>
        <v>0</v>
      </c>
      <c r="BJ367" s="15" t="s">
        <v>80</v>
      </c>
      <c r="BK367" s="148">
        <f>ROUND(I367*H367,2)</f>
        <v>0</v>
      </c>
      <c r="BL367" s="15" t="s">
        <v>857</v>
      </c>
      <c r="BM367" s="147" t="s">
        <v>873</v>
      </c>
    </row>
    <row r="368" spans="1:47" s="2" customFormat="1" ht="12">
      <c r="A368" s="30"/>
      <c r="B368" s="31"/>
      <c r="C368" s="30"/>
      <c r="D368" s="149" t="s">
        <v>156</v>
      </c>
      <c r="E368" s="30"/>
      <c r="F368" s="150" t="s">
        <v>874</v>
      </c>
      <c r="G368" s="30"/>
      <c r="H368" s="30"/>
      <c r="I368" s="151"/>
      <c r="J368" s="30"/>
      <c r="K368" s="30"/>
      <c r="L368" s="31"/>
      <c r="M368" s="152"/>
      <c r="N368" s="153"/>
      <c r="O368" s="51"/>
      <c r="P368" s="51"/>
      <c r="Q368" s="51"/>
      <c r="R368" s="51"/>
      <c r="S368" s="51"/>
      <c r="T368" s="52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T368" s="15" t="s">
        <v>156</v>
      </c>
      <c r="AU368" s="15" t="s">
        <v>82</v>
      </c>
    </row>
    <row r="369" spans="2:63" s="12" customFormat="1" ht="22.9" customHeight="1">
      <c r="B369" s="122"/>
      <c r="D369" s="123" t="s">
        <v>71</v>
      </c>
      <c r="E369" s="133" t="s">
        <v>875</v>
      </c>
      <c r="F369" s="133" t="s">
        <v>876</v>
      </c>
      <c r="I369" s="125"/>
      <c r="J369" s="134">
        <f>BK369</f>
        <v>0</v>
      </c>
      <c r="L369" s="122"/>
      <c r="M369" s="127"/>
      <c r="N369" s="128"/>
      <c r="O369" s="128"/>
      <c r="P369" s="129">
        <f>P370</f>
        <v>0</v>
      </c>
      <c r="Q369" s="128"/>
      <c r="R369" s="129">
        <f>R370</f>
        <v>0</v>
      </c>
      <c r="S369" s="128"/>
      <c r="T369" s="130">
        <f>T370</f>
        <v>0</v>
      </c>
      <c r="AR369" s="123" t="s">
        <v>172</v>
      </c>
      <c r="AT369" s="131" t="s">
        <v>71</v>
      </c>
      <c r="AU369" s="131" t="s">
        <v>80</v>
      </c>
      <c r="AY369" s="123" t="s">
        <v>146</v>
      </c>
      <c r="BK369" s="132">
        <f>BK370</f>
        <v>0</v>
      </c>
    </row>
    <row r="370" spans="1:65" s="2" customFormat="1" ht="16.5" customHeight="1">
      <c r="A370" s="30"/>
      <c r="B370" s="135"/>
      <c r="C370" s="136" t="s">
        <v>877</v>
      </c>
      <c r="D370" s="136" t="s">
        <v>149</v>
      </c>
      <c r="E370" s="137" t="s">
        <v>878</v>
      </c>
      <c r="F370" s="138" t="s">
        <v>879</v>
      </c>
      <c r="G370" s="139" t="s">
        <v>347</v>
      </c>
      <c r="H370" s="140">
        <v>1</v>
      </c>
      <c r="I370" s="141"/>
      <c r="J370" s="142">
        <f>ROUND(I370*H370,2)</f>
        <v>0</v>
      </c>
      <c r="K370" s="138" t="s">
        <v>3</v>
      </c>
      <c r="L370" s="31"/>
      <c r="M370" s="143" t="s">
        <v>3</v>
      </c>
      <c r="N370" s="144" t="s">
        <v>43</v>
      </c>
      <c r="O370" s="51"/>
      <c r="P370" s="145">
        <f>O370*H370</f>
        <v>0</v>
      </c>
      <c r="Q370" s="145">
        <v>0</v>
      </c>
      <c r="R370" s="145">
        <f>Q370*H370</f>
        <v>0</v>
      </c>
      <c r="S370" s="145">
        <v>0</v>
      </c>
      <c r="T370" s="146">
        <f>S370*H370</f>
        <v>0</v>
      </c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R370" s="147" t="s">
        <v>154</v>
      </c>
      <c r="AT370" s="147" t="s">
        <v>149</v>
      </c>
      <c r="AU370" s="147" t="s">
        <v>82</v>
      </c>
      <c r="AY370" s="15" t="s">
        <v>146</v>
      </c>
      <c r="BE370" s="148">
        <f>IF(N370="základní",J370,0)</f>
        <v>0</v>
      </c>
      <c r="BF370" s="148">
        <f>IF(N370="snížená",J370,0)</f>
        <v>0</v>
      </c>
      <c r="BG370" s="148">
        <f>IF(N370="zákl. přenesená",J370,0)</f>
        <v>0</v>
      </c>
      <c r="BH370" s="148">
        <f>IF(N370="sníž. přenesená",J370,0)</f>
        <v>0</v>
      </c>
      <c r="BI370" s="148">
        <f>IF(N370="nulová",J370,0)</f>
        <v>0</v>
      </c>
      <c r="BJ370" s="15" t="s">
        <v>80</v>
      </c>
      <c r="BK370" s="148">
        <f>ROUND(I370*H370,2)</f>
        <v>0</v>
      </c>
      <c r="BL370" s="15" t="s">
        <v>154</v>
      </c>
      <c r="BM370" s="147" t="s">
        <v>880</v>
      </c>
    </row>
    <row r="371" spans="2:63" s="12" customFormat="1" ht="22.9" customHeight="1">
      <c r="B371" s="122"/>
      <c r="D371" s="123" t="s">
        <v>71</v>
      </c>
      <c r="E371" s="133" t="s">
        <v>881</v>
      </c>
      <c r="F371" s="133" t="s">
        <v>882</v>
      </c>
      <c r="I371" s="125"/>
      <c r="J371" s="134">
        <f>BK371</f>
        <v>0</v>
      </c>
      <c r="L371" s="122"/>
      <c r="M371" s="127"/>
      <c r="N371" s="128"/>
      <c r="O371" s="128"/>
      <c r="P371" s="129">
        <f>SUM(P372:P373)</f>
        <v>0</v>
      </c>
      <c r="Q371" s="128"/>
      <c r="R371" s="129">
        <f>SUM(R372:R373)</f>
        <v>0</v>
      </c>
      <c r="S371" s="128"/>
      <c r="T371" s="130">
        <f>SUM(T372:T373)</f>
        <v>0</v>
      </c>
      <c r="AR371" s="123" t="s">
        <v>172</v>
      </c>
      <c r="AT371" s="131" t="s">
        <v>71</v>
      </c>
      <c r="AU371" s="131" t="s">
        <v>80</v>
      </c>
      <c r="AY371" s="123" t="s">
        <v>146</v>
      </c>
      <c r="BK371" s="132">
        <f>SUM(BK372:BK373)</f>
        <v>0</v>
      </c>
    </row>
    <row r="372" spans="1:65" s="2" customFormat="1" ht="16.5" customHeight="1">
      <c r="A372" s="30"/>
      <c r="B372" s="135"/>
      <c r="C372" s="136" t="s">
        <v>883</v>
      </c>
      <c r="D372" s="136" t="s">
        <v>149</v>
      </c>
      <c r="E372" s="137" t="s">
        <v>884</v>
      </c>
      <c r="F372" s="138" t="s">
        <v>885</v>
      </c>
      <c r="G372" s="139" t="s">
        <v>347</v>
      </c>
      <c r="H372" s="140">
        <v>1</v>
      </c>
      <c r="I372" s="141"/>
      <c r="J372" s="142">
        <f>ROUND(I372*H372,2)</f>
        <v>0</v>
      </c>
      <c r="K372" s="138" t="s">
        <v>3</v>
      </c>
      <c r="L372" s="31"/>
      <c r="M372" s="143" t="s">
        <v>3</v>
      </c>
      <c r="N372" s="144" t="s">
        <v>43</v>
      </c>
      <c r="O372" s="51"/>
      <c r="P372" s="145">
        <f>O372*H372</f>
        <v>0</v>
      </c>
      <c r="Q372" s="145">
        <v>0</v>
      </c>
      <c r="R372" s="145">
        <f>Q372*H372</f>
        <v>0</v>
      </c>
      <c r="S372" s="145">
        <v>0</v>
      </c>
      <c r="T372" s="146">
        <f>S372*H372</f>
        <v>0</v>
      </c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R372" s="147" t="s">
        <v>154</v>
      </c>
      <c r="AT372" s="147" t="s">
        <v>149</v>
      </c>
      <c r="AU372" s="147" t="s">
        <v>82</v>
      </c>
      <c r="AY372" s="15" t="s">
        <v>146</v>
      </c>
      <c r="BE372" s="148">
        <f>IF(N372="základní",J372,0)</f>
        <v>0</v>
      </c>
      <c r="BF372" s="148">
        <f>IF(N372="snížená",J372,0)</f>
        <v>0</v>
      </c>
      <c r="BG372" s="148">
        <f>IF(N372="zákl. přenesená",J372,0)</f>
        <v>0</v>
      </c>
      <c r="BH372" s="148">
        <f>IF(N372="sníž. přenesená",J372,0)</f>
        <v>0</v>
      </c>
      <c r="BI372" s="148">
        <f>IF(N372="nulová",J372,0)</f>
        <v>0</v>
      </c>
      <c r="BJ372" s="15" t="s">
        <v>80</v>
      </c>
      <c r="BK372" s="148">
        <f>ROUND(I372*H372,2)</f>
        <v>0</v>
      </c>
      <c r="BL372" s="15" t="s">
        <v>154</v>
      </c>
      <c r="BM372" s="147" t="s">
        <v>886</v>
      </c>
    </row>
    <row r="373" spans="1:65" s="2" customFormat="1" ht="16.5" customHeight="1">
      <c r="A373" s="30"/>
      <c r="B373" s="135"/>
      <c r="C373" s="136" t="s">
        <v>887</v>
      </c>
      <c r="D373" s="136" t="s">
        <v>149</v>
      </c>
      <c r="E373" s="137" t="s">
        <v>888</v>
      </c>
      <c r="F373" s="138" t="s">
        <v>889</v>
      </c>
      <c r="G373" s="139" t="s">
        <v>347</v>
      </c>
      <c r="H373" s="140">
        <v>1</v>
      </c>
      <c r="I373" s="141"/>
      <c r="J373" s="142">
        <f>ROUND(I373*H373,2)</f>
        <v>0</v>
      </c>
      <c r="K373" s="138" t="s">
        <v>3</v>
      </c>
      <c r="L373" s="31"/>
      <c r="M373" s="143" t="s">
        <v>3</v>
      </c>
      <c r="N373" s="144" t="s">
        <v>43</v>
      </c>
      <c r="O373" s="51"/>
      <c r="P373" s="145">
        <f>O373*H373</f>
        <v>0</v>
      </c>
      <c r="Q373" s="145">
        <v>0</v>
      </c>
      <c r="R373" s="145">
        <f>Q373*H373</f>
        <v>0</v>
      </c>
      <c r="S373" s="145">
        <v>0</v>
      </c>
      <c r="T373" s="146">
        <f>S373*H373</f>
        <v>0</v>
      </c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R373" s="147" t="s">
        <v>154</v>
      </c>
      <c r="AT373" s="147" t="s">
        <v>149</v>
      </c>
      <c r="AU373" s="147" t="s">
        <v>82</v>
      </c>
      <c r="AY373" s="15" t="s">
        <v>146</v>
      </c>
      <c r="BE373" s="148">
        <f>IF(N373="základní",J373,0)</f>
        <v>0</v>
      </c>
      <c r="BF373" s="148">
        <f>IF(N373="snížená",J373,0)</f>
        <v>0</v>
      </c>
      <c r="BG373" s="148">
        <f>IF(N373="zákl. přenesená",J373,0)</f>
        <v>0</v>
      </c>
      <c r="BH373" s="148">
        <f>IF(N373="sníž. přenesená",J373,0)</f>
        <v>0</v>
      </c>
      <c r="BI373" s="148">
        <f>IF(N373="nulová",J373,0)</f>
        <v>0</v>
      </c>
      <c r="BJ373" s="15" t="s">
        <v>80</v>
      </c>
      <c r="BK373" s="148">
        <f>ROUND(I373*H373,2)</f>
        <v>0</v>
      </c>
      <c r="BL373" s="15" t="s">
        <v>154</v>
      </c>
      <c r="BM373" s="147" t="s">
        <v>890</v>
      </c>
    </row>
    <row r="374" spans="2:63" s="12" customFormat="1" ht="22.9" customHeight="1">
      <c r="B374" s="122"/>
      <c r="D374" s="123" t="s">
        <v>71</v>
      </c>
      <c r="E374" s="133" t="s">
        <v>891</v>
      </c>
      <c r="F374" s="133" t="s">
        <v>892</v>
      </c>
      <c r="I374" s="125"/>
      <c r="J374" s="134">
        <f>BK374</f>
        <v>0</v>
      </c>
      <c r="L374" s="122"/>
      <c r="M374" s="127"/>
      <c r="N374" s="128"/>
      <c r="O374" s="128"/>
      <c r="P374" s="129">
        <f>SUM(P375:P376)</f>
        <v>0</v>
      </c>
      <c r="Q374" s="128"/>
      <c r="R374" s="129">
        <f>SUM(R375:R376)</f>
        <v>0</v>
      </c>
      <c r="S374" s="128"/>
      <c r="T374" s="130">
        <f>SUM(T375:T376)</f>
        <v>0</v>
      </c>
      <c r="AR374" s="123" t="s">
        <v>172</v>
      </c>
      <c r="AT374" s="131" t="s">
        <v>71</v>
      </c>
      <c r="AU374" s="131" t="s">
        <v>80</v>
      </c>
      <c r="AY374" s="123" t="s">
        <v>146</v>
      </c>
      <c r="BK374" s="132">
        <f>SUM(BK375:BK376)</f>
        <v>0</v>
      </c>
    </row>
    <row r="375" spans="1:65" s="2" customFormat="1" ht="16.5" customHeight="1">
      <c r="A375" s="30"/>
      <c r="B375" s="135"/>
      <c r="C375" s="136" t="s">
        <v>893</v>
      </c>
      <c r="D375" s="136" t="s">
        <v>149</v>
      </c>
      <c r="E375" s="137" t="s">
        <v>894</v>
      </c>
      <c r="F375" s="138" t="s">
        <v>895</v>
      </c>
      <c r="G375" s="139" t="s">
        <v>347</v>
      </c>
      <c r="H375" s="140">
        <v>1</v>
      </c>
      <c r="I375" s="141"/>
      <c r="J375" s="142">
        <f>ROUND(I375*H375,2)</f>
        <v>0</v>
      </c>
      <c r="K375" s="138" t="s">
        <v>3</v>
      </c>
      <c r="L375" s="31"/>
      <c r="M375" s="143" t="s">
        <v>3</v>
      </c>
      <c r="N375" s="144" t="s">
        <v>43</v>
      </c>
      <c r="O375" s="51"/>
      <c r="P375" s="145">
        <f>O375*H375</f>
        <v>0</v>
      </c>
      <c r="Q375" s="145">
        <v>0</v>
      </c>
      <c r="R375" s="145">
        <f>Q375*H375</f>
        <v>0</v>
      </c>
      <c r="S375" s="145">
        <v>0</v>
      </c>
      <c r="T375" s="146">
        <f>S375*H375</f>
        <v>0</v>
      </c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R375" s="147" t="s">
        <v>857</v>
      </c>
      <c r="AT375" s="147" t="s">
        <v>149</v>
      </c>
      <c r="AU375" s="147" t="s">
        <v>82</v>
      </c>
      <c r="AY375" s="15" t="s">
        <v>146</v>
      </c>
      <c r="BE375" s="148">
        <f>IF(N375="základní",J375,0)</f>
        <v>0</v>
      </c>
      <c r="BF375" s="148">
        <f>IF(N375="snížená",J375,0)</f>
        <v>0</v>
      </c>
      <c r="BG375" s="148">
        <f>IF(N375="zákl. přenesená",J375,0)</f>
        <v>0</v>
      </c>
      <c r="BH375" s="148">
        <f>IF(N375="sníž. přenesená",J375,0)</f>
        <v>0</v>
      </c>
      <c r="BI375" s="148">
        <f>IF(N375="nulová",J375,0)</f>
        <v>0</v>
      </c>
      <c r="BJ375" s="15" t="s">
        <v>80</v>
      </c>
      <c r="BK375" s="148">
        <f>ROUND(I375*H375,2)</f>
        <v>0</v>
      </c>
      <c r="BL375" s="15" t="s">
        <v>857</v>
      </c>
      <c r="BM375" s="147" t="s">
        <v>896</v>
      </c>
    </row>
    <row r="376" spans="1:65" s="2" customFormat="1" ht="16.5" customHeight="1">
      <c r="A376" s="30"/>
      <c r="B376" s="135"/>
      <c r="C376" s="136" t="s">
        <v>897</v>
      </c>
      <c r="D376" s="136" t="s">
        <v>149</v>
      </c>
      <c r="E376" s="137" t="s">
        <v>898</v>
      </c>
      <c r="F376" s="138" t="s">
        <v>899</v>
      </c>
      <c r="G376" s="139" t="s">
        <v>347</v>
      </c>
      <c r="H376" s="140">
        <v>1</v>
      </c>
      <c r="I376" s="141"/>
      <c r="J376" s="142">
        <f>ROUND(I376*H376,2)</f>
        <v>0</v>
      </c>
      <c r="K376" s="138" t="s">
        <v>3</v>
      </c>
      <c r="L376" s="31"/>
      <c r="M376" s="164" t="s">
        <v>3</v>
      </c>
      <c r="N376" s="165" t="s">
        <v>43</v>
      </c>
      <c r="O376" s="166"/>
      <c r="P376" s="167">
        <f>O376*H376</f>
        <v>0</v>
      </c>
      <c r="Q376" s="167">
        <v>0</v>
      </c>
      <c r="R376" s="167">
        <f>Q376*H376</f>
        <v>0</v>
      </c>
      <c r="S376" s="167">
        <v>0</v>
      </c>
      <c r="T376" s="168">
        <f>S376*H376</f>
        <v>0</v>
      </c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R376" s="147" t="s">
        <v>154</v>
      </c>
      <c r="AT376" s="147" t="s">
        <v>149</v>
      </c>
      <c r="AU376" s="147" t="s">
        <v>82</v>
      </c>
      <c r="AY376" s="15" t="s">
        <v>146</v>
      </c>
      <c r="BE376" s="148">
        <f>IF(N376="základní",J376,0)</f>
        <v>0</v>
      </c>
      <c r="BF376" s="148">
        <f>IF(N376="snížená",J376,0)</f>
        <v>0</v>
      </c>
      <c r="BG376" s="148">
        <f>IF(N376="zákl. přenesená",J376,0)</f>
        <v>0</v>
      </c>
      <c r="BH376" s="148">
        <f>IF(N376="sníž. přenesená",J376,0)</f>
        <v>0</v>
      </c>
      <c r="BI376" s="148">
        <f>IF(N376="nulová",J376,0)</f>
        <v>0</v>
      </c>
      <c r="BJ376" s="15" t="s">
        <v>80</v>
      </c>
      <c r="BK376" s="148">
        <f>ROUND(I376*H376,2)</f>
        <v>0</v>
      </c>
      <c r="BL376" s="15" t="s">
        <v>154</v>
      </c>
      <c r="BM376" s="147" t="s">
        <v>900</v>
      </c>
    </row>
    <row r="377" spans="1:31" s="2" customFormat="1" ht="6.95" customHeight="1">
      <c r="A377" s="30"/>
      <c r="B377" s="40"/>
      <c r="C377" s="41"/>
      <c r="D377" s="41"/>
      <c r="E377" s="41"/>
      <c r="F377" s="41"/>
      <c r="G377" s="41"/>
      <c r="H377" s="41"/>
      <c r="I377" s="41"/>
      <c r="J377" s="41"/>
      <c r="K377" s="41"/>
      <c r="L377" s="31"/>
      <c r="M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</row>
  </sheetData>
  <autoFilter ref="C107:K376"/>
  <mergeCells count="9">
    <mergeCell ref="E50:H50"/>
    <mergeCell ref="E98:H98"/>
    <mergeCell ref="E100:H100"/>
    <mergeCell ref="L2:V2"/>
    <mergeCell ref="E7:H7"/>
    <mergeCell ref="E9:H9"/>
    <mergeCell ref="E18:H18"/>
    <mergeCell ref="E27:H27"/>
    <mergeCell ref="E48:H48"/>
  </mergeCells>
  <hyperlinks>
    <hyperlink ref="F112" r:id="rId1" display="https://podminky.urs.cz/item/CS_URS_2022_01/311272031"/>
    <hyperlink ref="F114" r:id="rId2" display="https://podminky.urs.cz/item/CS_URS_2022_01/311272125"/>
    <hyperlink ref="F116" r:id="rId3" display="https://podminky.urs.cz/item/CS_URS_2022_01/340271021"/>
    <hyperlink ref="F119" r:id="rId4" display="https://podminky.urs.cz/item/CS_URS_2022_01/411321414"/>
    <hyperlink ref="F121" r:id="rId5" display="https://podminky.urs.cz/item/CS_URS_2022_01/411351011"/>
    <hyperlink ref="F123" r:id="rId6" display="https://podminky.urs.cz/item/CS_URS_2022_01/411351012"/>
    <hyperlink ref="F125" r:id="rId7" display="https://podminky.urs.cz/item/CS_URS_2022_01/411354313"/>
    <hyperlink ref="F127" r:id="rId8" display="https://podminky.urs.cz/item/CS_URS_2022_01/411354314"/>
    <hyperlink ref="F129" r:id="rId9" display="https://podminky.urs.cz/item/CS_URS_2022_01/411361821"/>
    <hyperlink ref="F133" r:id="rId10" display="https://podminky.urs.cz/item/CS_URS_2022_01/611131101"/>
    <hyperlink ref="F135" r:id="rId11" display="https://podminky.urs.cz/item/CS_URS_2022_01/611131121"/>
    <hyperlink ref="F137" r:id="rId12" display="https://podminky.urs.cz/item/CS_URS_2022_01/611311131"/>
    <hyperlink ref="F139" r:id="rId13" display="https://podminky.urs.cz/item/CS_URS_2022_01/611331121"/>
    <hyperlink ref="F141" r:id="rId14" display="https://podminky.urs.cz/item/CS_URS_2022_01/612131101"/>
    <hyperlink ref="F143" r:id="rId15" display="https://podminky.urs.cz/item/CS_URS_2022_01/612131121"/>
    <hyperlink ref="F146" r:id="rId16" display="https://podminky.urs.cz/item/CS_URS_2022_01/612311131"/>
    <hyperlink ref="F149" r:id="rId17" display="https://podminky.urs.cz/item/CS_URS_2022_01/612331101"/>
    <hyperlink ref="F151" r:id="rId18" display="https://podminky.urs.cz/item/CS_URS_2022_01/612331121"/>
    <hyperlink ref="F154" r:id="rId19" display="https://podminky.urs.cz/item/CS_URS_2022_01/622131121"/>
    <hyperlink ref="F156" r:id="rId20" display="https://podminky.urs.cz/item/CS_URS_2022_01/622151001"/>
    <hyperlink ref="F158" r:id="rId21" display="https://podminky.urs.cz/item/CS_URS_2022_01/622222051"/>
    <hyperlink ref="F161" r:id="rId22" display="https://podminky.urs.cz/item/CS_URS_2022_01/622252002"/>
    <hyperlink ref="F167" r:id="rId23" display="https://podminky.urs.cz/item/CS_URS_2022_01/622531012"/>
    <hyperlink ref="F169" r:id="rId24" display="https://podminky.urs.cz/item/CS_URS_2022_01/631311214"/>
    <hyperlink ref="F171" r:id="rId25" display="https://podminky.urs.cz/item/CS_URS_2022_01/631362022"/>
    <hyperlink ref="F173" r:id="rId26" display="https://podminky.urs.cz/item/CS_URS_2022_01/632441111"/>
    <hyperlink ref="F178" r:id="rId27" display="https://podminky.urs.cz/item/CS_URS_2022_01/974042544"/>
    <hyperlink ref="F180" r:id="rId28" display="https://podminky.urs.cz/item/CS_URS_2022_01/974049144"/>
    <hyperlink ref="F191" r:id="rId29" display="https://podminky.urs.cz/item/CS_URS_2022_01/962031133"/>
    <hyperlink ref="F193" r:id="rId30" display="https://podminky.urs.cz/item/CS_URS_2022_01/965042141"/>
    <hyperlink ref="F195" r:id="rId31" display="https://podminky.urs.cz/item/CS_URS_2022_01/965081223"/>
    <hyperlink ref="F197" r:id="rId32" display="https://podminky.urs.cz/item/CS_URS_2022_01/965081611"/>
    <hyperlink ref="F199" r:id="rId33" display="https://podminky.urs.cz/item/CS_URS_2022_01/968062357"/>
    <hyperlink ref="F201" r:id="rId34" display="https://podminky.urs.cz/item/CS_URS_2022_01/978021191"/>
    <hyperlink ref="F203" r:id="rId35" display="https://podminky.urs.cz/item/CS_URS_2022_01/978021291"/>
    <hyperlink ref="F208" r:id="rId36" display="https://podminky.urs.cz/item/CS_URS_2022_01/997013501"/>
    <hyperlink ref="F210" r:id="rId37" display="https://podminky.urs.cz/item/CS_URS_2022_01/997013509"/>
    <hyperlink ref="F212" r:id="rId38" display="https://podminky.urs.cz/item/CS_URS_2022_01/997013631"/>
    <hyperlink ref="F221" r:id="rId39" display="https://podminky.urs.cz/item/CS_URS_2022_01/735111810"/>
    <hyperlink ref="F227" r:id="rId40" display="https://podminky.urs.cz/item/CS_URS_2022_01/735494811"/>
    <hyperlink ref="F229" r:id="rId41" display="https://podminky.urs.cz/item/CS_URS_2022_01/735890802"/>
    <hyperlink ref="F231" r:id="rId42" display="https://podminky.urs.cz/item/CS_URS_2022_01/998735102"/>
    <hyperlink ref="F234" r:id="rId43" display="https://podminky.urs.cz/item/CS_URS_2022_01/741310003"/>
    <hyperlink ref="F237" r:id="rId44" display="https://podminky.urs.cz/item/CS_URS_2022_01/741311815"/>
    <hyperlink ref="F239" r:id="rId45" display="https://podminky.urs.cz/item/CS_URS_2022_01/741313001"/>
    <hyperlink ref="F242" r:id="rId46" display="https://podminky.urs.cz/item/CS_URS_2022_01/741315823"/>
    <hyperlink ref="F244" r:id="rId47" display="https://podminky.urs.cz/item/CS_URS_2022_01/741370002"/>
    <hyperlink ref="F246" r:id="rId48" display="https://podminky.urs.cz/item/CS_URS_2022_01/741371823"/>
    <hyperlink ref="F248" r:id="rId49" display="https://podminky.urs.cz/item/CS_URS_2022_01/741374813"/>
    <hyperlink ref="F250" r:id="rId50" display="https://podminky.urs.cz/item/CS_URS_2022_01/741374823"/>
    <hyperlink ref="F253" r:id="rId51" display="https://podminky.urs.cz/item/CS_URS_2022_01/763111314"/>
    <hyperlink ref="F258" r:id="rId52" display="https://podminky.urs.cz/item/CS_URS_2022_01/763131831"/>
    <hyperlink ref="F260" r:id="rId53" display="https://podminky.urs.cz/item/CS_URS_2022_01/998763302"/>
    <hyperlink ref="F263" r:id="rId54" display="https://podminky.urs.cz/item/CS_URS_2022_01/766691914"/>
    <hyperlink ref="F269" r:id="rId55" display="https://podminky.urs.cz/item/CS_URS_2022_01/998766102"/>
    <hyperlink ref="F272" r:id="rId56" display="https://podminky.urs.cz/item/CS_URS_2022_01/767641800"/>
    <hyperlink ref="F277" r:id="rId57" display="https://podminky.urs.cz/item/CS_URS_2022_01/771111011"/>
    <hyperlink ref="F279" r:id="rId58" display="https://podminky.urs.cz/item/CS_URS_2022_01/771121011"/>
    <hyperlink ref="F281" r:id="rId59" display="https://podminky.urs.cz/item/CS_URS_2022_01/771151011"/>
    <hyperlink ref="F283" r:id="rId60" display="https://podminky.urs.cz/item/CS_URS_2022_01/771574153"/>
    <hyperlink ref="F286" r:id="rId61" display="https://podminky.urs.cz/item/CS_URS_2022_01/998771102"/>
    <hyperlink ref="F289" r:id="rId62" display="https://podminky.urs.cz/item/CS_URS_2022_01/776111111"/>
    <hyperlink ref="F291" r:id="rId63" display="https://podminky.urs.cz/item/CS_URS_2022_01/776111116"/>
    <hyperlink ref="F293" r:id="rId64" display="https://podminky.urs.cz/item/CS_URS_2022_01/776111311"/>
    <hyperlink ref="F295" r:id="rId65" display="https://podminky.urs.cz/item/CS_URS_2022_01/776121321"/>
    <hyperlink ref="F297" r:id="rId66" display="https://podminky.urs.cz/item/CS_URS_2022_01/776201811"/>
    <hyperlink ref="F299" r:id="rId67" display="https://podminky.urs.cz/item/CS_URS_2022_01/776221111"/>
    <hyperlink ref="F302" r:id="rId68" display="https://podminky.urs.cz/item/CS_URS_2022_01/776410811"/>
    <hyperlink ref="F304" r:id="rId69" display="https://podminky.urs.cz/item/CS_URS_2022_01/776411112"/>
    <hyperlink ref="F307" r:id="rId70" display="https://podminky.urs.cz/item/CS_URS_2022_01/776421312"/>
    <hyperlink ref="F310" r:id="rId71" display="https://podminky.urs.cz/item/CS_URS_2022_01/998776102"/>
    <hyperlink ref="F313" r:id="rId72" display="https://podminky.urs.cz/item/CS_URS_2022_01/781111011"/>
    <hyperlink ref="F315" r:id="rId73" display="https://podminky.urs.cz/item/CS_URS_2022_01/781121011"/>
    <hyperlink ref="F318" r:id="rId74" display="https://podminky.urs.cz/item/CS_URS_2022_01/781471810"/>
    <hyperlink ref="F320" r:id="rId75" display="https://podminky.urs.cz/item/CS_URS_2022_01/781474153"/>
    <hyperlink ref="F323" r:id="rId76" display="https://podminky.urs.cz/item/CS_URS_2022_01/781494111"/>
    <hyperlink ref="F325" r:id="rId77" display="https://podminky.urs.cz/item/CS_URS_2022_01/998781102"/>
    <hyperlink ref="F328" r:id="rId78" display="https://podminky.urs.cz/item/CS_URS_2022_01/782331811"/>
    <hyperlink ref="F336" r:id="rId79" display="https://podminky.urs.cz/item/CS_URS_2022_01/783806811"/>
    <hyperlink ref="F340" r:id="rId80" display="https://podminky.urs.cz/item/CS_URS_2022_01/784111001"/>
    <hyperlink ref="F342" r:id="rId81" display="https://podminky.urs.cz/item/CS_URS_2022_01/784181102"/>
    <hyperlink ref="F344" r:id="rId82" display="https://podminky.urs.cz/item/CS_URS_2022_01/784191007"/>
    <hyperlink ref="F346" r:id="rId83" display="https://podminky.urs.cz/item/CS_URS_2022_01/784211101"/>
    <hyperlink ref="F354" r:id="rId84" display="https://podminky.urs.cz/item/CS_URS_2022_01/HZS1301"/>
    <hyperlink ref="F356" r:id="rId85" display="https://podminky.urs.cz/item/CS_URS_2022_01/HZS1331"/>
    <hyperlink ref="F365" r:id="rId86" display="https://podminky.urs.cz/item/CS_URS_2022_01/042503000"/>
    <hyperlink ref="F368" r:id="rId87" display="https://podminky.urs.cz/item/CS_URS_2022_01/049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415" t="s">
        <v>6</v>
      </c>
      <c r="M2" s="416"/>
      <c r="N2" s="416"/>
      <c r="O2" s="416"/>
      <c r="P2" s="416"/>
      <c r="Q2" s="416"/>
      <c r="R2" s="416"/>
      <c r="S2" s="416"/>
      <c r="T2" s="416"/>
      <c r="U2" s="416"/>
      <c r="V2" s="416"/>
      <c r="AT2" s="15" t="s">
        <v>85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82</v>
      </c>
    </row>
    <row r="4" spans="2:46" s="1" customFormat="1" ht="24.95" customHeight="1">
      <c r="B4" s="18"/>
      <c r="D4" s="19" t="s">
        <v>95</v>
      </c>
      <c r="L4" s="18"/>
      <c r="M4" s="86" t="s">
        <v>11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25" t="s">
        <v>17</v>
      </c>
      <c r="L6" s="18"/>
    </row>
    <row r="7" spans="2:12" s="1" customFormat="1" ht="16.5" customHeight="1">
      <c r="B7" s="18"/>
      <c r="E7" s="454" t="str">
        <f>'Rekapitulace stavby'!K6</f>
        <v>Rekonstrukce kuchyně ZŠ Chomutov, Heyrovského 4539</v>
      </c>
      <c r="F7" s="455"/>
      <c r="G7" s="455"/>
      <c r="H7" s="455"/>
      <c r="L7" s="18"/>
    </row>
    <row r="8" spans="1:31" s="2" customFormat="1" ht="12" customHeight="1">
      <c r="A8" s="30"/>
      <c r="B8" s="31"/>
      <c r="C8" s="30"/>
      <c r="D8" s="25" t="s">
        <v>96</v>
      </c>
      <c r="E8" s="30"/>
      <c r="F8" s="30"/>
      <c r="G8" s="30"/>
      <c r="H8" s="30"/>
      <c r="I8" s="30"/>
      <c r="J8" s="30"/>
      <c r="K8" s="30"/>
      <c r="L8" s="8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444" t="s">
        <v>901</v>
      </c>
      <c r="F9" s="453"/>
      <c r="G9" s="453"/>
      <c r="H9" s="453"/>
      <c r="I9" s="30"/>
      <c r="J9" s="30"/>
      <c r="K9" s="30"/>
      <c r="L9" s="8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8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5" t="s">
        <v>19</v>
      </c>
      <c r="E11" s="30"/>
      <c r="F11" s="23" t="s">
        <v>3</v>
      </c>
      <c r="G11" s="30"/>
      <c r="H11" s="30"/>
      <c r="I11" s="25" t="s">
        <v>20</v>
      </c>
      <c r="J11" s="23" t="s">
        <v>3</v>
      </c>
      <c r="K11" s="30"/>
      <c r="L11" s="8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5" t="s">
        <v>21</v>
      </c>
      <c r="E12" s="30"/>
      <c r="F12" s="23" t="s">
        <v>22</v>
      </c>
      <c r="G12" s="30"/>
      <c r="H12" s="30"/>
      <c r="I12" s="25" t="s">
        <v>23</v>
      </c>
      <c r="J12" s="48" t="str">
        <f>'Rekapitulace stavby'!AN8</f>
        <v>23. 3. 2022</v>
      </c>
      <c r="K12" s="30"/>
      <c r="L12" s="8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8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5" t="s">
        <v>25</v>
      </c>
      <c r="E14" s="30"/>
      <c r="F14" s="30"/>
      <c r="G14" s="30"/>
      <c r="H14" s="30"/>
      <c r="I14" s="25" t="s">
        <v>26</v>
      </c>
      <c r="J14" s="23" t="s">
        <v>3</v>
      </c>
      <c r="K14" s="30"/>
      <c r="L14" s="8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3" t="s">
        <v>27</v>
      </c>
      <c r="F15" s="30"/>
      <c r="G15" s="30"/>
      <c r="H15" s="30"/>
      <c r="I15" s="25" t="s">
        <v>28</v>
      </c>
      <c r="J15" s="23" t="s">
        <v>3</v>
      </c>
      <c r="K15" s="30"/>
      <c r="L15" s="8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8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5" t="s">
        <v>29</v>
      </c>
      <c r="E17" s="30"/>
      <c r="F17" s="30"/>
      <c r="G17" s="30"/>
      <c r="H17" s="30"/>
      <c r="I17" s="25" t="s">
        <v>26</v>
      </c>
      <c r="J17" s="26" t="str">
        <f>'Rekapitulace stavby'!AN13</f>
        <v>Vyplň údaj</v>
      </c>
      <c r="K17" s="30"/>
      <c r="L17" s="8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456" t="str">
        <f>'Rekapitulace stavby'!E14</f>
        <v>Vyplň údaj</v>
      </c>
      <c r="F18" s="427"/>
      <c r="G18" s="427"/>
      <c r="H18" s="427"/>
      <c r="I18" s="25" t="s">
        <v>28</v>
      </c>
      <c r="J18" s="26" t="str">
        <f>'Rekapitulace stavby'!AN14</f>
        <v>Vyplň údaj</v>
      </c>
      <c r="K18" s="30"/>
      <c r="L18" s="8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8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5" t="s">
        <v>31</v>
      </c>
      <c r="E20" s="30"/>
      <c r="F20" s="30"/>
      <c r="G20" s="30"/>
      <c r="H20" s="30"/>
      <c r="I20" s="25" t="s">
        <v>26</v>
      </c>
      <c r="J20" s="23" t="s">
        <v>3</v>
      </c>
      <c r="K20" s="30"/>
      <c r="L20" s="8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3" t="s">
        <v>32</v>
      </c>
      <c r="F21" s="30"/>
      <c r="G21" s="30"/>
      <c r="H21" s="30"/>
      <c r="I21" s="25" t="s">
        <v>28</v>
      </c>
      <c r="J21" s="23" t="s">
        <v>3</v>
      </c>
      <c r="K21" s="30"/>
      <c r="L21" s="8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8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5" t="s">
        <v>34</v>
      </c>
      <c r="E23" s="30"/>
      <c r="F23" s="30"/>
      <c r="G23" s="30"/>
      <c r="H23" s="30"/>
      <c r="I23" s="25" t="s">
        <v>26</v>
      </c>
      <c r="J23" s="23" t="s">
        <v>3</v>
      </c>
      <c r="K23" s="30"/>
      <c r="L23" s="8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3" t="s">
        <v>35</v>
      </c>
      <c r="F24" s="30"/>
      <c r="G24" s="30"/>
      <c r="H24" s="30"/>
      <c r="I24" s="25" t="s">
        <v>28</v>
      </c>
      <c r="J24" s="23" t="s">
        <v>3</v>
      </c>
      <c r="K24" s="30"/>
      <c r="L24" s="8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8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5" t="s">
        <v>36</v>
      </c>
      <c r="E26" s="30"/>
      <c r="F26" s="30"/>
      <c r="G26" s="30"/>
      <c r="H26" s="30"/>
      <c r="I26" s="30"/>
      <c r="J26" s="30"/>
      <c r="K26" s="30"/>
      <c r="L26" s="8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88"/>
      <c r="B27" s="89"/>
      <c r="C27" s="88"/>
      <c r="D27" s="88"/>
      <c r="E27" s="431" t="s">
        <v>3</v>
      </c>
      <c r="F27" s="431"/>
      <c r="G27" s="431"/>
      <c r="H27" s="431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8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59"/>
      <c r="E29" s="59"/>
      <c r="F29" s="59"/>
      <c r="G29" s="59"/>
      <c r="H29" s="59"/>
      <c r="I29" s="59"/>
      <c r="J29" s="59"/>
      <c r="K29" s="59"/>
      <c r="L29" s="8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1" t="s">
        <v>38</v>
      </c>
      <c r="E30" s="30"/>
      <c r="F30" s="30"/>
      <c r="G30" s="30"/>
      <c r="H30" s="30"/>
      <c r="I30" s="30"/>
      <c r="J30" s="64">
        <f>ROUND(J87,2)</f>
        <v>0</v>
      </c>
      <c r="K30" s="30"/>
      <c r="L30" s="8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59"/>
      <c r="E31" s="59"/>
      <c r="F31" s="59"/>
      <c r="G31" s="59"/>
      <c r="H31" s="59"/>
      <c r="I31" s="59"/>
      <c r="J31" s="59"/>
      <c r="K31" s="59"/>
      <c r="L31" s="8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40</v>
      </c>
      <c r="G32" s="30"/>
      <c r="H32" s="30"/>
      <c r="I32" s="34" t="s">
        <v>39</v>
      </c>
      <c r="J32" s="34" t="s">
        <v>41</v>
      </c>
      <c r="K32" s="30"/>
      <c r="L32" s="8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2" t="s">
        <v>42</v>
      </c>
      <c r="E33" s="25" t="s">
        <v>43</v>
      </c>
      <c r="F33" s="93">
        <f>ROUND((SUM(BE87:BE155)),2)</f>
        <v>0</v>
      </c>
      <c r="G33" s="30"/>
      <c r="H33" s="30"/>
      <c r="I33" s="94">
        <v>0.21</v>
      </c>
      <c r="J33" s="93">
        <f>ROUND(((SUM(BE87:BE155))*I33),2)</f>
        <v>0</v>
      </c>
      <c r="K33" s="30"/>
      <c r="L33" s="8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5" t="s">
        <v>44</v>
      </c>
      <c r="F34" s="93">
        <f>ROUND((SUM(BF87:BF155)),2)</f>
        <v>0</v>
      </c>
      <c r="G34" s="30"/>
      <c r="H34" s="30"/>
      <c r="I34" s="94">
        <v>0.15</v>
      </c>
      <c r="J34" s="93">
        <f>ROUND(((SUM(BF87:BF155))*I34),2)</f>
        <v>0</v>
      </c>
      <c r="K34" s="30"/>
      <c r="L34" s="8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1"/>
      <c r="C35" s="30"/>
      <c r="D35" s="30"/>
      <c r="E35" s="25" t="s">
        <v>45</v>
      </c>
      <c r="F35" s="93">
        <f>ROUND((SUM(BG87:BG155)),2)</f>
        <v>0</v>
      </c>
      <c r="G35" s="30"/>
      <c r="H35" s="30"/>
      <c r="I35" s="94">
        <v>0.21</v>
      </c>
      <c r="J35" s="93">
        <f>0</f>
        <v>0</v>
      </c>
      <c r="K35" s="30"/>
      <c r="L35" s="8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1"/>
      <c r="C36" s="30"/>
      <c r="D36" s="30"/>
      <c r="E36" s="25" t="s">
        <v>46</v>
      </c>
      <c r="F36" s="93">
        <f>ROUND((SUM(BH87:BH155)),2)</f>
        <v>0</v>
      </c>
      <c r="G36" s="30"/>
      <c r="H36" s="30"/>
      <c r="I36" s="94">
        <v>0.15</v>
      </c>
      <c r="J36" s="93">
        <f>0</f>
        <v>0</v>
      </c>
      <c r="K36" s="30"/>
      <c r="L36" s="8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1"/>
      <c r="C37" s="30"/>
      <c r="D37" s="30"/>
      <c r="E37" s="25" t="s">
        <v>47</v>
      </c>
      <c r="F37" s="93">
        <f>ROUND((SUM(BI87:BI155)),2)</f>
        <v>0</v>
      </c>
      <c r="G37" s="30"/>
      <c r="H37" s="30"/>
      <c r="I37" s="94">
        <v>0</v>
      </c>
      <c r="J37" s="93">
        <f>0</f>
        <v>0</v>
      </c>
      <c r="K37" s="30"/>
      <c r="L37" s="8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8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95"/>
      <c r="D39" s="96" t="s">
        <v>48</v>
      </c>
      <c r="E39" s="53"/>
      <c r="F39" s="53"/>
      <c r="G39" s="97" t="s">
        <v>49</v>
      </c>
      <c r="H39" s="98" t="s">
        <v>50</v>
      </c>
      <c r="I39" s="53"/>
      <c r="J39" s="99">
        <f>SUM(J30:J37)</f>
        <v>0</v>
      </c>
      <c r="K39" s="100"/>
      <c r="L39" s="8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8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4" spans="1:31" s="2" customFormat="1" ht="6.95" customHeight="1">
      <c r="A44" s="30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87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2" customFormat="1" ht="24.95" customHeight="1">
      <c r="A45" s="30"/>
      <c r="B45" s="31"/>
      <c r="C45" s="19" t="s">
        <v>98</v>
      </c>
      <c r="D45" s="30"/>
      <c r="E45" s="30"/>
      <c r="F45" s="30"/>
      <c r="G45" s="30"/>
      <c r="H45" s="30"/>
      <c r="I45" s="30"/>
      <c r="J45" s="30"/>
      <c r="K45" s="30"/>
      <c r="L45" s="87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2" customFormat="1" ht="6.95" customHeight="1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87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2" customFormat="1" ht="12" customHeight="1">
      <c r="A47" s="30"/>
      <c r="B47" s="31"/>
      <c r="C47" s="25" t="s">
        <v>17</v>
      </c>
      <c r="D47" s="30"/>
      <c r="E47" s="30"/>
      <c r="F47" s="30"/>
      <c r="G47" s="30"/>
      <c r="H47" s="30"/>
      <c r="I47" s="30"/>
      <c r="J47" s="30"/>
      <c r="K47" s="30"/>
      <c r="L47" s="87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2" customFormat="1" ht="16.5" customHeight="1">
      <c r="A48" s="30"/>
      <c r="B48" s="31"/>
      <c r="C48" s="30"/>
      <c r="D48" s="30"/>
      <c r="E48" s="454" t="str">
        <f>E7</f>
        <v>Rekonstrukce kuchyně ZŠ Chomutov, Heyrovského 4539</v>
      </c>
      <c r="F48" s="455"/>
      <c r="G48" s="455"/>
      <c r="H48" s="455"/>
      <c r="I48" s="30"/>
      <c r="J48" s="30"/>
      <c r="K48" s="30"/>
      <c r="L48" s="87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31" s="2" customFormat="1" ht="12" customHeight="1">
      <c r="A49" s="30"/>
      <c r="B49" s="31"/>
      <c r="C49" s="25" t="s">
        <v>96</v>
      </c>
      <c r="D49" s="30"/>
      <c r="E49" s="30"/>
      <c r="F49" s="30"/>
      <c r="G49" s="30"/>
      <c r="H49" s="30"/>
      <c r="I49" s="30"/>
      <c r="J49" s="30"/>
      <c r="K49" s="30"/>
      <c r="L49" s="87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31" s="2" customFormat="1" ht="16.5" customHeight="1">
      <c r="A50" s="30"/>
      <c r="B50" s="31"/>
      <c r="C50" s="30"/>
      <c r="D50" s="30"/>
      <c r="E50" s="444" t="str">
        <f>E9</f>
        <v>SO 02 - VZT</v>
      </c>
      <c r="F50" s="453"/>
      <c r="G50" s="453"/>
      <c r="H50" s="453"/>
      <c r="I50" s="30"/>
      <c r="J50" s="30"/>
      <c r="K50" s="30"/>
      <c r="L50" s="87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1:31" s="2" customFormat="1" ht="6.95" customHeight="1">
      <c r="A51" s="30"/>
      <c r="B51" s="31"/>
      <c r="C51" s="30"/>
      <c r="D51" s="30"/>
      <c r="E51" s="30"/>
      <c r="F51" s="30"/>
      <c r="G51" s="30"/>
      <c r="H51" s="30"/>
      <c r="I51" s="30"/>
      <c r="J51" s="30"/>
      <c r="K51" s="30"/>
      <c r="L51" s="87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1:31" s="2" customFormat="1" ht="12" customHeight="1">
      <c r="A52" s="30"/>
      <c r="B52" s="31"/>
      <c r="C52" s="25" t="s">
        <v>21</v>
      </c>
      <c r="D52" s="30"/>
      <c r="E52" s="30"/>
      <c r="F52" s="23" t="str">
        <f>F12</f>
        <v>Chomutov</v>
      </c>
      <c r="G52" s="30"/>
      <c r="H52" s="30"/>
      <c r="I52" s="25" t="s">
        <v>23</v>
      </c>
      <c r="J52" s="48" t="str">
        <f>IF(J12="","",J12)</f>
        <v>23. 3. 2022</v>
      </c>
      <c r="K52" s="30"/>
      <c r="L52" s="87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1:31" s="2" customFormat="1" ht="6.95" customHeight="1">
      <c r="A53" s="30"/>
      <c r="B53" s="31"/>
      <c r="C53" s="30"/>
      <c r="D53" s="30"/>
      <c r="E53" s="30"/>
      <c r="F53" s="30"/>
      <c r="G53" s="30"/>
      <c r="H53" s="30"/>
      <c r="I53" s="30"/>
      <c r="J53" s="30"/>
      <c r="K53" s="30"/>
      <c r="L53" s="87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1:31" s="2" customFormat="1" ht="15.2" customHeight="1">
      <c r="A54" s="30"/>
      <c r="B54" s="31"/>
      <c r="C54" s="25" t="s">
        <v>25</v>
      </c>
      <c r="D54" s="30"/>
      <c r="E54" s="30"/>
      <c r="F54" s="23" t="str">
        <f>E15</f>
        <v>Statutární město Chomutov</v>
      </c>
      <c r="G54" s="30"/>
      <c r="H54" s="30"/>
      <c r="I54" s="25" t="s">
        <v>31</v>
      </c>
      <c r="J54" s="28" t="str">
        <f>E21</f>
        <v xml:space="preserve">Intermont Opatrný </v>
      </c>
      <c r="K54" s="30"/>
      <c r="L54" s="87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1:31" s="2" customFormat="1" ht="15.2" customHeight="1">
      <c r="A55" s="30"/>
      <c r="B55" s="31"/>
      <c r="C55" s="25" t="s">
        <v>29</v>
      </c>
      <c r="D55" s="30"/>
      <c r="E55" s="30"/>
      <c r="F55" s="23" t="str">
        <f>IF(E18="","",E18)</f>
        <v>Vyplň údaj</v>
      </c>
      <c r="G55" s="30"/>
      <c r="H55" s="30"/>
      <c r="I55" s="25" t="s">
        <v>34</v>
      </c>
      <c r="J55" s="28" t="str">
        <f>E24</f>
        <v xml:space="preserve">Jaroslav Kudláček </v>
      </c>
      <c r="K55" s="30"/>
      <c r="L55" s="87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1:31" s="2" customFormat="1" ht="10.35" customHeight="1">
      <c r="A56" s="30"/>
      <c r="B56" s="31"/>
      <c r="C56" s="30"/>
      <c r="D56" s="30"/>
      <c r="E56" s="30"/>
      <c r="F56" s="30"/>
      <c r="G56" s="30"/>
      <c r="H56" s="30"/>
      <c r="I56" s="30"/>
      <c r="J56" s="30"/>
      <c r="K56" s="30"/>
      <c r="L56" s="87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31" s="2" customFormat="1" ht="29.25" customHeight="1">
      <c r="A57" s="30"/>
      <c r="B57" s="31"/>
      <c r="C57" s="101" t="s">
        <v>99</v>
      </c>
      <c r="D57" s="95"/>
      <c r="E57" s="95"/>
      <c r="F57" s="95"/>
      <c r="G57" s="95"/>
      <c r="H57" s="95"/>
      <c r="I57" s="95"/>
      <c r="J57" s="102" t="s">
        <v>100</v>
      </c>
      <c r="K57" s="95"/>
      <c r="L57" s="87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 s="2" customFormat="1" ht="10.35" customHeight="1">
      <c r="A58" s="30"/>
      <c r="B58" s="31"/>
      <c r="C58" s="30"/>
      <c r="D58" s="30"/>
      <c r="E58" s="30"/>
      <c r="F58" s="30"/>
      <c r="G58" s="30"/>
      <c r="H58" s="30"/>
      <c r="I58" s="30"/>
      <c r="J58" s="30"/>
      <c r="K58" s="30"/>
      <c r="L58" s="87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47" s="2" customFormat="1" ht="22.9" customHeight="1">
      <c r="A59" s="30"/>
      <c r="B59" s="31"/>
      <c r="C59" s="103" t="s">
        <v>70</v>
      </c>
      <c r="D59" s="30"/>
      <c r="E59" s="30"/>
      <c r="F59" s="30"/>
      <c r="G59" s="30"/>
      <c r="H59" s="30"/>
      <c r="I59" s="30"/>
      <c r="J59" s="64">
        <f>J87</f>
        <v>0</v>
      </c>
      <c r="K59" s="30"/>
      <c r="L59" s="87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U59" s="15" t="s">
        <v>101</v>
      </c>
    </row>
    <row r="60" spans="2:12" s="9" customFormat="1" ht="24.95" customHeight="1">
      <c r="B60" s="104"/>
      <c r="D60" s="105" t="s">
        <v>109</v>
      </c>
      <c r="E60" s="106"/>
      <c r="F60" s="106"/>
      <c r="G60" s="106"/>
      <c r="H60" s="106"/>
      <c r="I60" s="106"/>
      <c r="J60" s="107">
        <f>J88</f>
        <v>0</v>
      </c>
      <c r="L60" s="104"/>
    </row>
    <row r="61" spans="2:12" s="10" customFormat="1" ht="19.9" customHeight="1">
      <c r="B61" s="108"/>
      <c r="D61" s="109" t="s">
        <v>902</v>
      </c>
      <c r="E61" s="110"/>
      <c r="F61" s="110"/>
      <c r="G61" s="110"/>
      <c r="H61" s="110"/>
      <c r="I61" s="110"/>
      <c r="J61" s="111">
        <f>J89</f>
        <v>0</v>
      </c>
      <c r="L61" s="108"/>
    </row>
    <row r="62" spans="2:12" s="10" customFormat="1" ht="19.9" customHeight="1">
      <c r="B62" s="108"/>
      <c r="D62" s="109" t="s">
        <v>903</v>
      </c>
      <c r="E62" s="110"/>
      <c r="F62" s="110"/>
      <c r="G62" s="110"/>
      <c r="H62" s="110"/>
      <c r="I62" s="110"/>
      <c r="J62" s="111">
        <f>J109</f>
        <v>0</v>
      </c>
      <c r="L62" s="108"/>
    </row>
    <row r="63" spans="2:12" s="10" customFormat="1" ht="14.85" customHeight="1">
      <c r="B63" s="108"/>
      <c r="D63" s="109" t="s">
        <v>904</v>
      </c>
      <c r="E63" s="110"/>
      <c r="F63" s="110"/>
      <c r="G63" s="110"/>
      <c r="H63" s="110"/>
      <c r="I63" s="110"/>
      <c r="J63" s="111">
        <f>J139</f>
        <v>0</v>
      </c>
      <c r="L63" s="108"/>
    </row>
    <row r="64" spans="2:12" s="9" customFormat="1" ht="24.95" customHeight="1">
      <c r="B64" s="104"/>
      <c r="D64" s="105" t="s">
        <v>124</v>
      </c>
      <c r="E64" s="106"/>
      <c r="F64" s="106"/>
      <c r="G64" s="106"/>
      <c r="H64" s="106"/>
      <c r="I64" s="106"/>
      <c r="J64" s="107">
        <f>J146</f>
        <v>0</v>
      </c>
      <c r="L64" s="104"/>
    </row>
    <row r="65" spans="2:12" s="9" customFormat="1" ht="24.95" customHeight="1">
      <c r="B65" s="104"/>
      <c r="D65" s="105" t="s">
        <v>125</v>
      </c>
      <c r="E65" s="106"/>
      <c r="F65" s="106"/>
      <c r="G65" s="106"/>
      <c r="H65" s="106"/>
      <c r="I65" s="106"/>
      <c r="J65" s="107">
        <f>J150</f>
        <v>0</v>
      </c>
      <c r="L65" s="104"/>
    </row>
    <row r="66" spans="2:12" s="10" customFormat="1" ht="19.9" customHeight="1">
      <c r="B66" s="108"/>
      <c r="D66" s="109" t="s">
        <v>128</v>
      </c>
      <c r="E66" s="110"/>
      <c r="F66" s="110"/>
      <c r="G66" s="110"/>
      <c r="H66" s="110"/>
      <c r="I66" s="110"/>
      <c r="J66" s="111">
        <f>J151</f>
        <v>0</v>
      </c>
      <c r="L66" s="108"/>
    </row>
    <row r="67" spans="2:12" s="10" customFormat="1" ht="19.9" customHeight="1">
      <c r="B67" s="108"/>
      <c r="D67" s="109" t="s">
        <v>129</v>
      </c>
      <c r="E67" s="110"/>
      <c r="F67" s="110"/>
      <c r="G67" s="110"/>
      <c r="H67" s="110"/>
      <c r="I67" s="110"/>
      <c r="J67" s="111">
        <f>J153</f>
        <v>0</v>
      </c>
      <c r="L67" s="108"/>
    </row>
    <row r="68" spans="1:31" s="2" customFormat="1" ht="21.75" customHeight="1">
      <c r="A68" s="30"/>
      <c r="B68" s="31"/>
      <c r="C68" s="30"/>
      <c r="D68" s="30"/>
      <c r="E68" s="30"/>
      <c r="F68" s="30"/>
      <c r="G68" s="30"/>
      <c r="H68" s="30"/>
      <c r="I68" s="30"/>
      <c r="J68" s="30"/>
      <c r="K68" s="30"/>
      <c r="L68" s="87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</row>
    <row r="69" spans="1:31" s="2" customFormat="1" ht="6.95" customHeight="1">
      <c r="A69" s="30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87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</row>
    <row r="73" spans="1:31" s="2" customFormat="1" ht="6.95" customHeight="1">
      <c r="A73" s="30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87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</row>
    <row r="74" spans="1:31" s="2" customFormat="1" ht="24.95" customHeight="1">
      <c r="A74" s="30"/>
      <c r="B74" s="31"/>
      <c r="C74" s="19" t="s">
        <v>131</v>
      </c>
      <c r="D74" s="30"/>
      <c r="E74" s="30"/>
      <c r="F74" s="30"/>
      <c r="G74" s="30"/>
      <c r="H74" s="30"/>
      <c r="I74" s="30"/>
      <c r="J74" s="30"/>
      <c r="K74" s="30"/>
      <c r="L74" s="87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</row>
    <row r="75" spans="1:31" s="2" customFormat="1" ht="6.95" customHeight="1">
      <c r="A75" s="30"/>
      <c r="B75" s="31"/>
      <c r="C75" s="30"/>
      <c r="D75" s="30"/>
      <c r="E75" s="30"/>
      <c r="F75" s="30"/>
      <c r="G75" s="30"/>
      <c r="H75" s="30"/>
      <c r="I75" s="30"/>
      <c r="J75" s="30"/>
      <c r="K75" s="30"/>
      <c r="L75" s="87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</row>
    <row r="76" spans="1:31" s="2" customFormat="1" ht="12" customHeight="1">
      <c r="A76" s="30"/>
      <c r="B76" s="31"/>
      <c r="C76" s="25" t="s">
        <v>17</v>
      </c>
      <c r="D76" s="30"/>
      <c r="E76" s="30"/>
      <c r="F76" s="30"/>
      <c r="G76" s="30"/>
      <c r="H76" s="30"/>
      <c r="I76" s="30"/>
      <c r="J76" s="30"/>
      <c r="K76" s="30"/>
      <c r="L76" s="8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6.5" customHeight="1">
      <c r="A77" s="30"/>
      <c r="B77" s="31"/>
      <c r="C77" s="30"/>
      <c r="D77" s="30"/>
      <c r="E77" s="454" t="str">
        <f>E7</f>
        <v>Rekonstrukce kuchyně ZŠ Chomutov, Heyrovského 4539</v>
      </c>
      <c r="F77" s="455"/>
      <c r="G77" s="455"/>
      <c r="H77" s="455"/>
      <c r="I77" s="30"/>
      <c r="J77" s="30"/>
      <c r="K77" s="30"/>
      <c r="L77" s="8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s="2" customFormat="1" ht="12" customHeight="1">
      <c r="A78" s="30"/>
      <c r="B78" s="31"/>
      <c r="C78" s="25" t="s">
        <v>96</v>
      </c>
      <c r="D78" s="30"/>
      <c r="E78" s="30"/>
      <c r="F78" s="30"/>
      <c r="G78" s="30"/>
      <c r="H78" s="30"/>
      <c r="I78" s="30"/>
      <c r="J78" s="30"/>
      <c r="K78" s="30"/>
      <c r="L78" s="87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</row>
    <row r="79" spans="1:31" s="2" customFormat="1" ht="16.5" customHeight="1">
      <c r="A79" s="30"/>
      <c r="B79" s="31"/>
      <c r="C79" s="30"/>
      <c r="D79" s="30"/>
      <c r="E79" s="444" t="str">
        <f>E9</f>
        <v>SO 02 - VZT</v>
      </c>
      <c r="F79" s="453"/>
      <c r="G79" s="453"/>
      <c r="H79" s="453"/>
      <c r="I79" s="30"/>
      <c r="J79" s="30"/>
      <c r="K79" s="30"/>
      <c r="L79" s="87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1:31" s="2" customFormat="1" ht="6.95" customHeight="1">
      <c r="A80" s="30"/>
      <c r="B80" s="31"/>
      <c r="C80" s="30"/>
      <c r="D80" s="30"/>
      <c r="E80" s="30"/>
      <c r="F80" s="30"/>
      <c r="G80" s="30"/>
      <c r="H80" s="30"/>
      <c r="I80" s="30"/>
      <c r="J80" s="30"/>
      <c r="K80" s="30"/>
      <c r="L80" s="87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31" s="2" customFormat="1" ht="12" customHeight="1">
      <c r="A81" s="30"/>
      <c r="B81" s="31"/>
      <c r="C81" s="25" t="s">
        <v>21</v>
      </c>
      <c r="D81" s="30"/>
      <c r="E81" s="30"/>
      <c r="F81" s="23" t="str">
        <f>F12</f>
        <v>Chomutov</v>
      </c>
      <c r="G81" s="30"/>
      <c r="H81" s="30"/>
      <c r="I81" s="25" t="s">
        <v>23</v>
      </c>
      <c r="J81" s="48" t="str">
        <f>IF(J12="","",J12)</f>
        <v>23. 3. 2022</v>
      </c>
      <c r="K81" s="30"/>
      <c r="L81" s="8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6.95" customHeight="1">
      <c r="A82" s="30"/>
      <c r="B82" s="31"/>
      <c r="C82" s="30"/>
      <c r="D82" s="30"/>
      <c r="E82" s="30"/>
      <c r="F82" s="30"/>
      <c r="G82" s="30"/>
      <c r="H82" s="30"/>
      <c r="I82" s="30"/>
      <c r="J82" s="30"/>
      <c r="K82" s="30"/>
      <c r="L82" s="8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15.2" customHeight="1">
      <c r="A83" s="30"/>
      <c r="B83" s="31"/>
      <c r="C83" s="25" t="s">
        <v>25</v>
      </c>
      <c r="D83" s="30"/>
      <c r="E83" s="30"/>
      <c r="F83" s="23" t="str">
        <f>E15</f>
        <v>Statutární město Chomutov</v>
      </c>
      <c r="G83" s="30"/>
      <c r="H83" s="30"/>
      <c r="I83" s="25" t="s">
        <v>31</v>
      </c>
      <c r="J83" s="28" t="str">
        <f>E21</f>
        <v xml:space="preserve">Intermont Opatrný </v>
      </c>
      <c r="K83" s="30"/>
      <c r="L83" s="8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5.2" customHeight="1">
      <c r="A84" s="30"/>
      <c r="B84" s="31"/>
      <c r="C84" s="25" t="s">
        <v>29</v>
      </c>
      <c r="D84" s="30"/>
      <c r="E84" s="30"/>
      <c r="F84" s="23" t="str">
        <f>IF(E18="","",E18)</f>
        <v>Vyplň údaj</v>
      </c>
      <c r="G84" s="30"/>
      <c r="H84" s="30"/>
      <c r="I84" s="25" t="s">
        <v>34</v>
      </c>
      <c r="J84" s="28" t="str">
        <f>E24</f>
        <v xml:space="preserve">Jaroslav Kudláček </v>
      </c>
      <c r="K84" s="30"/>
      <c r="L84" s="8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0.35" customHeight="1">
      <c r="A85" s="30"/>
      <c r="B85" s="31"/>
      <c r="C85" s="30"/>
      <c r="D85" s="30"/>
      <c r="E85" s="30"/>
      <c r="F85" s="30"/>
      <c r="G85" s="30"/>
      <c r="H85" s="30"/>
      <c r="I85" s="30"/>
      <c r="J85" s="30"/>
      <c r="K85" s="30"/>
      <c r="L85" s="8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1" customFormat="1" ht="29.25" customHeight="1">
      <c r="A86" s="112"/>
      <c r="B86" s="113"/>
      <c r="C86" s="114" t="s">
        <v>132</v>
      </c>
      <c r="D86" s="115" t="s">
        <v>57</v>
      </c>
      <c r="E86" s="115" t="s">
        <v>53</v>
      </c>
      <c r="F86" s="115" t="s">
        <v>54</v>
      </c>
      <c r="G86" s="115" t="s">
        <v>133</v>
      </c>
      <c r="H86" s="115" t="s">
        <v>134</v>
      </c>
      <c r="I86" s="115" t="s">
        <v>135</v>
      </c>
      <c r="J86" s="115" t="s">
        <v>100</v>
      </c>
      <c r="K86" s="116" t="s">
        <v>136</v>
      </c>
      <c r="L86" s="117"/>
      <c r="M86" s="55" t="s">
        <v>3</v>
      </c>
      <c r="N86" s="56" t="s">
        <v>42</v>
      </c>
      <c r="O86" s="56" t="s">
        <v>137</v>
      </c>
      <c r="P86" s="56" t="s">
        <v>138</v>
      </c>
      <c r="Q86" s="56" t="s">
        <v>139</v>
      </c>
      <c r="R86" s="56" t="s">
        <v>140</v>
      </c>
      <c r="S86" s="56" t="s">
        <v>141</v>
      </c>
      <c r="T86" s="57" t="s">
        <v>142</v>
      </c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</row>
    <row r="87" spans="1:63" s="2" customFormat="1" ht="22.9" customHeight="1">
      <c r="A87" s="30"/>
      <c r="B87" s="31"/>
      <c r="C87" s="62" t="s">
        <v>143</v>
      </c>
      <c r="D87" s="30"/>
      <c r="E87" s="30"/>
      <c r="F87" s="30"/>
      <c r="G87" s="30"/>
      <c r="H87" s="30"/>
      <c r="I87" s="30"/>
      <c r="J87" s="118">
        <f>BK87</f>
        <v>0</v>
      </c>
      <c r="K87" s="30"/>
      <c r="L87" s="31"/>
      <c r="M87" s="58"/>
      <c r="N87" s="49"/>
      <c r="O87" s="59"/>
      <c r="P87" s="119">
        <f>P88+P146+P150</f>
        <v>0</v>
      </c>
      <c r="Q87" s="59"/>
      <c r="R87" s="119">
        <f>R88+R146+R150</f>
        <v>1.966126</v>
      </c>
      <c r="S87" s="59"/>
      <c r="T87" s="120">
        <f>T88+T146+T150</f>
        <v>3.36585</v>
      </c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T87" s="15" t="s">
        <v>71</v>
      </c>
      <c r="AU87" s="15" t="s">
        <v>101</v>
      </c>
      <c r="BK87" s="121">
        <f>BK88+BK146+BK150</f>
        <v>0</v>
      </c>
    </row>
    <row r="88" spans="2:63" s="12" customFormat="1" ht="25.9" customHeight="1">
      <c r="B88" s="122"/>
      <c r="D88" s="123" t="s">
        <v>71</v>
      </c>
      <c r="E88" s="124" t="s">
        <v>447</v>
      </c>
      <c r="F88" s="124" t="s">
        <v>448</v>
      </c>
      <c r="I88" s="125"/>
      <c r="J88" s="126">
        <f>BK88</f>
        <v>0</v>
      </c>
      <c r="L88" s="122"/>
      <c r="M88" s="127"/>
      <c r="N88" s="128"/>
      <c r="O88" s="128"/>
      <c r="P88" s="129">
        <f>P89+P109</f>
        <v>0</v>
      </c>
      <c r="Q88" s="128"/>
      <c r="R88" s="129">
        <f>R89+R109</f>
        <v>1.966126</v>
      </c>
      <c r="S88" s="128"/>
      <c r="T88" s="130">
        <f>T89+T109</f>
        <v>3.36585</v>
      </c>
      <c r="AR88" s="123" t="s">
        <v>82</v>
      </c>
      <c r="AT88" s="131" t="s">
        <v>71</v>
      </c>
      <c r="AU88" s="131" t="s">
        <v>72</v>
      </c>
      <c r="AY88" s="123" t="s">
        <v>146</v>
      </c>
      <c r="BK88" s="132">
        <f>BK89+BK109</f>
        <v>0</v>
      </c>
    </row>
    <row r="89" spans="2:63" s="12" customFormat="1" ht="22.9" customHeight="1">
      <c r="B89" s="122"/>
      <c r="D89" s="123" t="s">
        <v>71</v>
      </c>
      <c r="E89" s="133" t="s">
        <v>905</v>
      </c>
      <c r="F89" s="133" t="s">
        <v>906</v>
      </c>
      <c r="I89" s="125"/>
      <c r="J89" s="134">
        <f>BK89</f>
        <v>0</v>
      </c>
      <c r="L89" s="122"/>
      <c r="M89" s="127"/>
      <c r="N89" s="128"/>
      <c r="O89" s="128"/>
      <c r="P89" s="129">
        <f>SUM(P90:P108)</f>
        <v>0</v>
      </c>
      <c r="Q89" s="128"/>
      <c r="R89" s="129">
        <f>SUM(R90:R108)</f>
        <v>0</v>
      </c>
      <c r="S89" s="128"/>
      <c r="T89" s="130">
        <f>SUM(T90:T108)</f>
        <v>0</v>
      </c>
      <c r="AR89" s="123" t="s">
        <v>82</v>
      </c>
      <c r="AT89" s="131" t="s">
        <v>71</v>
      </c>
      <c r="AU89" s="131" t="s">
        <v>80</v>
      </c>
      <c r="AY89" s="123" t="s">
        <v>146</v>
      </c>
      <c r="BK89" s="132">
        <f>SUM(BK90:BK108)</f>
        <v>0</v>
      </c>
    </row>
    <row r="90" spans="1:65" s="2" customFormat="1" ht="16.5" customHeight="1">
      <c r="A90" s="30"/>
      <c r="B90" s="135"/>
      <c r="C90" s="154" t="s">
        <v>80</v>
      </c>
      <c r="D90" s="154" t="s">
        <v>275</v>
      </c>
      <c r="E90" s="155" t="s">
        <v>907</v>
      </c>
      <c r="F90" s="156" t="s">
        <v>908</v>
      </c>
      <c r="G90" s="157" t="s">
        <v>342</v>
      </c>
      <c r="H90" s="158">
        <v>2</v>
      </c>
      <c r="I90" s="159"/>
      <c r="J90" s="160">
        <f aca="true" t="shared" si="0" ref="J90:J108">ROUND(I90*H90,2)</f>
        <v>0</v>
      </c>
      <c r="K90" s="156" t="s">
        <v>3</v>
      </c>
      <c r="L90" s="161"/>
      <c r="M90" s="162" t="s">
        <v>3</v>
      </c>
      <c r="N90" s="163" t="s">
        <v>43</v>
      </c>
      <c r="O90" s="51"/>
      <c r="P90" s="145">
        <f aca="true" t="shared" si="1" ref="P90:P108">O90*H90</f>
        <v>0</v>
      </c>
      <c r="Q90" s="145">
        <v>0</v>
      </c>
      <c r="R90" s="145">
        <f aca="true" t="shared" si="2" ref="R90:R108">Q90*H90</f>
        <v>0</v>
      </c>
      <c r="S90" s="145">
        <v>0</v>
      </c>
      <c r="T90" s="146">
        <f aca="true" t="shared" si="3" ref="T90:T108">S90*H90</f>
        <v>0</v>
      </c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R90" s="147" t="s">
        <v>187</v>
      </c>
      <c r="AT90" s="147" t="s">
        <v>275</v>
      </c>
      <c r="AU90" s="147" t="s">
        <v>82</v>
      </c>
      <c r="AY90" s="15" t="s">
        <v>146</v>
      </c>
      <c r="BE90" s="148">
        <f aca="true" t="shared" si="4" ref="BE90:BE108">IF(N90="základní",J90,0)</f>
        <v>0</v>
      </c>
      <c r="BF90" s="148">
        <f aca="true" t="shared" si="5" ref="BF90:BF108">IF(N90="snížená",J90,0)</f>
        <v>0</v>
      </c>
      <c r="BG90" s="148">
        <f aca="true" t="shared" si="6" ref="BG90:BG108">IF(N90="zákl. přenesená",J90,0)</f>
        <v>0</v>
      </c>
      <c r="BH90" s="148">
        <f aca="true" t="shared" si="7" ref="BH90:BH108">IF(N90="sníž. přenesená",J90,0)</f>
        <v>0</v>
      </c>
      <c r="BI90" s="148">
        <f aca="true" t="shared" si="8" ref="BI90:BI108">IF(N90="nulová",J90,0)</f>
        <v>0</v>
      </c>
      <c r="BJ90" s="15" t="s">
        <v>80</v>
      </c>
      <c r="BK90" s="148">
        <f aca="true" t="shared" si="9" ref="BK90:BK108">ROUND(I90*H90,2)</f>
        <v>0</v>
      </c>
      <c r="BL90" s="15" t="s">
        <v>154</v>
      </c>
      <c r="BM90" s="147" t="s">
        <v>909</v>
      </c>
    </row>
    <row r="91" spans="1:65" s="2" customFormat="1" ht="16.5" customHeight="1">
      <c r="A91" s="30"/>
      <c r="B91" s="135"/>
      <c r="C91" s="154" t="s">
        <v>82</v>
      </c>
      <c r="D91" s="154" t="s">
        <v>275</v>
      </c>
      <c r="E91" s="155" t="s">
        <v>910</v>
      </c>
      <c r="F91" s="156" t="s">
        <v>911</v>
      </c>
      <c r="G91" s="157" t="s">
        <v>342</v>
      </c>
      <c r="H91" s="158">
        <v>1</v>
      </c>
      <c r="I91" s="159"/>
      <c r="J91" s="160">
        <f t="shared" si="0"/>
        <v>0</v>
      </c>
      <c r="K91" s="156" t="s">
        <v>3</v>
      </c>
      <c r="L91" s="161"/>
      <c r="M91" s="162" t="s">
        <v>3</v>
      </c>
      <c r="N91" s="163" t="s">
        <v>43</v>
      </c>
      <c r="O91" s="51"/>
      <c r="P91" s="145">
        <f t="shared" si="1"/>
        <v>0</v>
      </c>
      <c r="Q91" s="145">
        <v>0</v>
      </c>
      <c r="R91" s="145">
        <f t="shared" si="2"/>
        <v>0</v>
      </c>
      <c r="S91" s="145">
        <v>0</v>
      </c>
      <c r="T91" s="146">
        <f t="shared" si="3"/>
        <v>0</v>
      </c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R91" s="147" t="s">
        <v>187</v>
      </c>
      <c r="AT91" s="147" t="s">
        <v>275</v>
      </c>
      <c r="AU91" s="147" t="s">
        <v>82</v>
      </c>
      <c r="AY91" s="15" t="s">
        <v>146</v>
      </c>
      <c r="BE91" s="148">
        <f t="shared" si="4"/>
        <v>0</v>
      </c>
      <c r="BF91" s="148">
        <f t="shared" si="5"/>
        <v>0</v>
      </c>
      <c r="BG91" s="148">
        <f t="shared" si="6"/>
        <v>0</v>
      </c>
      <c r="BH91" s="148">
        <f t="shared" si="7"/>
        <v>0</v>
      </c>
      <c r="BI91" s="148">
        <f t="shared" si="8"/>
        <v>0</v>
      </c>
      <c r="BJ91" s="15" t="s">
        <v>80</v>
      </c>
      <c r="BK91" s="148">
        <f t="shared" si="9"/>
        <v>0</v>
      </c>
      <c r="BL91" s="15" t="s">
        <v>154</v>
      </c>
      <c r="BM91" s="147" t="s">
        <v>912</v>
      </c>
    </row>
    <row r="92" spans="1:65" s="2" customFormat="1" ht="16.5" customHeight="1">
      <c r="A92" s="30"/>
      <c r="B92" s="135"/>
      <c r="C92" s="154" t="s">
        <v>147</v>
      </c>
      <c r="D92" s="154" t="s">
        <v>275</v>
      </c>
      <c r="E92" s="155" t="s">
        <v>913</v>
      </c>
      <c r="F92" s="156" t="s">
        <v>914</v>
      </c>
      <c r="G92" s="157" t="s">
        <v>342</v>
      </c>
      <c r="H92" s="158">
        <v>1</v>
      </c>
      <c r="I92" s="159"/>
      <c r="J92" s="160">
        <f t="shared" si="0"/>
        <v>0</v>
      </c>
      <c r="K92" s="156" t="s">
        <v>3</v>
      </c>
      <c r="L92" s="161"/>
      <c r="M92" s="162" t="s">
        <v>3</v>
      </c>
      <c r="N92" s="163" t="s">
        <v>43</v>
      </c>
      <c r="O92" s="51"/>
      <c r="P92" s="145">
        <f t="shared" si="1"/>
        <v>0</v>
      </c>
      <c r="Q92" s="145">
        <v>0</v>
      </c>
      <c r="R92" s="145">
        <f t="shared" si="2"/>
        <v>0</v>
      </c>
      <c r="S92" s="145">
        <v>0</v>
      </c>
      <c r="T92" s="146">
        <f t="shared" si="3"/>
        <v>0</v>
      </c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R92" s="147" t="s">
        <v>187</v>
      </c>
      <c r="AT92" s="147" t="s">
        <v>275</v>
      </c>
      <c r="AU92" s="147" t="s">
        <v>82</v>
      </c>
      <c r="AY92" s="15" t="s">
        <v>146</v>
      </c>
      <c r="BE92" s="148">
        <f t="shared" si="4"/>
        <v>0</v>
      </c>
      <c r="BF92" s="148">
        <f t="shared" si="5"/>
        <v>0</v>
      </c>
      <c r="BG92" s="148">
        <f t="shared" si="6"/>
        <v>0</v>
      </c>
      <c r="BH92" s="148">
        <f t="shared" si="7"/>
        <v>0</v>
      </c>
      <c r="BI92" s="148">
        <f t="shared" si="8"/>
        <v>0</v>
      </c>
      <c r="BJ92" s="15" t="s">
        <v>80</v>
      </c>
      <c r="BK92" s="148">
        <f t="shared" si="9"/>
        <v>0</v>
      </c>
      <c r="BL92" s="15" t="s">
        <v>154</v>
      </c>
      <c r="BM92" s="147" t="s">
        <v>915</v>
      </c>
    </row>
    <row r="93" spans="1:65" s="2" customFormat="1" ht="16.5" customHeight="1">
      <c r="A93" s="30"/>
      <c r="B93" s="135"/>
      <c r="C93" s="154" t="s">
        <v>154</v>
      </c>
      <c r="D93" s="154" t="s">
        <v>275</v>
      </c>
      <c r="E93" s="155" t="s">
        <v>916</v>
      </c>
      <c r="F93" s="156" t="s">
        <v>917</v>
      </c>
      <c r="G93" s="157" t="s">
        <v>342</v>
      </c>
      <c r="H93" s="158">
        <v>2</v>
      </c>
      <c r="I93" s="159"/>
      <c r="J93" s="160">
        <f t="shared" si="0"/>
        <v>0</v>
      </c>
      <c r="K93" s="156" t="s">
        <v>3</v>
      </c>
      <c r="L93" s="161"/>
      <c r="M93" s="162" t="s">
        <v>3</v>
      </c>
      <c r="N93" s="163" t="s">
        <v>43</v>
      </c>
      <c r="O93" s="51"/>
      <c r="P93" s="145">
        <f t="shared" si="1"/>
        <v>0</v>
      </c>
      <c r="Q93" s="145">
        <v>0</v>
      </c>
      <c r="R93" s="145">
        <f t="shared" si="2"/>
        <v>0</v>
      </c>
      <c r="S93" s="145">
        <v>0</v>
      </c>
      <c r="T93" s="146">
        <f t="shared" si="3"/>
        <v>0</v>
      </c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R93" s="147" t="s">
        <v>187</v>
      </c>
      <c r="AT93" s="147" t="s">
        <v>275</v>
      </c>
      <c r="AU93" s="147" t="s">
        <v>82</v>
      </c>
      <c r="AY93" s="15" t="s">
        <v>146</v>
      </c>
      <c r="BE93" s="148">
        <f t="shared" si="4"/>
        <v>0</v>
      </c>
      <c r="BF93" s="148">
        <f t="shared" si="5"/>
        <v>0</v>
      </c>
      <c r="BG93" s="148">
        <f t="shared" si="6"/>
        <v>0</v>
      </c>
      <c r="BH93" s="148">
        <f t="shared" si="7"/>
        <v>0</v>
      </c>
      <c r="BI93" s="148">
        <f t="shared" si="8"/>
        <v>0</v>
      </c>
      <c r="BJ93" s="15" t="s">
        <v>80</v>
      </c>
      <c r="BK93" s="148">
        <f t="shared" si="9"/>
        <v>0</v>
      </c>
      <c r="BL93" s="15" t="s">
        <v>154</v>
      </c>
      <c r="BM93" s="147" t="s">
        <v>918</v>
      </c>
    </row>
    <row r="94" spans="1:65" s="2" customFormat="1" ht="16.5" customHeight="1">
      <c r="A94" s="30"/>
      <c r="B94" s="135"/>
      <c r="C94" s="154" t="s">
        <v>172</v>
      </c>
      <c r="D94" s="154" t="s">
        <v>275</v>
      </c>
      <c r="E94" s="155" t="s">
        <v>919</v>
      </c>
      <c r="F94" s="156" t="s">
        <v>920</v>
      </c>
      <c r="G94" s="157" t="s">
        <v>342</v>
      </c>
      <c r="H94" s="158">
        <v>1</v>
      </c>
      <c r="I94" s="159"/>
      <c r="J94" s="160">
        <f t="shared" si="0"/>
        <v>0</v>
      </c>
      <c r="K94" s="156" t="s">
        <v>3</v>
      </c>
      <c r="L94" s="161"/>
      <c r="M94" s="162" t="s">
        <v>3</v>
      </c>
      <c r="N94" s="163" t="s">
        <v>43</v>
      </c>
      <c r="O94" s="51"/>
      <c r="P94" s="145">
        <f t="shared" si="1"/>
        <v>0</v>
      </c>
      <c r="Q94" s="145">
        <v>0</v>
      </c>
      <c r="R94" s="145">
        <f t="shared" si="2"/>
        <v>0</v>
      </c>
      <c r="S94" s="145">
        <v>0</v>
      </c>
      <c r="T94" s="146">
        <f t="shared" si="3"/>
        <v>0</v>
      </c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R94" s="147" t="s">
        <v>187</v>
      </c>
      <c r="AT94" s="147" t="s">
        <v>275</v>
      </c>
      <c r="AU94" s="147" t="s">
        <v>82</v>
      </c>
      <c r="AY94" s="15" t="s">
        <v>146</v>
      </c>
      <c r="BE94" s="148">
        <f t="shared" si="4"/>
        <v>0</v>
      </c>
      <c r="BF94" s="148">
        <f t="shared" si="5"/>
        <v>0</v>
      </c>
      <c r="BG94" s="148">
        <f t="shared" si="6"/>
        <v>0</v>
      </c>
      <c r="BH94" s="148">
        <f t="shared" si="7"/>
        <v>0</v>
      </c>
      <c r="BI94" s="148">
        <f t="shared" si="8"/>
        <v>0</v>
      </c>
      <c r="BJ94" s="15" t="s">
        <v>80</v>
      </c>
      <c r="BK94" s="148">
        <f t="shared" si="9"/>
        <v>0</v>
      </c>
      <c r="BL94" s="15" t="s">
        <v>154</v>
      </c>
      <c r="BM94" s="147" t="s">
        <v>921</v>
      </c>
    </row>
    <row r="95" spans="1:65" s="2" customFormat="1" ht="16.5" customHeight="1">
      <c r="A95" s="30"/>
      <c r="B95" s="135"/>
      <c r="C95" s="154" t="s">
        <v>177</v>
      </c>
      <c r="D95" s="154" t="s">
        <v>275</v>
      </c>
      <c r="E95" s="155" t="s">
        <v>922</v>
      </c>
      <c r="F95" s="156" t="s">
        <v>923</v>
      </c>
      <c r="G95" s="157" t="s">
        <v>342</v>
      </c>
      <c r="H95" s="158">
        <v>1</v>
      </c>
      <c r="I95" s="159"/>
      <c r="J95" s="160">
        <f t="shared" si="0"/>
        <v>0</v>
      </c>
      <c r="K95" s="156" t="s">
        <v>3</v>
      </c>
      <c r="L95" s="161"/>
      <c r="M95" s="162" t="s">
        <v>3</v>
      </c>
      <c r="N95" s="163" t="s">
        <v>43</v>
      </c>
      <c r="O95" s="51"/>
      <c r="P95" s="145">
        <f t="shared" si="1"/>
        <v>0</v>
      </c>
      <c r="Q95" s="145">
        <v>0</v>
      </c>
      <c r="R95" s="145">
        <f t="shared" si="2"/>
        <v>0</v>
      </c>
      <c r="S95" s="145">
        <v>0</v>
      </c>
      <c r="T95" s="146">
        <f t="shared" si="3"/>
        <v>0</v>
      </c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R95" s="147" t="s">
        <v>187</v>
      </c>
      <c r="AT95" s="147" t="s">
        <v>275</v>
      </c>
      <c r="AU95" s="147" t="s">
        <v>82</v>
      </c>
      <c r="AY95" s="15" t="s">
        <v>146</v>
      </c>
      <c r="BE95" s="148">
        <f t="shared" si="4"/>
        <v>0</v>
      </c>
      <c r="BF95" s="148">
        <f t="shared" si="5"/>
        <v>0</v>
      </c>
      <c r="BG95" s="148">
        <f t="shared" si="6"/>
        <v>0</v>
      </c>
      <c r="BH95" s="148">
        <f t="shared" si="7"/>
        <v>0</v>
      </c>
      <c r="BI95" s="148">
        <f t="shared" si="8"/>
        <v>0</v>
      </c>
      <c r="BJ95" s="15" t="s">
        <v>80</v>
      </c>
      <c r="BK95" s="148">
        <f t="shared" si="9"/>
        <v>0</v>
      </c>
      <c r="BL95" s="15" t="s">
        <v>154</v>
      </c>
      <c r="BM95" s="147" t="s">
        <v>924</v>
      </c>
    </row>
    <row r="96" spans="1:65" s="2" customFormat="1" ht="16.5" customHeight="1">
      <c r="A96" s="30"/>
      <c r="B96" s="135"/>
      <c r="C96" s="154" t="s">
        <v>182</v>
      </c>
      <c r="D96" s="154" t="s">
        <v>275</v>
      </c>
      <c r="E96" s="155" t="s">
        <v>925</v>
      </c>
      <c r="F96" s="156" t="s">
        <v>926</v>
      </c>
      <c r="G96" s="157" t="s">
        <v>342</v>
      </c>
      <c r="H96" s="158">
        <v>1</v>
      </c>
      <c r="I96" s="159"/>
      <c r="J96" s="160">
        <f t="shared" si="0"/>
        <v>0</v>
      </c>
      <c r="K96" s="156" t="s">
        <v>3</v>
      </c>
      <c r="L96" s="161"/>
      <c r="M96" s="162" t="s">
        <v>3</v>
      </c>
      <c r="N96" s="163" t="s">
        <v>43</v>
      </c>
      <c r="O96" s="51"/>
      <c r="P96" s="145">
        <f t="shared" si="1"/>
        <v>0</v>
      </c>
      <c r="Q96" s="145">
        <v>0</v>
      </c>
      <c r="R96" s="145">
        <f t="shared" si="2"/>
        <v>0</v>
      </c>
      <c r="S96" s="145">
        <v>0</v>
      </c>
      <c r="T96" s="146">
        <f t="shared" si="3"/>
        <v>0</v>
      </c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R96" s="147" t="s">
        <v>187</v>
      </c>
      <c r="AT96" s="147" t="s">
        <v>275</v>
      </c>
      <c r="AU96" s="147" t="s">
        <v>82</v>
      </c>
      <c r="AY96" s="15" t="s">
        <v>146</v>
      </c>
      <c r="BE96" s="148">
        <f t="shared" si="4"/>
        <v>0</v>
      </c>
      <c r="BF96" s="148">
        <f t="shared" si="5"/>
        <v>0</v>
      </c>
      <c r="BG96" s="148">
        <f t="shared" si="6"/>
        <v>0</v>
      </c>
      <c r="BH96" s="148">
        <f t="shared" si="7"/>
        <v>0</v>
      </c>
      <c r="BI96" s="148">
        <f t="shared" si="8"/>
        <v>0</v>
      </c>
      <c r="BJ96" s="15" t="s">
        <v>80</v>
      </c>
      <c r="BK96" s="148">
        <f t="shared" si="9"/>
        <v>0</v>
      </c>
      <c r="BL96" s="15" t="s">
        <v>154</v>
      </c>
      <c r="BM96" s="147" t="s">
        <v>927</v>
      </c>
    </row>
    <row r="97" spans="1:65" s="2" customFormat="1" ht="16.5" customHeight="1">
      <c r="A97" s="30"/>
      <c r="B97" s="135"/>
      <c r="C97" s="154" t="s">
        <v>187</v>
      </c>
      <c r="D97" s="154" t="s">
        <v>275</v>
      </c>
      <c r="E97" s="155" t="s">
        <v>928</v>
      </c>
      <c r="F97" s="156" t="s">
        <v>929</v>
      </c>
      <c r="G97" s="157" t="s">
        <v>342</v>
      </c>
      <c r="H97" s="158">
        <v>1</v>
      </c>
      <c r="I97" s="159"/>
      <c r="J97" s="160">
        <f t="shared" si="0"/>
        <v>0</v>
      </c>
      <c r="K97" s="156" t="s">
        <v>3</v>
      </c>
      <c r="L97" s="161"/>
      <c r="M97" s="162" t="s">
        <v>3</v>
      </c>
      <c r="N97" s="163" t="s">
        <v>43</v>
      </c>
      <c r="O97" s="51"/>
      <c r="P97" s="145">
        <f t="shared" si="1"/>
        <v>0</v>
      </c>
      <c r="Q97" s="145">
        <v>0</v>
      </c>
      <c r="R97" s="145">
        <f t="shared" si="2"/>
        <v>0</v>
      </c>
      <c r="S97" s="145">
        <v>0</v>
      </c>
      <c r="T97" s="146">
        <f t="shared" si="3"/>
        <v>0</v>
      </c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R97" s="147" t="s">
        <v>187</v>
      </c>
      <c r="AT97" s="147" t="s">
        <v>275</v>
      </c>
      <c r="AU97" s="147" t="s">
        <v>82</v>
      </c>
      <c r="AY97" s="15" t="s">
        <v>146</v>
      </c>
      <c r="BE97" s="148">
        <f t="shared" si="4"/>
        <v>0</v>
      </c>
      <c r="BF97" s="148">
        <f t="shared" si="5"/>
        <v>0</v>
      </c>
      <c r="BG97" s="148">
        <f t="shared" si="6"/>
        <v>0</v>
      </c>
      <c r="BH97" s="148">
        <f t="shared" si="7"/>
        <v>0</v>
      </c>
      <c r="BI97" s="148">
        <f t="shared" si="8"/>
        <v>0</v>
      </c>
      <c r="BJ97" s="15" t="s">
        <v>80</v>
      </c>
      <c r="BK97" s="148">
        <f t="shared" si="9"/>
        <v>0</v>
      </c>
      <c r="BL97" s="15" t="s">
        <v>154</v>
      </c>
      <c r="BM97" s="147" t="s">
        <v>930</v>
      </c>
    </row>
    <row r="98" spans="1:65" s="2" customFormat="1" ht="16.5" customHeight="1">
      <c r="A98" s="30"/>
      <c r="B98" s="135"/>
      <c r="C98" s="154" t="s">
        <v>192</v>
      </c>
      <c r="D98" s="154" t="s">
        <v>275</v>
      </c>
      <c r="E98" s="155" t="s">
        <v>931</v>
      </c>
      <c r="F98" s="156" t="s">
        <v>932</v>
      </c>
      <c r="G98" s="157" t="s">
        <v>342</v>
      </c>
      <c r="H98" s="158">
        <v>1</v>
      </c>
      <c r="I98" s="159"/>
      <c r="J98" s="160">
        <f t="shared" si="0"/>
        <v>0</v>
      </c>
      <c r="K98" s="156" t="s">
        <v>3</v>
      </c>
      <c r="L98" s="161"/>
      <c r="M98" s="162" t="s">
        <v>3</v>
      </c>
      <c r="N98" s="163" t="s">
        <v>43</v>
      </c>
      <c r="O98" s="51"/>
      <c r="P98" s="145">
        <f t="shared" si="1"/>
        <v>0</v>
      </c>
      <c r="Q98" s="145">
        <v>0</v>
      </c>
      <c r="R98" s="145">
        <f t="shared" si="2"/>
        <v>0</v>
      </c>
      <c r="S98" s="145">
        <v>0</v>
      </c>
      <c r="T98" s="146">
        <f t="shared" si="3"/>
        <v>0</v>
      </c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R98" s="147" t="s">
        <v>187</v>
      </c>
      <c r="AT98" s="147" t="s">
        <v>275</v>
      </c>
      <c r="AU98" s="147" t="s">
        <v>82</v>
      </c>
      <c r="AY98" s="15" t="s">
        <v>146</v>
      </c>
      <c r="BE98" s="148">
        <f t="shared" si="4"/>
        <v>0</v>
      </c>
      <c r="BF98" s="148">
        <f t="shared" si="5"/>
        <v>0</v>
      </c>
      <c r="BG98" s="148">
        <f t="shared" si="6"/>
        <v>0</v>
      </c>
      <c r="BH98" s="148">
        <f t="shared" si="7"/>
        <v>0</v>
      </c>
      <c r="BI98" s="148">
        <f t="shared" si="8"/>
        <v>0</v>
      </c>
      <c r="BJ98" s="15" t="s">
        <v>80</v>
      </c>
      <c r="BK98" s="148">
        <f t="shared" si="9"/>
        <v>0</v>
      </c>
      <c r="BL98" s="15" t="s">
        <v>154</v>
      </c>
      <c r="BM98" s="147" t="s">
        <v>933</v>
      </c>
    </row>
    <row r="99" spans="1:65" s="2" customFormat="1" ht="16.5" customHeight="1">
      <c r="A99" s="30"/>
      <c r="B99" s="135"/>
      <c r="C99" s="154" t="s">
        <v>199</v>
      </c>
      <c r="D99" s="154" t="s">
        <v>275</v>
      </c>
      <c r="E99" s="155" t="s">
        <v>934</v>
      </c>
      <c r="F99" s="156" t="s">
        <v>935</v>
      </c>
      <c r="G99" s="157" t="s">
        <v>342</v>
      </c>
      <c r="H99" s="158">
        <v>1</v>
      </c>
      <c r="I99" s="159"/>
      <c r="J99" s="160">
        <f t="shared" si="0"/>
        <v>0</v>
      </c>
      <c r="K99" s="156" t="s">
        <v>3</v>
      </c>
      <c r="L99" s="161"/>
      <c r="M99" s="162" t="s">
        <v>3</v>
      </c>
      <c r="N99" s="163" t="s">
        <v>43</v>
      </c>
      <c r="O99" s="51"/>
      <c r="P99" s="145">
        <f t="shared" si="1"/>
        <v>0</v>
      </c>
      <c r="Q99" s="145">
        <v>0</v>
      </c>
      <c r="R99" s="145">
        <f t="shared" si="2"/>
        <v>0</v>
      </c>
      <c r="S99" s="145">
        <v>0</v>
      </c>
      <c r="T99" s="146">
        <f t="shared" si="3"/>
        <v>0</v>
      </c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R99" s="147" t="s">
        <v>187</v>
      </c>
      <c r="AT99" s="147" t="s">
        <v>275</v>
      </c>
      <c r="AU99" s="147" t="s">
        <v>82</v>
      </c>
      <c r="AY99" s="15" t="s">
        <v>146</v>
      </c>
      <c r="BE99" s="148">
        <f t="shared" si="4"/>
        <v>0</v>
      </c>
      <c r="BF99" s="148">
        <f t="shared" si="5"/>
        <v>0</v>
      </c>
      <c r="BG99" s="148">
        <f t="shared" si="6"/>
        <v>0</v>
      </c>
      <c r="BH99" s="148">
        <f t="shared" si="7"/>
        <v>0</v>
      </c>
      <c r="BI99" s="148">
        <f t="shared" si="8"/>
        <v>0</v>
      </c>
      <c r="BJ99" s="15" t="s">
        <v>80</v>
      </c>
      <c r="BK99" s="148">
        <f t="shared" si="9"/>
        <v>0</v>
      </c>
      <c r="BL99" s="15" t="s">
        <v>154</v>
      </c>
      <c r="BM99" s="147" t="s">
        <v>936</v>
      </c>
    </row>
    <row r="100" spans="1:65" s="2" customFormat="1" ht="16.5" customHeight="1">
      <c r="A100" s="30"/>
      <c r="B100" s="135"/>
      <c r="C100" s="154" t="s">
        <v>204</v>
      </c>
      <c r="D100" s="154" t="s">
        <v>275</v>
      </c>
      <c r="E100" s="155" t="s">
        <v>937</v>
      </c>
      <c r="F100" s="156" t="s">
        <v>938</v>
      </c>
      <c r="G100" s="157" t="s">
        <v>342</v>
      </c>
      <c r="H100" s="158">
        <v>1</v>
      </c>
      <c r="I100" s="159"/>
      <c r="J100" s="160">
        <f t="shared" si="0"/>
        <v>0</v>
      </c>
      <c r="K100" s="156" t="s">
        <v>3</v>
      </c>
      <c r="L100" s="161"/>
      <c r="M100" s="162" t="s">
        <v>3</v>
      </c>
      <c r="N100" s="163" t="s">
        <v>43</v>
      </c>
      <c r="O100" s="51"/>
      <c r="P100" s="145">
        <f t="shared" si="1"/>
        <v>0</v>
      </c>
      <c r="Q100" s="145">
        <v>0</v>
      </c>
      <c r="R100" s="145">
        <f t="shared" si="2"/>
        <v>0</v>
      </c>
      <c r="S100" s="145">
        <v>0</v>
      </c>
      <c r="T100" s="146">
        <f t="shared" si="3"/>
        <v>0</v>
      </c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R100" s="147" t="s">
        <v>187</v>
      </c>
      <c r="AT100" s="147" t="s">
        <v>275</v>
      </c>
      <c r="AU100" s="147" t="s">
        <v>82</v>
      </c>
      <c r="AY100" s="15" t="s">
        <v>146</v>
      </c>
      <c r="BE100" s="148">
        <f t="shared" si="4"/>
        <v>0</v>
      </c>
      <c r="BF100" s="148">
        <f t="shared" si="5"/>
        <v>0</v>
      </c>
      <c r="BG100" s="148">
        <f t="shared" si="6"/>
        <v>0</v>
      </c>
      <c r="BH100" s="148">
        <f t="shared" si="7"/>
        <v>0</v>
      </c>
      <c r="BI100" s="148">
        <f t="shared" si="8"/>
        <v>0</v>
      </c>
      <c r="BJ100" s="15" t="s">
        <v>80</v>
      </c>
      <c r="BK100" s="148">
        <f t="shared" si="9"/>
        <v>0</v>
      </c>
      <c r="BL100" s="15" t="s">
        <v>154</v>
      </c>
      <c r="BM100" s="147" t="s">
        <v>939</v>
      </c>
    </row>
    <row r="101" spans="1:65" s="2" customFormat="1" ht="16.5" customHeight="1">
      <c r="A101" s="30"/>
      <c r="B101" s="135"/>
      <c r="C101" s="154" t="s">
        <v>209</v>
      </c>
      <c r="D101" s="154" t="s">
        <v>275</v>
      </c>
      <c r="E101" s="155" t="s">
        <v>940</v>
      </c>
      <c r="F101" s="156" t="s">
        <v>941</v>
      </c>
      <c r="G101" s="157" t="s">
        <v>342</v>
      </c>
      <c r="H101" s="158">
        <v>1</v>
      </c>
      <c r="I101" s="159"/>
      <c r="J101" s="160">
        <f t="shared" si="0"/>
        <v>0</v>
      </c>
      <c r="K101" s="156" t="s">
        <v>3</v>
      </c>
      <c r="L101" s="161"/>
      <c r="M101" s="162" t="s">
        <v>3</v>
      </c>
      <c r="N101" s="163" t="s">
        <v>43</v>
      </c>
      <c r="O101" s="51"/>
      <c r="P101" s="145">
        <f t="shared" si="1"/>
        <v>0</v>
      </c>
      <c r="Q101" s="145">
        <v>0</v>
      </c>
      <c r="R101" s="145">
        <f t="shared" si="2"/>
        <v>0</v>
      </c>
      <c r="S101" s="145">
        <v>0</v>
      </c>
      <c r="T101" s="146">
        <f t="shared" si="3"/>
        <v>0</v>
      </c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R101" s="147" t="s">
        <v>187</v>
      </c>
      <c r="AT101" s="147" t="s">
        <v>275</v>
      </c>
      <c r="AU101" s="147" t="s">
        <v>82</v>
      </c>
      <c r="AY101" s="15" t="s">
        <v>146</v>
      </c>
      <c r="BE101" s="148">
        <f t="shared" si="4"/>
        <v>0</v>
      </c>
      <c r="BF101" s="148">
        <f t="shared" si="5"/>
        <v>0</v>
      </c>
      <c r="BG101" s="148">
        <f t="shared" si="6"/>
        <v>0</v>
      </c>
      <c r="BH101" s="148">
        <f t="shared" si="7"/>
        <v>0</v>
      </c>
      <c r="BI101" s="148">
        <f t="shared" si="8"/>
        <v>0</v>
      </c>
      <c r="BJ101" s="15" t="s">
        <v>80</v>
      </c>
      <c r="BK101" s="148">
        <f t="shared" si="9"/>
        <v>0</v>
      </c>
      <c r="BL101" s="15" t="s">
        <v>154</v>
      </c>
      <c r="BM101" s="147" t="s">
        <v>942</v>
      </c>
    </row>
    <row r="102" spans="1:65" s="2" customFormat="1" ht="16.5" customHeight="1">
      <c r="A102" s="30"/>
      <c r="B102" s="135"/>
      <c r="C102" s="154" t="s">
        <v>214</v>
      </c>
      <c r="D102" s="154" t="s">
        <v>275</v>
      </c>
      <c r="E102" s="155" t="s">
        <v>943</v>
      </c>
      <c r="F102" s="156" t="s">
        <v>944</v>
      </c>
      <c r="G102" s="157" t="s">
        <v>342</v>
      </c>
      <c r="H102" s="158">
        <v>1</v>
      </c>
      <c r="I102" s="159"/>
      <c r="J102" s="160">
        <f t="shared" si="0"/>
        <v>0</v>
      </c>
      <c r="K102" s="156" t="s">
        <v>3</v>
      </c>
      <c r="L102" s="161"/>
      <c r="M102" s="162" t="s">
        <v>3</v>
      </c>
      <c r="N102" s="163" t="s">
        <v>43</v>
      </c>
      <c r="O102" s="51"/>
      <c r="P102" s="145">
        <f t="shared" si="1"/>
        <v>0</v>
      </c>
      <c r="Q102" s="145">
        <v>0</v>
      </c>
      <c r="R102" s="145">
        <f t="shared" si="2"/>
        <v>0</v>
      </c>
      <c r="S102" s="145">
        <v>0</v>
      </c>
      <c r="T102" s="146">
        <f t="shared" si="3"/>
        <v>0</v>
      </c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R102" s="147" t="s">
        <v>187</v>
      </c>
      <c r="AT102" s="147" t="s">
        <v>275</v>
      </c>
      <c r="AU102" s="147" t="s">
        <v>82</v>
      </c>
      <c r="AY102" s="15" t="s">
        <v>146</v>
      </c>
      <c r="BE102" s="148">
        <f t="shared" si="4"/>
        <v>0</v>
      </c>
      <c r="BF102" s="148">
        <f t="shared" si="5"/>
        <v>0</v>
      </c>
      <c r="BG102" s="148">
        <f t="shared" si="6"/>
        <v>0</v>
      </c>
      <c r="BH102" s="148">
        <f t="shared" si="7"/>
        <v>0</v>
      </c>
      <c r="BI102" s="148">
        <f t="shared" si="8"/>
        <v>0</v>
      </c>
      <c r="BJ102" s="15" t="s">
        <v>80</v>
      </c>
      <c r="BK102" s="148">
        <f t="shared" si="9"/>
        <v>0</v>
      </c>
      <c r="BL102" s="15" t="s">
        <v>154</v>
      </c>
      <c r="BM102" s="147" t="s">
        <v>945</v>
      </c>
    </row>
    <row r="103" spans="1:65" s="2" customFormat="1" ht="16.5" customHeight="1">
      <c r="A103" s="30"/>
      <c r="B103" s="135"/>
      <c r="C103" s="154" t="s">
        <v>219</v>
      </c>
      <c r="D103" s="154" t="s">
        <v>275</v>
      </c>
      <c r="E103" s="155" t="s">
        <v>946</v>
      </c>
      <c r="F103" s="156" t="s">
        <v>947</v>
      </c>
      <c r="G103" s="157" t="s">
        <v>342</v>
      </c>
      <c r="H103" s="158">
        <v>1</v>
      </c>
      <c r="I103" s="159"/>
      <c r="J103" s="160">
        <f t="shared" si="0"/>
        <v>0</v>
      </c>
      <c r="K103" s="156" t="s">
        <v>3</v>
      </c>
      <c r="L103" s="161"/>
      <c r="M103" s="162" t="s">
        <v>3</v>
      </c>
      <c r="N103" s="163" t="s">
        <v>43</v>
      </c>
      <c r="O103" s="51"/>
      <c r="P103" s="145">
        <f t="shared" si="1"/>
        <v>0</v>
      </c>
      <c r="Q103" s="145">
        <v>0</v>
      </c>
      <c r="R103" s="145">
        <f t="shared" si="2"/>
        <v>0</v>
      </c>
      <c r="S103" s="145">
        <v>0</v>
      </c>
      <c r="T103" s="146">
        <f t="shared" si="3"/>
        <v>0</v>
      </c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R103" s="147" t="s">
        <v>187</v>
      </c>
      <c r="AT103" s="147" t="s">
        <v>275</v>
      </c>
      <c r="AU103" s="147" t="s">
        <v>82</v>
      </c>
      <c r="AY103" s="15" t="s">
        <v>146</v>
      </c>
      <c r="BE103" s="148">
        <f t="shared" si="4"/>
        <v>0</v>
      </c>
      <c r="BF103" s="148">
        <f t="shared" si="5"/>
        <v>0</v>
      </c>
      <c r="BG103" s="148">
        <f t="shared" si="6"/>
        <v>0</v>
      </c>
      <c r="BH103" s="148">
        <f t="shared" si="7"/>
        <v>0</v>
      </c>
      <c r="BI103" s="148">
        <f t="shared" si="8"/>
        <v>0</v>
      </c>
      <c r="BJ103" s="15" t="s">
        <v>80</v>
      </c>
      <c r="BK103" s="148">
        <f t="shared" si="9"/>
        <v>0</v>
      </c>
      <c r="BL103" s="15" t="s">
        <v>154</v>
      </c>
      <c r="BM103" s="147" t="s">
        <v>948</v>
      </c>
    </row>
    <row r="104" spans="1:65" s="2" customFormat="1" ht="16.5" customHeight="1">
      <c r="A104" s="30"/>
      <c r="B104" s="135"/>
      <c r="C104" s="154" t="s">
        <v>9</v>
      </c>
      <c r="D104" s="154" t="s">
        <v>275</v>
      </c>
      <c r="E104" s="155" t="s">
        <v>949</v>
      </c>
      <c r="F104" s="156" t="s">
        <v>950</v>
      </c>
      <c r="G104" s="157" t="s">
        <v>342</v>
      </c>
      <c r="H104" s="158">
        <v>1</v>
      </c>
      <c r="I104" s="159"/>
      <c r="J104" s="160">
        <f t="shared" si="0"/>
        <v>0</v>
      </c>
      <c r="K104" s="156" t="s">
        <v>3</v>
      </c>
      <c r="L104" s="161"/>
      <c r="M104" s="162" t="s">
        <v>3</v>
      </c>
      <c r="N104" s="163" t="s">
        <v>43</v>
      </c>
      <c r="O104" s="51"/>
      <c r="P104" s="145">
        <f t="shared" si="1"/>
        <v>0</v>
      </c>
      <c r="Q104" s="145">
        <v>0</v>
      </c>
      <c r="R104" s="145">
        <f t="shared" si="2"/>
        <v>0</v>
      </c>
      <c r="S104" s="145">
        <v>0</v>
      </c>
      <c r="T104" s="146">
        <f t="shared" si="3"/>
        <v>0</v>
      </c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R104" s="147" t="s">
        <v>187</v>
      </c>
      <c r="AT104" s="147" t="s">
        <v>275</v>
      </c>
      <c r="AU104" s="147" t="s">
        <v>82</v>
      </c>
      <c r="AY104" s="15" t="s">
        <v>146</v>
      </c>
      <c r="BE104" s="148">
        <f t="shared" si="4"/>
        <v>0</v>
      </c>
      <c r="BF104" s="148">
        <f t="shared" si="5"/>
        <v>0</v>
      </c>
      <c r="BG104" s="148">
        <f t="shared" si="6"/>
        <v>0</v>
      </c>
      <c r="BH104" s="148">
        <f t="shared" si="7"/>
        <v>0</v>
      </c>
      <c r="BI104" s="148">
        <f t="shared" si="8"/>
        <v>0</v>
      </c>
      <c r="BJ104" s="15" t="s">
        <v>80</v>
      </c>
      <c r="BK104" s="148">
        <f t="shared" si="9"/>
        <v>0</v>
      </c>
      <c r="BL104" s="15" t="s">
        <v>154</v>
      </c>
      <c r="BM104" s="147" t="s">
        <v>951</v>
      </c>
    </row>
    <row r="105" spans="1:65" s="2" customFormat="1" ht="16.5" customHeight="1">
      <c r="A105" s="30"/>
      <c r="B105" s="135"/>
      <c r="C105" s="154" t="s">
        <v>228</v>
      </c>
      <c r="D105" s="154" t="s">
        <v>275</v>
      </c>
      <c r="E105" s="155" t="s">
        <v>952</v>
      </c>
      <c r="F105" s="156" t="s">
        <v>953</v>
      </c>
      <c r="G105" s="157" t="s">
        <v>342</v>
      </c>
      <c r="H105" s="158">
        <v>1</v>
      </c>
      <c r="I105" s="159"/>
      <c r="J105" s="160">
        <f t="shared" si="0"/>
        <v>0</v>
      </c>
      <c r="K105" s="156" t="s">
        <v>3</v>
      </c>
      <c r="L105" s="161"/>
      <c r="M105" s="162" t="s">
        <v>3</v>
      </c>
      <c r="N105" s="163" t="s">
        <v>43</v>
      </c>
      <c r="O105" s="51"/>
      <c r="P105" s="145">
        <f t="shared" si="1"/>
        <v>0</v>
      </c>
      <c r="Q105" s="145">
        <v>0</v>
      </c>
      <c r="R105" s="145">
        <f t="shared" si="2"/>
        <v>0</v>
      </c>
      <c r="S105" s="145">
        <v>0</v>
      </c>
      <c r="T105" s="146">
        <f t="shared" si="3"/>
        <v>0</v>
      </c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R105" s="147" t="s">
        <v>187</v>
      </c>
      <c r="AT105" s="147" t="s">
        <v>275</v>
      </c>
      <c r="AU105" s="147" t="s">
        <v>82</v>
      </c>
      <c r="AY105" s="15" t="s">
        <v>146</v>
      </c>
      <c r="BE105" s="148">
        <f t="shared" si="4"/>
        <v>0</v>
      </c>
      <c r="BF105" s="148">
        <f t="shared" si="5"/>
        <v>0</v>
      </c>
      <c r="BG105" s="148">
        <f t="shared" si="6"/>
        <v>0</v>
      </c>
      <c r="BH105" s="148">
        <f t="shared" si="7"/>
        <v>0</v>
      </c>
      <c r="BI105" s="148">
        <f t="shared" si="8"/>
        <v>0</v>
      </c>
      <c r="BJ105" s="15" t="s">
        <v>80</v>
      </c>
      <c r="BK105" s="148">
        <f t="shared" si="9"/>
        <v>0</v>
      </c>
      <c r="BL105" s="15" t="s">
        <v>154</v>
      </c>
      <c r="BM105" s="147" t="s">
        <v>954</v>
      </c>
    </row>
    <row r="106" spans="1:65" s="2" customFormat="1" ht="16.5" customHeight="1">
      <c r="A106" s="30"/>
      <c r="B106" s="135"/>
      <c r="C106" s="154" t="s">
        <v>233</v>
      </c>
      <c r="D106" s="154" t="s">
        <v>275</v>
      </c>
      <c r="E106" s="155" t="s">
        <v>955</v>
      </c>
      <c r="F106" s="156" t="s">
        <v>956</v>
      </c>
      <c r="G106" s="157" t="s">
        <v>342</v>
      </c>
      <c r="H106" s="158">
        <v>1</v>
      </c>
      <c r="I106" s="159"/>
      <c r="J106" s="160">
        <f t="shared" si="0"/>
        <v>0</v>
      </c>
      <c r="K106" s="156" t="s">
        <v>3</v>
      </c>
      <c r="L106" s="161"/>
      <c r="M106" s="162" t="s">
        <v>3</v>
      </c>
      <c r="N106" s="163" t="s">
        <v>43</v>
      </c>
      <c r="O106" s="51"/>
      <c r="P106" s="145">
        <f t="shared" si="1"/>
        <v>0</v>
      </c>
      <c r="Q106" s="145">
        <v>0</v>
      </c>
      <c r="R106" s="145">
        <f t="shared" si="2"/>
        <v>0</v>
      </c>
      <c r="S106" s="145">
        <v>0</v>
      </c>
      <c r="T106" s="146">
        <f t="shared" si="3"/>
        <v>0</v>
      </c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R106" s="147" t="s">
        <v>187</v>
      </c>
      <c r="AT106" s="147" t="s">
        <v>275</v>
      </c>
      <c r="AU106" s="147" t="s">
        <v>82</v>
      </c>
      <c r="AY106" s="15" t="s">
        <v>146</v>
      </c>
      <c r="BE106" s="148">
        <f t="shared" si="4"/>
        <v>0</v>
      </c>
      <c r="BF106" s="148">
        <f t="shared" si="5"/>
        <v>0</v>
      </c>
      <c r="BG106" s="148">
        <f t="shared" si="6"/>
        <v>0</v>
      </c>
      <c r="BH106" s="148">
        <f t="shared" si="7"/>
        <v>0</v>
      </c>
      <c r="BI106" s="148">
        <f t="shared" si="8"/>
        <v>0</v>
      </c>
      <c r="BJ106" s="15" t="s">
        <v>80</v>
      </c>
      <c r="BK106" s="148">
        <f t="shared" si="9"/>
        <v>0</v>
      </c>
      <c r="BL106" s="15" t="s">
        <v>154</v>
      </c>
      <c r="BM106" s="147" t="s">
        <v>957</v>
      </c>
    </row>
    <row r="107" spans="1:65" s="2" customFormat="1" ht="16.5" customHeight="1">
      <c r="A107" s="30"/>
      <c r="B107" s="135"/>
      <c r="C107" s="154" t="s">
        <v>237</v>
      </c>
      <c r="D107" s="154" t="s">
        <v>275</v>
      </c>
      <c r="E107" s="155" t="s">
        <v>958</v>
      </c>
      <c r="F107" s="156" t="s">
        <v>959</v>
      </c>
      <c r="G107" s="157" t="s">
        <v>342</v>
      </c>
      <c r="H107" s="158">
        <v>1</v>
      </c>
      <c r="I107" s="159"/>
      <c r="J107" s="160">
        <f t="shared" si="0"/>
        <v>0</v>
      </c>
      <c r="K107" s="156" t="s">
        <v>3</v>
      </c>
      <c r="L107" s="161"/>
      <c r="M107" s="162" t="s">
        <v>3</v>
      </c>
      <c r="N107" s="163" t="s">
        <v>43</v>
      </c>
      <c r="O107" s="51"/>
      <c r="P107" s="145">
        <f t="shared" si="1"/>
        <v>0</v>
      </c>
      <c r="Q107" s="145">
        <v>0</v>
      </c>
      <c r="R107" s="145">
        <f t="shared" si="2"/>
        <v>0</v>
      </c>
      <c r="S107" s="145">
        <v>0</v>
      </c>
      <c r="T107" s="146">
        <f t="shared" si="3"/>
        <v>0</v>
      </c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R107" s="147" t="s">
        <v>187</v>
      </c>
      <c r="AT107" s="147" t="s">
        <v>275</v>
      </c>
      <c r="AU107" s="147" t="s">
        <v>82</v>
      </c>
      <c r="AY107" s="15" t="s">
        <v>146</v>
      </c>
      <c r="BE107" s="148">
        <f t="shared" si="4"/>
        <v>0</v>
      </c>
      <c r="BF107" s="148">
        <f t="shared" si="5"/>
        <v>0</v>
      </c>
      <c r="BG107" s="148">
        <f t="shared" si="6"/>
        <v>0</v>
      </c>
      <c r="BH107" s="148">
        <f t="shared" si="7"/>
        <v>0</v>
      </c>
      <c r="BI107" s="148">
        <f t="shared" si="8"/>
        <v>0</v>
      </c>
      <c r="BJ107" s="15" t="s">
        <v>80</v>
      </c>
      <c r="BK107" s="148">
        <f t="shared" si="9"/>
        <v>0</v>
      </c>
      <c r="BL107" s="15" t="s">
        <v>154</v>
      </c>
      <c r="BM107" s="147" t="s">
        <v>960</v>
      </c>
    </row>
    <row r="108" spans="1:65" s="2" customFormat="1" ht="16.5" customHeight="1">
      <c r="A108" s="30"/>
      <c r="B108" s="135"/>
      <c r="C108" s="136" t="s">
        <v>242</v>
      </c>
      <c r="D108" s="136" t="s">
        <v>149</v>
      </c>
      <c r="E108" s="137" t="s">
        <v>961</v>
      </c>
      <c r="F108" s="138" t="s">
        <v>962</v>
      </c>
      <c r="G108" s="139" t="s">
        <v>347</v>
      </c>
      <c r="H108" s="140">
        <v>1</v>
      </c>
      <c r="I108" s="141"/>
      <c r="J108" s="142">
        <f t="shared" si="0"/>
        <v>0</v>
      </c>
      <c r="K108" s="138" t="s">
        <v>3</v>
      </c>
      <c r="L108" s="31"/>
      <c r="M108" s="143" t="s">
        <v>3</v>
      </c>
      <c r="N108" s="144" t="s">
        <v>43</v>
      </c>
      <c r="O108" s="51"/>
      <c r="P108" s="145">
        <f t="shared" si="1"/>
        <v>0</v>
      </c>
      <c r="Q108" s="145">
        <v>0</v>
      </c>
      <c r="R108" s="145">
        <f t="shared" si="2"/>
        <v>0</v>
      </c>
      <c r="S108" s="145">
        <v>0</v>
      </c>
      <c r="T108" s="146">
        <f t="shared" si="3"/>
        <v>0</v>
      </c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R108" s="147" t="s">
        <v>154</v>
      </c>
      <c r="AT108" s="147" t="s">
        <v>149</v>
      </c>
      <c r="AU108" s="147" t="s">
        <v>82</v>
      </c>
      <c r="AY108" s="15" t="s">
        <v>146</v>
      </c>
      <c r="BE108" s="148">
        <f t="shared" si="4"/>
        <v>0</v>
      </c>
      <c r="BF108" s="148">
        <f t="shared" si="5"/>
        <v>0</v>
      </c>
      <c r="BG108" s="148">
        <f t="shared" si="6"/>
        <v>0</v>
      </c>
      <c r="BH108" s="148">
        <f t="shared" si="7"/>
        <v>0</v>
      </c>
      <c r="BI108" s="148">
        <f t="shared" si="8"/>
        <v>0</v>
      </c>
      <c r="BJ108" s="15" t="s">
        <v>80</v>
      </c>
      <c r="BK108" s="148">
        <f t="shared" si="9"/>
        <v>0</v>
      </c>
      <c r="BL108" s="15" t="s">
        <v>154</v>
      </c>
      <c r="BM108" s="147" t="s">
        <v>963</v>
      </c>
    </row>
    <row r="109" spans="2:63" s="12" customFormat="1" ht="22.9" customHeight="1">
      <c r="B109" s="122"/>
      <c r="D109" s="123" t="s">
        <v>71</v>
      </c>
      <c r="E109" s="133" t="s">
        <v>964</v>
      </c>
      <c r="F109" s="133" t="s">
        <v>965</v>
      </c>
      <c r="I109" s="125"/>
      <c r="J109" s="134">
        <f>BK109</f>
        <v>0</v>
      </c>
      <c r="L109" s="122"/>
      <c r="M109" s="127"/>
      <c r="N109" s="128"/>
      <c r="O109" s="128"/>
      <c r="P109" s="129">
        <f>P110+SUM(P111:P139)</f>
        <v>0</v>
      </c>
      <c r="Q109" s="128"/>
      <c r="R109" s="129">
        <f>R110+SUM(R111:R139)</f>
        <v>1.966126</v>
      </c>
      <c r="S109" s="128"/>
      <c r="T109" s="130">
        <f>T110+SUM(T111:T139)</f>
        <v>3.36585</v>
      </c>
      <c r="AR109" s="123" t="s">
        <v>82</v>
      </c>
      <c r="AT109" s="131" t="s">
        <v>71</v>
      </c>
      <c r="AU109" s="131" t="s">
        <v>80</v>
      </c>
      <c r="AY109" s="123" t="s">
        <v>146</v>
      </c>
      <c r="BK109" s="132">
        <f>BK110+SUM(BK111:BK139)</f>
        <v>0</v>
      </c>
    </row>
    <row r="110" spans="1:65" s="2" customFormat="1" ht="21.75" customHeight="1">
      <c r="A110" s="30"/>
      <c r="B110" s="135"/>
      <c r="C110" s="136" t="s">
        <v>246</v>
      </c>
      <c r="D110" s="136" t="s">
        <v>149</v>
      </c>
      <c r="E110" s="137" t="s">
        <v>966</v>
      </c>
      <c r="F110" s="138" t="s">
        <v>967</v>
      </c>
      <c r="G110" s="139" t="s">
        <v>342</v>
      </c>
      <c r="H110" s="140">
        <v>12</v>
      </c>
      <c r="I110" s="141"/>
      <c r="J110" s="142">
        <f>ROUND(I110*H110,2)</f>
        <v>0</v>
      </c>
      <c r="K110" s="138" t="s">
        <v>153</v>
      </c>
      <c r="L110" s="31"/>
      <c r="M110" s="143" t="s">
        <v>3</v>
      </c>
      <c r="N110" s="144" t="s">
        <v>43</v>
      </c>
      <c r="O110" s="51"/>
      <c r="P110" s="145">
        <f>O110*H110</f>
        <v>0</v>
      </c>
      <c r="Q110" s="145">
        <v>0</v>
      </c>
      <c r="R110" s="145">
        <f>Q110*H110</f>
        <v>0</v>
      </c>
      <c r="S110" s="145">
        <v>0</v>
      </c>
      <c r="T110" s="146">
        <f>S110*H110</f>
        <v>0</v>
      </c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R110" s="147" t="s">
        <v>228</v>
      </c>
      <c r="AT110" s="147" t="s">
        <v>149</v>
      </c>
      <c r="AU110" s="147" t="s">
        <v>82</v>
      </c>
      <c r="AY110" s="15" t="s">
        <v>146</v>
      </c>
      <c r="BE110" s="148">
        <f>IF(N110="základní",J110,0)</f>
        <v>0</v>
      </c>
      <c r="BF110" s="148">
        <f>IF(N110="snížená",J110,0)</f>
        <v>0</v>
      </c>
      <c r="BG110" s="148">
        <f>IF(N110="zákl. přenesená",J110,0)</f>
        <v>0</v>
      </c>
      <c r="BH110" s="148">
        <f>IF(N110="sníž. přenesená",J110,0)</f>
        <v>0</v>
      </c>
      <c r="BI110" s="148">
        <f>IF(N110="nulová",J110,0)</f>
        <v>0</v>
      </c>
      <c r="BJ110" s="15" t="s">
        <v>80</v>
      </c>
      <c r="BK110" s="148">
        <f>ROUND(I110*H110,2)</f>
        <v>0</v>
      </c>
      <c r="BL110" s="15" t="s">
        <v>228</v>
      </c>
      <c r="BM110" s="147" t="s">
        <v>968</v>
      </c>
    </row>
    <row r="111" spans="1:47" s="2" customFormat="1" ht="12">
      <c r="A111" s="30"/>
      <c r="B111" s="31"/>
      <c r="C111" s="30"/>
      <c r="D111" s="149" t="s">
        <v>156</v>
      </c>
      <c r="E111" s="30"/>
      <c r="F111" s="150" t="s">
        <v>969</v>
      </c>
      <c r="G111" s="30"/>
      <c r="H111" s="30"/>
      <c r="I111" s="151"/>
      <c r="J111" s="30"/>
      <c r="K111" s="30"/>
      <c r="L111" s="31"/>
      <c r="M111" s="152"/>
      <c r="N111" s="153"/>
      <c r="O111" s="51"/>
      <c r="P111" s="51"/>
      <c r="Q111" s="51"/>
      <c r="R111" s="51"/>
      <c r="S111" s="51"/>
      <c r="T111" s="52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T111" s="15" t="s">
        <v>156</v>
      </c>
      <c r="AU111" s="15" t="s">
        <v>82</v>
      </c>
    </row>
    <row r="112" spans="1:65" s="2" customFormat="1" ht="16.5" customHeight="1">
      <c r="A112" s="30"/>
      <c r="B112" s="135"/>
      <c r="C112" s="154" t="s">
        <v>8</v>
      </c>
      <c r="D112" s="154" t="s">
        <v>275</v>
      </c>
      <c r="E112" s="155" t="s">
        <v>970</v>
      </c>
      <c r="F112" s="156" t="s">
        <v>971</v>
      </c>
      <c r="G112" s="157" t="s">
        <v>342</v>
      </c>
      <c r="H112" s="158">
        <v>12</v>
      </c>
      <c r="I112" s="159"/>
      <c r="J112" s="160">
        <f>ROUND(I112*H112,2)</f>
        <v>0</v>
      </c>
      <c r="K112" s="156" t="s">
        <v>153</v>
      </c>
      <c r="L112" s="161"/>
      <c r="M112" s="162" t="s">
        <v>3</v>
      </c>
      <c r="N112" s="163" t="s">
        <v>43</v>
      </c>
      <c r="O112" s="51"/>
      <c r="P112" s="145">
        <f>O112*H112</f>
        <v>0</v>
      </c>
      <c r="Q112" s="145">
        <v>0.0005</v>
      </c>
      <c r="R112" s="145">
        <f>Q112*H112</f>
        <v>0.006</v>
      </c>
      <c r="S112" s="145">
        <v>0</v>
      </c>
      <c r="T112" s="146">
        <f>S112*H112</f>
        <v>0</v>
      </c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R112" s="147" t="s">
        <v>300</v>
      </c>
      <c r="AT112" s="147" t="s">
        <v>275</v>
      </c>
      <c r="AU112" s="147" t="s">
        <v>82</v>
      </c>
      <c r="AY112" s="15" t="s">
        <v>146</v>
      </c>
      <c r="BE112" s="148">
        <f>IF(N112="základní",J112,0)</f>
        <v>0</v>
      </c>
      <c r="BF112" s="148">
        <f>IF(N112="snížená",J112,0)</f>
        <v>0</v>
      </c>
      <c r="BG112" s="148">
        <f>IF(N112="zákl. přenesená",J112,0)</f>
        <v>0</v>
      </c>
      <c r="BH112" s="148">
        <f>IF(N112="sníž. přenesená",J112,0)</f>
        <v>0</v>
      </c>
      <c r="BI112" s="148">
        <f>IF(N112="nulová",J112,0)</f>
        <v>0</v>
      </c>
      <c r="BJ112" s="15" t="s">
        <v>80</v>
      </c>
      <c r="BK112" s="148">
        <f>ROUND(I112*H112,2)</f>
        <v>0</v>
      </c>
      <c r="BL112" s="15" t="s">
        <v>228</v>
      </c>
      <c r="BM112" s="147" t="s">
        <v>972</v>
      </c>
    </row>
    <row r="113" spans="1:65" s="2" customFormat="1" ht="24.2" customHeight="1">
      <c r="A113" s="30"/>
      <c r="B113" s="135"/>
      <c r="C113" s="136" t="s">
        <v>255</v>
      </c>
      <c r="D113" s="136" t="s">
        <v>149</v>
      </c>
      <c r="E113" s="137" t="s">
        <v>973</v>
      </c>
      <c r="F113" s="138" t="s">
        <v>974</v>
      </c>
      <c r="G113" s="139" t="s">
        <v>202</v>
      </c>
      <c r="H113" s="140">
        <v>19</v>
      </c>
      <c r="I113" s="141"/>
      <c r="J113" s="142">
        <f>ROUND(I113*H113,2)</f>
        <v>0</v>
      </c>
      <c r="K113" s="138" t="s">
        <v>153</v>
      </c>
      <c r="L113" s="31"/>
      <c r="M113" s="143" t="s">
        <v>3</v>
      </c>
      <c r="N113" s="144" t="s">
        <v>43</v>
      </c>
      <c r="O113" s="51"/>
      <c r="P113" s="145">
        <f>O113*H113</f>
        <v>0</v>
      </c>
      <c r="Q113" s="145">
        <v>0.00817</v>
      </c>
      <c r="R113" s="145">
        <f>Q113*H113</f>
        <v>0.15523</v>
      </c>
      <c r="S113" s="145">
        <v>0</v>
      </c>
      <c r="T113" s="146">
        <f>S113*H113</f>
        <v>0</v>
      </c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R113" s="147" t="s">
        <v>228</v>
      </c>
      <c r="AT113" s="147" t="s">
        <v>149</v>
      </c>
      <c r="AU113" s="147" t="s">
        <v>82</v>
      </c>
      <c r="AY113" s="15" t="s">
        <v>146</v>
      </c>
      <c r="BE113" s="148">
        <f>IF(N113="základní",J113,0)</f>
        <v>0</v>
      </c>
      <c r="BF113" s="148">
        <f>IF(N113="snížená",J113,0)</f>
        <v>0</v>
      </c>
      <c r="BG113" s="148">
        <f>IF(N113="zákl. přenesená",J113,0)</f>
        <v>0</v>
      </c>
      <c r="BH113" s="148">
        <f>IF(N113="sníž. přenesená",J113,0)</f>
        <v>0</v>
      </c>
      <c r="BI113" s="148">
        <f>IF(N113="nulová",J113,0)</f>
        <v>0</v>
      </c>
      <c r="BJ113" s="15" t="s">
        <v>80</v>
      </c>
      <c r="BK113" s="148">
        <f>ROUND(I113*H113,2)</f>
        <v>0</v>
      </c>
      <c r="BL113" s="15" t="s">
        <v>228</v>
      </c>
      <c r="BM113" s="147" t="s">
        <v>975</v>
      </c>
    </row>
    <row r="114" spans="1:47" s="2" customFormat="1" ht="12">
      <c r="A114" s="30"/>
      <c r="B114" s="31"/>
      <c r="C114" s="30"/>
      <c r="D114" s="149" t="s">
        <v>156</v>
      </c>
      <c r="E114" s="30"/>
      <c r="F114" s="150" t="s">
        <v>976</v>
      </c>
      <c r="G114" s="30"/>
      <c r="H114" s="30"/>
      <c r="I114" s="151"/>
      <c r="J114" s="30"/>
      <c r="K114" s="30"/>
      <c r="L114" s="31"/>
      <c r="M114" s="152"/>
      <c r="N114" s="153"/>
      <c r="O114" s="51"/>
      <c r="P114" s="51"/>
      <c r="Q114" s="51"/>
      <c r="R114" s="51"/>
      <c r="S114" s="51"/>
      <c r="T114" s="52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T114" s="15" t="s">
        <v>156</v>
      </c>
      <c r="AU114" s="15" t="s">
        <v>82</v>
      </c>
    </row>
    <row r="115" spans="1:65" s="2" customFormat="1" ht="24.2" customHeight="1">
      <c r="A115" s="30"/>
      <c r="B115" s="135"/>
      <c r="C115" s="136" t="s">
        <v>259</v>
      </c>
      <c r="D115" s="136" t="s">
        <v>149</v>
      </c>
      <c r="E115" s="137" t="s">
        <v>977</v>
      </c>
      <c r="F115" s="138" t="s">
        <v>978</v>
      </c>
      <c r="G115" s="139" t="s">
        <v>202</v>
      </c>
      <c r="H115" s="140">
        <v>57</v>
      </c>
      <c r="I115" s="141"/>
      <c r="J115" s="142">
        <f>ROUND(I115*H115,2)</f>
        <v>0</v>
      </c>
      <c r="K115" s="138" t="s">
        <v>153</v>
      </c>
      <c r="L115" s="31"/>
      <c r="M115" s="143" t="s">
        <v>3</v>
      </c>
      <c r="N115" s="144" t="s">
        <v>43</v>
      </c>
      <c r="O115" s="51"/>
      <c r="P115" s="145">
        <f>O115*H115</f>
        <v>0</v>
      </c>
      <c r="Q115" s="145">
        <v>0</v>
      </c>
      <c r="R115" s="145">
        <f>Q115*H115</f>
        <v>0</v>
      </c>
      <c r="S115" s="145">
        <v>0.05905</v>
      </c>
      <c r="T115" s="146">
        <f>S115*H115</f>
        <v>3.36585</v>
      </c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R115" s="147" t="s">
        <v>228</v>
      </c>
      <c r="AT115" s="147" t="s">
        <v>149</v>
      </c>
      <c r="AU115" s="147" t="s">
        <v>82</v>
      </c>
      <c r="AY115" s="15" t="s">
        <v>146</v>
      </c>
      <c r="BE115" s="148">
        <f>IF(N115="základní",J115,0)</f>
        <v>0</v>
      </c>
      <c r="BF115" s="148">
        <f>IF(N115="snížená",J115,0)</f>
        <v>0</v>
      </c>
      <c r="BG115" s="148">
        <f>IF(N115="zákl. přenesená",J115,0)</f>
        <v>0</v>
      </c>
      <c r="BH115" s="148">
        <f>IF(N115="sníž. přenesená",J115,0)</f>
        <v>0</v>
      </c>
      <c r="BI115" s="148">
        <f>IF(N115="nulová",J115,0)</f>
        <v>0</v>
      </c>
      <c r="BJ115" s="15" t="s">
        <v>80</v>
      </c>
      <c r="BK115" s="148">
        <f>ROUND(I115*H115,2)</f>
        <v>0</v>
      </c>
      <c r="BL115" s="15" t="s">
        <v>228</v>
      </c>
      <c r="BM115" s="147" t="s">
        <v>979</v>
      </c>
    </row>
    <row r="116" spans="1:47" s="2" customFormat="1" ht="12">
      <c r="A116" s="30"/>
      <c r="B116" s="31"/>
      <c r="C116" s="30"/>
      <c r="D116" s="149" t="s">
        <v>156</v>
      </c>
      <c r="E116" s="30"/>
      <c r="F116" s="150" t="s">
        <v>980</v>
      </c>
      <c r="G116" s="30"/>
      <c r="H116" s="30"/>
      <c r="I116" s="151"/>
      <c r="J116" s="30"/>
      <c r="K116" s="30"/>
      <c r="L116" s="31"/>
      <c r="M116" s="152"/>
      <c r="N116" s="153"/>
      <c r="O116" s="51"/>
      <c r="P116" s="51"/>
      <c r="Q116" s="51"/>
      <c r="R116" s="51"/>
      <c r="S116" s="51"/>
      <c r="T116" s="52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T116" s="15" t="s">
        <v>156</v>
      </c>
      <c r="AU116" s="15" t="s">
        <v>82</v>
      </c>
    </row>
    <row r="117" spans="1:65" s="2" customFormat="1" ht="24.2" customHeight="1">
      <c r="A117" s="30"/>
      <c r="B117" s="135"/>
      <c r="C117" s="136" t="s">
        <v>264</v>
      </c>
      <c r="D117" s="136" t="s">
        <v>149</v>
      </c>
      <c r="E117" s="137" t="s">
        <v>981</v>
      </c>
      <c r="F117" s="138" t="s">
        <v>982</v>
      </c>
      <c r="G117" s="139" t="s">
        <v>202</v>
      </c>
      <c r="H117" s="140">
        <v>44</v>
      </c>
      <c r="I117" s="141"/>
      <c r="J117" s="142">
        <f>ROUND(I117*H117,2)</f>
        <v>0</v>
      </c>
      <c r="K117" s="138" t="s">
        <v>153</v>
      </c>
      <c r="L117" s="31"/>
      <c r="M117" s="143" t="s">
        <v>3</v>
      </c>
      <c r="N117" s="144" t="s">
        <v>43</v>
      </c>
      <c r="O117" s="51"/>
      <c r="P117" s="145">
        <f>O117*H117</f>
        <v>0</v>
      </c>
      <c r="Q117" s="145">
        <v>0</v>
      </c>
      <c r="R117" s="145">
        <f>Q117*H117</f>
        <v>0</v>
      </c>
      <c r="S117" s="145">
        <v>0</v>
      </c>
      <c r="T117" s="146">
        <f>S117*H117</f>
        <v>0</v>
      </c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R117" s="147" t="s">
        <v>228</v>
      </c>
      <c r="AT117" s="147" t="s">
        <v>149</v>
      </c>
      <c r="AU117" s="147" t="s">
        <v>82</v>
      </c>
      <c r="AY117" s="15" t="s">
        <v>146</v>
      </c>
      <c r="BE117" s="148">
        <f>IF(N117="základní",J117,0)</f>
        <v>0</v>
      </c>
      <c r="BF117" s="148">
        <f>IF(N117="snížená",J117,0)</f>
        <v>0</v>
      </c>
      <c r="BG117" s="148">
        <f>IF(N117="zákl. přenesená",J117,0)</f>
        <v>0</v>
      </c>
      <c r="BH117" s="148">
        <f>IF(N117="sníž. přenesená",J117,0)</f>
        <v>0</v>
      </c>
      <c r="BI117" s="148">
        <f>IF(N117="nulová",J117,0)</f>
        <v>0</v>
      </c>
      <c r="BJ117" s="15" t="s">
        <v>80</v>
      </c>
      <c r="BK117" s="148">
        <f>ROUND(I117*H117,2)</f>
        <v>0</v>
      </c>
      <c r="BL117" s="15" t="s">
        <v>228</v>
      </c>
      <c r="BM117" s="147" t="s">
        <v>983</v>
      </c>
    </row>
    <row r="118" spans="1:47" s="2" customFormat="1" ht="12">
      <c r="A118" s="30"/>
      <c r="B118" s="31"/>
      <c r="C118" s="30"/>
      <c r="D118" s="149" t="s">
        <v>156</v>
      </c>
      <c r="E118" s="30"/>
      <c r="F118" s="150" t="s">
        <v>984</v>
      </c>
      <c r="G118" s="30"/>
      <c r="H118" s="30"/>
      <c r="I118" s="151"/>
      <c r="J118" s="30"/>
      <c r="K118" s="30"/>
      <c r="L118" s="31"/>
      <c r="M118" s="152"/>
      <c r="N118" s="153"/>
      <c r="O118" s="51"/>
      <c r="P118" s="51"/>
      <c r="Q118" s="51"/>
      <c r="R118" s="51"/>
      <c r="S118" s="51"/>
      <c r="T118" s="52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T118" s="15" t="s">
        <v>156</v>
      </c>
      <c r="AU118" s="15" t="s">
        <v>82</v>
      </c>
    </row>
    <row r="119" spans="1:65" s="2" customFormat="1" ht="16.5" customHeight="1">
      <c r="A119" s="30"/>
      <c r="B119" s="135"/>
      <c r="C119" s="154" t="s">
        <v>269</v>
      </c>
      <c r="D119" s="154" t="s">
        <v>275</v>
      </c>
      <c r="E119" s="155" t="s">
        <v>985</v>
      </c>
      <c r="F119" s="156" t="s">
        <v>986</v>
      </c>
      <c r="G119" s="157" t="s">
        <v>202</v>
      </c>
      <c r="H119" s="158">
        <v>52.8</v>
      </c>
      <c r="I119" s="159"/>
      <c r="J119" s="160">
        <f>ROUND(I119*H119,2)</f>
        <v>0</v>
      </c>
      <c r="K119" s="156" t="s">
        <v>153</v>
      </c>
      <c r="L119" s="161"/>
      <c r="M119" s="162" t="s">
        <v>3</v>
      </c>
      <c r="N119" s="163" t="s">
        <v>43</v>
      </c>
      <c r="O119" s="51"/>
      <c r="P119" s="145">
        <f>O119*H119</f>
        <v>0</v>
      </c>
      <c r="Q119" s="145">
        <v>0.01848</v>
      </c>
      <c r="R119" s="145">
        <f>Q119*H119</f>
        <v>0.975744</v>
      </c>
      <c r="S119" s="145">
        <v>0</v>
      </c>
      <c r="T119" s="146">
        <f>S119*H119</f>
        <v>0</v>
      </c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R119" s="147" t="s">
        <v>300</v>
      </c>
      <c r="AT119" s="147" t="s">
        <v>275</v>
      </c>
      <c r="AU119" s="147" t="s">
        <v>82</v>
      </c>
      <c r="AY119" s="15" t="s">
        <v>146</v>
      </c>
      <c r="BE119" s="148">
        <f>IF(N119="základní",J119,0)</f>
        <v>0</v>
      </c>
      <c r="BF119" s="148">
        <f>IF(N119="snížená",J119,0)</f>
        <v>0</v>
      </c>
      <c r="BG119" s="148">
        <f>IF(N119="zákl. přenesená",J119,0)</f>
        <v>0</v>
      </c>
      <c r="BH119" s="148">
        <f>IF(N119="sníž. přenesená",J119,0)</f>
        <v>0</v>
      </c>
      <c r="BI119" s="148">
        <f>IF(N119="nulová",J119,0)</f>
        <v>0</v>
      </c>
      <c r="BJ119" s="15" t="s">
        <v>80</v>
      </c>
      <c r="BK119" s="148">
        <f>ROUND(I119*H119,2)</f>
        <v>0</v>
      </c>
      <c r="BL119" s="15" t="s">
        <v>228</v>
      </c>
      <c r="BM119" s="147" t="s">
        <v>987</v>
      </c>
    </row>
    <row r="120" spans="1:65" s="2" customFormat="1" ht="24.2" customHeight="1">
      <c r="A120" s="30"/>
      <c r="B120" s="135"/>
      <c r="C120" s="136" t="s">
        <v>274</v>
      </c>
      <c r="D120" s="136" t="s">
        <v>149</v>
      </c>
      <c r="E120" s="137" t="s">
        <v>988</v>
      </c>
      <c r="F120" s="138" t="s">
        <v>989</v>
      </c>
      <c r="G120" s="139" t="s">
        <v>202</v>
      </c>
      <c r="H120" s="140">
        <v>2</v>
      </c>
      <c r="I120" s="141"/>
      <c r="J120" s="142">
        <f>ROUND(I120*H120,2)</f>
        <v>0</v>
      </c>
      <c r="K120" s="138" t="s">
        <v>153</v>
      </c>
      <c r="L120" s="31"/>
      <c r="M120" s="143" t="s">
        <v>3</v>
      </c>
      <c r="N120" s="144" t="s">
        <v>43</v>
      </c>
      <c r="O120" s="51"/>
      <c r="P120" s="145">
        <f>O120*H120</f>
        <v>0</v>
      </c>
      <c r="Q120" s="145">
        <v>0</v>
      </c>
      <c r="R120" s="145">
        <f>Q120*H120</f>
        <v>0</v>
      </c>
      <c r="S120" s="145">
        <v>0</v>
      </c>
      <c r="T120" s="146">
        <f>S120*H120</f>
        <v>0</v>
      </c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R120" s="147" t="s">
        <v>228</v>
      </c>
      <c r="AT120" s="147" t="s">
        <v>149</v>
      </c>
      <c r="AU120" s="147" t="s">
        <v>82</v>
      </c>
      <c r="AY120" s="15" t="s">
        <v>146</v>
      </c>
      <c r="BE120" s="148">
        <f>IF(N120="základní",J120,0)</f>
        <v>0</v>
      </c>
      <c r="BF120" s="148">
        <f>IF(N120="snížená",J120,0)</f>
        <v>0</v>
      </c>
      <c r="BG120" s="148">
        <f>IF(N120="zákl. přenesená",J120,0)</f>
        <v>0</v>
      </c>
      <c r="BH120" s="148">
        <f>IF(N120="sníž. přenesená",J120,0)</f>
        <v>0</v>
      </c>
      <c r="BI120" s="148">
        <f>IF(N120="nulová",J120,0)</f>
        <v>0</v>
      </c>
      <c r="BJ120" s="15" t="s">
        <v>80</v>
      </c>
      <c r="BK120" s="148">
        <f>ROUND(I120*H120,2)</f>
        <v>0</v>
      </c>
      <c r="BL120" s="15" t="s">
        <v>228</v>
      </c>
      <c r="BM120" s="147" t="s">
        <v>990</v>
      </c>
    </row>
    <row r="121" spans="1:47" s="2" customFormat="1" ht="12">
      <c r="A121" s="30"/>
      <c r="B121" s="31"/>
      <c r="C121" s="30"/>
      <c r="D121" s="149" t="s">
        <v>156</v>
      </c>
      <c r="E121" s="30"/>
      <c r="F121" s="150" t="s">
        <v>991</v>
      </c>
      <c r="G121" s="30"/>
      <c r="H121" s="30"/>
      <c r="I121" s="151"/>
      <c r="J121" s="30"/>
      <c r="K121" s="30"/>
      <c r="L121" s="31"/>
      <c r="M121" s="152"/>
      <c r="N121" s="153"/>
      <c r="O121" s="51"/>
      <c r="P121" s="51"/>
      <c r="Q121" s="51"/>
      <c r="R121" s="51"/>
      <c r="S121" s="51"/>
      <c r="T121" s="52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T121" s="15" t="s">
        <v>156</v>
      </c>
      <c r="AU121" s="15" t="s">
        <v>82</v>
      </c>
    </row>
    <row r="122" spans="1:65" s="2" customFormat="1" ht="16.5" customHeight="1">
      <c r="A122" s="30"/>
      <c r="B122" s="135"/>
      <c r="C122" s="154" t="s">
        <v>279</v>
      </c>
      <c r="D122" s="154" t="s">
        <v>275</v>
      </c>
      <c r="E122" s="155" t="s">
        <v>992</v>
      </c>
      <c r="F122" s="156" t="s">
        <v>993</v>
      </c>
      <c r="G122" s="157" t="s">
        <v>202</v>
      </c>
      <c r="H122" s="158">
        <v>2.4</v>
      </c>
      <c r="I122" s="159"/>
      <c r="J122" s="160">
        <f>ROUND(I122*H122,2)</f>
        <v>0</v>
      </c>
      <c r="K122" s="156" t="s">
        <v>153</v>
      </c>
      <c r="L122" s="161"/>
      <c r="M122" s="162" t="s">
        <v>3</v>
      </c>
      <c r="N122" s="163" t="s">
        <v>43</v>
      </c>
      <c r="O122" s="51"/>
      <c r="P122" s="145">
        <f>O122*H122</f>
        <v>0</v>
      </c>
      <c r="Q122" s="145">
        <v>0.02978</v>
      </c>
      <c r="R122" s="145">
        <f>Q122*H122</f>
        <v>0.071472</v>
      </c>
      <c r="S122" s="145">
        <v>0</v>
      </c>
      <c r="T122" s="146">
        <f>S122*H122</f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R122" s="147" t="s">
        <v>300</v>
      </c>
      <c r="AT122" s="147" t="s">
        <v>275</v>
      </c>
      <c r="AU122" s="147" t="s">
        <v>82</v>
      </c>
      <c r="AY122" s="15" t="s">
        <v>146</v>
      </c>
      <c r="BE122" s="148">
        <f>IF(N122="základní",J122,0)</f>
        <v>0</v>
      </c>
      <c r="BF122" s="148">
        <f>IF(N122="snížená",J122,0)</f>
        <v>0</v>
      </c>
      <c r="BG122" s="148">
        <f>IF(N122="zákl. přenesená",J122,0)</f>
        <v>0</v>
      </c>
      <c r="BH122" s="148">
        <f>IF(N122="sníž. přenesená",J122,0)</f>
        <v>0</v>
      </c>
      <c r="BI122" s="148">
        <f>IF(N122="nulová",J122,0)</f>
        <v>0</v>
      </c>
      <c r="BJ122" s="15" t="s">
        <v>80</v>
      </c>
      <c r="BK122" s="148">
        <f>ROUND(I122*H122,2)</f>
        <v>0</v>
      </c>
      <c r="BL122" s="15" t="s">
        <v>228</v>
      </c>
      <c r="BM122" s="147" t="s">
        <v>994</v>
      </c>
    </row>
    <row r="123" spans="1:65" s="2" customFormat="1" ht="21.75" customHeight="1">
      <c r="A123" s="30"/>
      <c r="B123" s="135"/>
      <c r="C123" s="136" t="s">
        <v>284</v>
      </c>
      <c r="D123" s="136" t="s">
        <v>149</v>
      </c>
      <c r="E123" s="137" t="s">
        <v>995</v>
      </c>
      <c r="F123" s="138" t="s">
        <v>996</v>
      </c>
      <c r="G123" s="139" t="s">
        <v>202</v>
      </c>
      <c r="H123" s="140">
        <v>14</v>
      </c>
      <c r="I123" s="141"/>
      <c r="J123" s="142">
        <f>ROUND(I123*H123,2)</f>
        <v>0</v>
      </c>
      <c r="K123" s="138" t="s">
        <v>153</v>
      </c>
      <c r="L123" s="31"/>
      <c r="M123" s="143" t="s">
        <v>3</v>
      </c>
      <c r="N123" s="144" t="s">
        <v>43</v>
      </c>
      <c r="O123" s="51"/>
      <c r="P123" s="145">
        <f>O123*H123</f>
        <v>0</v>
      </c>
      <c r="Q123" s="145">
        <v>0</v>
      </c>
      <c r="R123" s="145">
        <f>Q123*H123</f>
        <v>0</v>
      </c>
      <c r="S123" s="145">
        <v>0</v>
      </c>
      <c r="T123" s="146">
        <f>S123*H123</f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47" t="s">
        <v>228</v>
      </c>
      <c r="AT123" s="147" t="s">
        <v>149</v>
      </c>
      <c r="AU123" s="147" t="s">
        <v>82</v>
      </c>
      <c r="AY123" s="15" t="s">
        <v>146</v>
      </c>
      <c r="BE123" s="148">
        <f>IF(N123="základní",J123,0)</f>
        <v>0</v>
      </c>
      <c r="BF123" s="148">
        <f>IF(N123="snížená",J123,0)</f>
        <v>0</v>
      </c>
      <c r="BG123" s="148">
        <f>IF(N123="zákl. přenesená",J123,0)</f>
        <v>0</v>
      </c>
      <c r="BH123" s="148">
        <f>IF(N123="sníž. přenesená",J123,0)</f>
        <v>0</v>
      </c>
      <c r="BI123" s="148">
        <f>IF(N123="nulová",J123,0)</f>
        <v>0</v>
      </c>
      <c r="BJ123" s="15" t="s">
        <v>80</v>
      </c>
      <c r="BK123" s="148">
        <f>ROUND(I123*H123,2)</f>
        <v>0</v>
      </c>
      <c r="BL123" s="15" t="s">
        <v>228</v>
      </c>
      <c r="BM123" s="147" t="s">
        <v>997</v>
      </c>
    </row>
    <row r="124" spans="1:47" s="2" customFormat="1" ht="12">
      <c r="A124" s="30"/>
      <c r="B124" s="31"/>
      <c r="C124" s="30"/>
      <c r="D124" s="149" t="s">
        <v>156</v>
      </c>
      <c r="E124" s="30"/>
      <c r="F124" s="150" t="s">
        <v>998</v>
      </c>
      <c r="G124" s="30"/>
      <c r="H124" s="30"/>
      <c r="I124" s="151"/>
      <c r="J124" s="30"/>
      <c r="K124" s="30"/>
      <c r="L124" s="31"/>
      <c r="M124" s="152"/>
      <c r="N124" s="153"/>
      <c r="O124" s="51"/>
      <c r="P124" s="51"/>
      <c r="Q124" s="51"/>
      <c r="R124" s="51"/>
      <c r="S124" s="51"/>
      <c r="T124" s="52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T124" s="15" t="s">
        <v>156</v>
      </c>
      <c r="AU124" s="15" t="s">
        <v>82</v>
      </c>
    </row>
    <row r="125" spans="1:65" s="2" customFormat="1" ht="16.5" customHeight="1">
      <c r="A125" s="30"/>
      <c r="B125" s="135"/>
      <c r="C125" s="154" t="s">
        <v>288</v>
      </c>
      <c r="D125" s="154" t="s">
        <v>275</v>
      </c>
      <c r="E125" s="155" t="s">
        <v>999</v>
      </c>
      <c r="F125" s="156" t="s">
        <v>1000</v>
      </c>
      <c r="G125" s="157" t="s">
        <v>202</v>
      </c>
      <c r="H125" s="158">
        <v>16.8</v>
      </c>
      <c r="I125" s="159"/>
      <c r="J125" s="160">
        <f aca="true" t="shared" si="10" ref="J125:J137">ROUND(I125*H125,2)</f>
        <v>0</v>
      </c>
      <c r="K125" s="156" t="s">
        <v>153</v>
      </c>
      <c r="L125" s="161"/>
      <c r="M125" s="162" t="s">
        <v>3</v>
      </c>
      <c r="N125" s="163" t="s">
        <v>43</v>
      </c>
      <c r="O125" s="51"/>
      <c r="P125" s="145">
        <f aca="true" t="shared" si="11" ref="P125:P137">O125*H125</f>
        <v>0</v>
      </c>
      <c r="Q125" s="145">
        <v>0.0451</v>
      </c>
      <c r="R125" s="145">
        <f aca="true" t="shared" si="12" ref="R125:R137">Q125*H125</f>
        <v>0.75768</v>
      </c>
      <c r="S125" s="145">
        <v>0</v>
      </c>
      <c r="T125" s="146">
        <f aca="true" t="shared" si="13" ref="T125:T137">S125*H125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47" t="s">
        <v>300</v>
      </c>
      <c r="AT125" s="147" t="s">
        <v>275</v>
      </c>
      <c r="AU125" s="147" t="s">
        <v>82</v>
      </c>
      <c r="AY125" s="15" t="s">
        <v>146</v>
      </c>
      <c r="BE125" s="148">
        <f aca="true" t="shared" si="14" ref="BE125:BE137">IF(N125="základní",J125,0)</f>
        <v>0</v>
      </c>
      <c r="BF125" s="148">
        <f aca="true" t="shared" si="15" ref="BF125:BF137">IF(N125="snížená",J125,0)</f>
        <v>0</v>
      </c>
      <c r="BG125" s="148">
        <f aca="true" t="shared" si="16" ref="BG125:BG137">IF(N125="zákl. přenesená",J125,0)</f>
        <v>0</v>
      </c>
      <c r="BH125" s="148">
        <f aca="true" t="shared" si="17" ref="BH125:BH137">IF(N125="sníž. přenesená",J125,0)</f>
        <v>0</v>
      </c>
      <c r="BI125" s="148">
        <f aca="true" t="shared" si="18" ref="BI125:BI137">IF(N125="nulová",J125,0)</f>
        <v>0</v>
      </c>
      <c r="BJ125" s="15" t="s">
        <v>80</v>
      </c>
      <c r="BK125" s="148">
        <f aca="true" t="shared" si="19" ref="BK125:BK137">ROUND(I125*H125,2)</f>
        <v>0</v>
      </c>
      <c r="BL125" s="15" t="s">
        <v>228</v>
      </c>
      <c r="BM125" s="147" t="s">
        <v>1001</v>
      </c>
    </row>
    <row r="126" spans="1:65" s="2" customFormat="1" ht="16.5" customHeight="1">
      <c r="A126" s="30"/>
      <c r="B126" s="135"/>
      <c r="C126" s="136" t="s">
        <v>292</v>
      </c>
      <c r="D126" s="136" t="s">
        <v>149</v>
      </c>
      <c r="E126" s="137" t="s">
        <v>1002</v>
      </c>
      <c r="F126" s="138" t="s">
        <v>1003</v>
      </c>
      <c r="G126" s="139" t="s">
        <v>152</v>
      </c>
      <c r="H126" s="140">
        <v>174.1</v>
      </c>
      <c r="I126" s="141"/>
      <c r="J126" s="142">
        <f t="shared" si="10"/>
        <v>0</v>
      </c>
      <c r="K126" s="138" t="s">
        <v>3</v>
      </c>
      <c r="L126" s="31"/>
      <c r="M126" s="143" t="s">
        <v>3</v>
      </c>
      <c r="N126" s="144" t="s">
        <v>43</v>
      </c>
      <c r="O126" s="51"/>
      <c r="P126" s="145">
        <f t="shared" si="11"/>
        <v>0</v>
      </c>
      <c r="Q126" s="145">
        <v>0</v>
      </c>
      <c r="R126" s="145">
        <f t="shared" si="12"/>
        <v>0</v>
      </c>
      <c r="S126" s="145">
        <v>0</v>
      </c>
      <c r="T126" s="146">
        <f t="shared" si="13"/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47" t="s">
        <v>228</v>
      </c>
      <c r="AT126" s="147" t="s">
        <v>149</v>
      </c>
      <c r="AU126" s="147" t="s">
        <v>82</v>
      </c>
      <c r="AY126" s="15" t="s">
        <v>146</v>
      </c>
      <c r="BE126" s="148">
        <f t="shared" si="14"/>
        <v>0</v>
      </c>
      <c r="BF126" s="148">
        <f t="shared" si="15"/>
        <v>0</v>
      </c>
      <c r="BG126" s="148">
        <f t="shared" si="16"/>
        <v>0</v>
      </c>
      <c r="BH126" s="148">
        <f t="shared" si="17"/>
        <v>0</v>
      </c>
      <c r="BI126" s="148">
        <f t="shared" si="18"/>
        <v>0</v>
      </c>
      <c r="BJ126" s="15" t="s">
        <v>80</v>
      </c>
      <c r="BK126" s="148">
        <f t="shared" si="19"/>
        <v>0</v>
      </c>
      <c r="BL126" s="15" t="s">
        <v>228</v>
      </c>
      <c r="BM126" s="147" t="s">
        <v>1004</v>
      </c>
    </row>
    <row r="127" spans="1:65" s="2" customFormat="1" ht="16.5" customHeight="1">
      <c r="A127" s="30"/>
      <c r="B127" s="135"/>
      <c r="C127" s="136" t="s">
        <v>296</v>
      </c>
      <c r="D127" s="136" t="s">
        <v>149</v>
      </c>
      <c r="E127" s="137" t="s">
        <v>1005</v>
      </c>
      <c r="F127" s="138" t="s">
        <v>1006</v>
      </c>
      <c r="G127" s="139" t="s">
        <v>342</v>
      </c>
      <c r="H127" s="140">
        <v>5</v>
      </c>
      <c r="I127" s="141"/>
      <c r="J127" s="142">
        <f t="shared" si="10"/>
        <v>0</v>
      </c>
      <c r="K127" s="138" t="s">
        <v>3</v>
      </c>
      <c r="L127" s="31"/>
      <c r="M127" s="143" t="s">
        <v>3</v>
      </c>
      <c r="N127" s="144" t="s">
        <v>43</v>
      </c>
      <c r="O127" s="51"/>
      <c r="P127" s="145">
        <f t="shared" si="11"/>
        <v>0</v>
      </c>
      <c r="Q127" s="145">
        <v>0</v>
      </c>
      <c r="R127" s="145">
        <f t="shared" si="12"/>
        <v>0</v>
      </c>
      <c r="S127" s="145">
        <v>0</v>
      </c>
      <c r="T127" s="146">
        <f t="shared" si="13"/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47" t="s">
        <v>228</v>
      </c>
      <c r="AT127" s="147" t="s">
        <v>149</v>
      </c>
      <c r="AU127" s="147" t="s">
        <v>82</v>
      </c>
      <c r="AY127" s="15" t="s">
        <v>146</v>
      </c>
      <c r="BE127" s="148">
        <f t="shared" si="14"/>
        <v>0</v>
      </c>
      <c r="BF127" s="148">
        <f t="shared" si="15"/>
        <v>0</v>
      </c>
      <c r="BG127" s="148">
        <f t="shared" si="16"/>
        <v>0</v>
      </c>
      <c r="BH127" s="148">
        <f t="shared" si="17"/>
        <v>0</v>
      </c>
      <c r="BI127" s="148">
        <f t="shared" si="18"/>
        <v>0</v>
      </c>
      <c r="BJ127" s="15" t="s">
        <v>80</v>
      </c>
      <c r="BK127" s="148">
        <f t="shared" si="19"/>
        <v>0</v>
      </c>
      <c r="BL127" s="15" t="s">
        <v>228</v>
      </c>
      <c r="BM127" s="147" t="s">
        <v>1007</v>
      </c>
    </row>
    <row r="128" spans="1:65" s="2" customFormat="1" ht="16.5" customHeight="1">
      <c r="A128" s="30"/>
      <c r="B128" s="135"/>
      <c r="C128" s="136" t="s">
        <v>300</v>
      </c>
      <c r="D128" s="136" t="s">
        <v>149</v>
      </c>
      <c r="E128" s="137" t="s">
        <v>1008</v>
      </c>
      <c r="F128" s="138" t="s">
        <v>1009</v>
      </c>
      <c r="G128" s="139" t="s">
        <v>342</v>
      </c>
      <c r="H128" s="140">
        <v>1</v>
      </c>
      <c r="I128" s="141"/>
      <c r="J128" s="142">
        <f t="shared" si="10"/>
        <v>0</v>
      </c>
      <c r="K128" s="138" t="s">
        <v>3</v>
      </c>
      <c r="L128" s="31"/>
      <c r="M128" s="143" t="s">
        <v>3</v>
      </c>
      <c r="N128" s="144" t="s">
        <v>43</v>
      </c>
      <c r="O128" s="51"/>
      <c r="P128" s="145">
        <f t="shared" si="11"/>
        <v>0</v>
      </c>
      <c r="Q128" s="145">
        <v>0</v>
      </c>
      <c r="R128" s="145">
        <f t="shared" si="12"/>
        <v>0</v>
      </c>
      <c r="S128" s="145">
        <v>0</v>
      </c>
      <c r="T128" s="146">
        <f t="shared" si="13"/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47" t="s">
        <v>228</v>
      </c>
      <c r="AT128" s="147" t="s">
        <v>149</v>
      </c>
      <c r="AU128" s="147" t="s">
        <v>82</v>
      </c>
      <c r="AY128" s="15" t="s">
        <v>146</v>
      </c>
      <c r="BE128" s="148">
        <f t="shared" si="14"/>
        <v>0</v>
      </c>
      <c r="BF128" s="148">
        <f t="shared" si="15"/>
        <v>0</v>
      </c>
      <c r="BG128" s="148">
        <f t="shared" si="16"/>
        <v>0</v>
      </c>
      <c r="BH128" s="148">
        <f t="shared" si="17"/>
        <v>0</v>
      </c>
      <c r="BI128" s="148">
        <f t="shared" si="18"/>
        <v>0</v>
      </c>
      <c r="BJ128" s="15" t="s">
        <v>80</v>
      </c>
      <c r="BK128" s="148">
        <f t="shared" si="19"/>
        <v>0</v>
      </c>
      <c r="BL128" s="15" t="s">
        <v>228</v>
      </c>
      <c r="BM128" s="147" t="s">
        <v>1010</v>
      </c>
    </row>
    <row r="129" spans="1:65" s="2" customFormat="1" ht="16.5" customHeight="1">
      <c r="A129" s="30"/>
      <c r="B129" s="135"/>
      <c r="C129" s="136" t="s">
        <v>305</v>
      </c>
      <c r="D129" s="136" t="s">
        <v>149</v>
      </c>
      <c r="E129" s="137" t="s">
        <v>1011</v>
      </c>
      <c r="F129" s="138" t="s">
        <v>1012</v>
      </c>
      <c r="G129" s="139" t="s">
        <v>342</v>
      </c>
      <c r="H129" s="140">
        <v>1</v>
      </c>
      <c r="I129" s="141"/>
      <c r="J129" s="142">
        <f t="shared" si="10"/>
        <v>0</v>
      </c>
      <c r="K129" s="138" t="s">
        <v>3</v>
      </c>
      <c r="L129" s="31"/>
      <c r="M129" s="143" t="s">
        <v>3</v>
      </c>
      <c r="N129" s="144" t="s">
        <v>43</v>
      </c>
      <c r="O129" s="51"/>
      <c r="P129" s="145">
        <f t="shared" si="11"/>
        <v>0</v>
      </c>
      <c r="Q129" s="145">
        <v>0</v>
      </c>
      <c r="R129" s="145">
        <f t="shared" si="12"/>
        <v>0</v>
      </c>
      <c r="S129" s="145">
        <v>0</v>
      </c>
      <c r="T129" s="146">
        <f t="shared" si="13"/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47" t="s">
        <v>228</v>
      </c>
      <c r="AT129" s="147" t="s">
        <v>149</v>
      </c>
      <c r="AU129" s="147" t="s">
        <v>82</v>
      </c>
      <c r="AY129" s="15" t="s">
        <v>146</v>
      </c>
      <c r="BE129" s="148">
        <f t="shared" si="14"/>
        <v>0</v>
      </c>
      <c r="BF129" s="148">
        <f t="shared" si="15"/>
        <v>0</v>
      </c>
      <c r="BG129" s="148">
        <f t="shared" si="16"/>
        <v>0</v>
      </c>
      <c r="BH129" s="148">
        <f t="shared" si="17"/>
        <v>0</v>
      </c>
      <c r="BI129" s="148">
        <f t="shared" si="18"/>
        <v>0</v>
      </c>
      <c r="BJ129" s="15" t="s">
        <v>80</v>
      </c>
      <c r="BK129" s="148">
        <f t="shared" si="19"/>
        <v>0</v>
      </c>
      <c r="BL129" s="15" t="s">
        <v>228</v>
      </c>
      <c r="BM129" s="147" t="s">
        <v>1013</v>
      </c>
    </row>
    <row r="130" spans="1:65" s="2" customFormat="1" ht="16.5" customHeight="1">
      <c r="A130" s="30"/>
      <c r="B130" s="135"/>
      <c r="C130" s="136" t="s">
        <v>310</v>
      </c>
      <c r="D130" s="136" t="s">
        <v>149</v>
      </c>
      <c r="E130" s="137" t="s">
        <v>1014</v>
      </c>
      <c r="F130" s="138" t="s">
        <v>1015</v>
      </c>
      <c r="G130" s="139" t="s">
        <v>342</v>
      </c>
      <c r="H130" s="140">
        <v>1</v>
      </c>
      <c r="I130" s="141"/>
      <c r="J130" s="142">
        <f t="shared" si="10"/>
        <v>0</v>
      </c>
      <c r="K130" s="138" t="s">
        <v>3</v>
      </c>
      <c r="L130" s="31"/>
      <c r="M130" s="143" t="s">
        <v>3</v>
      </c>
      <c r="N130" s="144" t="s">
        <v>43</v>
      </c>
      <c r="O130" s="51"/>
      <c r="P130" s="145">
        <f t="shared" si="11"/>
        <v>0</v>
      </c>
      <c r="Q130" s="145">
        <v>0</v>
      </c>
      <c r="R130" s="145">
        <f t="shared" si="12"/>
        <v>0</v>
      </c>
      <c r="S130" s="145">
        <v>0</v>
      </c>
      <c r="T130" s="146">
        <f t="shared" si="13"/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47" t="s">
        <v>228</v>
      </c>
      <c r="AT130" s="147" t="s">
        <v>149</v>
      </c>
      <c r="AU130" s="147" t="s">
        <v>82</v>
      </c>
      <c r="AY130" s="15" t="s">
        <v>146</v>
      </c>
      <c r="BE130" s="148">
        <f t="shared" si="14"/>
        <v>0</v>
      </c>
      <c r="BF130" s="148">
        <f t="shared" si="15"/>
        <v>0</v>
      </c>
      <c r="BG130" s="148">
        <f t="shared" si="16"/>
        <v>0</v>
      </c>
      <c r="BH130" s="148">
        <f t="shared" si="17"/>
        <v>0</v>
      </c>
      <c r="BI130" s="148">
        <f t="shared" si="18"/>
        <v>0</v>
      </c>
      <c r="BJ130" s="15" t="s">
        <v>80</v>
      </c>
      <c r="BK130" s="148">
        <f t="shared" si="19"/>
        <v>0</v>
      </c>
      <c r="BL130" s="15" t="s">
        <v>228</v>
      </c>
      <c r="BM130" s="147" t="s">
        <v>1016</v>
      </c>
    </row>
    <row r="131" spans="1:65" s="2" customFormat="1" ht="90" customHeight="1">
      <c r="A131" s="30"/>
      <c r="B131" s="135"/>
      <c r="C131" s="136" t="s">
        <v>315</v>
      </c>
      <c r="D131" s="136" t="s">
        <v>149</v>
      </c>
      <c r="E131" s="137" t="s">
        <v>1017</v>
      </c>
      <c r="F131" s="138" t="s">
        <v>1018</v>
      </c>
      <c r="G131" s="139" t="s">
        <v>347</v>
      </c>
      <c r="H131" s="140">
        <v>1</v>
      </c>
      <c r="I131" s="141"/>
      <c r="J131" s="142">
        <f t="shared" si="10"/>
        <v>0</v>
      </c>
      <c r="K131" s="138" t="s">
        <v>3</v>
      </c>
      <c r="L131" s="31"/>
      <c r="M131" s="143" t="s">
        <v>3</v>
      </c>
      <c r="N131" s="144" t="s">
        <v>43</v>
      </c>
      <c r="O131" s="51"/>
      <c r="P131" s="145">
        <f t="shared" si="11"/>
        <v>0</v>
      </c>
      <c r="Q131" s="145">
        <v>0</v>
      </c>
      <c r="R131" s="145">
        <f t="shared" si="12"/>
        <v>0</v>
      </c>
      <c r="S131" s="145">
        <v>0</v>
      </c>
      <c r="T131" s="146">
        <f t="shared" si="1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47" t="s">
        <v>228</v>
      </c>
      <c r="AT131" s="147" t="s">
        <v>149</v>
      </c>
      <c r="AU131" s="147" t="s">
        <v>82</v>
      </c>
      <c r="AY131" s="15" t="s">
        <v>146</v>
      </c>
      <c r="BE131" s="148">
        <f t="shared" si="14"/>
        <v>0</v>
      </c>
      <c r="BF131" s="148">
        <f t="shared" si="15"/>
        <v>0</v>
      </c>
      <c r="BG131" s="148">
        <f t="shared" si="16"/>
        <v>0</v>
      </c>
      <c r="BH131" s="148">
        <f t="shared" si="17"/>
        <v>0</v>
      </c>
      <c r="BI131" s="148">
        <f t="shared" si="18"/>
        <v>0</v>
      </c>
      <c r="BJ131" s="15" t="s">
        <v>80</v>
      </c>
      <c r="BK131" s="148">
        <f t="shared" si="19"/>
        <v>0</v>
      </c>
      <c r="BL131" s="15" t="s">
        <v>228</v>
      </c>
      <c r="BM131" s="147" t="s">
        <v>1019</v>
      </c>
    </row>
    <row r="132" spans="1:65" s="2" customFormat="1" ht="16.5" customHeight="1">
      <c r="A132" s="30"/>
      <c r="B132" s="135"/>
      <c r="C132" s="136" t="s">
        <v>321</v>
      </c>
      <c r="D132" s="136" t="s">
        <v>149</v>
      </c>
      <c r="E132" s="137" t="s">
        <v>1020</v>
      </c>
      <c r="F132" s="138" t="s">
        <v>1021</v>
      </c>
      <c r="G132" s="139" t="s">
        <v>342</v>
      </c>
      <c r="H132" s="140">
        <v>1</v>
      </c>
      <c r="I132" s="141"/>
      <c r="J132" s="142">
        <f t="shared" si="10"/>
        <v>0</v>
      </c>
      <c r="K132" s="138" t="s">
        <v>3</v>
      </c>
      <c r="L132" s="31"/>
      <c r="M132" s="143" t="s">
        <v>3</v>
      </c>
      <c r="N132" s="144" t="s">
        <v>43</v>
      </c>
      <c r="O132" s="51"/>
      <c r="P132" s="145">
        <f t="shared" si="11"/>
        <v>0</v>
      </c>
      <c r="Q132" s="145">
        <v>0</v>
      </c>
      <c r="R132" s="145">
        <f t="shared" si="12"/>
        <v>0</v>
      </c>
      <c r="S132" s="145">
        <v>0</v>
      </c>
      <c r="T132" s="146">
        <f t="shared" si="1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47" t="s">
        <v>228</v>
      </c>
      <c r="AT132" s="147" t="s">
        <v>149</v>
      </c>
      <c r="AU132" s="147" t="s">
        <v>82</v>
      </c>
      <c r="AY132" s="15" t="s">
        <v>146</v>
      </c>
      <c r="BE132" s="148">
        <f t="shared" si="14"/>
        <v>0</v>
      </c>
      <c r="BF132" s="148">
        <f t="shared" si="15"/>
        <v>0</v>
      </c>
      <c r="BG132" s="148">
        <f t="shared" si="16"/>
        <v>0</v>
      </c>
      <c r="BH132" s="148">
        <f t="shared" si="17"/>
        <v>0</v>
      </c>
      <c r="BI132" s="148">
        <f t="shared" si="18"/>
        <v>0</v>
      </c>
      <c r="BJ132" s="15" t="s">
        <v>80</v>
      </c>
      <c r="BK132" s="148">
        <f t="shared" si="19"/>
        <v>0</v>
      </c>
      <c r="BL132" s="15" t="s">
        <v>228</v>
      </c>
      <c r="BM132" s="147" t="s">
        <v>1022</v>
      </c>
    </row>
    <row r="133" spans="1:65" s="2" customFormat="1" ht="16.5" customHeight="1">
      <c r="A133" s="30"/>
      <c r="B133" s="135"/>
      <c r="C133" s="136" t="s">
        <v>325</v>
      </c>
      <c r="D133" s="136" t="s">
        <v>149</v>
      </c>
      <c r="E133" s="137" t="s">
        <v>1023</v>
      </c>
      <c r="F133" s="138" t="s">
        <v>1024</v>
      </c>
      <c r="G133" s="139" t="s">
        <v>342</v>
      </c>
      <c r="H133" s="140">
        <v>1</v>
      </c>
      <c r="I133" s="141"/>
      <c r="J133" s="142">
        <f t="shared" si="10"/>
        <v>0</v>
      </c>
      <c r="K133" s="138" t="s">
        <v>3</v>
      </c>
      <c r="L133" s="31"/>
      <c r="M133" s="143" t="s">
        <v>3</v>
      </c>
      <c r="N133" s="144" t="s">
        <v>43</v>
      </c>
      <c r="O133" s="51"/>
      <c r="P133" s="145">
        <f t="shared" si="11"/>
        <v>0</v>
      </c>
      <c r="Q133" s="145">
        <v>0</v>
      </c>
      <c r="R133" s="145">
        <f t="shared" si="12"/>
        <v>0</v>
      </c>
      <c r="S133" s="145">
        <v>0</v>
      </c>
      <c r="T133" s="146">
        <f t="shared" si="1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47" t="s">
        <v>228</v>
      </c>
      <c r="AT133" s="147" t="s">
        <v>149</v>
      </c>
      <c r="AU133" s="147" t="s">
        <v>82</v>
      </c>
      <c r="AY133" s="15" t="s">
        <v>146</v>
      </c>
      <c r="BE133" s="148">
        <f t="shared" si="14"/>
        <v>0</v>
      </c>
      <c r="BF133" s="148">
        <f t="shared" si="15"/>
        <v>0</v>
      </c>
      <c r="BG133" s="148">
        <f t="shared" si="16"/>
        <v>0</v>
      </c>
      <c r="BH133" s="148">
        <f t="shared" si="17"/>
        <v>0</v>
      </c>
      <c r="BI133" s="148">
        <f t="shared" si="18"/>
        <v>0</v>
      </c>
      <c r="BJ133" s="15" t="s">
        <v>80</v>
      </c>
      <c r="BK133" s="148">
        <f t="shared" si="19"/>
        <v>0</v>
      </c>
      <c r="BL133" s="15" t="s">
        <v>228</v>
      </c>
      <c r="BM133" s="147" t="s">
        <v>1025</v>
      </c>
    </row>
    <row r="134" spans="1:65" s="2" customFormat="1" ht="16.5" customHeight="1">
      <c r="A134" s="30"/>
      <c r="B134" s="135"/>
      <c r="C134" s="136" t="s">
        <v>329</v>
      </c>
      <c r="D134" s="136" t="s">
        <v>149</v>
      </c>
      <c r="E134" s="137" t="s">
        <v>1026</v>
      </c>
      <c r="F134" s="138" t="s">
        <v>1027</v>
      </c>
      <c r="G134" s="139" t="s">
        <v>342</v>
      </c>
      <c r="H134" s="140">
        <v>2</v>
      </c>
      <c r="I134" s="141"/>
      <c r="J134" s="142">
        <f t="shared" si="10"/>
        <v>0</v>
      </c>
      <c r="K134" s="138" t="s">
        <v>3</v>
      </c>
      <c r="L134" s="31"/>
      <c r="M134" s="143" t="s">
        <v>3</v>
      </c>
      <c r="N134" s="144" t="s">
        <v>43</v>
      </c>
      <c r="O134" s="51"/>
      <c r="P134" s="145">
        <f t="shared" si="11"/>
        <v>0</v>
      </c>
      <c r="Q134" s="145">
        <v>0</v>
      </c>
      <c r="R134" s="145">
        <f t="shared" si="12"/>
        <v>0</v>
      </c>
      <c r="S134" s="145">
        <v>0</v>
      </c>
      <c r="T134" s="146">
        <f t="shared" si="1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47" t="s">
        <v>228</v>
      </c>
      <c r="AT134" s="147" t="s">
        <v>149</v>
      </c>
      <c r="AU134" s="147" t="s">
        <v>82</v>
      </c>
      <c r="AY134" s="15" t="s">
        <v>146</v>
      </c>
      <c r="BE134" s="148">
        <f t="shared" si="14"/>
        <v>0</v>
      </c>
      <c r="BF134" s="148">
        <f t="shared" si="15"/>
        <v>0</v>
      </c>
      <c r="BG134" s="148">
        <f t="shared" si="16"/>
        <v>0</v>
      </c>
      <c r="BH134" s="148">
        <f t="shared" si="17"/>
        <v>0</v>
      </c>
      <c r="BI134" s="148">
        <f t="shared" si="18"/>
        <v>0</v>
      </c>
      <c r="BJ134" s="15" t="s">
        <v>80</v>
      </c>
      <c r="BK134" s="148">
        <f t="shared" si="19"/>
        <v>0</v>
      </c>
      <c r="BL134" s="15" t="s">
        <v>228</v>
      </c>
      <c r="BM134" s="147" t="s">
        <v>1028</v>
      </c>
    </row>
    <row r="135" spans="1:65" s="2" customFormat="1" ht="16.5" customHeight="1">
      <c r="A135" s="30"/>
      <c r="B135" s="135"/>
      <c r="C135" s="136" t="s">
        <v>334</v>
      </c>
      <c r="D135" s="136" t="s">
        <v>149</v>
      </c>
      <c r="E135" s="137" t="s">
        <v>1029</v>
      </c>
      <c r="F135" s="138" t="s">
        <v>1030</v>
      </c>
      <c r="G135" s="139" t="s">
        <v>342</v>
      </c>
      <c r="H135" s="140">
        <v>2</v>
      </c>
      <c r="I135" s="141"/>
      <c r="J135" s="142">
        <f t="shared" si="10"/>
        <v>0</v>
      </c>
      <c r="K135" s="138" t="s">
        <v>3</v>
      </c>
      <c r="L135" s="31"/>
      <c r="M135" s="143" t="s">
        <v>3</v>
      </c>
      <c r="N135" s="144" t="s">
        <v>43</v>
      </c>
      <c r="O135" s="51"/>
      <c r="P135" s="145">
        <f t="shared" si="11"/>
        <v>0</v>
      </c>
      <c r="Q135" s="145">
        <v>0</v>
      </c>
      <c r="R135" s="145">
        <f t="shared" si="12"/>
        <v>0</v>
      </c>
      <c r="S135" s="145">
        <v>0</v>
      </c>
      <c r="T135" s="146">
        <f t="shared" si="1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47" t="s">
        <v>228</v>
      </c>
      <c r="AT135" s="147" t="s">
        <v>149</v>
      </c>
      <c r="AU135" s="147" t="s">
        <v>82</v>
      </c>
      <c r="AY135" s="15" t="s">
        <v>146</v>
      </c>
      <c r="BE135" s="148">
        <f t="shared" si="14"/>
        <v>0</v>
      </c>
      <c r="BF135" s="148">
        <f t="shared" si="15"/>
        <v>0</v>
      </c>
      <c r="BG135" s="148">
        <f t="shared" si="16"/>
        <v>0</v>
      </c>
      <c r="BH135" s="148">
        <f t="shared" si="17"/>
        <v>0</v>
      </c>
      <c r="BI135" s="148">
        <f t="shared" si="18"/>
        <v>0</v>
      </c>
      <c r="BJ135" s="15" t="s">
        <v>80</v>
      </c>
      <c r="BK135" s="148">
        <f t="shared" si="19"/>
        <v>0</v>
      </c>
      <c r="BL135" s="15" t="s">
        <v>228</v>
      </c>
      <c r="BM135" s="147" t="s">
        <v>1031</v>
      </c>
    </row>
    <row r="136" spans="1:65" s="2" customFormat="1" ht="16.5" customHeight="1">
      <c r="A136" s="30"/>
      <c r="B136" s="135"/>
      <c r="C136" s="136" t="s">
        <v>339</v>
      </c>
      <c r="D136" s="136" t="s">
        <v>149</v>
      </c>
      <c r="E136" s="137" t="s">
        <v>1032</v>
      </c>
      <c r="F136" s="138" t="s">
        <v>1033</v>
      </c>
      <c r="G136" s="139" t="s">
        <v>342</v>
      </c>
      <c r="H136" s="140">
        <v>2</v>
      </c>
      <c r="I136" s="141"/>
      <c r="J136" s="142">
        <f t="shared" si="10"/>
        <v>0</v>
      </c>
      <c r="K136" s="138" t="s">
        <v>3</v>
      </c>
      <c r="L136" s="31"/>
      <c r="M136" s="143" t="s">
        <v>3</v>
      </c>
      <c r="N136" s="144" t="s">
        <v>43</v>
      </c>
      <c r="O136" s="51"/>
      <c r="P136" s="145">
        <f t="shared" si="11"/>
        <v>0</v>
      </c>
      <c r="Q136" s="145">
        <v>0</v>
      </c>
      <c r="R136" s="145">
        <f t="shared" si="12"/>
        <v>0</v>
      </c>
      <c r="S136" s="145">
        <v>0</v>
      </c>
      <c r="T136" s="146">
        <f t="shared" si="1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47" t="s">
        <v>228</v>
      </c>
      <c r="AT136" s="147" t="s">
        <v>149</v>
      </c>
      <c r="AU136" s="147" t="s">
        <v>82</v>
      </c>
      <c r="AY136" s="15" t="s">
        <v>146</v>
      </c>
      <c r="BE136" s="148">
        <f t="shared" si="14"/>
        <v>0</v>
      </c>
      <c r="BF136" s="148">
        <f t="shared" si="15"/>
        <v>0</v>
      </c>
      <c r="BG136" s="148">
        <f t="shared" si="16"/>
        <v>0</v>
      </c>
      <c r="BH136" s="148">
        <f t="shared" si="17"/>
        <v>0</v>
      </c>
      <c r="BI136" s="148">
        <f t="shared" si="18"/>
        <v>0</v>
      </c>
      <c r="BJ136" s="15" t="s">
        <v>80</v>
      </c>
      <c r="BK136" s="148">
        <f t="shared" si="19"/>
        <v>0</v>
      </c>
      <c r="BL136" s="15" t="s">
        <v>228</v>
      </c>
      <c r="BM136" s="147" t="s">
        <v>1034</v>
      </c>
    </row>
    <row r="137" spans="1:65" s="2" customFormat="1" ht="24.2" customHeight="1">
      <c r="A137" s="30"/>
      <c r="B137" s="135"/>
      <c r="C137" s="136" t="s">
        <v>344</v>
      </c>
      <c r="D137" s="136" t="s">
        <v>149</v>
      </c>
      <c r="E137" s="137" t="s">
        <v>1035</v>
      </c>
      <c r="F137" s="138" t="s">
        <v>1036</v>
      </c>
      <c r="G137" s="139" t="s">
        <v>195</v>
      </c>
      <c r="H137" s="140">
        <v>1.966</v>
      </c>
      <c r="I137" s="141"/>
      <c r="J137" s="142">
        <f t="shared" si="10"/>
        <v>0</v>
      </c>
      <c r="K137" s="138" t="s">
        <v>153</v>
      </c>
      <c r="L137" s="31"/>
      <c r="M137" s="143" t="s">
        <v>3</v>
      </c>
      <c r="N137" s="144" t="s">
        <v>43</v>
      </c>
      <c r="O137" s="51"/>
      <c r="P137" s="145">
        <f t="shared" si="11"/>
        <v>0</v>
      </c>
      <c r="Q137" s="145">
        <v>0</v>
      </c>
      <c r="R137" s="145">
        <f t="shared" si="12"/>
        <v>0</v>
      </c>
      <c r="S137" s="145">
        <v>0</v>
      </c>
      <c r="T137" s="146">
        <f t="shared" si="1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47" t="s">
        <v>228</v>
      </c>
      <c r="AT137" s="147" t="s">
        <v>149</v>
      </c>
      <c r="AU137" s="147" t="s">
        <v>82</v>
      </c>
      <c r="AY137" s="15" t="s">
        <v>146</v>
      </c>
      <c r="BE137" s="148">
        <f t="shared" si="14"/>
        <v>0</v>
      </c>
      <c r="BF137" s="148">
        <f t="shared" si="15"/>
        <v>0</v>
      </c>
      <c r="BG137" s="148">
        <f t="shared" si="16"/>
        <v>0</v>
      </c>
      <c r="BH137" s="148">
        <f t="shared" si="17"/>
        <v>0</v>
      </c>
      <c r="BI137" s="148">
        <f t="shared" si="18"/>
        <v>0</v>
      </c>
      <c r="BJ137" s="15" t="s">
        <v>80</v>
      </c>
      <c r="BK137" s="148">
        <f t="shared" si="19"/>
        <v>0</v>
      </c>
      <c r="BL137" s="15" t="s">
        <v>228</v>
      </c>
      <c r="BM137" s="147" t="s">
        <v>1037</v>
      </c>
    </row>
    <row r="138" spans="1:47" s="2" customFormat="1" ht="12">
      <c r="A138" s="30"/>
      <c r="B138" s="31"/>
      <c r="C138" s="30"/>
      <c r="D138" s="149" t="s">
        <v>156</v>
      </c>
      <c r="E138" s="30"/>
      <c r="F138" s="150" t="s">
        <v>1038</v>
      </c>
      <c r="G138" s="30"/>
      <c r="H138" s="30"/>
      <c r="I138" s="151"/>
      <c r="J138" s="30"/>
      <c r="K138" s="30"/>
      <c r="L138" s="31"/>
      <c r="M138" s="152"/>
      <c r="N138" s="153"/>
      <c r="O138" s="51"/>
      <c r="P138" s="51"/>
      <c r="Q138" s="51"/>
      <c r="R138" s="51"/>
      <c r="S138" s="51"/>
      <c r="T138" s="52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T138" s="15" t="s">
        <v>156</v>
      </c>
      <c r="AU138" s="15" t="s">
        <v>82</v>
      </c>
    </row>
    <row r="139" spans="2:63" s="12" customFormat="1" ht="20.85" customHeight="1">
      <c r="B139" s="122"/>
      <c r="D139" s="123" t="s">
        <v>71</v>
      </c>
      <c r="E139" s="133" t="s">
        <v>1039</v>
      </c>
      <c r="F139" s="133" t="s">
        <v>1040</v>
      </c>
      <c r="I139" s="125"/>
      <c r="J139" s="134">
        <f>BK139</f>
        <v>0</v>
      </c>
      <c r="L139" s="122"/>
      <c r="M139" s="127"/>
      <c r="N139" s="128"/>
      <c r="O139" s="128"/>
      <c r="P139" s="129">
        <f>SUM(P140:P145)</f>
        <v>0</v>
      </c>
      <c r="Q139" s="128"/>
      <c r="R139" s="129">
        <f>SUM(R140:R145)</f>
        <v>0</v>
      </c>
      <c r="S139" s="128"/>
      <c r="T139" s="130">
        <f>SUM(T140:T145)</f>
        <v>0</v>
      </c>
      <c r="AR139" s="123" t="s">
        <v>80</v>
      </c>
      <c r="AT139" s="131" t="s">
        <v>71</v>
      </c>
      <c r="AU139" s="131" t="s">
        <v>82</v>
      </c>
      <c r="AY139" s="123" t="s">
        <v>146</v>
      </c>
      <c r="BK139" s="132">
        <f>SUM(BK140:BK145)</f>
        <v>0</v>
      </c>
    </row>
    <row r="140" spans="1:65" s="2" customFormat="1" ht="16.5" customHeight="1">
      <c r="A140" s="30"/>
      <c r="B140" s="135"/>
      <c r="C140" s="136" t="s">
        <v>349</v>
      </c>
      <c r="D140" s="136" t="s">
        <v>149</v>
      </c>
      <c r="E140" s="137" t="s">
        <v>1041</v>
      </c>
      <c r="F140" s="138" t="s">
        <v>1042</v>
      </c>
      <c r="G140" s="139" t="s">
        <v>1043</v>
      </c>
      <c r="H140" s="140">
        <v>150</v>
      </c>
      <c r="I140" s="141"/>
      <c r="J140" s="142">
        <f aca="true" t="shared" si="20" ref="J140:J145">ROUND(I140*H140,2)</f>
        <v>0</v>
      </c>
      <c r="K140" s="138" t="s">
        <v>3</v>
      </c>
      <c r="L140" s="31"/>
      <c r="M140" s="143" t="s">
        <v>3</v>
      </c>
      <c r="N140" s="144" t="s">
        <v>43</v>
      </c>
      <c r="O140" s="51"/>
      <c r="P140" s="145">
        <f aca="true" t="shared" si="21" ref="P140:P145">O140*H140</f>
        <v>0</v>
      </c>
      <c r="Q140" s="145">
        <v>0</v>
      </c>
      <c r="R140" s="145">
        <f aca="true" t="shared" si="22" ref="R140:R145">Q140*H140</f>
        <v>0</v>
      </c>
      <c r="S140" s="145">
        <v>0</v>
      </c>
      <c r="T140" s="146">
        <f aca="true" t="shared" si="23" ref="T140:T145"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47" t="s">
        <v>154</v>
      </c>
      <c r="AT140" s="147" t="s">
        <v>149</v>
      </c>
      <c r="AU140" s="147" t="s">
        <v>147</v>
      </c>
      <c r="AY140" s="15" t="s">
        <v>146</v>
      </c>
      <c r="BE140" s="148">
        <f aca="true" t="shared" si="24" ref="BE140:BE145">IF(N140="základní",J140,0)</f>
        <v>0</v>
      </c>
      <c r="BF140" s="148">
        <f aca="true" t="shared" si="25" ref="BF140:BF145">IF(N140="snížená",J140,0)</f>
        <v>0</v>
      </c>
      <c r="BG140" s="148">
        <f aca="true" t="shared" si="26" ref="BG140:BG145">IF(N140="zákl. přenesená",J140,0)</f>
        <v>0</v>
      </c>
      <c r="BH140" s="148">
        <f aca="true" t="shared" si="27" ref="BH140:BH145">IF(N140="sníž. přenesená",J140,0)</f>
        <v>0</v>
      </c>
      <c r="BI140" s="148">
        <f aca="true" t="shared" si="28" ref="BI140:BI145">IF(N140="nulová",J140,0)</f>
        <v>0</v>
      </c>
      <c r="BJ140" s="15" t="s">
        <v>80</v>
      </c>
      <c r="BK140" s="148">
        <f aca="true" t="shared" si="29" ref="BK140:BK145">ROUND(I140*H140,2)</f>
        <v>0</v>
      </c>
      <c r="BL140" s="15" t="s">
        <v>154</v>
      </c>
      <c r="BM140" s="147" t="s">
        <v>1044</v>
      </c>
    </row>
    <row r="141" spans="1:65" s="2" customFormat="1" ht="16.5" customHeight="1">
      <c r="A141" s="30"/>
      <c r="B141" s="135"/>
      <c r="C141" s="136" t="s">
        <v>353</v>
      </c>
      <c r="D141" s="136" t="s">
        <v>149</v>
      </c>
      <c r="E141" s="137" t="s">
        <v>1045</v>
      </c>
      <c r="F141" s="138" t="s">
        <v>1046</v>
      </c>
      <c r="G141" s="139" t="s">
        <v>347</v>
      </c>
      <c r="H141" s="140">
        <v>1</v>
      </c>
      <c r="I141" s="141"/>
      <c r="J141" s="142">
        <f t="shared" si="20"/>
        <v>0</v>
      </c>
      <c r="K141" s="138" t="s">
        <v>3</v>
      </c>
      <c r="L141" s="31"/>
      <c r="M141" s="143" t="s">
        <v>3</v>
      </c>
      <c r="N141" s="144" t="s">
        <v>43</v>
      </c>
      <c r="O141" s="51"/>
      <c r="P141" s="145">
        <f t="shared" si="21"/>
        <v>0</v>
      </c>
      <c r="Q141" s="145">
        <v>0</v>
      </c>
      <c r="R141" s="145">
        <f t="shared" si="22"/>
        <v>0</v>
      </c>
      <c r="S141" s="145">
        <v>0</v>
      </c>
      <c r="T141" s="146">
        <f t="shared" si="2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47" t="s">
        <v>154</v>
      </c>
      <c r="AT141" s="147" t="s">
        <v>149</v>
      </c>
      <c r="AU141" s="147" t="s">
        <v>147</v>
      </c>
      <c r="AY141" s="15" t="s">
        <v>146</v>
      </c>
      <c r="BE141" s="148">
        <f t="shared" si="24"/>
        <v>0</v>
      </c>
      <c r="BF141" s="148">
        <f t="shared" si="25"/>
        <v>0</v>
      </c>
      <c r="BG141" s="148">
        <f t="shared" si="26"/>
        <v>0</v>
      </c>
      <c r="BH141" s="148">
        <f t="shared" si="27"/>
        <v>0</v>
      </c>
      <c r="BI141" s="148">
        <f t="shared" si="28"/>
        <v>0</v>
      </c>
      <c r="BJ141" s="15" t="s">
        <v>80</v>
      </c>
      <c r="BK141" s="148">
        <f t="shared" si="29"/>
        <v>0</v>
      </c>
      <c r="BL141" s="15" t="s">
        <v>154</v>
      </c>
      <c r="BM141" s="147" t="s">
        <v>1047</v>
      </c>
    </row>
    <row r="142" spans="1:65" s="2" customFormat="1" ht="16.5" customHeight="1">
      <c r="A142" s="30"/>
      <c r="B142" s="135"/>
      <c r="C142" s="136" t="s">
        <v>357</v>
      </c>
      <c r="D142" s="136" t="s">
        <v>149</v>
      </c>
      <c r="E142" s="137" t="s">
        <v>1048</v>
      </c>
      <c r="F142" s="138" t="s">
        <v>1049</v>
      </c>
      <c r="G142" s="139" t="s">
        <v>347</v>
      </c>
      <c r="H142" s="140">
        <v>1</v>
      </c>
      <c r="I142" s="141"/>
      <c r="J142" s="142">
        <f t="shared" si="20"/>
        <v>0</v>
      </c>
      <c r="K142" s="138" t="s">
        <v>3</v>
      </c>
      <c r="L142" s="31"/>
      <c r="M142" s="143" t="s">
        <v>3</v>
      </c>
      <c r="N142" s="144" t="s">
        <v>43</v>
      </c>
      <c r="O142" s="51"/>
      <c r="P142" s="145">
        <f t="shared" si="21"/>
        <v>0</v>
      </c>
      <c r="Q142" s="145">
        <v>0</v>
      </c>
      <c r="R142" s="145">
        <f t="shared" si="22"/>
        <v>0</v>
      </c>
      <c r="S142" s="145">
        <v>0</v>
      </c>
      <c r="T142" s="146">
        <f t="shared" si="2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47" t="s">
        <v>154</v>
      </c>
      <c r="AT142" s="147" t="s">
        <v>149</v>
      </c>
      <c r="AU142" s="147" t="s">
        <v>147</v>
      </c>
      <c r="AY142" s="15" t="s">
        <v>146</v>
      </c>
      <c r="BE142" s="148">
        <f t="shared" si="24"/>
        <v>0</v>
      </c>
      <c r="BF142" s="148">
        <f t="shared" si="25"/>
        <v>0</v>
      </c>
      <c r="BG142" s="148">
        <f t="shared" si="26"/>
        <v>0</v>
      </c>
      <c r="BH142" s="148">
        <f t="shared" si="27"/>
        <v>0</v>
      </c>
      <c r="BI142" s="148">
        <f t="shared" si="28"/>
        <v>0</v>
      </c>
      <c r="BJ142" s="15" t="s">
        <v>80</v>
      </c>
      <c r="BK142" s="148">
        <f t="shared" si="29"/>
        <v>0</v>
      </c>
      <c r="BL142" s="15" t="s">
        <v>154</v>
      </c>
      <c r="BM142" s="147" t="s">
        <v>1050</v>
      </c>
    </row>
    <row r="143" spans="1:65" s="2" customFormat="1" ht="16.5" customHeight="1">
      <c r="A143" s="30"/>
      <c r="B143" s="135"/>
      <c r="C143" s="136" t="s">
        <v>361</v>
      </c>
      <c r="D143" s="136" t="s">
        <v>149</v>
      </c>
      <c r="E143" s="137" t="s">
        <v>1051</v>
      </c>
      <c r="F143" s="138" t="s">
        <v>1052</v>
      </c>
      <c r="G143" s="139" t="s">
        <v>347</v>
      </c>
      <c r="H143" s="140">
        <v>1</v>
      </c>
      <c r="I143" s="141"/>
      <c r="J143" s="142">
        <f t="shared" si="20"/>
        <v>0</v>
      </c>
      <c r="K143" s="138" t="s">
        <v>3</v>
      </c>
      <c r="L143" s="31"/>
      <c r="M143" s="143" t="s">
        <v>3</v>
      </c>
      <c r="N143" s="144" t="s">
        <v>43</v>
      </c>
      <c r="O143" s="51"/>
      <c r="P143" s="145">
        <f t="shared" si="21"/>
        <v>0</v>
      </c>
      <c r="Q143" s="145">
        <v>0</v>
      </c>
      <c r="R143" s="145">
        <f t="shared" si="22"/>
        <v>0</v>
      </c>
      <c r="S143" s="145">
        <v>0</v>
      </c>
      <c r="T143" s="146">
        <f t="shared" si="2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47" t="s">
        <v>154</v>
      </c>
      <c r="AT143" s="147" t="s">
        <v>149</v>
      </c>
      <c r="AU143" s="147" t="s">
        <v>147</v>
      </c>
      <c r="AY143" s="15" t="s">
        <v>146</v>
      </c>
      <c r="BE143" s="148">
        <f t="shared" si="24"/>
        <v>0</v>
      </c>
      <c r="BF143" s="148">
        <f t="shared" si="25"/>
        <v>0</v>
      </c>
      <c r="BG143" s="148">
        <f t="shared" si="26"/>
        <v>0</v>
      </c>
      <c r="BH143" s="148">
        <f t="shared" si="27"/>
        <v>0</v>
      </c>
      <c r="BI143" s="148">
        <f t="shared" si="28"/>
        <v>0</v>
      </c>
      <c r="BJ143" s="15" t="s">
        <v>80</v>
      </c>
      <c r="BK143" s="148">
        <f t="shared" si="29"/>
        <v>0</v>
      </c>
      <c r="BL143" s="15" t="s">
        <v>154</v>
      </c>
      <c r="BM143" s="147" t="s">
        <v>1053</v>
      </c>
    </row>
    <row r="144" spans="1:65" s="2" customFormat="1" ht="16.5" customHeight="1">
      <c r="A144" s="30"/>
      <c r="B144" s="135"/>
      <c r="C144" s="136" t="s">
        <v>365</v>
      </c>
      <c r="D144" s="136" t="s">
        <v>149</v>
      </c>
      <c r="E144" s="137" t="s">
        <v>1054</v>
      </c>
      <c r="F144" s="138" t="s">
        <v>1055</v>
      </c>
      <c r="G144" s="139" t="s">
        <v>347</v>
      </c>
      <c r="H144" s="140">
        <v>1</v>
      </c>
      <c r="I144" s="141"/>
      <c r="J144" s="142">
        <f t="shared" si="20"/>
        <v>0</v>
      </c>
      <c r="K144" s="138" t="s">
        <v>3</v>
      </c>
      <c r="L144" s="31"/>
      <c r="M144" s="143" t="s">
        <v>3</v>
      </c>
      <c r="N144" s="144" t="s">
        <v>43</v>
      </c>
      <c r="O144" s="51"/>
      <c r="P144" s="145">
        <f t="shared" si="21"/>
        <v>0</v>
      </c>
      <c r="Q144" s="145">
        <v>0</v>
      </c>
      <c r="R144" s="145">
        <f t="shared" si="22"/>
        <v>0</v>
      </c>
      <c r="S144" s="145">
        <v>0</v>
      </c>
      <c r="T144" s="146">
        <f t="shared" si="2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47" t="s">
        <v>154</v>
      </c>
      <c r="AT144" s="147" t="s">
        <v>149</v>
      </c>
      <c r="AU144" s="147" t="s">
        <v>147</v>
      </c>
      <c r="AY144" s="15" t="s">
        <v>146</v>
      </c>
      <c r="BE144" s="148">
        <f t="shared" si="24"/>
        <v>0</v>
      </c>
      <c r="BF144" s="148">
        <f t="shared" si="25"/>
        <v>0</v>
      </c>
      <c r="BG144" s="148">
        <f t="shared" si="26"/>
        <v>0</v>
      </c>
      <c r="BH144" s="148">
        <f t="shared" si="27"/>
        <v>0</v>
      </c>
      <c r="BI144" s="148">
        <f t="shared" si="28"/>
        <v>0</v>
      </c>
      <c r="BJ144" s="15" t="s">
        <v>80</v>
      </c>
      <c r="BK144" s="148">
        <f t="shared" si="29"/>
        <v>0</v>
      </c>
      <c r="BL144" s="15" t="s">
        <v>154</v>
      </c>
      <c r="BM144" s="147" t="s">
        <v>1056</v>
      </c>
    </row>
    <row r="145" spans="1:65" s="2" customFormat="1" ht="24.95" customHeight="1">
      <c r="A145" s="30"/>
      <c r="B145" s="135"/>
      <c r="C145" s="136" t="s">
        <v>369</v>
      </c>
      <c r="D145" s="136" t="s">
        <v>149</v>
      </c>
      <c r="E145" s="137" t="s">
        <v>1057</v>
      </c>
      <c r="F145" s="138" t="s">
        <v>1058</v>
      </c>
      <c r="G145" s="139" t="s">
        <v>347</v>
      </c>
      <c r="H145" s="140">
        <v>1</v>
      </c>
      <c r="I145" s="141"/>
      <c r="J145" s="142">
        <f t="shared" si="20"/>
        <v>0</v>
      </c>
      <c r="K145" s="138" t="s">
        <v>3</v>
      </c>
      <c r="L145" s="31"/>
      <c r="M145" s="143" t="s">
        <v>3</v>
      </c>
      <c r="N145" s="144" t="s">
        <v>43</v>
      </c>
      <c r="O145" s="51"/>
      <c r="P145" s="145">
        <f t="shared" si="21"/>
        <v>0</v>
      </c>
      <c r="Q145" s="145">
        <v>0</v>
      </c>
      <c r="R145" s="145">
        <f t="shared" si="22"/>
        <v>0</v>
      </c>
      <c r="S145" s="145">
        <v>0</v>
      </c>
      <c r="T145" s="146">
        <f t="shared" si="2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47" t="s">
        <v>154</v>
      </c>
      <c r="AT145" s="147" t="s">
        <v>149</v>
      </c>
      <c r="AU145" s="147" t="s">
        <v>147</v>
      </c>
      <c r="AY145" s="15" t="s">
        <v>146</v>
      </c>
      <c r="BE145" s="148">
        <f t="shared" si="24"/>
        <v>0</v>
      </c>
      <c r="BF145" s="148">
        <f t="shared" si="25"/>
        <v>0</v>
      </c>
      <c r="BG145" s="148">
        <f t="shared" si="26"/>
        <v>0</v>
      </c>
      <c r="BH145" s="148">
        <f t="shared" si="27"/>
        <v>0</v>
      </c>
      <c r="BI145" s="148">
        <f t="shared" si="28"/>
        <v>0</v>
      </c>
      <c r="BJ145" s="15" t="s">
        <v>80</v>
      </c>
      <c r="BK145" s="148">
        <f t="shared" si="29"/>
        <v>0</v>
      </c>
      <c r="BL145" s="15" t="s">
        <v>154</v>
      </c>
      <c r="BM145" s="147" t="s">
        <v>1059</v>
      </c>
    </row>
    <row r="146" spans="2:63" s="12" customFormat="1" ht="25.9" customHeight="1">
      <c r="B146" s="122"/>
      <c r="D146" s="123" t="s">
        <v>71</v>
      </c>
      <c r="E146" s="124" t="s">
        <v>823</v>
      </c>
      <c r="F146" s="124" t="s">
        <v>824</v>
      </c>
      <c r="I146" s="125"/>
      <c r="J146" s="126">
        <f>BK146</f>
        <v>0</v>
      </c>
      <c r="L146" s="122"/>
      <c r="M146" s="127"/>
      <c r="N146" s="128"/>
      <c r="O146" s="128"/>
      <c r="P146" s="129">
        <f>SUM(P147:P149)</f>
        <v>0</v>
      </c>
      <c r="Q146" s="128"/>
      <c r="R146" s="129">
        <f>SUM(R147:R149)</f>
        <v>0</v>
      </c>
      <c r="S146" s="128"/>
      <c r="T146" s="130">
        <f>SUM(T147:T149)</f>
        <v>0</v>
      </c>
      <c r="AR146" s="123" t="s">
        <v>154</v>
      </c>
      <c r="AT146" s="131" t="s">
        <v>71</v>
      </c>
      <c r="AU146" s="131" t="s">
        <v>72</v>
      </c>
      <c r="AY146" s="123" t="s">
        <v>146</v>
      </c>
      <c r="BK146" s="132">
        <f>SUM(BK147:BK149)</f>
        <v>0</v>
      </c>
    </row>
    <row r="147" spans="1:65" s="2" customFormat="1" ht="16.5" customHeight="1">
      <c r="A147" s="30"/>
      <c r="B147" s="135"/>
      <c r="C147" s="136" t="s">
        <v>373</v>
      </c>
      <c r="D147" s="136" t="s">
        <v>149</v>
      </c>
      <c r="E147" s="137" t="s">
        <v>1060</v>
      </c>
      <c r="F147" s="138" t="s">
        <v>1061</v>
      </c>
      <c r="G147" s="139" t="s">
        <v>828</v>
      </c>
      <c r="H147" s="140">
        <v>20</v>
      </c>
      <c r="I147" s="141"/>
      <c r="J147" s="142">
        <f>ROUND(I147*H147,2)</f>
        <v>0</v>
      </c>
      <c r="K147" s="138" t="s">
        <v>3</v>
      </c>
      <c r="L147" s="31"/>
      <c r="M147" s="143" t="s">
        <v>3</v>
      </c>
      <c r="N147" s="144" t="s">
        <v>43</v>
      </c>
      <c r="O147" s="51"/>
      <c r="P147" s="145">
        <f>O147*H147</f>
        <v>0</v>
      </c>
      <c r="Q147" s="145">
        <v>0</v>
      </c>
      <c r="R147" s="145">
        <f>Q147*H147</f>
        <v>0</v>
      </c>
      <c r="S147" s="145">
        <v>0</v>
      </c>
      <c r="T147" s="146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47" t="s">
        <v>840</v>
      </c>
      <c r="AT147" s="147" t="s">
        <v>149</v>
      </c>
      <c r="AU147" s="147" t="s">
        <v>80</v>
      </c>
      <c r="AY147" s="15" t="s">
        <v>146</v>
      </c>
      <c r="BE147" s="148">
        <f>IF(N147="základní",J147,0)</f>
        <v>0</v>
      </c>
      <c r="BF147" s="148">
        <f>IF(N147="snížená",J147,0)</f>
        <v>0</v>
      </c>
      <c r="BG147" s="148">
        <f>IF(N147="zákl. přenesená",J147,0)</f>
        <v>0</v>
      </c>
      <c r="BH147" s="148">
        <f>IF(N147="sníž. přenesená",J147,0)</f>
        <v>0</v>
      </c>
      <c r="BI147" s="148">
        <f>IF(N147="nulová",J147,0)</f>
        <v>0</v>
      </c>
      <c r="BJ147" s="15" t="s">
        <v>80</v>
      </c>
      <c r="BK147" s="148">
        <f>ROUND(I147*H147,2)</f>
        <v>0</v>
      </c>
      <c r="BL147" s="15" t="s">
        <v>840</v>
      </c>
      <c r="BM147" s="147" t="s">
        <v>1062</v>
      </c>
    </row>
    <row r="148" spans="1:65" s="2" customFormat="1" ht="16.5" customHeight="1">
      <c r="A148" s="30"/>
      <c r="B148" s="135"/>
      <c r="C148" s="136" t="s">
        <v>377</v>
      </c>
      <c r="D148" s="136" t="s">
        <v>149</v>
      </c>
      <c r="E148" s="137" t="s">
        <v>1063</v>
      </c>
      <c r="F148" s="138" t="s">
        <v>1064</v>
      </c>
      <c r="G148" s="139" t="s">
        <v>828</v>
      </c>
      <c r="H148" s="140">
        <v>20</v>
      </c>
      <c r="I148" s="141"/>
      <c r="J148" s="142">
        <f>ROUND(I148*H148,2)</f>
        <v>0</v>
      </c>
      <c r="K148" s="138" t="s">
        <v>3</v>
      </c>
      <c r="L148" s="31"/>
      <c r="M148" s="143" t="s">
        <v>3</v>
      </c>
      <c r="N148" s="144" t="s">
        <v>43</v>
      </c>
      <c r="O148" s="51"/>
      <c r="P148" s="145">
        <f>O148*H148</f>
        <v>0</v>
      </c>
      <c r="Q148" s="145">
        <v>0</v>
      </c>
      <c r="R148" s="145">
        <f>Q148*H148</f>
        <v>0</v>
      </c>
      <c r="S148" s="145">
        <v>0</v>
      </c>
      <c r="T148" s="146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47" t="s">
        <v>840</v>
      </c>
      <c r="AT148" s="147" t="s">
        <v>149</v>
      </c>
      <c r="AU148" s="147" t="s">
        <v>80</v>
      </c>
      <c r="AY148" s="15" t="s">
        <v>146</v>
      </c>
      <c r="BE148" s="148">
        <f>IF(N148="základní",J148,0)</f>
        <v>0</v>
      </c>
      <c r="BF148" s="148">
        <f>IF(N148="snížená",J148,0)</f>
        <v>0</v>
      </c>
      <c r="BG148" s="148">
        <f>IF(N148="zákl. přenesená",J148,0)</f>
        <v>0</v>
      </c>
      <c r="BH148" s="148">
        <f>IF(N148="sníž. přenesená",J148,0)</f>
        <v>0</v>
      </c>
      <c r="BI148" s="148">
        <f>IF(N148="nulová",J148,0)</f>
        <v>0</v>
      </c>
      <c r="BJ148" s="15" t="s">
        <v>80</v>
      </c>
      <c r="BK148" s="148">
        <f>ROUND(I148*H148,2)</f>
        <v>0</v>
      </c>
      <c r="BL148" s="15" t="s">
        <v>840</v>
      </c>
      <c r="BM148" s="147" t="s">
        <v>1065</v>
      </c>
    </row>
    <row r="149" spans="1:65" s="2" customFormat="1" ht="16.5" customHeight="1">
      <c r="A149" s="30"/>
      <c r="B149" s="135"/>
      <c r="C149" s="154" t="s">
        <v>382</v>
      </c>
      <c r="D149" s="154" t="s">
        <v>275</v>
      </c>
      <c r="E149" s="155" t="s">
        <v>1066</v>
      </c>
      <c r="F149" s="156" t="s">
        <v>848</v>
      </c>
      <c r="G149" s="157" t="s">
        <v>347</v>
      </c>
      <c r="H149" s="158">
        <v>1</v>
      </c>
      <c r="I149" s="159"/>
      <c r="J149" s="160">
        <f>ROUND(I149*H149,2)</f>
        <v>0</v>
      </c>
      <c r="K149" s="156" t="s">
        <v>3</v>
      </c>
      <c r="L149" s="161"/>
      <c r="M149" s="162" t="s">
        <v>3</v>
      </c>
      <c r="N149" s="163" t="s">
        <v>43</v>
      </c>
      <c r="O149" s="51"/>
      <c r="P149" s="145">
        <f>O149*H149</f>
        <v>0</v>
      </c>
      <c r="Q149" s="145">
        <v>0</v>
      </c>
      <c r="R149" s="145">
        <f>Q149*H149</f>
        <v>0</v>
      </c>
      <c r="S149" s="145">
        <v>0</v>
      </c>
      <c r="T149" s="146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47" t="s">
        <v>840</v>
      </c>
      <c r="AT149" s="147" t="s">
        <v>275</v>
      </c>
      <c r="AU149" s="147" t="s">
        <v>80</v>
      </c>
      <c r="AY149" s="15" t="s">
        <v>146</v>
      </c>
      <c r="BE149" s="148">
        <f>IF(N149="základní",J149,0)</f>
        <v>0</v>
      </c>
      <c r="BF149" s="148">
        <f>IF(N149="snížená",J149,0)</f>
        <v>0</v>
      </c>
      <c r="BG149" s="148">
        <f>IF(N149="zákl. přenesená",J149,0)</f>
        <v>0</v>
      </c>
      <c r="BH149" s="148">
        <f>IF(N149="sníž. přenesená",J149,0)</f>
        <v>0</v>
      </c>
      <c r="BI149" s="148">
        <f>IF(N149="nulová",J149,0)</f>
        <v>0</v>
      </c>
      <c r="BJ149" s="15" t="s">
        <v>80</v>
      </c>
      <c r="BK149" s="148">
        <f>ROUND(I149*H149,2)</f>
        <v>0</v>
      </c>
      <c r="BL149" s="15" t="s">
        <v>840</v>
      </c>
      <c r="BM149" s="147" t="s">
        <v>1067</v>
      </c>
    </row>
    <row r="150" spans="2:63" s="12" customFormat="1" ht="25.9" customHeight="1">
      <c r="B150" s="122"/>
      <c r="D150" s="123" t="s">
        <v>71</v>
      </c>
      <c r="E150" s="124" t="s">
        <v>850</v>
      </c>
      <c r="F150" s="124" t="s">
        <v>851</v>
      </c>
      <c r="I150" s="125"/>
      <c r="J150" s="126">
        <f>BK150</f>
        <v>0</v>
      </c>
      <c r="L150" s="122"/>
      <c r="M150" s="127"/>
      <c r="N150" s="128"/>
      <c r="O150" s="128"/>
      <c r="P150" s="129">
        <f>P151+P153</f>
        <v>0</v>
      </c>
      <c r="Q150" s="128"/>
      <c r="R150" s="129">
        <f>R151+R153</f>
        <v>0</v>
      </c>
      <c r="S150" s="128"/>
      <c r="T150" s="130">
        <f>T151+T153</f>
        <v>0</v>
      </c>
      <c r="AR150" s="123" t="s">
        <v>172</v>
      </c>
      <c r="AT150" s="131" t="s">
        <v>71</v>
      </c>
      <c r="AU150" s="131" t="s">
        <v>72</v>
      </c>
      <c r="AY150" s="123" t="s">
        <v>146</v>
      </c>
      <c r="BK150" s="132">
        <f>BK151+BK153</f>
        <v>0</v>
      </c>
    </row>
    <row r="151" spans="2:63" s="12" customFormat="1" ht="22.9" customHeight="1">
      <c r="B151" s="122"/>
      <c r="D151" s="123" t="s">
        <v>71</v>
      </c>
      <c r="E151" s="133" t="s">
        <v>875</v>
      </c>
      <c r="F151" s="133" t="s">
        <v>876</v>
      </c>
      <c r="I151" s="125"/>
      <c r="J151" s="134">
        <f>BK151</f>
        <v>0</v>
      </c>
      <c r="L151" s="122"/>
      <c r="M151" s="127"/>
      <c r="N151" s="128"/>
      <c r="O151" s="128"/>
      <c r="P151" s="129">
        <f>P152</f>
        <v>0</v>
      </c>
      <c r="Q151" s="128"/>
      <c r="R151" s="129">
        <f>R152</f>
        <v>0</v>
      </c>
      <c r="S151" s="128"/>
      <c r="T151" s="130">
        <f>T152</f>
        <v>0</v>
      </c>
      <c r="AR151" s="123" t="s">
        <v>172</v>
      </c>
      <c r="AT151" s="131" t="s">
        <v>71</v>
      </c>
      <c r="AU151" s="131" t="s">
        <v>80</v>
      </c>
      <c r="AY151" s="123" t="s">
        <v>146</v>
      </c>
      <c r="BK151" s="132">
        <f>BK152</f>
        <v>0</v>
      </c>
    </row>
    <row r="152" spans="1:65" s="2" customFormat="1" ht="16.5" customHeight="1">
      <c r="A152" s="30"/>
      <c r="B152" s="135"/>
      <c r="C152" s="136" t="s">
        <v>387</v>
      </c>
      <c r="D152" s="136" t="s">
        <v>149</v>
      </c>
      <c r="E152" s="137" t="s">
        <v>878</v>
      </c>
      <c r="F152" s="138" t="s">
        <v>879</v>
      </c>
      <c r="G152" s="139" t="s">
        <v>347</v>
      </c>
      <c r="H152" s="140">
        <v>1</v>
      </c>
      <c r="I152" s="141"/>
      <c r="J152" s="142">
        <f>ROUND(I152*H152,2)</f>
        <v>0</v>
      </c>
      <c r="K152" s="138" t="s">
        <v>3</v>
      </c>
      <c r="L152" s="31"/>
      <c r="M152" s="143" t="s">
        <v>3</v>
      </c>
      <c r="N152" s="144" t="s">
        <v>43</v>
      </c>
      <c r="O152" s="51"/>
      <c r="P152" s="145">
        <f>O152*H152</f>
        <v>0</v>
      </c>
      <c r="Q152" s="145">
        <v>0</v>
      </c>
      <c r="R152" s="145">
        <f>Q152*H152</f>
        <v>0</v>
      </c>
      <c r="S152" s="145">
        <v>0</v>
      </c>
      <c r="T152" s="146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47" t="s">
        <v>154</v>
      </c>
      <c r="AT152" s="147" t="s">
        <v>149</v>
      </c>
      <c r="AU152" s="147" t="s">
        <v>82</v>
      </c>
      <c r="AY152" s="15" t="s">
        <v>146</v>
      </c>
      <c r="BE152" s="148">
        <f>IF(N152="základní",J152,0)</f>
        <v>0</v>
      </c>
      <c r="BF152" s="148">
        <f>IF(N152="snížená",J152,0)</f>
        <v>0</v>
      </c>
      <c r="BG152" s="148">
        <f>IF(N152="zákl. přenesená",J152,0)</f>
        <v>0</v>
      </c>
      <c r="BH152" s="148">
        <f>IF(N152="sníž. přenesená",J152,0)</f>
        <v>0</v>
      </c>
      <c r="BI152" s="148">
        <f>IF(N152="nulová",J152,0)</f>
        <v>0</v>
      </c>
      <c r="BJ152" s="15" t="s">
        <v>80</v>
      </c>
      <c r="BK152" s="148">
        <f>ROUND(I152*H152,2)</f>
        <v>0</v>
      </c>
      <c r="BL152" s="15" t="s">
        <v>154</v>
      </c>
      <c r="BM152" s="147" t="s">
        <v>1068</v>
      </c>
    </row>
    <row r="153" spans="2:63" s="12" customFormat="1" ht="22.9" customHeight="1">
      <c r="B153" s="122"/>
      <c r="D153" s="123" t="s">
        <v>71</v>
      </c>
      <c r="E153" s="133" t="s">
        <v>881</v>
      </c>
      <c r="F153" s="133" t="s">
        <v>882</v>
      </c>
      <c r="I153" s="125"/>
      <c r="J153" s="134">
        <f>BK153</f>
        <v>0</v>
      </c>
      <c r="L153" s="122"/>
      <c r="M153" s="127"/>
      <c r="N153" s="128"/>
      <c r="O153" s="128"/>
      <c r="P153" s="129">
        <f>SUM(P154:P155)</f>
        <v>0</v>
      </c>
      <c r="Q153" s="128"/>
      <c r="R153" s="129">
        <f>SUM(R154:R155)</f>
        <v>0</v>
      </c>
      <c r="S153" s="128"/>
      <c r="T153" s="130">
        <f>SUM(T154:T155)</f>
        <v>0</v>
      </c>
      <c r="AR153" s="123" t="s">
        <v>172</v>
      </c>
      <c r="AT153" s="131" t="s">
        <v>71</v>
      </c>
      <c r="AU153" s="131" t="s">
        <v>80</v>
      </c>
      <c r="AY153" s="123" t="s">
        <v>146</v>
      </c>
      <c r="BK153" s="132">
        <f>SUM(BK154:BK155)</f>
        <v>0</v>
      </c>
    </row>
    <row r="154" spans="1:65" s="2" customFormat="1" ht="16.5" customHeight="1">
      <c r="A154" s="30"/>
      <c r="B154" s="135"/>
      <c r="C154" s="136" t="s">
        <v>392</v>
      </c>
      <c r="D154" s="136" t="s">
        <v>149</v>
      </c>
      <c r="E154" s="137" t="s">
        <v>884</v>
      </c>
      <c r="F154" s="138" t="s">
        <v>885</v>
      </c>
      <c r="G154" s="139" t="s">
        <v>347</v>
      </c>
      <c r="H154" s="140">
        <v>1</v>
      </c>
      <c r="I154" s="141"/>
      <c r="J154" s="142">
        <f>ROUND(I154*H154,2)</f>
        <v>0</v>
      </c>
      <c r="K154" s="138" t="s">
        <v>3</v>
      </c>
      <c r="L154" s="31"/>
      <c r="M154" s="143" t="s">
        <v>3</v>
      </c>
      <c r="N154" s="144" t="s">
        <v>43</v>
      </c>
      <c r="O154" s="51"/>
      <c r="P154" s="145">
        <f>O154*H154</f>
        <v>0</v>
      </c>
      <c r="Q154" s="145">
        <v>0</v>
      </c>
      <c r="R154" s="145">
        <f>Q154*H154</f>
        <v>0</v>
      </c>
      <c r="S154" s="145">
        <v>0</v>
      </c>
      <c r="T154" s="146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47" t="s">
        <v>154</v>
      </c>
      <c r="AT154" s="147" t="s">
        <v>149</v>
      </c>
      <c r="AU154" s="147" t="s">
        <v>82</v>
      </c>
      <c r="AY154" s="15" t="s">
        <v>146</v>
      </c>
      <c r="BE154" s="148">
        <f>IF(N154="základní",J154,0)</f>
        <v>0</v>
      </c>
      <c r="BF154" s="148">
        <f>IF(N154="snížená",J154,0)</f>
        <v>0</v>
      </c>
      <c r="BG154" s="148">
        <f>IF(N154="zákl. přenesená",J154,0)</f>
        <v>0</v>
      </c>
      <c r="BH154" s="148">
        <f>IF(N154="sníž. přenesená",J154,0)</f>
        <v>0</v>
      </c>
      <c r="BI154" s="148">
        <f>IF(N154="nulová",J154,0)</f>
        <v>0</v>
      </c>
      <c r="BJ154" s="15" t="s">
        <v>80</v>
      </c>
      <c r="BK154" s="148">
        <f>ROUND(I154*H154,2)</f>
        <v>0</v>
      </c>
      <c r="BL154" s="15" t="s">
        <v>154</v>
      </c>
      <c r="BM154" s="147" t="s">
        <v>1069</v>
      </c>
    </row>
    <row r="155" spans="1:65" s="2" customFormat="1" ht="16.5" customHeight="1">
      <c r="A155" s="30"/>
      <c r="B155" s="135"/>
      <c r="C155" s="136" t="s">
        <v>397</v>
      </c>
      <c r="D155" s="136" t="s">
        <v>149</v>
      </c>
      <c r="E155" s="137" t="s">
        <v>888</v>
      </c>
      <c r="F155" s="138" t="s">
        <v>889</v>
      </c>
      <c r="G155" s="139" t="s">
        <v>347</v>
      </c>
      <c r="H155" s="140">
        <v>1</v>
      </c>
      <c r="I155" s="141"/>
      <c r="J155" s="142">
        <f>ROUND(I155*H155,2)</f>
        <v>0</v>
      </c>
      <c r="K155" s="138" t="s">
        <v>3</v>
      </c>
      <c r="L155" s="31"/>
      <c r="M155" s="164" t="s">
        <v>3</v>
      </c>
      <c r="N155" s="165" t="s">
        <v>43</v>
      </c>
      <c r="O155" s="166"/>
      <c r="P155" s="167">
        <f>O155*H155</f>
        <v>0</v>
      </c>
      <c r="Q155" s="167">
        <v>0</v>
      </c>
      <c r="R155" s="167">
        <f>Q155*H155</f>
        <v>0</v>
      </c>
      <c r="S155" s="167">
        <v>0</v>
      </c>
      <c r="T155" s="168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47" t="s">
        <v>154</v>
      </c>
      <c r="AT155" s="147" t="s">
        <v>149</v>
      </c>
      <c r="AU155" s="147" t="s">
        <v>82</v>
      </c>
      <c r="AY155" s="15" t="s">
        <v>146</v>
      </c>
      <c r="BE155" s="148">
        <f>IF(N155="základní",J155,0)</f>
        <v>0</v>
      </c>
      <c r="BF155" s="148">
        <f>IF(N155="snížená",J155,0)</f>
        <v>0</v>
      </c>
      <c r="BG155" s="148">
        <f>IF(N155="zákl. přenesená",J155,0)</f>
        <v>0</v>
      </c>
      <c r="BH155" s="148">
        <f>IF(N155="sníž. přenesená",J155,0)</f>
        <v>0</v>
      </c>
      <c r="BI155" s="148">
        <f>IF(N155="nulová",J155,0)</f>
        <v>0</v>
      </c>
      <c r="BJ155" s="15" t="s">
        <v>80</v>
      </c>
      <c r="BK155" s="148">
        <f>ROUND(I155*H155,2)</f>
        <v>0</v>
      </c>
      <c r="BL155" s="15" t="s">
        <v>154</v>
      </c>
      <c r="BM155" s="147" t="s">
        <v>1070</v>
      </c>
    </row>
    <row r="156" spans="1:31" s="2" customFormat="1" ht="6.95" customHeight="1">
      <c r="A156" s="30"/>
      <c r="B156" s="40"/>
      <c r="C156" s="41"/>
      <c r="D156" s="41"/>
      <c r="E156" s="41"/>
      <c r="F156" s="41"/>
      <c r="G156" s="41"/>
      <c r="H156" s="41"/>
      <c r="I156" s="41"/>
      <c r="J156" s="41"/>
      <c r="K156" s="41"/>
      <c r="L156" s="31"/>
      <c r="M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</row>
  </sheetData>
  <autoFilter ref="C86:K155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111" r:id="rId1" display="https://podminky.urs.cz/item/CS_URS_2022_01/751322141"/>
    <hyperlink ref="F114" r:id="rId2" display="https://podminky.urs.cz/item/CS_URS_2022_01/751510044"/>
    <hyperlink ref="F116" r:id="rId3" display="https://podminky.urs.cz/item/CS_URS_2022_01/751510864"/>
    <hyperlink ref="F118" r:id="rId4" display="https://podminky.urs.cz/item/CS_URS_2022_01/751511023"/>
    <hyperlink ref="F121" r:id="rId5" display="https://podminky.urs.cz/item/CS_URS_2022_01/751511024"/>
    <hyperlink ref="F124" r:id="rId6" display="https://podminky.urs.cz/item/CS_URS_2022_01/751511041"/>
    <hyperlink ref="F138" r:id="rId7" display="https://podminky.urs.cz/item/CS_URS_2022_01/99875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85"/>
  <sheetViews>
    <sheetView showGridLines="0" workbookViewId="0" topLeftCell="A59">
      <selection activeCell="I85" sqref="I8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415" t="s">
        <v>6</v>
      </c>
      <c r="M2" s="416"/>
      <c r="N2" s="416"/>
      <c r="O2" s="416"/>
      <c r="P2" s="416"/>
      <c r="Q2" s="416"/>
      <c r="R2" s="416"/>
      <c r="S2" s="416"/>
      <c r="T2" s="416"/>
      <c r="U2" s="416"/>
      <c r="V2" s="416"/>
      <c r="AT2" s="15" t="s">
        <v>88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82</v>
      </c>
    </row>
    <row r="4" spans="2:46" s="1" customFormat="1" ht="24.95" customHeight="1">
      <c r="B4" s="18"/>
      <c r="D4" s="19" t="s">
        <v>95</v>
      </c>
      <c r="L4" s="18"/>
      <c r="M4" s="86" t="s">
        <v>11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25" t="s">
        <v>17</v>
      </c>
      <c r="L6" s="18"/>
    </row>
    <row r="7" spans="2:12" s="1" customFormat="1" ht="16.5" customHeight="1">
      <c r="B7" s="18"/>
      <c r="E7" s="454" t="str">
        <f>'Rekapitulace stavby'!K6</f>
        <v>Rekonstrukce kuchyně ZŠ Chomutov, Heyrovského 4539</v>
      </c>
      <c r="F7" s="455"/>
      <c r="G7" s="455"/>
      <c r="H7" s="455"/>
      <c r="L7" s="18"/>
    </row>
    <row r="8" spans="1:31" s="2" customFormat="1" ht="12" customHeight="1">
      <c r="A8" s="30"/>
      <c r="B8" s="31"/>
      <c r="C8" s="30"/>
      <c r="D8" s="25" t="s">
        <v>96</v>
      </c>
      <c r="E8" s="30"/>
      <c r="F8" s="30"/>
      <c r="G8" s="30"/>
      <c r="H8" s="30"/>
      <c r="I8" s="30"/>
      <c r="J8" s="30"/>
      <c r="K8" s="30"/>
      <c r="L8" s="8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444" t="s">
        <v>1071</v>
      </c>
      <c r="F9" s="453"/>
      <c r="G9" s="453"/>
      <c r="H9" s="453"/>
      <c r="I9" s="30"/>
      <c r="J9" s="30"/>
      <c r="K9" s="30"/>
      <c r="L9" s="8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8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5" t="s">
        <v>19</v>
      </c>
      <c r="E11" s="30"/>
      <c r="F11" s="23" t="s">
        <v>3</v>
      </c>
      <c r="G11" s="30"/>
      <c r="H11" s="30"/>
      <c r="I11" s="25" t="s">
        <v>20</v>
      </c>
      <c r="J11" s="23" t="s">
        <v>3</v>
      </c>
      <c r="K11" s="30"/>
      <c r="L11" s="8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5" t="s">
        <v>21</v>
      </c>
      <c r="E12" s="30"/>
      <c r="F12" s="23" t="s">
        <v>22</v>
      </c>
      <c r="G12" s="30"/>
      <c r="H12" s="30"/>
      <c r="I12" s="25" t="s">
        <v>23</v>
      </c>
      <c r="J12" s="48" t="str">
        <f>'Rekapitulace stavby'!AN8</f>
        <v>23. 3. 2022</v>
      </c>
      <c r="K12" s="30"/>
      <c r="L12" s="8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8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5" t="s">
        <v>25</v>
      </c>
      <c r="E14" s="30"/>
      <c r="F14" s="30"/>
      <c r="G14" s="30"/>
      <c r="H14" s="30"/>
      <c r="I14" s="25" t="s">
        <v>26</v>
      </c>
      <c r="J14" s="23" t="s">
        <v>3</v>
      </c>
      <c r="K14" s="30"/>
      <c r="L14" s="8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3" t="s">
        <v>27</v>
      </c>
      <c r="F15" s="30"/>
      <c r="G15" s="30"/>
      <c r="H15" s="30"/>
      <c r="I15" s="25" t="s">
        <v>28</v>
      </c>
      <c r="J15" s="23" t="s">
        <v>3</v>
      </c>
      <c r="K15" s="30"/>
      <c r="L15" s="8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8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5" t="s">
        <v>29</v>
      </c>
      <c r="E17" s="30"/>
      <c r="F17" s="30"/>
      <c r="G17" s="30"/>
      <c r="H17" s="30"/>
      <c r="I17" s="25" t="s">
        <v>26</v>
      </c>
      <c r="J17" s="26" t="str">
        <f>'Rekapitulace stavby'!AN13</f>
        <v>Vyplň údaj</v>
      </c>
      <c r="K17" s="30"/>
      <c r="L17" s="8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456" t="str">
        <f>'Rekapitulace stavby'!E14</f>
        <v>Vyplň údaj</v>
      </c>
      <c r="F18" s="427"/>
      <c r="G18" s="427"/>
      <c r="H18" s="427"/>
      <c r="I18" s="25" t="s">
        <v>28</v>
      </c>
      <c r="J18" s="26" t="str">
        <f>'Rekapitulace stavby'!AN14</f>
        <v>Vyplň údaj</v>
      </c>
      <c r="K18" s="30"/>
      <c r="L18" s="8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8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5" t="s">
        <v>31</v>
      </c>
      <c r="E20" s="30"/>
      <c r="F20" s="30"/>
      <c r="G20" s="30"/>
      <c r="H20" s="30"/>
      <c r="I20" s="25" t="s">
        <v>26</v>
      </c>
      <c r="J20" s="23" t="s">
        <v>3</v>
      </c>
      <c r="K20" s="30"/>
      <c r="L20" s="8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3" t="s">
        <v>32</v>
      </c>
      <c r="F21" s="30"/>
      <c r="G21" s="30"/>
      <c r="H21" s="30"/>
      <c r="I21" s="25" t="s">
        <v>28</v>
      </c>
      <c r="J21" s="23" t="s">
        <v>3</v>
      </c>
      <c r="K21" s="30"/>
      <c r="L21" s="8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8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5" t="s">
        <v>34</v>
      </c>
      <c r="E23" s="30"/>
      <c r="F23" s="30"/>
      <c r="G23" s="30"/>
      <c r="H23" s="30"/>
      <c r="I23" s="25" t="s">
        <v>26</v>
      </c>
      <c r="J23" s="23" t="s">
        <v>3</v>
      </c>
      <c r="K23" s="30"/>
      <c r="L23" s="8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3" t="s">
        <v>35</v>
      </c>
      <c r="F24" s="30"/>
      <c r="G24" s="30"/>
      <c r="H24" s="30"/>
      <c r="I24" s="25" t="s">
        <v>28</v>
      </c>
      <c r="J24" s="23" t="s">
        <v>3</v>
      </c>
      <c r="K24" s="30"/>
      <c r="L24" s="8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8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5" t="s">
        <v>36</v>
      </c>
      <c r="E26" s="30"/>
      <c r="F26" s="30"/>
      <c r="G26" s="30"/>
      <c r="H26" s="30"/>
      <c r="I26" s="30"/>
      <c r="J26" s="30"/>
      <c r="K26" s="30"/>
      <c r="L26" s="8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88"/>
      <c r="B27" s="89"/>
      <c r="C27" s="88"/>
      <c r="D27" s="88"/>
      <c r="E27" s="431" t="s">
        <v>3</v>
      </c>
      <c r="F27" s="431"/>
      <c r="G27" s="431"/>
      <c r="H27" s="431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8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59"/>
      <c r="E29" s="59"/>
      <c r="F29" s="59"/>
      <c r="G29" s="59"/>
      <c r="H29" s="59"/>
      <c r="I29" s="59"/>
      <c r="J29" s="59"/>
      <c r="K29" s="59"/>
      <c r="L29" s="8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1" t="s">
        <v>38</v>
      </c>
      <c r="E30" s="30"/>
      <c r="F30" s="30"/>
      <c r="G30" s="30"/>
      <c r="H30" s="30"/>
      <c r="I30" s="30"/>
      <c r="J30" s="64">
        <f>ROUND(J81,2)</f>
        <v>0</v>
      </c>
      <c r="K30" s="30"/>
      <c r="L30" s="8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59"/>
      <c r="E31" s="59"/>
      <c r="F31" s="59"/>
      <c r="G31" s="59"/>
      <c r="H31" s="59"/>
      <c r="I31" s="59"/>
      <c r="J31" s="59"/>
      <c r="K31" s="59"/>
      <c r="L31" s="8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40</v>
      </c>
      <c r="G32" s="30"/>
      <c r="H32" s="30"/>
      <c r="I32" s="34" t="s">
        <v>39</v>
      </c>
      <c r="J32" s="34" t="s">
        <v>41</v>
      </c>
      <c r="K32" s="30"/>
      <c r="L32" s="8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2" t="s">
        <v>42</v>
      </c>
      <c r="E33" s="25" t="s">
        <v>43</v>
      </c>
      <c r="F33" s="93">
        <f>ROUND((SUM(BE81:BE84)),2)</f>
        <v>0</v>
      </c>
      <c r="G33" s="30"/>
      <c r="H33" s="30"/>
      <c r="I33" s="94">
        <v>0.21</v>
      </c>
      <c r="J33" s="93">
        <f>ROUND(((SUM(BE81:BE84))*I33),2)</f>
        <v>0</v>
      </c>
      <c r="K33" s="30"/>
      <c r="L33" s="8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5" t="s">
        <v>44</v>
      </c>
      <c r="F34" s="93">
        <f>ROUND((SUM(BF81:BF84)),2)</f>
        <v>0</v>
      </c>
      <c r="G34" s="30"/>
      <c r="H34" s="30"/>
      <c r="I34" s="94">
        <v>0.15</v>
      </c>
      <c r="J34" s="93">
        <f>ROUND(((SUM(BF81:BF84))*I34),2)</f>
        <v>0</v>
      </c>
      <c r="K34" s="30"/>
      <c r="L34" s="8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1"/>
      <c r="C35" s="30"/>
      <c r="D35" s="30"/>
      <c r="E35" s="25" t="s">
        <v>45</v>
      </c>
      <c r="F35" s="93">
        <f>ROUND((SUM(BG81:BG84)),2)</f>
        <v>0</v>
      </c>
      <c r="G35" s="30"/>
      <c r="H35" s="30"/>
      <c r="I35" s="94">
        <v>0.21</v>
      </c>
      <c r="J35" s="93">
        <f>0</f>
        <v>0</v>
      </c>
      <c r="K35" s="30"/>
      <c r="L35" s="8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1"/>
      <c r="C36" s="30"/>
      <c r="D36" s="30"/>
      <c r="E36" s="25" t="s">
        <v>46</v>
      </c>
      <c r="F36" s="93">
        <f>ROUND((SUM(BH81:BH84)),2)</f>
        <v>0</v>
      </c>
      <c r="G36" s="30"/>
      <c r="H36" s="30"/>
      <c r="I36" s="94">
        <v>0.15</v>
      </c>
      <c r="J36" s="93">
        <f>0</f>
        <v>0</v>
      </c>
      <c r="K36" s="30"/>
      <c r="L36" s="8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1"/>
      <c r="C37" s="30"/>
      <c r="D37" s="30"/>
      <c r="E37" s="25" t="s">
        <v>47</v>
      </c>
      <c r="F37" s="93">
        <f>ROUND((SUM(BI81:BI84)),2)</f>
        <v>0</v>
      </c>
      <c r="G37" s="30"/>
      <c r="H37" s="30"/>
      <c r="I37" s="94">
        <v>0</v>
      </c>
      <c r="J37" s="93">
        <f>0</f>
        <v>0</v>
      </c>
      <c r="K37" s="30"/>
      <c r="L37" s="8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8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95"/>
      <c r="D39" s="96" t="s">
        <v>48</v>
      </c>
      <c r="E39" s="53"/>
      <c r="F39" s="53"/>
      <c r="G39" s="97" t="s">
        <v>49</v>
      </c>
      <c r="H39" s="98" t="s">
        <v>50</v>
      </c>
      <c r="I39" s="53"/>
      <c r="J39" s="99">
        <f>SUM(J30:J37)</f>
        <v>0</v>
      </c>
      <c r="K39" s="100"/>
      <c r="L39" s="8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8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4" spans="1:31" s="2" customFormat="1" ht="6.95" customHeight="1">
      <c r="A44" s="30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87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2" customFormat="1" ht="24.95" customHeight="1">
      <c r="A45" s="30"/>
      <c r="B45" s="31"/>
      <c r="C45" s="19" t="s">
        <v>98</v>
      </c>
      <c r="D45" s="30"/>
      <c r="E45" s="30"/>
      <c r="F45" s="30"/>
      <c r="G45" s="30"/>
      <c r="H45" s="30"/>
      <c r="I45" s="30"/>
      <c r="J45" s="30"/>
      <c r="K45" s="30"/>
      <c r="L45" s="87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2" customFormat="1" ht="6.95" customHeight="1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87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2" customFormat="1" ht="12" customHeight="1">
      <c r="A47" s="30"/>
      <c r="B47" s="31"/>
      <c r="C47" s="25" t="s">
        <v>17</v>
      </c>
      <c r="D47" s="30"/>
      <c r="E47" s="30"/>
      <c r="F47" s="30"/>
      <c r="G47" s="30"/>
      <c r="H47" s="30"/>
      <c r="I47" s="30"/>
      <c r="J47" s="30"/>
      <c r="K47" s="30"/>
      <c r="L47" s="87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2" customFormat="1" ht="16.5" customHeight="1">
      <c r="A48" s="30"/>
      <c r="B48" s="31"/>
      <c r="C48" s="30"/>
      <c r="D48" s="30"/>
      <c r="E48" s="454" t="str">
        <f>E7</f>
        <v>Rekonstrukce kuchyně ZŠ Chomutov, Heyrovského 4539</v>
      </c>
      <c r="F48" s="455"/>
      <c r="G48" s="455"/>
      <c r="H48" s="455"/>
      <c r="I48" s="30"/>
      <c r="J48" s="30"/>
      <c r="K48" s="30"/>
      <c r="L48" s="87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31" s="2" customFormat="1" ht="12" customHeight="1">
      <c r="A49" s="30"/>
      <c r="B49" s="31"/>
      <c r="C49" s="25" t="s">
        <v>96</v>
      </c>
      <c r="D49" s="30"/>
      <c r="E49" s="30"/>
      <c r="F49" s="30"/>
      <c r="G49" s="30"/>
      <c r="H49" s="30"/>
      <c r="I49" s="30"/>
      <c r="J49" s="30"/>
      <c r="K49" s="30"/>
      <c r="L49" s="87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31" s="2" customFormat="1" ht="16.5" customHeight="1">
      <c r="A50" s="30"/>
      <c r="B50" s="31"/>
      <c r="C50" s="30"/>
      <c r="D50" s="30"/>
      <c r="E50" s="444" t="str">
        <f>E9</f>
        <v>SO 03 - Elektro</v>
      </c>
      <c r="F50" s="453"/>
      <c r="G50" s="453"/>
      <c r="H50" s="453"/>
      <c r="I50" s="30"/>
      <c r="J50" s="30"/>
      <c r="K50" s="30"/>
      <c r="L50" s="87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1:31" s="2" customFormat="1" ht="6.95" customHeight="1">
      <c r="A51" s="30"/>
      <c r="B51" s="31"/>
      <c r="C51" s="30"/>
      <c r="D51" s="30"/>
      <c r="E51" s="30"/>
      <c r="F51" s="30"/>
      <c r="G51" s="30"/>
      <c r="H51" s="30"/>
      <c r="I51" s="30"/>
      <c r="J51" s="30"/>
      <c r="K51" s="30"/>
      <c r="L51" s="87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1:31" s="2" customFormat="1" ht="12" customHeight="1">
      <c r="A52" s="30"/>
      <c r="B52" s="31"/>
      <c r="C52" s="25" t="s">
        <v>21</v>
      </c>
      <c r="D52" s="30"/>
      <c r="E52" s="30"/>
      <c r="F52" s="23" t="str">
        <f>F12</f>
        <v>Chomutov</v>
      </c>
      <c r="G52" s="30"/>
      <c r="H52" s="30"/>
      <c r="I52" s="25" t="s">
        <v>23</v>
      </c>
      <c r="J52" s="48" t="str">
        <f>IF(J12="","",J12)</f>
        <v>23. 3. 2022</v>
      </c>
      <c r="K52" s="30"/>
      <c r="L52" s="87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1:31" s="2" customFormat="1" ht="6.95" customHeight="1">
      <c r="A53" s="30"/>
      <c r="B53" s="31"/>
      <c r="C53" s="30"/>
      <c r="D53" s="30"/>
      <c r="E53" s="30"/>
      <c r="F53" s="30"/>
      <c r="G53" s="30"/>
      <c r="H53" s="30"/>
      <c r="I53" s="30"/>
      <c r="J53" s="30"/>
      <c r="K53" s="30"/>
      <c r="L53" s="87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1:31" s="2" customFormat="1" ht="15.2" customHeight="1">
      <c r="A54" s="30"/>
      <c r="B54" s="31"/>
      <c r="C54" s="25" t="s">
        <v>25</v>
      </c>
      <c r="D54" s="30"/>
      <c r="E54" s="30"/>
      <c r="F54" s="23" t="str">
        <f>E15</f>
        <v>Statutární město Chomutov</v>
      </c>
      <c r="G54" s="30"/>
      <c r="H54" s="30"/>
      <c r="I54" s="25" t="s">
        <v>31</v>
      </c>
      <c r="J54" s="28" t="str">
        <f>E21</f>
        <v xml:space="preserve">Intermont Opatrný </v>
      </c>
      <c r="K54" s="30"/>
      <c r="L54" s="87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1:31" s="2" customFormat="1" ht="15.2" customHeight="1">
      <c r="A55" s="30"/>
      <c r="B55" s="31"/>
      <c r="C55" s="25" t="s">
        <v>29</v>
      </c>
      <c r="D55" s="30"/>
      <c r="E55" s="30"/>
      <c r="F55" s="23" t="str">
        <f>IF(E18="","",E18)</f>
        <v>Vyplň údaj</v>
      </c>
      <c r="G55" s="30"/>
      <c r="H55" s="30"/>
      <c r="I55" s="25" t="s">
        <v>34</v>
      </c>
      <c r="J55" s="28" t="str">
        <f>E24</f>
        <v xml:space="preserve">Jaroslav Kudláček </v>
      </c>
      <c r="K55" s="30"/>
      <c r="L55" s="87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1:31" s="2" customFormat="1" ht="10.35" customHeight="1">
      <c r="A56" s="30"/>
      <c r="B56" s="31"/>
      <c r="C56" s="30"/>
      <c r="D56" s="30"/>
      <c r="E56" s="30"/>
      <c r="F56" s="30"/>
      <c r="G56" s="30"/>
      <c r="H56" s="30"/>
      <c r="I56" s="30"/>
      <c r="J56" s="30"/>
      <c r="K56" s="30"/>
      <c r="L56" s="87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31" s="2" customFormat="1" ht="29.25" customHeight="1">
      <c r="A57" s="30"/>
      <c r="B57" s="31"/>
      <c r="C57" s="101" t="s">
        <v>99</v>
      </c>
      <c r="D57" s="95"/>
      <c r="E57" s="95"/>
      <c r="F57" s="95"/>
      <c r="G57" s="95"/>
      <c r="H57" s="95"/>
      <c r="I57" s="95"/>
      <c r="J57" s="102" t="s">
        <v>100</v>
      </c>
      <c r="K57" s="95"/>
      <c r="L57" s="87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 s="2" customFormat="1" ht="10.35" customHeight="1">
      <c r="A58" s="30"/>
      <c r="B58" s="31"/>
      <c r="C58" s="30"/>
      <c r="D58" s="30"/>
      <c r="E58" s="30"/>
      <c r="F58" s="30"/>
      <c r="G58" s="30"/>
      <c r="H58" s="30"/>
      <c r="I58" s="30"/>
      <c r="J58" s="30"/>
      <c r="K58" s="30"/>
      <c r="L58" s="87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47" s="2" customFormat="1" ht="22.9" customHeight="1">
      <c r="A59" s="30"/>
      <c r="B59" s="31"/>
      <c r="C59" s="103" t="s">
        <v>70</v>
      </c>
      <c r="D59" s="30"/>
      <c r="E59" s="30"/>
      <c r="F59" s="30"/>
      <c r="G59" s="30"/>
      <c r="H59" s="30"/>
      <c r="I59" s="30"/>
      <c r="J59" s="64">
        <f>J81</f>
        <v>0</v>
      </c>
      <c r="K59" s="30"/>
      <c r="L59" s="87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U59" s="15" t="s">
        <v>101</v>
      </c>
    </row>
    <row r="60" spans="2:12" s="9" customFormat="1" ht="24.95" customHeight="1">
      <c r="B60" s="104"/>
      <c r="D60" s="105" t="s">
        <v>109</v>
      </c>
      <c r="E60" s="106"/>
      <c r="F60" s="106"/>
      <c r="G60" s="106"/>
      <c r="H60" s="106"/>
      <c r="I60" s="106"/>
      <c r="J60" s="107">
        <f>J82</f>
        <v>0</v>
      </c>
      <c r="L60" s="104"/>
    </row>
    <row r="61" spans="2:12" s="10" customFormat="1" ht="19.9" customHeight="1">
      <c r="B61" s="108"/>
      <c r="D61" s="109" t="s">
        <v>1072</v>
      </c>
      <c r="E61" s="110"/>
      <c r="F61" s="110"/>
      <c r="G61" s="110"/>
      <c r="H61" s="110"/>
      <c r="I61" s="110"/>
      <c r="J61" s="111">
        <f>J83</f>
        <v>0</v>
      </c>
      <c r="L61" s="108"/>
    </row>
    <row r="62" spans="1:31" s="2" customFormat="1" ht="21.75" customHeight="1">
      <c r="A62" s="30"/>
      <c r="B62" s="31"/>
      <c r="C62" s="30"/>
      <c r="D62" s="30"/>
      <c r="E62" s="30"/>
      <c r="F62" s="30"/>
      <c r="G62" s="30"/>
      <c r="H62" s="30"/>
      <c r="I62" s="30"/>
      <c r="J62" s="30"/>
      <c r="K62" s="30"/>
      <c r="L62" s="87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</row>
    <row r="63" spans="1:31" s="2" customFormat="1" ht="6.95" customHeight="1">
      <c r="A63" s="30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87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</row>
    <row r="67" spans="1:31" s="2" customFormat="1" ht="6.95" customHeight="1">
      <c r="A67" s="30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87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</row>
    <row r="68" spans="1:31" s="2" customFormat="1" ht="24.95" customHeight="1">
      <c r="A68" s="30"/>
      <c r="B68" s="31"/>
      <c r="C68" s="19" t="s">
        <v>131</v>
      </c>
      <c r="D68" s="30"/>
      <c r="E68" s="30"/>
      <c r="F68" s="30"/>
      <c r="G68" s="30"/>
      <c r="H68" s="30"/>
      <c r="I68" s="30"/>
      <c r="J68" s="30"/>
      <c r="K68" s="30"/>
      <c r="L68" s="87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</row>
    <row r="69" spans="1:31" s="2" customFormat="1" ht="6.95" customHeight="1">
      <c r="A69" s="30"/>
      <c r="B69" s="31"/>
      <c r="C69" s="30"/>
      <c r="D69" s="30"/>
      <c r="E69" s="30"/>
      <c r="F69" s="30"/>
      <c r="G69" s="30"/>
      <c r="H69" s="30"/>
      <c r="I69" s="30"/>
      <c r="J69" s="30"/>
      <c r="K69" s="30"/>
      <c r="L69" s="87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</row>
    <row r="70" spans="1:31" s="2" customFormat="1" ht="12" customHeight="1">
      <c r="A70" s="30"/>
      <c r="B70" s="31"/>
      <c r="C70" s="25" t="s">
        <v>17</v>
      </c>
      <c r="D70" s="30"/>
      <c r="E70" s="30"/>
      <c r="F70" s="30"/>
      <c r="G70" s="30"/>
      <c r="H70" s="30"/>
      <c r="I70" s="30"/>
      <c r="J70" s="30"/>
      <c r="K70" s="30"/>
      <c r="L70" s="87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</row>
    <row r="71" spans="1:31" s="2" customFormat="1" ht="16.5" customHeight="1">
      <c r="A71" s="30"/>
      <c r="B71" s="31"/>
      <c r="C71" s="30"/>
      <c r="D71" s="30"/>
      <c r="E71" s="454" t="str">
        <f>E7</f>
        <v>Rekonstrukce kuchyně ZŠ Chomutov, Heyrovského 4539</v>
      </c>
      <c r="F71" s="455"/>
      <c r="G71" s="455"/>
      <c r="H71" s="455"/>
      <c r="I71" s="30"/>
      <c r="J71" s="30"/>
      <c r="K71" s="30"/>
      <c r="L71" s="87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</row>
    <row r="72" spans="1:31" s="2" customFormat="1" ht="12" customHeight="1">
      <c r="A72" s="30"/>
      <c r="B72" s="31"/>
      <c r="C72" s="25" t="s">
        <v>96</v>
      </c>
      <c r="D72" s="30"/>
      <c r="E72" s="30"/>
      <c r="F72" s="30"/>
      <c r="G72" s="30"/>
      <c r="H72" s="30"/>
      <c r="I72" s="30"/>
      <c r="J72" s="30"/>
      <c r="K72" s="30"/>
      <c r="L72" s="87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</row>
    <row r="73" spans="1:31" s="2" customFormat="1" ht="16.5" customHeight="1">
      <c r="A73" s="30"/>
      <c r="B73" s="31"/>
      <c r="C73" s="30"/>
      <c r="D73" s="30"/>
      <c r="E73" s="444" t="str">
        <f>E9</f>
        <v>SO 03 - Elektro</v>
      </c>
      <c r="F73" s="453"/>
      <c r="G73" s="453"/>
      <c r="H73" s="453"/>
      <c r="I73" s="30"/>
      <c r="J73" s="30"/>
      <c r="K73" s="30"/>
      <c r="L73" s="87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</row>
    <row r="74" spans="1:31" s="2" customFormat="1" ht="6.95" customHeight="1">
      <c r="A74" s="30"/>
      <c r="B74" s="31"/>
      <c r="C74" s="30"/>
      <c r="D74" s="30"/>
      <c r="E74" s="30"/>
      <c r="F74" s="30"/>
      <c r="G74" s="30"/>
      <c r="H74" s="30"/>
      <c r="I74" s="30"/>
      <c r="J74" s="30"/>
      <c r="K74" s="30"/>
      <c r="L74" s="87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</row>
    <row r="75" spans="1:31" s="2" customFormat="1" ht="12" customHeight="1">
      <c r="A75" s="30"/>
      <c r="B75" s="31"/>
      <c r="C75" s="25" t="s">
        <v>21</v>
      </c>
      <c r="D75" s="30"/>
      <c r="E75" s="30"/>
      <c r="F75" s="23" t="str">
        <f>F12</f>
        <v>Chomutov</v>
      </c>
      <c r="G75" s="30"/>
      <c r="H75" s="30"/>
      <c r="I75" s="25" t="s">
        <v>23</v>
      </c>
      <c r="J75" s="48" t="str">
        <f>IF(J12="","",J12)</f>
        <v>23. 3. 2022</v>
      </c>
      <c r="K75" s="30"/>
      <c r="L75" s="87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</row>
    <row r="76" spans="1:31" s="2" customFormat="1" ht="6.95" customHeight="1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8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5.2" customHeight="1">
      <c r="A77" s="30"/>
      <c r="B77" s="31"/>
      <c r="C77" s="25" t="s">
        <v>25</v>
      </c>
      <c r="D77" s="30"/>
      <c r="E77" s="30"/>
      <c r="F77" s="23" t="str">
        <f>E15</f>
        <v>Statutární město Chomutov</v>
      </c>
      <c r="G77" s="30"/>
      <c r="H77" s="30"/>
      <c r="I77" s="25" t="s">
        <v>31</v>
      </c>
      <c r="J77" s="28" t="str">
        <f>E21</f>
        <v xml:space="preserve">Intermont Opatrný </v>
      </c>
      <c r="K77" s="30"/>
      <c r="L77" s="8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s="2" customFormat="1" ht="15.2" customHeight="1">
      <c r="A78" s="30"/>
      <c r="B78" s="31"/>
      <c r="C78" s="25" t="s">
        <v>29</v>
      </c>
      <c r="D78" s="30"/>
      <c r="E78" s="30"/>
      <c r="F78" s="23" t="str">
        <f>IF(E18="","",E18)</f>
        <v>Vyplň údaj</v>
      </c>
      <c r="G78" s="30"/>
      <c r="H78" s="30"/>
      <c r="I78" s="25" t="s">
        <v>34</v>
      </c>
      <c r="J78" s="28" t="str">
        <f>E24</f>
        <v xml:space="preserve">Jaroslav Kudláček </v>
      </c>
      <c r="K78" s="30"/>
      <c r="L78" s="87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</row>
    <row r="79" spans="1:31" s="2" customFormat="1" ht="10.35" customHeight="1">
      <c r="A79" s="30"/>
      <c r="B79" s="31"/>
      <c r="C79" s="30"/>
      <c r="D79" s="30"/>
      <c r="E79" s="30"/>
      <c r="F79" s="30"/>
      <c r="G79" s="30"/>
      <c r="H79" s="30"/>
      <c r="I79" s="30"/>
      <c r="J79" s="30"/>
      <c r="K79" s="30"/>
      <c r="L79" s="87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1:31" s="11" customFormat="1" ht="29.25" customHeight="1">
      <c r="A80" s="112"/>
      <c r="B80" s="113"/>
      <c r="C80" s="114" t="s">
        <v>132</v>
      </c>
      <c r="D80" s="115" t="s">
        <v>57</v>
      </c>
      <c r="E80" s="115" t="s">
        <v>53</v>
      </c>
      <c r="F80" s="115" t="s">
        <v>54</v>
      </c>
      <c r="G80" s="115" t="s">
        <v>133</v>
      </c>
      <c r="H80" s="115" t="s">
        <v>134</v>
      </c>
      <c r="I80" s="115" t="s">
        <v>135</v>
      </c>
      <c r="J80" s="115" t="s">
        <v>100</v>
      </c>
      <c r="K80" s="116" t="s">
        <v>136</v>
      </c>
      <c r="L80" s="117"/>
      <c r="M80" s="55" t="s">
        <v>3</v>
      </c>
      <c r="N80" s="56" t="s">
        <v>42</v>
      </c>
      <c r="O80" s="56" t="s">
        <v>137</v>
      </c>
      <c r="P80" s="56" t="s">
        <v>138</v>
      </c>
      <c r="Q80" s="56" t="s">
        <v>139</v>
      </c>
      <c r="R80" s="56" t="s">
        <v>140</v>
      </c>
      <c r="S80" s="56" t="s">
        <v>141</v>
      </c>
      <c r="T80" s="57" t="s">
        <v>142</v>
      </c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</row>
    <row r="81" spans="1:63" s="2" customFormat="1" ht="22.9" customHeight="1">
      <c r="A81" s="30"/>
      <c r="B81" s="31"/>
      <c r="C81" s="62" t="s">
        <v>143</v>
      </c>
      <c r="D81" s="30"/>
      <c r="E81" s="30"/>
      <c r="F81" s="30"/>
      <c r="G81" s="30"/>
      <c r="H81" s="30"/>
      <c r="I81" s="30"/>
      <c r="J81" s="118">
        <f>BK81</f>
        <v>0</v>
      </c>
      <c r="K81" s="30"/>
      <c r="L81" s="31"/>
      <c r="M81" s="58"/>
      <c r="N81" s="49"/>
      <c r="O81" s="59"/>
      <c r="P81" s="119">
        <f>P82</f>
        <v>0</v>
      </c>
      <c r="Q81" s="59"/>
      <c r="R81" s="119">
        <f>R82</f>
        <v>0</v>
      </c>
      <c r="S81" s="59"/>
      <c r="T81" s="120">
        <f>T82</f>
        <v>0</v>
      </c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T81" s="15" t="s">
        <v>71</v>
      </c>
      <c r="AU81" s="15" t="s">
        <v>101</v>
      </c>
      <c r="BK81" s="121">
        <f>BK82</f>
        <v>0</v>
      </c>
    </row>
    <row r="82" spans="2:63" s="12" customFormat="1" ht="25.9" customHeight="1">
      <c r="B82" s="122"/>
      <c r="D82" s="123" t="s">
        <v>71</v>
      </c>
      <c r="E82" s="124" t="s">
        <v>447</v>
      </c>
      <c r="F82" s="124" t="s">
        <v>448</v>
      </c>
      <c r="I82" s="125"/>
      <c r="J82" s="126">
        <f>BK82</f>
        <v>0</v>
      </c>
      <c r="L82" s="122"/>
      <c r="M82" s="127"/>
      <c r="N82" s="128"/>
      <c r="O82" s="128"/>
      <c r="P82" s="129">
        <f>P83</f>
        <v>0</v>
      </c>
      <c r="Q82" s="128"/>
      <c r="R82" s="129">
        <f>R83</f>
        <v>0</v>
      </c>
      <c r="S82" s="128"/>
      <c r="T82" s="130">
        <f>T83</f>
        <v>0</v>
      </c>
      <c r="AR82" s="123" t="s">
        <v>82</v>
      </c>
      <c r="AT82" s="131" t="s">
        <v>71</v>
      </c>
      <c r="AU82" s="131" t="s">
        <v>72</v>
      </c>
      <c r="AY82" s="123" t="s">
        <v>146</v>
      </c>
      <c r="BK82" s="132">
        <f>BK83</f>
        <v>0</v>
      </c>
    </row>
    <row r="83" spans="2:63" s="12" customFormat="1" ht="22.9" customHeight="1">
      <c r="B83" s="122"/>
      <c r="D83" s="123" t="s">
        <v>71</v>
      </c>
      <c r="E83" s="133" t="s">
        <v>1073</v>
      </c>
      <c r="F83" s="133" t="s">
        <v>1074</v>
      </c>
      <c r="I83" s="125"/>
      <c r="J83" s="134">
        <f>BK83</f>
        <v>0</v>
      </c>
      <c r="L83" s="122"/>
      <c r="M83" s="127"/>
      <c r="N83" s="128"/>
      <c r="O83" s="128"/>
      <c r="P83" s="129">
        <f>P84</f>
        <v>0</v>
      </c>
      <c r="Q83" s="128"/>
      <c r="R83" s="129">
        <f>R84</f>
        <v>0</v>
      </c>
      <c r="S83" s="128"/>
      <c r="T83" s="130">
        <f>T84</f>
        <v>0</v>
      </c>
      <c r="AR83" s="123" t="s">
        <v>82</v>
      </c>
      <c r="AT83" s="131" t="s">
        <v>71</v>
      </c>
      <c r="AU83" s="131" t="s">
        <v>80</v>
      </c>
      <c r="AY83" s="123" t="s">
        <v>146</v>
      </c>
      <c r="BK83" s="132">
        <f>BK84</f>
        <v>0</v>
      </c>
    </row>
    <row r="84" spans="1:65" s="2" customFormat="1" ht="16.5" customHeight="1">
      <c r="A84" s="30"/>
      <c r="B84" s="135"/>
      <c r="C84" s="136" t="s">
        <v>80</v>
      </c>
      <c r="D84" s="136" t="s">
        <v>149</v>
      </c>
      <c r="E84" s="137" t="s">
        <v>1075</v>
      </c>
      <c r="F84" s="138" t="s">
        <v>1074</v>
      </c>
      <c r="G84" s="139" t="s">
        <v>1076</v>
      </c>
      <c r="H84" s="140">
        <v>1</v>
      </c>
      <c r="I84" s="141">
        <f>'E01'!G126</f>
        <v>0</v>
      </c>
      <c r="J84" s="142">
        <f>ROUND(I84*H84,2)</f>
        <v>0</v>
      </c>
      <c r="K84" s="138" t="s">
        <v>3</v>
      </c>
      <c r="L84" s="31"/>
      <c r="M84" s="164" t="s">
        <v>3</v>
      </c>
      <c r="N84" s="165" t="s">
        <v>43</v>
      </c>
      <c r="O84" s="166"/>
      <c r="P84" s="167">
        <f>O84*H84</f>
        <v>0</v>
      </c>
      <c r="Q84" s="167">
        <v>0</v>
      </c>
      <c r="R84" s="167">
        <f>Q84*H84</f>
        <v>0</v>
      </c>
      <c r="S84" s="167">
        <v>0</v>
      </c>
      <c r="T84" s="168">
        <f>S84*H84</f>
        <v>0</v>
      </c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R84" s="147" t="s">
        <v>228</v>
      </c>
      <c r="AT84" s="147" t="s">
        <v>149</v>
      </c>
      <c r="AU84" s="147" t="s">
        <v>82</v>
      </c>
      <c r="AY84" s="15" t="s">
        <v>146</v>
      </c>
      <c r="BE84" s="148">
        <f>IF(N84="základní",J84,0)</f>
        <v>0</v>
      </c>
      <c r="BF84" s="148">
        <f>IF(N84="snížená",J84,0)</f>
        <v>0</v>
      </c>
      <c r="BG84" s="148">
        <f>IF(N84="zákl. přenesená",J84,0)</f>
        <v>0</v>
      </c>
      <c r="BH84" s="148">
        <f>IF(N84="sníž. přenesená",J84,0)</f>
        <v>0</v>
      </c>
      <c r="BI84" s="148">
        <f>IF(N84="nulová",J84,0)</f>
        <v>0</v>
      </c>
      <c r="BJ84" s="15" t="s">
        <v>80</v>
      </c>
      <c r="BK84" s="148">
        <f>ROUND(I84*H84,2)</f>
        <v>0</v>
      </c>
      <c r="BL84" s="15" t="s">
        <v>228</v>
      </c>
      <c r="BM84" s="147" t="s">
        <v>1077</v>
      </c>
    </row>
    <row r="85" spans="1:31" s="2" customFormat="1" ht="6.95" customHeight="1">
      <c r="A85" s="30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31"/>
      <c r="M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</sheetData>
  <autoFilter ref="C80:K8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FE36C-0288-4A37-B330-F7CABDDE8BF4}">
  <dimension ref="A1:J126"/>
  <sheetViews>
    <sheetView tabSelected="1" workbookViewId="0" topLeftCell="A64">
      <selection activeCell="G68" sqref="G68"/>
    </sheetView>
  </sheetViews>
  <sheetFormatPr defaultColWidth="10.7109375" defaultRowHeight="12"/>
  <cols>
    <col min="1" max="1" width="9.7109375" style="254" customWidth="1"/>
    <col min="2" max="2" width="15.00390625" style="253" customWidth="1"/>
    <col min="3" max="3" width="72.7109375" style="253" customWidth="1"/>
    <col min="4" max="4" width="10.7109375" style="252" customWidth="1"/>
    <col min="5" max="5" width="12.421875" style="251" customWidth="1"/>
    <col min="6" max="6" width="15.8515625" style="251" customWidth="1"/>
    <col min="7" max="7" width="23.7109375" style="251" customWidth="1"/>
    <col min="8" max="8" width="10.7109375" style="250" customWidth="1"/>
    <col min="9" max="10" width="14.8515625" style="250" bestFit="1" customWidth="1"/>
    <col min="11" max="16384" width="10.7109375" style="250" customWidth="1"/>
  </cols>
  <sheetData>
    <row r="1" spans="1:7" ht="60" customHeight="1">
      <c r="A1" s="414" t="s">
        <v>1655</v>
      </c>
      <c r="B1" s="413"/>
      <c r="C1" s="412" t="s">
        <v>1654</v>
      </c>
      <c r="D1" s="411"/>
      <c r="E1" s="411"/>
      <c r="F1" s="410"/>
      <c r="G1" s="409"/>
    </row>
    <row r="2" spans="1:7" ht="54.6" customHeight="1">
      <c r="A2" s="357" t="s">
        <v>1653</v>
      </c>
      <c r="B2" s="406"/>
      <c r="C2" s="408" t="s">
        <v>1652</v>
      </c>
      <c r="D2" s="407"/>
      <c r="E2" s="401"/>
      <c r="F2" s="457" t="s">
        <v>1651</v>
      </c>
      <c r="G2" s="458"/>
    </row>
    <row r="3" spans="1:8" ht="50.1" customHeight="1">
      <c r="A3" s="357" t="s">
        <v>1650</v>
      </c>
      <c r="B3" s="406"/>
      <c r="C3" s="402"/>
      <c r="D3" s="401"/>
      <c r="E3" s="401"/>
      <c r="F3" s="457"/>
      <c r="G3" s="458"/>
      <c r="H3" s="405"/>
    </row>
    <row r="4" spans="1:7" ht="50.1" customHeight="1" thickBot="1">
      <c r="A4" s="404" t="s">
        <v>1649</v>
      </c>
      <c r="B4" s="403"/>
      <c r="C4" s="402" t="s">
        <v>1648</v>
      </c>
      <c r="D4" s="401"/>
      <c r="E4" s="400"/>
      <c r="F4" s="459"/>
      <c r="G4" s="460"/>
    </row>
    <row r="5" spans="1:7" ht="15" customHeight="1" thickBot="1">
      <c r="A5" s="399"/>
      <c r="B5" s="399"/>
      <c r="C5" s="398"/>
      <c r="D5" s="397"/>
      <c r="E5" s="396"/>
      <c r="F5" s="395"/>
      <c r="G5" s="394"/>
    </row>
    <row r="6" spans="1:7" s="386" customFormat="1" ht="24.75" thickBot="1">
      <c r="A6" s="393" t="s">
        <v>1647</v>
      </c>
      <c r="B6" s="392" t="s">
        <v>1646</v>
      </c>
      <c r="C6" s="391" t="s">
        <v>1645</v>
      </c>
      <c r="D6" s="390" t="s">
        <v>1644</v>
      </c>
      <c r="E6" s="389" t="s">
        <v>134</v>
      </c>
      <c r="F6" s="388" t="s">
        <v>1643</v>
      </c>
      <c r="G6" s="387" t="s">
        <v>1642</v>
      </c>
    </row>
    <row r="7" spans="1:7" s="357" customFormat="1" ht="12">
      <c r="A7" s="385"/>
      <c r="B7" s="384"/>
      <c r="C7" s="285"/>
      <c r="D7" s="285"/>
      <c r="E7" s="383"/>
      <c r="F7" s="382"/>
      <c r="G7" s="381"/>
    </row>
    <row r="8" spans="1:7" s="370" customFormat="1" ht="12">
      <c r="A8" s="376"/>
      <c r="B8" s="375"/>
      <c r="C8" s="380" t="s">
        <v>36</v>
      </c>
      <c r="D8" s="272"/>
      <c r="E8" s="373"/>
      <c r="F8" s="372"/>
      <c r="G8" s="371"/>
    </row>
    <row r="9" spans="1:7" ht="52.5" customHeight="1">
      <c r="A9" s="368"/>
      <c r="B9" s="274"/>
      <c r="C9" s="379" t="s">
        <v>1641</v>
      </c>
      <c r="D9" s="272"/>
      <c r="E9" s="358"/>
      <c r="F9" s="378"/>
      <c r="G9" s="377"/>
    </row>
    <row r="10" spans="1:7" ht="63" customHeight="1">
      <c r="A10" s="368"/>
      <c r="B10" s="274"/>
      <c r="C10" s="379" t="s">
        <v>1640</v>
      </c>
      <c r="D10" s="272"/>
      <c r="E10" s="358"/>
      <c r="F10" s="378"/>
      <c r="G10" s="377"/>
    </row>
    <row r="11" spans="1:7" ht="36.75" customHeight="1">
      <c r="A11" s="368"/>
      <c r="B11" s="274"/>
      <c r="C11" s="379" t="s">
        <v>1639</v>
      </c>
      <c r="D11" s="272"/>
      <c r="E11" s="358"/>
      <c r="F11" s="378"/>
      <c r="G11" s="377"/>
    </row>
    <row r="12" spans="1:7" ht="38.25" customHeight="1">
      <c r="A12" s="368"/>
      <c r="B12" s="274"/>
      <c r="C12" s="379" t="s">
        <v>1638</v>
      </c>
      <c r="D12" s="272"/>
      <c r="E12" s="358"/>
      <c r="F12" s="378"/>
      <c r="G12" s="377"/>
    </row>
    <row r="13" spans="1:7" s="319" customFormat="1" ht="60">
      <c r="A13" s="275"/>
      <c r="B13" s="274"/>
      <c r="C13" s="280" t="s">
        <v>1637</v>
      </c>
      <c r="D13" s="279"/>
      <c r="E13" s="272"/>
      <c r="F13" s="277"/>
      <c r="G13" s="276"/>
    </row>
    <row r="14" spans="1:7" s="319" customFormat="1" ht="60">
      <c r="A14" s="275"/>
      <c r="B14" s="274"/>
      <c r="C14" s="280" t="s">
        <v>1636</v>
      </c>
      <c r="D14" s="279"/>
      <c r="E14" s="272"/>
      <c r="F14" s="277"/>
      <c r="G14" s="276"/>
    </row>
    <row r="15" spans="1:7" ht="32.25" customHeight="1">
      <c r="A15" s="368"/>
      <c r="B15" s="274"/>
      <c r="C15" s="379" t="s">
        <v>1635</v>
      </c>
      <c r="D15" s="272"/>
      <c r="E15" s="358"/>
      <c r="F15" s="378"/>
      <c r="G15" s="377"/>
    </row>
    <row r="16" spans="1:7" ht="40.5" customHeight="1">
      <c r="A16" s="368"/>
      <c r="B16" s="274"/>
      <c r="C16" s="379" t="s">
        <v>1634</v>
      </c>
      <c r="D16" s="272"/>
      <c r="E16" s="358"/>
      <c r="F16" s="378"/>
      <c r="G16" s="377"/>
    </row>
    <row r="17" spans="1:7" ht="48.75" customHeight="1">
      <c r="A17" s="368"/>
      <c r="B17" s="274"/>
      <c r="C17" s="379" t="s">
        <v>1633</v>
      </c>
      <c r="D17" s="272"/>
      <c r="E17" s="358"/>
      <c r="F17" s="378"/>
      <c r="G17" s="377"/>
    </row>
    <row r="18" spans="1:7" s="370" customFormat="1" ht="12">
      <c r="A18" s="376"/>
      <c r="B18" s="375"/>
      <c r="C18" s="374"/>
      <c r="D18" s="272"/>
      <c r="E18" s="373"/>
      <c r="F18" s="372"/>
      <c r="G18" s="371"/>
    </row>
    <row r="19" spans="1:7" s="357" customFormat="1" ht="15.75" customHeight="1">
      <c r="A19" s="368"/>
      <c r="B19" s="274"/>
      <c r="C19" s="367" t="s">
        <v>1632</v>
      </c>
      <c r="D19" s="272"/>
      <c r="E19" s="366"/>
      <c r="F19" s="358"/>
      <c r="G19" s="369"/>
    </row>
    <row r="20" spans="1:9" s="357" customFormat="1" ht="18.75" customHeight="1">
      <c r="A20" s="368"/>
      <c r="B20" s="274"/>
      <c r="C20" s="367" t="s">
        <v>1631</v>
      </c>
      <c r="D20" s="272"/>
      <c r="E20" s="366"/>
      <c r="F20" s="358"/>
      <c r="G20" s="365"/>
      <c r="I20" s="364"/>
    </row>
    <row r="21" spans="1:7" s="357" customFormat="1" ht="17.85" customHeight="1">
      <c r="A21" s="360" t="str">
        <f>A29</f>
        <v>1</v>
      </c>
      <c r="B21" s="363"/>
      <c r="C21" s="273" t="str">
        <f>C29</f>
        <v>NN Rozváděče</v>
      </c>
      <c r="D21" s="358"/>
      <c r="E21" s="358"/>
      <c r="F21" s="361"/>
      <c r="G21" s="276"/>
    </row>
    <row r="22" spans="1:7" s="357" customFormat="1" ht="17.85" customHeight="1">
      <c r="A22" s="360" t="str">
        <f>A34</f>
        <v>2</v>
      </c>
      <c r="B22" s="363"/>
      <c r="C22" s="362" t="str">
        <f>C34</f>
        <v>NN kabely, přípojnice, kabelové trasy</v>
      </c>
      <c r="D22" s="358"/>
      <c r="E22" s="358"/>
      <c r="F22" s="361"/>
      <c r="G22" s="276"/>
    </row>
    <row r="23" spans="1:10" s="357" customFormat="1" ht="17.85" customHeight="1">
      <c r="A23" s="360" t="str">
        <f>$A$76</f>
        <v>3</v>
      </c>
      <c r="B23" s="363"/>
      <c r="C23" s="362" t="str">
        <f>$C$76</f>
        <v>Osvětlení a elektroinstalace</v>
      </c>
      <c r="D23" s="358"/>
      <c r="E23" s="358"/>
      <c r="F23" s="361"/>
      <c r="G23" s="276"/>
      <c r="J23" s="364"/>
    </row>
    <row r="24" spans="1:7" s="357" customFormat="1" ht="17.85" customHeight="1">
      <c r="A24" s="360" t="str">
        <f>A106</f>
        <v>4</v>
      </c>
      <c r="B24" s="363"/>
      <c r="C24" s="362" t="str">
        <f>C106</f>
        <v>Revize a zkoušky</v>
      </c>
      <c r="D24" s="358"/>
      <c r="E24" s="358"/>
      <c r="F24" s="361"/>
      <c r="G24" s="276"/>
    </row>
    <row r="25" spans="1:7" s="357" customFormat="1" ht="17.85" customHeight="1">
      <c r="A25" s="360" t="str">
        <f>$A$120</f>
        <v>A</v>
      </c>
      <c r="B25" s="363"/>
      <c r="C25" s="362" t="str">
        <f>$C$120</f>
        <v>Ostatní náklady</v>
      </c>
      <c r="D25" s="358"/>
      <c r="E25" s="358"/>
      <c r="F25" s="361"/>
      <c r="G25" s="276">
        <f>$G$124</f>
        <v>0</v>
      </c>
    </row>
    <row r="26" spans="1:7" s="357" customFormat="1" ht="13.5" thickBot="1">
      <c r="A26" s="360"/>
      <c r="B26" s="359"/>
      <c r="C26" s="273"/>
      <c r="D26" s="272"/>
      <c r="E26" s="358"/>
      <c r="F26" s="358"/>
      <c r="G26" s="276"/>
    </row>
    <row r="27" spans="1:7" ht="19.5" customHeight="1" thickBot="1">
      <c r="A27" s="356"/>
      <c r="B27" s="356"/>
      <c r="C27" s="355" t="s">
        <v>1580</v>
      </c>
      <c r="D27" s="354"/>
      <c r="E27" s="353"/>
      <c r="F27" s="353"/>
      <c r="G27" s="352">
        <f>SUM(G21:G25)</f>
        <v>0</v>
      </c>
    </row>
    <row r="28" spans="1:7" ht="13.5" thickBot="1">
      <c r="A28" s="263"/>
      <c r="B28" s="262"/>
      <c r="C28" s="262"/>
      <c r="D28" s="262"/>
      <c r="E28" s="320"/>
      <c r="F28" s="320"/>
      <c r="G28" s="351"/>
    </row>
    <row r="29" spans="1:7" s="319" customFormat="1" ht="12">
      <c r="A29" s="294" t="s">
        <v>80</v>
      </c>
      <c r="B29" s="293"/>
      <c r="C29" s="292" t="s">
        <v>1630</v>
      </c>
      <c r="D29" s="291"/>
      <c r="E29" s="344"/>
      <c r="F29" s="343"/>
      <c r="G29" s="289"/>
    </row>
    <row r="30" spans="1:7" s="319" customFormat="1" ht="12">
      <c r="A30" s="282"/>
      <c r="B30" s="350"/>
      <c r="C30" s="280" t="s">
        <v>1629</v>
      </c>
      <c r="D30" s="279" t="s">
        <v>1583</v>
      </c>
      <c r="E30" s="278">
        <v>1</v>
      </c>
      <c r="F30" s="307"/>
      <c r="G30" s="276"/>
    </row>
    <row r="31" spans="1:7" s="319" customFormat="1" ht="13.5" thickBot="1">
      <c r="A31" s="349"/>
      <c r="B31" s="348"/>
      <c r="C31" s="253"/>
      <c r="D31" s="347"/>
      <c r="E31" s="252"/>
      <c r="F31" s="346"/>
      <c r="G31" s="345"/>
    </row>
    <row r="32" spans="1:7" s="319" customFormat="1" ht="13.5" thickBot="1">
      <c r="A32" s="269"/>
      <c r="B32" s="268"/>
      <c r="C32" s="267" t="s">
        <v>1581</v>
      </c>
      <c r="D32" s="266"/>
      <c r="E32" s="333"/>
      <c r="F32" s="333"/>
      <c r="G32" s="332">
        <f>SUBTOTAL(9,G30)</f>
        <v>0</v>
      </c>
    </row>
    <row r="33" spans="1:7" s="319" customFormat="1" ht="13.5" thickBot="1">
      <c r="A33" s="263"/>
      <c r="B33" s="263"/>
      <c r="C33" s="262"/>
      <c r="D33" s="262"/>
      <c r="E33" s="320"/>
      <c r="F33" s="295"/>
      <c r="G33" s="260"/>
    </row>
    <row r="34" spans="1:7" s="319" customFormat="1" ht="13.5" thickBot="1">
      <c r="A34" s="294" t="s">
        <v>82</v>
      </c>
      <c r="B34" s="293"/>
      <c r="C34" s="292" t="s">
        <v>1628</v>
      </c>
      <c r="D34" s="291"/>
      <c r="E34" s="344"/>
      <c r="F34" s="343"/>
      <c r="G34" s="289"/>
    </row>
    <row r="35" spans="1:7" s="319" customFormat="1" ht="12">
      <c r="A35" s="288"/>
      <c r="B35" s="287"/>
      <c r="C35" s="342"/>
      <c r="D35" s="341"/>
      <c r="E35" s="340"/>
      <c r="F35" s="340"/>
      <c r="G35" s="283"/>
    </row>
    <row r="36" spans="1:7" s="319" customFormat="1" ht="12">
      <c r="A36" s="282"/>
      <c r="B36" s="339"/>
      <c r="C36" s="280" t="s">
        <v>1627</v>
      </c>
      <c r="D36" s="337"/>
      <c r="E36" s="336"/>
      <c r="F36" s="336"/>
      <c r="G36" s="335"/>
    </row>
    <row r="37" spans="1:7" s="319" customFormat="1" ht="24">
      <c r="A37" s="282"/>
      <c r="B37" s="339"/>
      <c r="C37" s="280" t="s">
        <v>1626</v>
      </c>
      <c r="D37" s="337"/>
      <c r="E37" s="336"/>
      <c r="F37" s="336"/>
      <c r="G37" s="335"/>
    </row>
    <row r="38" spans="1:7" s="319" customFormat="1" ht="12">
      <c r="A38" s="275"/>
      <c r="B38" s="339"/>
      <c r="C38" s="323" t="s">
        <v>1625</v>
      </c>
      <c r="D38" s="337"/>
      <c r="E38" s="336"/>
      <c r="F38" s="336"/>
      <c r="G38" s="335"/>
    </row>
    <row r="39" spans="1:7" s="319" customFormat="1" ht="12">
      <c r="A39" s="282"/>
      <c r="B39" s="339"/>
      <c r="C39" s="338"/>
      <c r="D39" s="337"/>
      <c r="E39" s="336"/>
      <c r="F39" s="336"/>
      <c r="G39" s="335"/>
    </row>
    <row r="40" spans="1:7" s="319" customFormat="1" ht="12">
      <c r="A40" s="275"/>
      <c r="B40" s="274"/>
      <c r="C40" s="334" t="s">
        <v>1624</v>
      </c>
      <c r="D40" s="279" t="s">
        <v>202</v>
      </c>
      <c r="E40" s="278">
        <v>60</v>
      </c>
      <c r="F40" s="307"/>
      <c r="G40" s="276"/>
    </row>
    <row r="41" spans="1:7" s="319" customFormat="1" ht="12">
      <c r="A41" s="275"/>
      <c r="B41" s="274"/>
      <c r="C41" s="280"/>
      <c r="D41" s="279"/>
      <c r="E41" s="278"/>
      <c r="F41" s="307"/>
      <c r="G41" s="276"/>
    </row>
    <row r="42" spans="1:7" s="319" customFormat="1" ht="36">
      <c r="A42" s="275"/>
      <c r="B42" s="274"/>
      <c r="C42" s="334" t="s">
        <v>1623</v>
      </c>
      <c r="D42" s="279" t="s">
        <v>202</v>
      </c>
      <c r="E42" s="278">
        <v>100</v>
      </c>
      <c r="F42" s="307"/>
      <c r="G42" s="276">
        <f>$E42*F42</f>
        <v>0</v>
      </c>
    </row>
    <row r="43" spans="1:7" s="319" customFormat="1" ht="12">
      <c r="A43" s="275"/>
      <c r="B43" s="274"/>
      <c r="C43" s="280"/>
      <c r="D43" s="279"/>
      <c r="E43" s="278"/>
      <c r="F43" s="307"/>
      <c r="G43" s="276"/>
    </row>
    <row r="44" spans="1:7" s="319" customFormat="1" ht="12">
      <c r="A44" s="275"/>
      <c r="B44" s="274"/>
      <c r="C44" s="334" t="s">
        <v>1622</v>
      </c>
      <c r="D44" s="279" t="s">
        <v>202</v>
      </c>
      <c r="E44" s="278">
        <v>150</v>
      </c>
      <c r="F44" s="307"/>
      <c r="G44" s="276">
        <f>$E44*F44</f>
        <v>0</v>
      </c>
    </row>
    <row r="45" spans="1:7" s="319" customFormat="1" ht="12">
      <c r="A45" s="275"/>
      <c r="B45" s="274"/>
      <c r="C45" s="280"/>
      <c r="D45" s="279"/>
      <c r="E45" s="278"/>
      <c r="F45" s="307"/>
      <c r="G45" s="276"/>
    </row>
    <row r="46" spans="1:7" s="319" customFormat="1" ht="12">
      <c r="A46" s="275"/>
      <c r="B46" s="274"/>
      <c r="C46" s="323" t="s">
        <v>1621</v>
      </c>
      <c r="D46" s="279"/>
      <c r="E46" s="278"/>
      <c r="F46" s="307"/>
      <c r="G46" s="276"/>
    </row>
    <row r="47" spans="1:7" s="319" customFormat="1" ht="12">
      <c r="A47" s="275"/>
      <c r="B47" s="274"/>
      <c r="C47" s="280"/>
      <c r="D47" s="279"/>
      <c r="E47" s="278"/>
      <c r="F47" s="307"/>
      <c r="G47" s="276"/>
    </row>
    <row r="48" spans="1:7" s="319" customFormat="1" ht="12">
      <c r="A48" s="275"/>
      <c r="B48" s="274" t="s">
        <v>1620</v>
      </c>
      <c r="C48" s="334" t="s">
        <v>1619</v>
      </c>
      <c r="D48" s="279" t="s">
        <v>202</v>
      </c>
      <c r="E48" s="278">
        <v>100</v>
      </c>
      <c r="F48" s="307"/>
      <c r="G48" s="276">
        <f>$E48*F48</f>
        <v>0</v>
      </c>
    </row>
    <row r="49" spans="1:7" s="319" customFormat="1" ht="12">
      <c r="A49" s="275"/>
      <c r="B49" s="274"/>
      <c r="C49" s="280"/>
      <c r="D49" s="279"/>
      <c r="E49" s="278"/>
      <c r="F49" s="307"/>
      <c r="G49" s="276"/>
    </row>
    <row r="50" spans="1:7" s="319" customFormat="1" ht="12">
      <c r="A50" s="275"/>
      <c r="B50" s="274"/>
      <c r="C50" s="334" t="s">
        <v>1618</v>
      </c>
      <c r="D50" s="279" t="s">
        <v>202</v>
      </c>
      <c r="E50" s="278">
        <v>55</v>
      </c>
      <c r="F50" s="307"/>
      <c r="G50" s="276">
        <f>$E50*F50</f>
        <v>0</v>
      </c>
    </row>
    <row r="51" spans="1:7" s="319" customFormat="1" ht="12">
      <c r="A51" s="275"/>
      <c r="B51" s="274"/>
      <c r="C51" s="280"/>
      <c r="D51" s="279"/>
      <c r="E51" s="278"/>
      <c r="F51" s="307"/>
      <c r="G51" s="276"/>
    </row>
    <row r="52" spans="1:7" s="319" customFormat="1" ht="12">
      <c r="A52" s="275"/>
      <c r="B52" s="274"/>
      <c r="C52" s="334" t="s">
        <v>1617</v>
      </c>
      <c r="D52" s="279" t="s">
        <v>202</v>
      </c>
      <c r="E52" s="278">
        <v>60</v>
      </c>
      <c r="F52" s="307"/>
      <c r="G52" s="276">
        <f>$E52*F52</f>
        <v>0</v>
      </c>
    </row>
    <row r="53" spans="1:7" s="319" customFormat="1" ht="12">
      <c r="A53" s="275"/>
      <c r="B53" s="274"/>
      <c r="C53" s="280"/>
      <c r="D53" s="279"/>
      <c r="E53" s="278"/>
      <c r="F53" s="307"/>
      <c r="G53" s="276"/>
    </row>
    <row r="54" spans="1:7" s="319" customFormat="1" ht="12">
      <c r="A54" s="275"/>
      <c r="B54" s="274"/>
      <c r="C54" s="334" t="s">
        <v>1616</v>
      </c>
      <c r="D54" s="279" t="s">
        <v>202</v>
      </c>
      <c r="E54" s="278">
        <v>100</v>
      </c>
      <c r="F54" s="307"/>
      <c r="G54" s="276">
        <f>$E54*F54</f>
        <v>0</v>
      </c>
    </row>
    <row r="55" spans="1:7" s="319" customFormat="1" ht="12">
      <c r="A55" s="275"/>
      <c r="B55" s="274"/>
      <c r="C55" s="280"/>
      <c r="D55" s="279"/>
      <c r="E55" s="278"/>
      <c r="F55" s="307"/>
      <c r="G55" s="276"/>
    </row>
    <row r="56" spans="1:7" s="319" customFormat="1" ht="12">
      <c r="A56" s="275"/>
      <c r="B56" s="274"/>
      <c r="C56" s="334" t="s">
        <v>1615</v>
      </c>
      <c r="D56" s="279" t="s">
        <v>202</v>
      </c>
      <c r="E56" s="278">
        <v>140</v>
      </c>
      <c r="F56" s="307"/>
      <c r="G56" s="276">
        <f>$E56*F56</f>
        <v>0</v>
      </c>
    </row>
    <row r="57" spans="1:7" s="319" customFormat="1" ht="12">
      <c r="A57" s="275"/>
      <c r="B57" s="274"/>
      <c r="C57" s="280"/>
      <c r="D57" s="279"/>
      <c r="E57" s="278"/>
      <c r="F57" s="307"/>
      <c r="G57" s="276"/>
    </row>
    <row r="58" spans="1:7" s="319" customFormat="1" ht="12">
      <c r="A58" s="275"/>
      <c r="B58" s="274"/>
      <c r="C58" s="334" t="s">
        <v>1614</v>
      </c>
      <c r="D58" s="279" t="s">
        <v>202</v>
      </c>
      <c r="E58" s="278">
        <v>70</v>
      </c>
      <c r="F58" s="307"/>
      <c r="G58" s="276">
        <f>$E58*F58</f>
        <v>0</v>
      </c>
    </row>
    <row r="59" spans="1:7" s="319" customFormat="1" ht="12">
      <c r="A59" s="275"/>
      <c r="B59" s="274"/>
      <c r="C59" s="280"/>
      <c r="D59" s="279"/>
      <c r="E59" s="278"/>
      <c r="F59" s="307"/>
      <c r="G59" s="276"/>
    </row>
    <row r="60" spans="1:7" s="319" customFormat="1" ht="12">
      <c r="A60" s="275"/>
      <c r="B60" s="274"/>
      <c r="C60" s="334" t="s">
        <v>1613</v>
      </c>
      <c r="D60" s="279" t="s">
        <v>202</v>
      </c>
      <c r="E60" s="278">
        <v>450</v>
      </c>
      <c r="F60" s="307"/>
      <c r="G60" s="276">
        <f>$E60*F60</f>
        <v>0</v>
      </c>
    </row>
    <row r="61" spans="1:7" s="319" customFormat="1" ht="12">
      <c r="A61" s="275"/>
      <c r="B61" s="274"/>
      <c r="C61" s="280"/>
      <c r="D61" s="279"/>
      <c r="E61" s="278"/>
      <c r="F61" s="307"/>
      <c r="G61" s="276"/>
    </row>
    <row r="62" spans="1:7" s="319" customFormat="1" ht="12">
      <c r="A62" s="275"/>
      <c r="B62" s="274"/>
      <c r="C62" s="334" t="s">
        <v>1612</v>
      </c>
      <c r="D62" s="279" t="s">
        <v>202</v>
      </c>
      <c r="E62" s="278">
        <v>550</v>
      </c>
      <c r="F62" s="307"/>
      <c r="G62" s="276">
        <f>$E62*F62</f>
        <v>0</v>
      </c>
    </row>
    <row r="63" spans="1:7" s="319" customFormat="1" ht="12">
      <c r="A63" s="275"/>
      <c r="B63" s="274"/>
      <c r="C63" s="280"/>
      <c r="D63" s="279"/>
      <c r="E63" s="278"/>
      <c r="F63" s="307"/>
      <c r="G63" s="276"/>
    </row>
    <row r="64" spans="1:7" s="319" customFormat="1" ht="12">
      <c r="A64" s="275"/>
      <c r="B64" s="274"/>
      <c r="C64" s="334" t="s">
        <v>1611</v>
      </c>
      <c r="D64" s="279" t="s">
        <v>202</v>
      </c>
      <c r="E64" s="278">
        <v>70</v>
      </c>
      <c r="F64" s="307"/>
      <c r="G64" s="276">
        <f>$E64*F64</f>
        <v>0</v>
      </c>
    </row>
    <row r="65" spans="1:7" s="319" customFormat="1" ht="12">
      <c r="A65" s="275"/>
      <c r="B65" s="274"/>
      <c r="C65" s="280"/>
      <c r="D65" s="279"/>
      <c r="E65" s="278"/>
      <c r="F65" s="307"/>
      <c r="G65" s="276"/>
    </row>
    <row r="66" spans="1:7" s="319" customFormat="1" ht="12">
      <c r="A66" s="275"/>
      <c r="B66" s="274"/>
      <c r="C66" s="334" t="s">
        <v>1610</v>
      </c>
      <c r="D66" s="279" t="s">
        <v>202</v>
      </c>
      <c r="E66" s="278">
        <v>105</v>
      </c>
      <c r="F66" s="307"/>
      <c r="G66" s="276">
        <f>$E66*F66</f>
        <v>0</v>
      </c>
    </row>
    <row r="67" spans="1:7" s="319" customFormat="1" ht="12">
      <c r="A67" s="275"/>
      <c r="B67" s="274"/>
      <c r="C67" s="280"/>
      <c r="D67" s="279"/>
      <c r="E67" s="278"/>
      <c r="F67" s="307"/>
      <c r="G67" s="276"/>
    </row>
    <row r="68" spans="1:7" s="319" customFormat="1" ht="12">
      <c r="A68" s="275"/>
      <c r="B68" s="274"/>
      <c r="C68" s="334" t="s">
        <v>1609</v>
      </c>
      <c r="D68" s="279" t="s">
        <v>202</v>
      </c>
      <c r="E68" s="278">
        <v>3</v>
      </c>
      <c r="F68" s="307"/>
      <c r="G68" s="276">
        <f>$E68*F68</f>
        <v>0</v>
      </c>
    </row>
    <row r="69" spans="1:7" s="319" customFormat="1" ht="12">
      <c r="A69" s="275"/>
      <c r="B69" s="274"/>
      <c r="C69" s="280"/>
      <c r="D69" s="279"/>
      <c r="E69" s="278"/>
      <c r="F69" s="307"/>
      <c r="G69" s="276"/>
    </row>
    <row r="70" spans="1:7" s="319" customFormat="1" ht="12">
      <c r="A70" s="275"/>
      <c r="B70" s="274"/>
      <c r="C70" s="334" t="s">
        <v>1608</v>
      </c>
      <c r="D70" s="279" t="s">
        <v>202</v>
      </c>
      <c r="E70" s="278">
        <v>7</v>
      </c>
      <c r="F70" s="307"/>
      <c r="G70" s="276">
        <f>$E70*F70</f>
        <v>0</v>
      </c>
    </row>
    <row r="71" spans="1:7" s="319" customFormat="1" ht="12">
      <c r="A71" s="275"/>
      <c r="B71" s="274"/>
      <c r="C71" s="280"/>
      <c r="D71" s="279"/>
      <c r="E71" s="278"/>
      <c r="F71" s="307"/>
      <c r="G71" s="276"/>
    </row>
    <row r="72" spans="1:7" s="319" customFormat="1" ht="12">
      <c r="A72" s="275"/>
      <c r="B72" s="274"/>
      <c r="C72" s="334" t="s">
        <v>1607</v>
      </c>
      <c r="D72" s="279" t="s">
        <v>202</v>
      </c>
      <c r="E72" s="278">
        <v>7</v>
      </c>
      <c r="F72" s="307"/>
      <c r="G72" s="276">
        <f>$E72*F72</f>
        <v>0</v>
      </c>
    </row>
    <row r="73" spans="1:7" s="319" customFormat="1" ht="13.5" thickBot="1">
      <c r="A73" s="275"/>
      <c r="B73" s="274"/>
      <c r="C73" s="280"/>
      <c r="D73" s="279"/>
      <c r="E73" s="278"/>
      <c r="F73" s="307"/>
      <c r="G73" s="276"/>
    </row>
    <row r="74" spans="1:7" s="319" customFormat="1" ht="13.5" thickBot="1">
      <c r="A74" s="269"/>
      <c r="B74" s="268"/>
      <c r="C74" s="267" t="s">
        <v>1581</v>
      </c>
      <c r="D74" s="266"/>
      <c r="E74" s="333"/>
      <c r="F74" s="333"/>
      <c r="G74" s="332">
        <f>SUBTOTAL(9,G35:G72)</f>
        <v>0</v>
      </c>
    </row>
    <row r="75" spans="1:7" s="319" customFormat="1" ht="13.5" thickBot="1">
      <c r="A75" s="263"/>
      <c r="B75" s="263"/>
      <c r="C75" s="262"/>
      <c r="D75" s="262"/>
      <c r="E75" s="320"/>
      <c r="F75" s="295"/>
      <c r="G75" s="260"/>
    </row>
    <row r="76" spans="1:7" s="319" customFormat="1" ht="13.5" thickBot="1">
      <c r="A76" s="318" t="s">
        <v>147</v>
      </c>
      <c r="B76" s="317"/>
      <c r="C76" s="292" t="s">
        <v>1606</v>
      </c>
      <c r="D76" s="291"/>
      <c r="E76" s="316"/>
      <c r="F76" s="315"/>
      <c r="G76" s="314"/>
    </row>
    <row r="77" spans="1:7" s="319" customFormat="1" ht="12">
      <c r="A77" s="313"/>
      <c r="B77" s="312"/>
      <c r="C77" s="331"/>
      <c r="D77" s="330"/>
      <c r="E77" s="329"/>
      <c r="F77" s="329"/>
      <c r="G77" s="308"/>
    </row>
    <row r="78" spans="1:7" s="319" customFormat="1" ht="12">
      <c r="A78" s="275"/>
      <c r="B78" s="274"/>
      <c r="C78" s="328" t="s">
        <v>1605</v>
      </c>
      <c r="D78" s="327"/>
      <c r="E78" s="326"/>
      <c r="F78" s="307"/>
      <c r="G78" s="276"/>
    </row>
    <row r="79" spans="1:7" s="319" customFormat="1" ht="12">
      <c r="A79" s="275"/>
      <c r="B79" s="274"/>
      <c r="C79" s="328"/>
      <c r="D79" s="327"/>
      <c r="E79" s="326"/>
      <c r="F79" s="307"/>
      <c r="G79" s="276"/>
    </row>
    <row r="80" spans="1:7" s="319" customFormat="1" ht="12">
      <c r="A80" s="275"/>
      <c r="B80" s="274"/>
      <c r="C80" s="325" t="s">
        <v>1604</v>
      </c>
      <c r="D80" s="279" t="s">
        <v>347</v>
      </c>
      <c r="E80" s="324">
        <v>1</v>
      </c>
      <c r="F80" s="307"/>
      <c r="G80" s="276">
        <f>$E80*F80</f>
        <v>0</v>
      </c>
    </row>
    <row r="81" spans="1:7" s="319" customFormat="1" ht="12">
      <c r="A81" s="275"/>
      <c r="B81" s="274"/>
      <c r="C81" s="325"/>
      <c r="D81" s="279"/>
      <c r="E81" s="324"/>
      <c r="F81" s="307"/>
      <c r="G81" s="276"/>
    </row>
    <row r="82" spans="1:7" s="319" customFormat="1" ht="12">
      <c r="A82" s="275"/>
      <c r="B82" s="274"/>
      <c r="C82" s="323" t="s">
        <v>1603</v>
      </c>
      <c r="D82" s="279"/>
      <c r="E82" s="278"/>
      <c r="F82" s="307"/>
      <c r="G82" s="276"/>
    </row>
    <row r="83" spans="1:7" s="319" customFormat="1" ht="12">
      <c r="A83" s="275"/>
      <c r="B83" s="274"/>
      <c r="C83" s="323"/>
      <c r="D83" s="279"/>
      <c r="E83" s="278"/>
      <c r="F83" s="307"/>
      <c r="G83" s="276"/>
    </row>
    <row r="84" spans="1:7" s="319" customFormat="1" ht="12">
      <c r="A84" s="275"/>
      <c r="B84" s="274"/>
      <c r="C84" s="280" t="s">
        <v>1602</v>
      </c>
      <c r="D84" s="279" t="s">
        <v>1583</v>
      </c>
      <c r="E84" s="278">
        <v>30</v>
      </c>
      <c r="F84" s="277"/>
      <c r="G84" s="276">
        <f>$E84*F84</f>
        <v>0</v>
      </c>
    </row>
    <row r="85" spans="1:7" s="319" customFormat="1" ht="12">
      <c r="A85" s="275"/>
      <c r="B85" s="274"/>
      <c r="C85" s="323"/>
      <c r="D85" s="279"/>
      <c r="E85" s="278"/>
      <c r="F85" s="307"/>
      <c r="G85" s="276"/>
    </row>
    <row r="86" spans="1:7" s="319" customFormat="1" ht="12">
      <c r="A86" s="275"/>
      <c r="B86" s="274"/>
      <c r="C86" s="273" t="s">
        <v>1601</v>
      </c>
      <c r="D86" s="279" t="s">
        <v>1583</v>
      </c>
      <c r="E86" s="278">
        <v>40</v>
      </c>
      <c r="F86" s="277"/>
      <c r="G86" s="276">
        <f>$E86*F86</f>
        <v>0</v>
      </c>
    </row>
    <row r="87" spans="1:7" s="319" customFormat="1" ht="12">
      <c r="A87" s="275"/>
      <c r="B87" s="274"/>
      <c r="C87" s="273"/>
      <c r="D87" s="279"/>
      <c r="E87" s="278"/>
      <c r="F87" s="277"/>
      <c r="G87" s="276"/>
    </row>
    <row r="88" spans="1:7" s="319" customFormat="1" ht="12">
      <c r="A88" s="275"/>
      <c r="B88" s="274"/>
      <c r="C88" s="273" t="s">
        <v>1600</v>
      </c>
      <c r="D88" s="279" t="s">
        <v>1583</v>
      </c>
      <c r="E88" s="278">
        <v>400</v>
      </c>
      <c r="F88" s="277"/>
      <c r="G88" s="276">
        <f>$E88*F88</f>
        <v>0</v>
      </c>
    </row>
    <row r="89" spans="1:7" s="319" customFormat="1" ht="12">
      <c r="A89" s="275"/>
      <c r="B89" s="274"/>
      <c r="C89" s="273"/>
      <c r="D89" s="279"/>
      <c r="E89" s="278"/>
      <c r="F89" s="322"/>
      <c r="G89" s="276"/>
    </row>
    <row r="90" spans="1:7" s="319" customFormat="1" ht="12">
      <c r="A90" s="275"/>
      <c r="B90" s="274"/>
      <c r="C90" s="273" t="s">
        <v>1599</v>
      </c>
      <c r="D90" s="279" t="s">
        <v>1583</v>
      </c>
      <c r="E90" s="278">
        <v>26</v>
      </c>
      <c r="F90" s="322"/>
      <c r="G90" s="276">
        <f>$E90*F90</f>
        <v>0</v>
      </c>
    </row>
    <row r="91" spans="1:7" s="319" customFormat="1" ht="12">
      <c r="A91" s="275"/>
      <c r="B91" s="274"/>
      <c r="C91" s="273"/>
      <c r="D91" s="279"/>
      <c r="E91" s="278"/>
      <c r="F91" s="322"/>
      <c r="G91" s="276"/>
    </row>
    <row r="92" spans="1:7" s="319" customFormat="1" ht="12">
      <c r="A92" s="275"/>
      <c r="B92" s="274"/>
      <c r="C92" s="273" t="s">
        <v>1598</v>
      </c>
      <c r="D92" s="279" t="s">
        <v>1583</v>
      </c>
      <c r="E92" s="278">
        <v>2</v>
      </c>
      <c r="F92" s="322"/>
      <c r="G92" s="276">
        <f>$E92*F92</f>
        <v>0</v>
      </c>
    </row>
    <row r="93" spans="1:7" s="319" customFormat="1" ht="12">
      <c r="A93" s="275"/>
      <c r="B93" s="274"/>
      <c r="C93" s="273"/>
      <c r="D93" s="279"/>
      <c r="E93" s="278"/>
      <c r="F93" s="321"/>
      <c r="G93" s="276"/>
    </row>
    <row r="94" spans="1:7" s="319" customFormat="1" ht="12">
      <c r="A94" s="275"/>
      <c r="B94" s="274"/>
      <c r="C94" s="273" t="s">
        <v>1597</v>
      </c>
      <c r="D94" s="279" t="s">
        <v>1583</v>
      </c>
      <c r="E94" s="278">
        <v>1</v>
      </c>
      <c r="F94" s="322"/>
      <c r="G94" s="276">
        <f>$E94*F94</f>
        <v>0</v>
      </c>
    </row>
    <row r="95" spans="1:7" s="319" customFormat="1" ht="12">
      <c r="A95" s="275"/>
      <c r="B95" s="274"/>
      <c r="C95" s="273"/>
      <c r="D95" s="279"/>
      <c r="E95" s="278"/>
      <c r="F95" s="321"/>
      <c r="G95" s="276"/>
    </row>
    <row r="96" spans="1:7" s="319" customFormat="1" ht="24">
      <c r="A96" s="275"/>
      <c r="B96" s="274"/>
      <c r="C96" s="273" t="s">
        <v>1596</v>
      </c>
      <c r="D96" s="279" t="s">
        <v>1583</v>
      </c>
      <c r="E96" s="278">
        <v>1</v>
      </c>
      <c r="F96" s="277"/>
      <c r="G96" s="276">
        <f>$E96*F96</f>
        <v>0</v>
      </c>
    </row>
    <row r="97" spans="1:7" s="319" customFormat="1" ht="12">
      <c r="A97" s="275"/>
      <c r="B97" s="274"/>
      <c r="C97" s="273"/>
      <c r="D97" s="279"/>
      <c r="E97" s="278"/>
      <c r="F97" s="277"/>
      <c r="G97" s="276"/>
    </row>
    <row r="98" spans="1:7" s="319" customFormat="1" ht="24">
      <c r="A98" s="275"/>
      <c r="B98" s="274"/>
      <c r="C98" s="273" t="s">
        <v>1595</v>
      </c>
      <c r="D98" s="279" t="s">
        <v>1583</v>
      </c>
      <c r="E98" s="278">
        <v>8</v>
      </c>
      <c r="F98" s="277"/>
      <c r="G98" s="276">
        <f>$E98*F98</f>
        <v>0</v>
      </c>
    </row>
    <row r="99" spans="1:7" s="319" customFormat="1" ht="12">
      <c r="A99" s="275"/>
      <c r="B99" s="274"/>
      <c r="C99" s="273"/>
      <c r="D99" s="279"/>
      <c r="E99" s="278"/>
      <c r="F99" s="277"/>
      <c r="G99" s="276"/>
    </row>
    <row r="100" spans="1:7" s="319" customFormat="1" ht="24">
      <c r="A100" s="275"/>
      <c r="B100" s="274"/>
      <c r="C100" s="273" t="s">
        <v>1594</v>
      </c>
      <c r="D100" s="279" t="s">
        <v>1583</v>
      </c>
      <c r="E100" s="278">
        <v>2</v>
      </c>
      <c r="F100" s="277"/>
      <c r="G100" s="276">
        <f>$E100*F100</f>
        <v>0</v>
      </c>
    </row>
    <row r="101" spans="1:7" s="319" customFormat="1" ht="12">
      <c r="A101" s="275"/>
      <c r="B101" s="274"/>
      <c r="C101" s="273"/>
      <c r="D101" s="279"/>
      <c r="E101" s="278"/>
      <c r="F101" s="277"/>
      <c r="G101" s="276"/>
    </row>
    <row r="102" spans="1:7" s="319" customFormat="1" ht="24">
      <c r="A102" s="275"/>
      <c r="B102" s="274"/>
      <c r="C102" s="273" t="s">
        <v>1593</v>
      </c>
      <c r="D102" s="279" t="s">
        <v>1583</v>
      </c>
      <c r="E102" s="278">
        <v>15</v>
      </c>
      <c r="F102" s="277"/>
      <c r="G102" s="276">
        <f>$E102*F102</f>
        <v>0</v>
      </c>
    </row>
    <row r="103" spans="1:7" s="319" customFormat="1" ht="13.5" thickBot="1">
      <c r="A103" s="275"/>
      <c r="B103" s="274"/>
      <c r="C103" s="273"/>
      <c r="D103" s="279"/>
      <c r="E103" s="278"/>
      <c r="F103" s="277"/>
      <c r="G103" s="276"/>
    </row>
    <row r="104" spans="1:7" s="319" customFormat="1" ht="13.5" thickBot="1">
      <c r="A104" s="300"/>
      <c r="B104" s="299"/>
      <c r="C104" s="298" t="s">
        <v>1581</v>
      </c>
      <c r="D104" s="297"/>
      <c r="E104" s="296"/>
      <c r="F104" s="296"/>
      <c r="G104" s="264">
        <f>SUBTOTAL(9,G76:G103)</f>
        <v>0</v>
      </c>
    </row>
    <row r="105" spans="1:7" s="319" customFormat="1" ht="13.5" thickBot="1">
      <c r="A105" s="263"/>
      <c r="B105" s="263"/>
      <c r="C105" s="262"/>
      <c r="D105" s="262"/>
      <c r="E105" s="320"/>
      <c r="F105" s="295"/>
      <c r="G105" s="260"/>
    </row>
    <row r="106" spans="1:7" ht="13.5" thickBot="1">
      <c r="A106" s="318" t="s">
        <v>154</v>
      </c>
      <c r="B106" s="317"/>
      <c r="C106" s="292" t="s">
        <v>1592</v>
      </c>
      <c r="D106" s="291"/>
      <c r="E106" s="316"/>
      <c r="F106" s="315"/>
      <c r="G106" s="314"/>
    </row>
    <row r="107" spans="1:7" ht="27.75" customHeight="1">
      <c r="A107" s="313"/>
      <c r="B107" s="312"/>
      <c r="C107" s="311"/>
      <c r="D107" s="310"/>
      <c r="E107" s="309"/>
      <c r="F107" s="309"/>
      <c r="G107" s="308"/>
    </row>
    <row r="108" spans="1:7" ht="24">
      <c r="A108" s="275"/>
      <c r="B108" s="274"/>
      <c r="C108" s="280" t="s">
        <v>1591</v>
      </c>
      <c r="D108" s="279" t="s">
        <v>1588</v>
      </c>
      <c r="E108" s="278">
        <v>1</v>
      </c>
      <c r="F108" s="307"/>
      <c r="G108" s="276">
        <f>$E108*F108</f>
        <v>0</v>
      </c>
    </row>
    <row r="109" spans="1:7" ht="12">
      <c r="A109" s="275"/>
      <c r="B109" s="274"/>
      <c r="C109" s="280"/>
      <c r="D109" s="279"/>
      <c r="E109" s="278"/>
      <c r="F109" s="307"/>
      <c r="G109" s="276"/>
    </row>
    <row r="110" spans="1:7" ht="12">
      <c r="A110" s="275"/>
      <c r="B110" s="274"/>
      <c r="C110" s="280" t="s">
        <v>1590</v>
      </c>
      <c r="D110" s="279" t="s">
        <v>1588</v>
      </c>
      <c r="E110" s="278">
        <v>1</v>
      </c>
      <c r="F110" s="307"/>
      <c r="G110" s="276">
        <f>$E110*F110</f>
        <v>0</v>
      </c>
    </row>
    <row r="111" spans="1:7" ht="12">
      <c r="A111" s="275"/>
      <c r="B111" s="274"/>
      <c r="C111" s="280"/>
      <c r="D111" s="279"/>
      <c r="E111" s="278"/>
      <c r="F111" s="307"/>
      <c r="G111" s="276"/>
    </row>
    <row r="112" spans="1:7" ht="12">
      <c r="A112" s="275"/>
      <c r="B112" s="274"/>
      <c r="C112" s="280" t="s">
        <v>1589</v>
      </c>
      <c r="D112" s="279" t="s">
        <v>1588</v>
      </c>
      <c r="E112" s="278">
        <v>1</v>
      </c>
      <c r="F112" s="307"/>
      <c r="G112" s="276">
        <f>$E112*F112</f>
        <v>0</v>
      </c>
    </row>
    <row r="113" spans="1:7" ht="12">
      <c r="A113" s="275"/>
      <c r="B113" s="274"/>
      <c r="C113" s="280"/>
      <c r="D113" s="279"/>
      <c r="E113" s="278"/>
      <c r="F113" s="307"/>
      <c r="G113" s="276"/>
    </row>
    <row r="114" spans="1:7" ht="12">
      <c r="A114" s="275"/>
      <c r="B114" s="274"/>
      <c r="C114" s="280" t="s">
        <v>1587</v>
      </c>
      <c r="D114" s="279" t="s">
        <v>347</v>
      </c>
      <c r="E114" s="278">
        <v>1</v>
      </c>
      <c r="F114" s="307"/>
      <c r="G114" s="276">
        <f>$E114*F114</f>
        <v>0</v>
      </c>
    </row>
    <row r="115" spans="1:7" ht="12">
      <c r="A115" s="275"/>
      <c r="B115" s="274"/>
      <c r="C115" s="280"/>
      <c r="D115" s="279"/>
      <c r="E115" s="278"/>
      <c r="F115" s="307"/>
      <c r="G115" s="276"/>
    </row>
    <row r="116" spans="1:7" ht="12">
      <c r="A116" s="275"/>
      <c r="B116" s="274"/>
      <c r="C116" s="280" t="s">
        <v>1586</v>
      </c>
      <c r="D116" s="279" t="s">
        <v>347</v>
      </c>
      <c r="E116" s="278">
        <v>1</v>
      </c>
      <c r="F116" s="307"/>
      <c r="G116" s="276">
        <f>$E116*F116</f>
        <v>0</v>
      </c>
    </row>
    <row r="117" spans="1:7" ht="13.5" thickBot="1">
      <c r="A117" s="306"/>
      <c r="B117" s="305"/>
      <c r="C117" s="304"/>
      <c r="D117" s="303"/>
      <c r="E117" s="302"/>
      <c r="F117" s="302"/>
      <c r="G117" s="301"/>
    </row>
    <row r="118" spans="1:7" ht="13.5" thickBot="1">
      <c r="A118" s="300"/>
      <c r="B118" s="299"/>
      <c r="C118" s="298" t="s">
        <v>1581</v>
      </c>
      <c r="D118" s="297"/>
      <c r="E118" s="296"/>
      <c r="F118" s="296"/>
      <c r="G118" s="264">
        <f>SUBTOTAL(9,G106:G117)</f>
        <v>0</v>
      </c>
    </row>
    <row r="119" spans="1:7" ht="13.5" thickBot="1">
      <c r="A119" s="263"/>
      <c r="B119" s="263"/>
      <c r="C119" s="262"/>
      <c r="D119" s="262"/>
      <c r="E119" s="262"/>
      <c r="F119" s="295"/>
      <c r="G119" s="260"/>
    </row>
    <row r="120" spans="1:7" ht="13.5" thickBot="1">
      <c r="A120" s="294" t="s">
        <v>1467</v>
      </c>
      <c r="B120" s="293"/>
      <c r="C120" s="292" t="s">
        <v>892</v>
      </c>
      <c r="D120" s="292"/>
      <c r="E120" s="291"/>
      <c r="F120" s="290"/>
      <c r="G120" s="289"/>
    </row>
    <row r="121" spans="1:7" ht="12">
      <c r="A121" s="288"/>
      <c r="B121" s="287"/>
      <c r="C121" s="286"/>
      <c r="D121" s="286"/>
      <c r="E121" s="285"/>
      <c r="F121" s="284"/>
      <c r="G121" s="283"/>
    </row>
    <row r="122" spans="1:7" ht="36">
      <c r="A122" s="282" t="s">
        <v>1585</v>
      </c>
      <c r="B122" s="281"/>
      <c r="C122" s="280" t="s">
        <v>1584</v>
      </c>
      <c r="D122" s="279" t="s">
        <v>1583</v>
      </c>
      <c r="E122" s="278">
        <v>0</v>
      </c>
      <c r="F122" s="277">
        <v>0</v>
      </c>
      <c r="G122" s="276">
        <f>$E122*F122</f>
        <v>0</v>
      </c>
    </row>
    <row r="123" spans="1:7" ht="13.5" thickBot="1">
      <c r="A123" s="275"/>
      <c r="B123" s="274"/>
      <c r="C123" s="273"/>
      <c r="D123" s="273"/>
      <c r="E123" s="272"/>
      <c r="F123" s="271"/>
      <c r="G123" s="270"/>
    </row>
    <row r="124" spans="1:7" ht="13.5" thickBot="1">
      <c r="A124" s="269"/>
      <c r="B124" s="268"/>
      <c r="C124" s="267" t="s">
        <v>1582</v>
      </c>
      <c r="D124" s="267" t="s">
        <v>1581</v>
      </c>
      <c r="E124" s="266"/>
      <c r="F124" s="265"/>
      <c r="G124" s="264">
        <f>SUBTOTAL(9,G118:G123)</f>
        <v>0</v>
      </c>
    </row>
    <row r="125" spans="1:7" ht="13.5" thickBot="1">
      <c r="A125" s="263"/>
      <c r="B125" s="263"/>
      <c r="C125" s="262"/>
      <c r="D125" s="262"/>
      <c r="E125" s="262"/>
      <c r="F125" s="261"/>
      <c r="G125" s="260"/>
    </row>
    <row r="126" spans="1:7" ht="18.75" thickBot="1">
      <c r="A126" s="259"/>
      <c r="B126" s="259"/>
      <c r="C126" s="258" t="s">
        <v>1580</v>
      </c>
      <c r="D126" s="257"/>
      <c r="E126" s="257"/>
      <c r="F126" s="256"/>
      <c r="G126" s="255">
        <f>SUBTOTAL(9,G28:G125)</f>
        <v>0</v>
      </c>
    </row>
  </sheetData>
  <mergeCells count="1">
    <mergeCell ref="F2:G4"/>
  </mergeCells>
  <printOptions/>
  <pageMargins left="0.7" right="0.7" top="0.787401575" bottom="0.787401575" header="0.3" footer="0.3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415" t="s">
        <v>6</v>
      </c>
      <c r="M2" s="416"/>
      <c r="N2" s="416"/>
      <c r="O2" s="416"/>
      <c r="P2" s="416"/>
      <c r="Q2" s="416"/>
      <c r="R2" s="416"/>
      <c r="S2" s="416"/>
      <c r="T2" s="416"/>
      <c r="U2" s="416"/>
      <c r="V2" s="416"/>
      <c r="AT2" s="15" t="s">
        <v>91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82</v>
      </c>
    </row>
    <row r="4" spans="2:46" s="1" customFormat="1" ht="24.95" customHeight="1">
      <c r="B4" s="18"/>
      <c r="D4" s="19" t="s">
        <v>95</v>
      </c>
      <c r="L4" s="18"/>
      <c r="M4" s="86" t="s">
        <v>11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25" t="s">
        <v>17</v>
      </c>
      <c r="L6" s="18"/>
    </row>
    <row r="7" spans="2:12" s="1" customFormat="1" ht="16.5" customHeight="1">
      <c r="B7" s="18"/>
      <c r="E7" s="454" t="str">
        <f>'Rekapitulace stavby'!K6</f>
        <v>Rekonstrukce kuchyně ZŠ Chomutov, Heyrovského 4539</v>
      </c>
      <c r="F7" s="455"/>
      <c r="G7" s="455"/>
      <c r="H7" s="455"/>
      <c r="L7" s="18"/>
    </row>
    <row r="8" spans="1:31" s="2" customFormat="1" ht="12" customHeight="1">
      <c r="A8" s="30"/>
      <c r="B8" s="31"/>
      <c r="C8" s="30"/>
      <c r="D8" s="25" t="s">
        <v>96</v>
      </c>
      <c r="E8" s="30"/>
      <c r="F8" s="30"/>
      <c r="G8" s="30"/>
      <c r="H8" s="30"/>
      <c r="I8" s="30"/>
      <c r="J8" s="30"/>
      <c r="K8" s="30"/>
      <c r="L8" s="8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444" t="s">
        <v>1078</v>
      </c>
      <c r="F9" s="453"/>
      <c r="G9" s="453"/>
      <c r="H9" s="453"/>
      <c r="I9" s="30"/>
      <c r="J9" s="30"/>
      <c r="K9" s="30"/>
      <c r="L9" s="8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8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5" t="s">
        <v>19</v>
      </c>
      <c r="E11" s="30"/>
      <c r="F11" s="23" t="s">
        <v>3</v>
      </c>
      <c r="G11" s="30"/>
      <c r="H11" s="30"/>
      <c r="I11" s="25" t="s">
        <v>20</v>
      </c>
      <c r="J11" s="23" t="s">
        <v>3</v>
      </c>
      <c r="K11" s="30"/>
      <c r="L11" s="8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5" t="s">
        <v>21</v>
      </c>
      <c r="E12" s="30"/>
      <c r="F12" s="23" t="s">
        <v>22</v>
      </c>
      <c r="G12" s="30"/>
      <c r="H12" s="30"/>
      <c r="I12" s="25" t="s">
        <v>23</v>
      </c>
      <c r="J12" s="48" t="str">
        <f>'Rekapitulace stavby'!AN8</f>
        <v>23. 3. 2022</v>
      </c>
      <c r="K12" s="30"/>
      <c r="L12" s="8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8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5" t="s">
        <v>25</v>
      </c>
      <c r="E14" s="30"/>
      <c r="F14" s="30"/>
      <c r="G14" s="30"/>
      <c r="H14" s="30"/>
      <c r="I14" s="25" t="s">
        <v>26</v>
      </c>
      <c r="J14" s="23" t="s">
        <v>3</v>
      </c>
      <c r="K14" s="30"/>
      <c r="L14" s="8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3" t="s">
        <v>27</v>
      </c>
      <c r="F15" s="30"/>
      <c r="G15" s="30"/>
      <c r="H15" s="30"/>
      <c r="I15" s="25" t="s">
        <v>28</v>
      </c>
      <c r="J15" s="23" t="s">
        <v>3</v>
      </c>
      <c r="K15" s="30"/>
      <c r="L15" s="8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8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5" t="s">
        <v>29</v>
      </c>
      <c r="E17" s="30"/>
      <c r="F17" s="30"/>
      <c r="G17" s="30"/>
      <c r="H17" s="30"/>
      <c r="I17" s="25" t="s">
        <v>26</v>
      </c>
      <c r="J17" s="26" t="str">
        <f>'Rekapitulace stavby'!AN13</f>
        <v>Vyplň údaj</v>
      </c>
      <c r="K17" s="30"/>
      <c r="L17" s="8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456" t="str">
        <f>'Rekapitulace stavby'!E14</f>
        <v>Vyplň údaj</v>
      </c>
      <c r="F18" s="427"/>
      <c r="G18" s="427"/>
      <c r="H18" s="427"/>
      <c r="I18" s="25" t="s">
        <v>28</v>
      </c>
      <c r="J18" s="26" t="str">
        <f>'Rekapitulace stavby'!AN14</f>
        <v>Vyplň údaj</v>
      </c>
      <c r="K18" s="30"/>
      <c r="L18" s="8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8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5" t="s">
        <v>31</v>
      </c>
      <c r="E20" s="30"/>
      <c r="F20" s="30"/>
      <c r="G20" s="30"/>
      <c r="H20" s="30"/>
      <c r="I20" s="25" t="s">
        <v>26</v>
      </c>
      <c r="J20" s="23" t="s">
        <v>3</v>
      </c>
      <c r="K20" s="30"/>
      <c r="L20" s="8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3" t="s">
        <v>32</v>
      </c>
      <c r="F21" s="30"/>
      <c r="G21" s="30"/>
      <c r="H21" s="30"/>
      <c r="I21" s="25" t="s">
        <v>28</v>
      </c>
      <c r="J21" s="23" t="s">
        <v>3</v>
      </c>
      <c r="K21" s="30"/>
      <c r="L21" s="8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8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5" t="s">
        <v>34</v>
      </c>
      <c r="E23" s="30"/>
      <c r="F23" s="30"/>
      <c r="G23" s="30"/>
      <c r="H23" s="30"/>
      <c r="I23" s="25" t="s">
        <v>26</v>
      </c>
      <c r="J23" s="23" t="s">
        <v>3</v>
      </c>
      <c r="K23" s="30"/>
      <c r="L23" s="8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3" t="s">
        <v>35</v>
      </c>
      <c r="F24" s="30"/>
      <c r="G24" s="30"/>
      <c r="H24" s="30"/>
      <c r="I24" s="25" t="s">
        <v>28</v>
      </c>
      <c r="J24" s="23" t="s">
        <v>3</v>
      </c>
      <c r="K24" s="30"/>
      <c r="L24" s="8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8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5" t="s">
        <v>36</v>
      </c>
      <c r="E26" s="30"/>
      <c r="F26" s="30"/>
      <c r="G26" s="30"/>
      <c r="H26" s="30"/>
      <c r="I26" s="30"/>
      <c r="J26" s="30"/>
      <c r="K26" s="30"/>
      <c r="L26" s="8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88"/>
      <c r="B27" s="89"/>
      <c r="C27" s="88"/>
      <c r="D27" s="88"/>
      <c r="E27" s="431" t="s">
        <v>3</v>
      </c>
      <c r="F27" s="431"/>
      <c r="G27" s="431"/>
      <c r="H27" s="431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8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59"/>
      <c r="E29" s="59"/>
      <c r="F29" s="59"/>
      <c r="G29" s="59"/>
      <c r="H29" s="59"/>
      <c r="I29" s="59"/>
      <c r="J29" s="59"/>
      <c r="K29" s="59"/>
      <c r="L29" s="8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1" t="s">
        <v>38</v>
      </c>
      <c r="E30" s="30"/>
      <c r="F30" s="30"/>
      <c r="G30" s="30"/>
      <c r="H30" s="30"/>
      <c r="I30" s="30"/>
      <c r="J30" s="64">
        <f>ROUND(J99,2)</f>
        <v>0</v>
      </c>
      <c r="K30" s="30"/>
      <c r="L30" s="8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59"/>
      <c r="E31" s="59"/>
      <c r="F31" s="59"/>
      <c r="G31" s="59"/>
      <c r="H31" s="59"/>
      <c r="I31" s="59"/>
      <c r="J31" s="59"/>
      <c r="K31" s="59"/>
      <c r="L31" s="8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40</v>
      </c>
      <c r="G32" s="30"/>
      <c r="H32" s="30"/>
      <c r="I32" s="34" t="s">
        <v>39</v>
      </c>
      <c r="J32" s="34" t="s">
        <v>41</v>
      </c>
      <c r="K32" s="30"/>
      <c r="L32" s="8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2" t="s">
        <v>42</v>
      </c>
      <c r="E33" s="25" t="s">
        <v>43</v>
      </c>
      <c r="F33" s="93">
        <f>ROUND((SUM(BE99:BE234)),2)</f>
        <v>0</v>
      </c>
      <c r="G33" s="30"/>
      <c r="H33" s="30"/>
      <c r="I33" s="94">
        <v>0.21</v>
      </c>
      <c r="J33" s="93">
        <f>ROUND(((SUM(BE99:BE234))*I33),2)</f>
        <v>0</v>
      </c>
      <c r="K33" s="30"/>
      <c r="L33" s="8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5" t="s">
        <v>44</v>
      </c>
      <c r="F34" s="93">
        <f>ROUND((SUM(BF99:BF234)),2)</f>
        <v>0</v>
      </c>
      <c r="G34" s="30"/>
      <c r="H34" s="30"/>
      <c r="I34" s="94">
        <v>0.15</v>
      </c>
      <c r="J34" s="93">
        <f>ROUND(((SUM(BF99:BF234))*I34),2)</f>
        <v>0</v>
      </c>
      <c r="K34" s="30"/>
      <c r="L34" s="8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1"/>
      <c r="C35" s="30"/>
      <c r="D35" s="30"/>
      <c r="E35" s="25" t="s">
        <v>45</v>
      </c>
      <c r="F35" s="93">
        <f>ROUND((SUM(BG99:BG234)),2)</f>
        <v>0</v>
      </c>
      <c r="G35" s="30"/>
      <c r="H35" s="30"/>
      <c r="I35" s="94">
        <v>0.21</v>
      </c>
      <c r="J35" s="93">
        <f>0</f>
        <v>0</v>
      </c>
      <c r="K35" s="30"/>
      <c r="L35" s="8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1"/>
      <c r="C36" s="30"/>
      <c r="D36" s="30"/>
      <c r="E36" s="25" t="s">
        <v>46</v>
      </c>
      <c r="F36" s="93">
        <f>ROUND((SUM(BH99:BH234)),2)</f>
        <v>0</v>
      </c>
      <c r="G36" s="30"/>
      <c r="H36" s="30"/>
      <c r="I36" s="94">
        <v>0.15</v>
      </c>
      <c r="J36" s="93">
        <f>0</f>
        <v>0</v>
      </c>
      <c r="K36" s="30"/>
      <c r="L36" s="8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1"/>
      <c r="C37" s="30"/>
      <c r="D37" s="30"/>
      <c r="E37" s="25" t="s">
        <v>47</v>
      </c>
      <c r="F37" s="93">
        <f>ROUND((SUM(BI99:BI234)),2)</f>
        <v>0</v>
      </c>
      <c r="G37" s="30"/>
      <c r="H37" s="30"/>
      <c r="I37" s="94">
        <v>0</v>
      </c>
      <c r="J37" s="93">
        <f>0</f>
        <v>0</v>
      </c>
      <c r="K37" s="30"/>
      <c r="L37" s="8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8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95"/>
      <c r="D39" s="96" t="s">
        <v>48</v>
      </c>
      <c r="E39" s="53"/>
      <c r="F39" s="53"/>
      <c r="G39" s="97" t="s">
        <v>49</v>
      </c>
      <c r="H39" s="98" t="s">
        <v>50</v>
      </c>
      <c r="I39" s="53"/>
      <c r="J39" s="99">
        <f>SUM(J30:J37)</f>
        <v>0</v>
      </c>
      <c r="K39" s="100"/>
      <c r="L39" s="8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8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4" spans="1:31" s="2" customFormat="1" ht="6.95" customHeight="1">
      <c r="A44" s="30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87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2" customFormat="1" ht="24.95" customHeight="1">
      <c r="A45" s="30"/>
      <c r="B45" s="31"/>
      <c r="C45" s="19" t="s">
        <v>98</v>
      </c>
      <c r="D45" s="30"/>
      <c r="E45" s="30"/>
      <c r="F45" s="30"/>
      <c r="G45" s="30"/>
      <c r="H45" s="30"/>
      <c r="I45" s="30"/>
      <c r="J45" s="30"/>
      <c r="K45" s="30"/>
      <c r="L45" s="87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2" customFormat="1" ht="6.95" customHeight="1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87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2" customFormat="1" ht="12" customHeight="1">
      <c r="A47" s="30"/>
      <c r="B47" s="31"/>
      <c r="C47" s="25" t="s">
        <v>17</v>
      </c>
      <c r="D47" s="30"/>
      <c r="E47" s="30"/>
      <c r="F47" s="30"/>
      <c r="G47" s="30"/>
      <c r="H47" s="30"/>
      <c r="I47" s="30"/>
      <c r="J47" s="30"/>
      <c r="K47" s="30"/>
      <c r="L47" s="87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2" customFormat="1" ht="16.5" customHeight="1">
      <c r="A48" s="30"/>
      <c r="B48" s="31"/>
      <c r="C48" s="30"/>
      <c r="D48" s="30"/>
      <c r="E48" s="454" t="str">
        <f>E7</f>
        <v>Rekonstrukce kuchyně ZŠ Chomutov, Heyrovského 4539</v>
      </c>
      <c r="F48" s="455"/>
      <c r="G48" s="455"/>
      <c r="H48" s="455"/>
      <c r="I48" s="30"/>
      <c r="J48" s="30"/>
      <c r="K48" s="30"/>
      <c r="L48" s="87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31" s="2" customFormat="1" ht="12" customHeight="1">
      <c r="A49" s="30"/>
      <c r="B49" s="31"/>
      <c r="C49" s="25" t="s">
        <v>96</v>
      </c>
      <c r="D49" s="30"/>
      <c r="E49" s="30"/>
      <c r="F49" s="30"/>
      <c r="G49" s="30"/>
      <c r="H49" s="30"/>
      <c r="I49" s="30"/>
      <c r="J49" s="30"/>
      <c r="K49" s="30"/>
      <c r="L49" s="87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31" s="2" customFormat="1" ht="16.5" customHeight="1">
      <c r="A50" s="30"/>
      <c r="B50" s="31"/>
      <c r="C50" s="30"/>
      <c r="D50" s="30"/>
      <c r="E50" s="444" t="str">
        <f>E9</f>
        <v>SO 04 - ZTI</v>
      </c>
      <c r="F50" s="453"/>
      <c r="G50" s="453"/>
      <c r="H50" s="453"/>
      <c r="I50" s="30"/>
      <c r="J50" s="30"/>
      <c r="K50" s="30"/>
      <c r="L50" s="87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1:31" s="2" customFormat="1" ht="6.95" customHeight="1">
      <c r="A51" s="30"/>
      <c r="B51" s="31"/>
      <c r="C51" s="30"/>
      <c r="D51" s="30"/>
      <c r="E51" s="30"/>
      <c r="F51" s="30"/>
      <c r="G51" s="30"/>
      <c r="H51" s="30"/>
      <c r="I51" s="30"/>
      <c r="J51" s="30"/>
      <c r="K51" s="30"/>
      <c r="L51" s="87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1:31" s="2" customFormat="1" ht="12" customHeight="1">
      <c r="A52" s="30"/>
      <c r="B52" s="31"/>
      <c r="C52" s="25" t="s">
        <v>21</v>
      </c>
      <c r="D52" s="30"/>
      <c r="E52" s="30"/>
      <c r="F52" s="23" t="str">
        <f>F12</f>
        <v>Chomutov</v>
      </c>
      <c r="G52" s="30"/>
      <c r="H52" s="30"/>
      <c r="I52" s="25" t="s">
        <v>23</v>
      </c>
      <c r="J52" s="48" t="str">
        <f>IF(J12="","",J12)</f>
        <v>23. 3. 2022</v>
      </c>
      <c r="K52" s="30"/>
      <c r="L52" s="87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1:31" s="2" customFormat="1" ht="6.95" customHeight="1">
      <c r="A53" s="30"/>
      <c r="B53" s="31"/>
      <c r="C53" s="30"/>
      <c r="D53" s="30"/>
      <c r="E53" s="30"/>
      <c r="F53" s="30"/>
      <c r="G53" s="30"/>
      <c r="H53" s="30"/>
      <c r="I53" s="30"/>
      <c r="J53" s="30"/>
      <c r="K53" s="30"/>
      <c r="L53" s="87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1:31" s="2" customFormat="1" ht="15.2" customHeight="1">
      <c r="A54" s="30"/>
      <c r="B54" s="31"/>
      <c r="C54" s="25" t="s">
        <v>25</v>
      </c>
      <c r="D54" s="30"/>
      <c r="E54" s="30"/>
      <c r="F54" s="23" t="str">
        <f>E15</f>
        <v>Statutární město Chomutov</v>
      </c>
      <c r="G54" s="30"/>
      <c r="H54" s="30"/>
      <c r="I54" s="25" t="s">
        <v>31</v>
      </c>
      <c r="J54" s="28" t="str">
        <f>E21</f>
        <v xml:space="preserve">Intermont Opatrný </v>
      </c>
      <c r="K54" s="30"/>
      <c r="L54" s="87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1:31" s="2" customFormat="1" ht="15.2" customHeight="1">
      <c r="A55" s="30"/>
      <c r="B55" s="31"/>
      <c r="C55" s="25" t="s">
        <v>29</v>
      </c>
      <c r="D55" s="30"/>
      <c r="E55" s="30"/>
      <c r="F55" s="23" t="str">
        <f>IF(E18="","",E18)</f>
        <v>Vyplň údaj</v>
      </c>
      <c r="G55" s="30"/>
      <c r="H55" s="30"/>
      <c r="I55" s="25" t="s">
        <v>34</v>
      </c>
      <c r="J55" s="28" t="str">
        <f>E24</f>
        <v xml:space="preserve">Jaroslav Kudláček </v>
      </c>
      <c r="K55" s="30"/>
      <c r="L55" s="87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1:31" s="2" customFormat="1" ht="10.35" customHeight="1">
      <c r="A56" s="30"/>
      <c r="B56" s="31"/>
      <c r="C56" s="30"/>
      <c r="D56" s="30"/>
      <c r="E56" s="30"/>
      <c r="F56" s="30"/>
      <c r="G56" s="30"/>
      <c r="H56" s="30"/>
      <c r="I56" s="30"/>
      <c r="J56" s="30"/>
      <c r="K56" s="30"/>
      <c r="L56" s="87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31" s="2" customFormat="1" ht="29.25" customHeight="1">
      <c r="A57" s="30"/>
      <c r="B57" s="31"/>
      <c r="C57" s="101" t="s">
        <v>99</v>
      </c>
      <c r="D57" s="95"/>
      <c r="E57" s="95"/>
      <c r="F57" s="95"/>
      <c r="G57" s="95"/>
      <c r="H57" s="95"/>
      <c r="I57" s="95"/>
      <c r="J57" s="102" t="s">
        <v>100</v>
      </c>
      <c r="K57" s="95"/>
      <c r="L57" s="87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 s="2" customFormat="1" ht="10.35" customHeight="1">
      <c r="A58" s="30"/>
      <c r="B58" s="31"/>
      <c r="C58" s="30"/>
      <c r="D58" s="30"/>
      <c r="E58" s="30"/>
      <c r="F58" s="30"/>
      <c r="G58" s="30"/>
      <c r="H58" s="30"/>
      <c r="I58" s="30"/>
      <c r="J58" s="30"/>
      <c r="K58" s="30"/>
      <c r="L58" s="87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47" s="2" customFormat="1" ht="22.9" customHeight="1">
      <c r="A59" s="30"/>
      <c r="B59" s="31"/>
      <c r="C59" s="103" t="s">
        <v>70</v>
      </c>
      <c r="D59" s="30"/>
      <c r="E59" s="30"/>
      <c r="F59" s="30"/>
      <c r="G59" s="30"/>
      <c r="H59" s="30"/>
      <c r="I59" s="30"/>
      <c r="J59" s="64">
        <f>J99</f>
        <v>0</v>
      </c>
      <c r="K59" s="30"/>
      <c r="L59" s="87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U59" s="15" t="s">
        <v>101</v>
      </c>
    </row>
    <row r="60" spans="2:12" s="9" customFormat="1" ht="24.95" customHeight="1">
      <c r="B60" s="104"/>
      <c r="D60" s="105" t="s">
        <v>102</v>
      </c>
      <c r="E60" s="106"/>
      <c r="F60" s="106"/>
      <c r="G60" s="106"/>
      <c r="H60" s="106"/>
      <c r="I60" s="106"/>
      <c r="J60" s="107">
        <f>J100</f>
        <v>0</v>
      </c>
      <c r="L60" s="104"/>
    </row>
    <row r="61" spans="2:12" s="10" customFormat="1" ht="19.9" customHeight="1">
      <c r="B61" s="108"/>
      <c r="D61" s="109" t="s">
        <v>1079</v>
      </c>
      <c r="E61" s="110"/>
      <c r="F61" s="110"/>
      <c r="G61" s="110"/>
      <c r="H61" s="110"/>
      <c r="I61" s="110"/>
      <c r="J61" s="111">
        <f>J101</f>
        <v>0</v>
      </c>
      <c r="L61" s="108"/>
    </row>
    <row r="62" spans="2:12" s="10" customFormat="1" ht="19.9" customHeight="1">
      <c r="B62" s="108"/>
      <c r="D62" s="109" t="s">
        <v>1080</v>
      </c>
      <c r="E62" s="110"/>
      <c r="F62" s="110"/>
      <c r="G62" s="110"/>
      <c r="H62" s="110"/>
      <c r="I62" s="110"/>
      <c r="J62" s="111">
        <f>J138</f>
        <v>0</v>
      </c>
      <c r="L62" s="108"/>
    </row>
    <row r="63" spans="2:12" s="10" customFormat="1" ht="19.9" customHeight="1">
      <c r="B63" s="108"/>
      <c r="D63" s="109" t="s">
        <v>103</v>
      </c>
      <c r="E63" s="110"/>
      <c r="F63" s="110"/>
      <c r="G63" s="110"/>
      <c r="H63" s="110"/>
      <c r="I63" s="110"/>
      <c r="J63" s="111">
        <f>J141</f>
        <v>0</v>
      </c>
      <c r="L63" s="108"/>
    </row>
    <row r="64" spans="2:12" s="10" customFormat="1" ht="19.9" customHeight="1">
      <c r="B64" s="108"/>
      <c r="D64" s="109" t="s">
        <v>104</v>
      </c>
      <c r="E64" s="110"/>
      <c r="F64" s="110"/>
      <c r="G64" s="110"/>
      <c r="H64" s="110"/>
      <c r="I64" s="110"/>
      <c r="J64" s="111">
        <f>J147</f>
        <v>0</v>
      </c>
      <c r="L64" s="108"/>
    </row>
    <row r="65" spans="2:12" s="10" customFormat="1" ht="19.9" customHeight="1">
      <c r="B65" s="108"/>
      <c r="D65" s="109" t="s">
        <v>105</v>
      </c>
      <c r="E65" s="110"/>
      <c r="F65" s="110"/>
      <c r="G65" s="110"/>
      <c r="H65" s="110"/>
      <c r="I65" s="110"/>
      <c r="J65" s="111">
        <f>J150</f>
        <v>0</v>
      </c>
      <c r="L65" s="108"/>
    </row>
    <row r="66" spans="2:12" s="10" customFormat="1" ht="19.9" customHeight="1">
      <c r="B66" s="108"/>
      <c r="D66" s="109" t="s">
        <v>106</v>
      </c>
      <c r="E66" s="110"/>
      <c r="F66" s="110"/>
      <c r="G66" s="110"/>
      <c r="H66" s="110"/>
      <c r="I66" s="110"/>
      <c r="J66" s="111">
        <f>J153</f>
        <v>0</v>
      </c>
      <c r="L66" s="108"/>
    </row>
    <row r="67" spans="2:12" s="10" customFormat="1" ht="19.9" customHeight="1">
      <c r="B67" s="108"/>
      <c r="D67" s="109" t="s">
        <v>107</v>
      </c>
      <c r="E67" s="110"/>
      <c r="F67" s="110"/>
      <c r="G67" s="110"/>
      <c r="H67" s="110"/>
      <c r="I67" s="110"/>
      <c r="J67" s="111">
        <f>J158</f>
        <v>0</v>
      </c>
      <c r="L67" s="108"/>
    </row>
    <row r="68" spans="2:12" s="10" customFormat="1" ht="19.9" customHeight="1">
      <c r="B68" s="108"/>
      <c r="D68" s="109" t="s">
        <v>108</v>
      </c>
      <c r="E68" s="110"/>
      <c r="F68" s="110"/>
      <c r="G68" s="110"/>
      <c r="H68" s="110"/>
      <c r="I68" s="110"/>
      <c r="J68" s="111">
        <f>J164</f>
        <v>0</v>
      </c>
      <c r="L68" s="108"/>
    </row>
    <row r="69" spans="2:12" s="9" customFormat="1" ht="24.95" customHeight="1">
      <c r="B69" s="104"/>
      <c r="D69" s="105" t="s">
        <v>109</v>
      </c>
      <c r="E69" s="106"/>
      <c r="F69" s="106"/>
      <c r="G69" s="106"/>
      <c r="H69" s="106"/>
      <c r="I69" s="106"/>
      <c r="J69" s="107">
        <f>J167</f>
        <v>0</v>
      </c>
      <c r="L69" s="104"/>
    </row>
    <row r="70" spans="2:12" s="10" customFormat="1" ht="19.9" customHeight="1">
      <c r="B70" s="108"/>
      <c r="D70" s="109" t="s">
        <v>1081</v>
      </c>
      <c r="E70" s="110"/>
      <c r="F70" s="110"/>
      <c r="G70" s="110"/>
      <c r="H70" s="110"/>
      <c r="I70" s="110"/>
      <c r="J70" s="111">
        <f>J168</f>
        <v>0</v>
      </c>
      <c r="L70" s="108"/>
    </row>
    <row r="71" spans="2:12" s="10" customFormat="1" ht="19.9" customHeight="1">
      <c r="B71" s="108"/>
      <c r="D71" s="109" t="s">
        <v>1082</v>
      </c>
      <c r="E71" s="110"/>
      <c r="F71" s="110"/>
      <c r="G71" s="110"/>
      <c r="H71" s="110"/>
      <c r="I71" s="110"/>
      <c r="J71" s="111">
        <f>J196</f>
        <v>0</v>
      </c>
      <c r="L71" s="108"/>
    </row>
    <row r="72" spans="2:12" s="9" customFormat="1" ht="24.95" customHeight="1">
      <c r="B72" s="104"/>
      <c r="D72" s="105" t="s">
        <v>124</v>
      </c>
      <c r="E72" s="106"/>
      <c r="F72" s="106"/>
      <c r="G72" s="106"/>
      <c r="H72" s="106"/>
      <c r="I72" s="106"/>
      <c r="J72" s="107">
        <f>J215</f>
        <v>0</v>
      </c>
      <c r="L72" s="104"/>
    </row>
    <row r="73" spans="2:12" s="9" customFormat="1" ht="24.95" customHeight="1">
      <c r="B73" s="104"/>
      <c r="D73" s="105" t="s">
        <v>125</v>
      </c>
      <c r="E73" s="106"/>
      <c r="F73" s="106"/>
      <c r="G73" s="106"/>
      <c r="H73" s="106"/>
      <c r="I73" s="106"/>
      <c r="J73" s="107">
        <f>J220</f>
        <v>0</v>
      </c>
      <c r="L73" s="104"/>
    </row>
    <row r="74" spans="2:12" s="10" customFormat="1" ht="19.9" customHeight="1">
      <c r="B74" s="108"/>
      <c r="D74" s="109" t="s">
        <v>1083</v>
      </c>
      <c r="E74" s="110"/>
      <c r="F74" s="110"/>
      <c r="G74" s="110"/>
      <c r="H74" s="110"/>
      <c r="I74" s="110"/>
      <c r="J74" s="111">
        <f>J221</f>
        <v>0</v>
      </c>
      <c r="L74" s="108"/>
    </row>
    <row r="75" spans="2:12" s="10" customFormat="1" ht="19.9" customHeight="1">
      <c r="B75" s="108"/>
      <c r="D75" s="109" t="s">
        <v>126</v>
      </c>
      <c r="E75" s="110"/>
      <c r="F75" s="110"/>
      <c r="G75" s="110"/>
      <c r="H75" s="110"/>
      <c r="I75" s="110"/>
      <c r="J75" s="111">
        <f>J224</f>
        <v>0</v>
      </c>
      <c r="L75" s="108"/>
    </row>
    <row r="76" spans="2:12" s="10" customFormat="1" ht="19.9" customHeight="1">
      <c r="B76" s="108"/>
      <c r="D76" s="109" t="s">
        <v>127</v>
      </c>
      <c r="E76" s="110"/>
      <c r="F76" s="110"/>
      <c r="G76" s="110"/>
      <c r="H76" s="110"/>
      <c r="I76" s="110"/>
      <c r="J76" s="111">
        <f>J226</f>
        <v>0</v>
      </c>
      <c r="L76" s="108"/>
    </row>
    <row r="77" spans="2:12" s="10" customFormat="1" ht="19.9" customHeight="1">
      <c r="B77" s="108"/>
      <c r="D77" s="109" t="s">
        <v>128</v>
      </c>
      <c r="E77" s="110"/>
      <c r="F77" s="110"/>
      <c r="G77" s="110"/>
      <c r="H77" s="110"/>
      <c r="I77" s="110"/>
      <c r="J77" s="111">
        <f>J228</f>
        <v>0</v>
      </c>
      <c r="L77" s="108"/>
    </row>
    <row r="78" spans="2:12" s="10" customFormat="1" ht="19.9" customHeight="1">
      <c r="B78" s="108"/>
      <c r="D78" s="109" t="s">
        <v>129</v>
      </c>
      <c r="E78" s="110"/>
      <c r="F78" s="110"/>
      <c r="G78" s="110"/>
      <c r="H78" s="110"/>
      <c r="I78" s="110"/>
      <c r="J78" s="111">
        <f>J230</f>
        <v>0</v>
      </c>
      <c r="L78" s="108"/>
    </row>
    <row r="79" spans="2:12" s="10" customFormat="1" ht="19.9" customHeight="1">
      <c r="B79" s="108"/>
      <c r="D79" s="109" t="s">
        <v>130</v>
      </c>
      <c r="E79" s="110"/>
      <c r="F79" s="110"/>
      <c r="G79" s="110"/>
      <c r="H79" s="110"/>
      <c r="I79" s="110"/>
      <c r="J79" s="111">
        <f>J233</f>
        <v>0</v>
      </c>
      <c r="L79" s="108"/>
    </row>
    <row r="80" spans="1:31" s="2" customFormat="1" ht="21.75" customHeight="1">
      <c r="A80" s="30"/>
      <c r="B80" s="31"/>
      <c r="C80" s="30"/>
      <c r="D80" s="30"/>
      <c r="E80" s="30"/>
      <c r="F80" s="30"/>
      <c r="G80" s="30"/>
      <c r="H80" s="30"/>
      <c r="I80" s="30"/>
      <c r="J80" s="30"/>
      <c r="K80" s="30"/>
      <c r="L80" s="87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31" s="2" customFormat="1" ht="6.95" customHeight="1">
      <c r="A81" s="30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8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5" spans="1:31" s="2" customFormat="1" ht="6.95" customHeight="1">
      <c r="A85" s="30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8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24.95" customHeight="1">
      <c r="A86" s="30"/>
      <c r="B86" s="31"/>
      <c r="C86" s="19" t="s">
        <v>131</v>
      </c>
      <c r="D86" s="30"/>
      <c r="E86" s="30"/>
      <c r="F86" s="30"/>
      <c r="G86" s="30"/>
      <c r="H86" s="30"/>
      <c r="I86" s="30"/>
      <c r="J86" s="30"/>
      <c r="K86" s="30"/>
      <c r="L86" s="8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6.95" customHeight="1">
      <c r="A87" s="30"/>
      <c r="B87" s="31"/>
      <c r="C87" s="30"/>
      <c r="D87" s="30"/>
      <c r="E87" s="30"/>
      <c r="F87" s="30"/>
      <c r="G87" s="30"/>
      <c r="H87" s="30"/>
      <c r="I87" s="30"/>
      <c r="J87" s="30"/>
      <c r="K87" s="30"/>
      <c r="L87" s="8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12" customHeight="1">
      <c r="A88" s="30"/>
      <c r="B88" s="31"/>
      <c r="C88" s="25" t="s">
        <v>17</v>
      </c>
      <c r="D88" s="30"/>
      <c r="E88" s="30"/>
      <c r="F88" s="30"/>
      <c r="G88" s="30"/>
      <c r="H88" s="30"/>
      <c r="I88" s="30"/>
      <c r="J88" s="30"/>
      <c r="K88" s="30"/>
      <c r="L88" s="8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6.5" customHeight="1">
      <c r="A89" s="30"/>
      <c r="B89" s="31"/>
      <c r="C89" s="30"/>
      <c r="D89" s="30"/>
      <c r="E89" s="454" t="str">
        <f>E7</f>
        <v>Rekonstrukce kuchyně ZŠ Chomutov, Heyrovského 4539</v>
      </c>
      <c r="F89" s="455"/>
      <c r="G89" s="455"/>
      <c r="H89" s="455"/>
      <c r="I89" s="30"/>
      <c r="J89" s="30"/>
      <c r="K89" s="30"/>
      <c r="L89" s="8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>
      <c r="A90" s="30"/>
      <c r="B90" s="31"/>
      <c r="C90" s="25" t="s">
        <v>96</v>
      </c>
      <c r="D90" s="30"/>
      <c r="E90" s="30"/>
      <c r="F90" s="30"/>
      <c r="G90" s="30"/>
      <c r="H90" s="30"/>
      <c r="I90" s="30"/>
      <c r="J90" s="30"/>
      <c r="K90" s="30"/>
      <c r="L90" s="8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6.5" customHeight="1">
      <c r="A91" s="30"/>
      <c r="B91" s="31"/>
      <c r="C91" s="30"/>
      <c r="D91" s="30"/>
      <c r="E91" s="444" t="str">
        <f>E9</f>
        <v>SO 04 - ZTI</v>
      </c>
      <c r="F91" s="453"/>
      <c r="G91" s="453"/>
      <c r="H91" s="453"/>
      <c r="I91" s="30"/>
      <c r="J91" s="30"/>
      <c r="K91" s="30"/>
      <c r="L91" s="8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8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>
      <c r="A93" s="30"/>
      <c r="B93" s="31"/>
      <c r="C93" s="25" t="s">
        <v>21</v>
      </c>
      <c r="D93" s="30"/>
      <c r="E93" s="30"/>
      <c r="F93" s="23" t="str">
        <f>F12</f>
        <v>Chomutov</v>
      </c>
      <c r="G93" s="30"/>
      <c r="H93" s="30"/>
      <c r="I93" s="25" t="s">
        <v>23</v>
      </c>
      <c r="J93" s="48" t="str">
        <f>IF(J12="","",J12)</f>
        <v>23. 3. 2022</v>
      </c>
      <c r="K93" s="30"/>
      <c r="L93" s="8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8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5.2" customHeight="1">
      <c r="A95" s="30"/>
      <c r="B95" s="31"/>
      <c r="C95" s="25" t="s">
        <v>25</v>
      </c>
      <c r="D95" s="30"/>
      <c r="E95" s="30"/>
      <c r="F95" s="23" t="str">
        <f>E15</f>
        <v>Statutární město Chomutov</v>
      </c>
      <c r="G95" s="30"/>
      <c r="H95" s="30"/>
      <c r="I95" s="25" t="s">
        <v>31</v>
      </c>
      <c r="J95" s="28" t="str">
        <f>E21</f>
        <v xml:space="preserve">Intermont Opatrný </v>
      </c>
      <c r="K95" s="30"/>
      <c r="L95" s="8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2" customHeight="1">
      <c r="A96" s="30"/>
      <c r="B96" s="31"/>
      <c r="C96" s="25" t="s">
        <v>29</v>
      </c>
      <c r="D96" s="30"/>
      <c r="E96" s="30"/>
      <c r="F96" s="23" t="str">
        <f>IF(E18="","",E18)</f>
        <v>Vyplň údaj</v>
      </c>
      <c r="G96" s="30"/>
      <c r="H96" s="30"/>
      <c r="I96" s="25" t="s">
        <v>34</v>
      </c>
      <c r="J96" s="28" t="str">
        <f>E24</f>
        <v xml:space="preserve">Jaroslav Kudláček </v>
      </c>
      <c r="K96" s="30"/>
      <c r="L96" s="8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2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87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11" customFormat="1" ht="29.25" customHeight="1">
      <c r="A98" s="112"/>
      <c r="B98" s="113"/>
      <c r="C98" s="114" t="s">
        <v>132</v>
      </c>
      <c r="D98" s="115" t="s">
        <v>57</v>
      </c>
      <c r="E98" s="115" t="s">
        <v>53</v>
      </c>
      <c r="F98" s="115" t="s">
        <v>54</v>
      </c>
      <c r="G98" s="115" t="s">
        <v>133</v>
      </c>
      <c r="H98" s="115" t="s">
        <v>134</v>
      </c>
      <c r="I98" s="115" t="s">
        <v>135</v>
      </c>
      <c r="J98" s="115" t="s">
        <v>100</v>
      </c>
      <c r="K98" s="116" t="s">
        <v>136</v>
      </c>
      <c r="L98" s="117"/>
      <c r="M98" s="55" t="s">
        <v>3</v>
      </c>
      <c r="N98" s="56" t="s">
        <v>42</v>
      </c>
      <c r="O98" s="56" t="s">
        <v>137</v>
      </c>
      <c r="P98" s="56" t="s">
        <v>138</v>
      </c>
      <c r="Q98" s="56" t="s">
        <v>139</v>
      </c>
      <c r="R98" s="56" t="s">
        <v>140</v>
      </c>
      <c r="S98" s="56" t="s">
        <v>141</v>
      </c>
      <c r="T98" s="57" t="s">
        <v>142</v>
      </c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</row>
    <row r="99" spans="1:63" s="2" customFormat="1" ht="22.9" customHeight="1">
      <c r="A99" s="30"/>
      <c r="B99" s="31"/>
      <c r="C99" s="62" t="s">
        <v>143</v>
      </c>
      <c r="D99" s="30"/>
      <c r="E99" s="30"/>
      <c r="F99" s="30"/>
      <c r="G99" s="30"/>
      <c r="H99" s="30"/>
      <c r="I99" s="30"/>
      <c r="J99" s="118">
        <f>BK99</f>
        <v>0</v>
      </c>
      <c r="K99" s="30"/>
      <c r="L99" s="31"/>
      <c r="M99" s="58"/>
      <c r="N99" s="49"/>
      <c r="O99" s="59"/>
      <c r="P99" s="119">
        <f>P100+P167+P215+P220</f>
        <v>0</v>
      </c>
      <c r="Q99" s="59"/>
      <c r="R99" s="119">
        <f>R100+R167+R215+R220</f>
        <v>14.934902900000003</v>
      </c>
      <c r="S99" s="59"/>
      <c r="T99" s="120">
        <f>T100+T167+T215+T220</f>
        <v>0.82795</v>
      </c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T99" s="15" t="s">
        <v>71</v>
      </c>
      <c r="AU99" s="15" t="s">
        <v>101</v>
      </c>
      <c r="BK99" s="121">
        <f>BK100+BK167+BK215+BK220</f>
        <v>0</v>
      </c>
    </row>
    <row r="100" spans="2:63" s="12" customFormat="1" ht="25.9" customHeight="1">
      <c r="B100" s="122"/>
      <c r="D100" s="123" t="s">
        <v>71</v>
      </c>
      <c r="E100" s="124" t="s">
        <v>144</v>
      </c>
      <c r="F100" s="124" t="s">
        <v>145</v>
      </c>
      <c r="I100" s="125"/>
      <c r="J100" s="126">
        <f>BK100</f>
        <v>0</v>
      </c>
      <c r="L100" s="122"/>
      <c r="M100" s="127"/>
      <c r="N100" s="128"/>
      <c r="O100" s="128"/>
      <c r="P100" s="129">
        <f>P101+P138+P141+P147+P150+P153+P158+P164</f>
        <v>0</v>
      </c>
      <c r="Q100" s="128"/>
      <c r="R100" s="129">
        <f>R101+R138+R141+R147+R150+R153+R158+R164</f>
        <v>14.292140400000003</v>
      </c>
      <c r="S100" s="128"/>
      <c r="T100" s="130">
        <f>T101+T138+T141+T147+T150+T153+T158+T164</f>
        <v>0.528</v>
      </c>
      <c r="AR100" s="123" t="s">
        <v>80</v>
      </c>
      <c r="AT100" s="131" t="s">
        <v>71</v>
      </c>
      <c r="AU100" s="131" t="s">
        <v>72</v>
      </c>
      <c r="AY100" s="123" t="s">
        <v>146</v>
      </c>
      <c r="BK100" s="132">
        <f>BK101+BK138+BK141+BK147+BK150+BK153+BK158+BK164</f>
        <v>0</v>
      </c>
    </row>
    <row r="101" spans="2:63" s="12" customFormat="1" ht="22.9" customHeight="1">
      <c r="B101" s="122"/>
      <c r="D101" s="123" t="s">
        <v>71</v>
      </c>
      <c r="E101" s="133" t="s">
        <v>80</v>
      </c>
      <c r="F101" s="133" t="s">
        <v>1084</v>
      </c>
      <c r="I101" s="125"/>
      <c r="J101" s="134">
        <f>BK101</f>
        <v>0</v>
      </c>
      <c r="L101" s="122"/>
      <c r="M101" s="127"/>
      <c r="N101" s="128"/>
      <c r="O101" s="128"/>
      <c r="P101" s="129">
        <f>SUM(P102:P137)</f>
        <v>0</v>
      </c>
      <c r="Q101" s="128"/>
      <c r="R101" s="129">
        <f>SUM(R102:R137)</f>
        <v>5.827250000000001</v>
      </c>
      <c r="S101" s="128"/>
      <c r="T101" s="130">
        <f>SUM(T102:T137)</f>
        <v>0</v>
      </c>
      <c r="AR101" s="123" t="s">
        <v>80</v>
      </c>
      <c r="AT101" s="131" t="s">
        <v>71</v>
      </c>
      <c r="AU101" s="131" t="s">
        <v>80</v>
      </c>
      <c r="AY101" s="123" t="s">
        <v>146</v>
      </c>
      <c r="BK101" s="132">
        <f>SUM(BK102:BK137)</f>
        <v>0</v>
      </c>
    </row>
    <row r="102" spans="1:65" s="2" customFormat="1" ht="24.2" customHeight="1">
      <c r="A102" s="30"/>
      <c r="B102" s="135"/>
      <c r="C102" s="136" t="s">
        <v>80</v>
      </c>
      <c r="D102" s="136" t="s">
        <v>149</v>
      </c>
      <c r="E102" s="137" t="s">
        <v>1085</v>
      </c>
      <c r="F102" s="138" t="s">
        <v>1086</v>
      </c>
      <c r="G102" s="139" t="s">
        <v>169</v>
      </c>
      <c r="H102" s="140">
        <v>5.5</v>
      </c>
      <c r="I102" s="141"/>
      <c r="J102" s="142">
        <f>ROUND(I102*H102,2)</f>
        <v>0</v>
      </c>
      <c r="K102" s="138" t="s">
        <v>153</v>
      </c>
      <c r="L102" s="31"/>
      <c r="M102" s="143" t="s">
        <v>3</v>
      </c>
      <c r="N102" s="144" t="s">
        <v>43</v>
      </c>
      <c r="O102" s="51"/>
      <c r="P102" s="145">
        <f>O102*H102</f>
        <v>0</v>
      </c>
      <c r="Q102" s="145">
        <v>0</v>
      </c>
      <c r="R102" s="145">
        <f>Q102*H102</f>
        <v>0</v>
      </c>
      <c r="S102" s="145">
        <v>0</v>
      </c>
      <c r="T102" s="146">
        <f>S102*H102</f>
        <v>0</v>
      </c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R102" s="147" t="s">
        <v>154</v>
      </c>
      <c r="AT102" s="147" t="s">
        <v>149</v>
      </c>
      <c r="AU102" s="147" t="s">
        <v>82</v>
      </c>
      <c r="AY102" s="15" t="s">
        <v>146</v>
      </c>
      <c r="BE102" s="148">
        <f>IF(N102="základní",J102,0)</f>
        <v>0</v>
      </c>
      <c r="BF102" s="148">
        <f>IF(N102="snížená",J102,0)</f>
        <v>0</v>
      </c>
      <c r="BG102" s="148">
        <f>IF(N102="zákl. přenesená",J102,0)</f>
        <v>0</v>
      </c>
      <c r="BH102" s="148">
        <f>IF(N102="sníž. přenesená",J102,0)</f>
        <v>0</v>
      </c>
      <c r="BI102" s="148">
        <f>IF(N102="nulová",J102,0)</f>
        <v>0</v>
      </c>
      <c r="BJ102" s="15" t="s">
        <v>80</v>
      </c>
      <c r="BK102" s="148">
        <f>ROUND(I102*H102,2)</f>
        <v>0</v>
      </c>
      <c r="BL102" s="15" t="s">
        <v>154</v>
      </c>
      <c r="BM102" s="147" t="s">
        <v>1087</v>
      </c>
    </row>
    <row r="103" spans="1:47" s="2" customFormat="1" ht="12">
      <c r="A103" s="30"/>
      <c r="B103" s="31"/>
      <c r="C103" s="30"/>
      <c r="D103" s="149" t="s">
        <v>156</v>
      </c>
      <c r="E103" s="30"/>
      <c r="F103" s="150" t="s">
        <v>1088</v>
      </c>
      <c r="G103" s="30"/>
      <c r="H103" s="30"/>
      <c r="I103" s="151"/>
      <c r="J103" s="30"/>
      <c r="K103" s="30"/>
      <c r="L103" s="31"/>
      <c r="M103" s="152"/>
      <c r="N103" s="153"/>
      <c r="O103" s="51"/>
      <c r="P103" s="51"/>
      <c r="Q103" s="51"/>
      <c r="R103" s="51"/>
      <c r="S103" s="51"/>
      <c r="T103" s="52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T103" s="15" t="s">
        <v>156</v>
      </c>
      <c r="AU103" s="15" t="s">
        <v>82</v>
      </c>
    </row>
    <row r="104" spans="1:65" s="2" customFormat="1" ht="24.2" customHeight="1">
      <c r="A104" s="30"/>
      <c r="B104" s="135"/>
      <c r="C104" s="136" t="s">
        <v>82</v>
      </c>
      <c r="D104" s="136" t="s">
        <v>149</v>
      </c>
      <c r="E104" s="137" t="s">
        <v>1089</v>
      </c>
      <c r="F104" s="138" t="s">
        <v>1090</v>
      </c>
      <c r="G104" s="139" t="s">
        <v>169</v>
      </c>
      <c r="H104" s="140">
        <v>3.52</v>
      </c>
      <c r="I104" s="141"/>
      <c r="J104" s="142">
        <f>ROUND(I104*H104,2)</f>
        <v>0</v>
      </c>
      <c r="K104" s="138" t="s">
        <v>153</v>
      </c>
      <c r="L104" s="31"/>
      <c r="M104" s="143" t="s">
        <v>3</v>
      </c>
      <c r="N104" s="144" t="s">
        <v>43</v>
      </c>
      <c r="O104" s="51"/>
      <c r="P104" s="145">
        <f>O104*H104</f>
        <v>0</v>
      </c>
      <c r="Q104" s="145">
        <v>0</v>
      </c>
      <c r="R104" s="145">
        <f>Q104*H104</f>
        <v>0</v>
      </c>
      <c r="S104" s="145">
        <v>0</v>
      </c>
      <c r="T104" s="146">
        <f>S104*H104</f>
        <v>0</v>
      </c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R104" s="147" t="s">
        <v>154</v>
      </c>
      <c r="AT104" s="147" t="s">
        <v>149</v>
      </c>
      <c r="AU104" s="147" t="s">
        <v>82</v>
      </c>
      <c r="AY104" s="15" t="s">
        <v>146</v>
      </c>
      <c r="BE104" s="148">
        <f>IF(N104="základní",J104,0)</f>
        <v>0</v>
      </c>
      <c r="BF104" s="148">
        <f>IF(N104="snížená",J104,0)</f>
        <v>0</v>
      </c>
      <c r="BG104" s="148">
        <f>IF(N104="zákl. přenesená",J104,0)</f>
        <v>0</v>
      </c>
      <c r="BH104" s="148">
        <f>IF(N104="sníž. přenesená",J104,0)</f>
        <v>0</v>
      </c>
      <c r="BI104" s="148">
        <f>IF(N104="nulová",J104,0)</f>
        <v>0</v>
      </c>
      <c r="BJ104" s="15" t="s">
        <v>80</v>
      </c>
      <c r="BK104" s="148">
        <f>ROUND(I104*H104,2)</f>
        <v>0</v>
      </c>
      <c r="BL104" s="15" t="s">
        <v>154</v>
      </c>
      <c r="BM104" s="147" t="s">
        <v>1091</v>
      </c>
    </row>
    <row r="105" spans="1:47" s="2" customFormat="1" ht="12">
      <c r="A105" s="30"/>
      <c r="B105" s="31"/>
      <c r="C105" s="30"/>
      <c r="D105" s="149" t="s">
        <v>156</v>
      </c>
      <c r="E105" s="30"/>
      <c r="F105" s="150" t="s">
        <v>1092</v>
      </c>
      <c r="G105" s="30"/>
      <c r="H105" s="30"/>
      <c r="I105" s="151"/>
      <c r="J105" s="30"/>
      <c r="K105" s="30"/>
      <c r="L105" s="31"/>
      <c r="M105" s="152"/>
      <c r="N105" s="153"/>
      <c r="O105" s="51"/>
      <c r="P105" s="51"/>
      <c r="Q105" s="51"/>
      <c r="R105" s="51"/>
      <c r="S105" s="51"/>
      <c r="T105" s="52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T105" s="15" t="s">
        <v>156</v>
      </c>
      <c r="AU105" s="15" t="s">
        <v>82</v>
      </c>
    </row>
    <row r="106" spans="1:65" s="2" customFormat="1" ht="24.2" customHeight="1">
      <c r="A106" s="30"/>
      <c r="B106" s="135"/>
      <c r="C106" s="136" t="s">
        <v>147</v>
      </c>
      <c r="D106" s="136" t="s">
        <v>149</v>
      </c>
      <c r="E106" s="137" t="s">
        <v>1093</v>
      </c>
      <c r="F106" s="138" t="s">
        <v>1094</v>
      </c>
      <c r="G106" s="139" t="s">
        <v>152</v>
      </c>
      <c r="H106" s="140">
        <v>8.8</v>
      </c>
      <c r="I106" s="141"/>
      <c r="J106" s="142">
        <f>ROUND(I106*H106,2)</f>
        <v>0</v>
      </c>
      <c r="K106" s="138" t="s">
        <v>153</v>
      </c>
      <c r="L106" s="31"/>
      <c r="M106" s="143" t="s">
        <v>3</v>
      </c>
      <c r="N106" s="144" t="s">
        <v>43</v>
      </c>
      <c r="O106" s="51"/>
      <c r="P106" s="145">
        <f>O106*H106</f>
        <v>0</v>
      </c>
      <c r="Q106" s="145">
        <v>0.00085</v>
      </c>
      <c r="R106" s="145">
        <f>Q106*H106</f>
        <v>0.0074800000000000005</v>
      </c>
      <c r="S106" s="145">
        <v>0</v>
      </c>
      <c r="T106" s="146">
        <f>S106*H106</f>
        <v>0</v>
      </c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R106" s="147" t="s">
        <v>154</v>
      </c>
      <c r="AT106" s="147" t="s">
        <v>149</v>
      </c>
      <c r="AU106" s="147" t="s">
        <v>82</v>
      </c>
      <c r="AY106" s="15" t="s">
        <v>146</v>
      </c>
      <c r="BE106" s="148">
        <f>IF(N106="základní",J106,0)</f>
        <v>0</v>
      </c>
      <c r="BF106" s="148">
        <f>IF(N106="snížená",J106,0)</f>
        <v>0</v>
      </c>
      <c r="BG106" s="148">
        <f>IF(N106="zákl. přenesená",J106,0)</f>
        <v>0</v>
      </c>
      <c r="BH106" s="148">
        <f>IF(N106="sníž. přenesená",J106,0)</f>
        <v>0</v>
      </c>
      <c r="BI106" s="148">
        <f>IF(N106="nulová",J106,0)</f>
        <v>0</v>
      </c>
      <c r="BJ106" s="15" t="s">
        <v>80</v>
      </c>
      <c r="BK106" s="148">
        <f>ROUND(I106*H106,2)</f>
        <v>0</v>
      </c>
      <c r="BL106" s="15" t="s">
        <v>154</v>
      </c>
      <c r="BM106" s="147" t="s">
        <v>1095</v>
      </c>
    </row>
    <row r="107" spans="1:47" s="2" customFormat="1" ht="12">
      <c r="A107" s="30"/>
      <c r="B107" s="31"/>
      <c r="C107" s="30"/>
      <c r="D107" s="149" t="s">
        <v>156</v>
      </c>
      <c r="E107" s="30"/>
      <c r="F107" s="150" t="s">
        <v>1096</v>
      </c>
      <c r="G107" s="30"/>
      <c r="H107" s="30"/>
      <c r="I107" s="151"/>
      <c r="J107" s="30"/>
      <c r="K107" s="30"/>
      <c r="L107" s="31"/>
      <c r="M107" s="152"/>
      <c r="N107" s="153"/>
      <c r="O107" s="51"/>
      <c r="P107" s="51"/>
      <c r="Q107" s="51"/>
      <c r="R107" s="51"/>
      <c r="S107" s="51"/>
      <c r="T107" s="52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T107" s="15" t="s">
        <v>156</v>
      </c>
      <c r="AU107" s="15" t="s">
        <v>82</v>
      </c>
    </row>
    <row r="108" spans="1:65" s="2" customFormat="1" ht="24.2" customHeight="1">
      <c r="A108" s="30"/>
      <c r="B108" s="135"/>
      <c r="C108" s="136" t="s">
        <v>154</v>
      </c>
      <c r="D108" s="136" t="s">
        <v>149</v>
      </c>
      <c r="E108" s="137" t="s">
        <v>1097</v>
      </c>
      <c r="F108" s="138" t="s">
        <v>1098</v>
      </c>
      <c r="G108" s="139" t="s">
        <v>152</v>
      </c>
      <c r="H108" s="140">
        <v>8.8</v>
      </c>
      <c r="I108" s="141"/>
      <c r="J108" s="142">
        <f>ROUND(I108*H108,2)</f>
        <v>0</v>
      </c>
      <c r="K108" s="138" t="s">
        <v>153</v>
      </c>
      <c r="L108" s="31"/>
      <c r="M108" s="143" t="s">
        <v>3</v>
      </c>
      <c r="N108" s="144" t="s">
        <v>43</v>
      </c>
      <c r="O108" s="51"/>
      <c r="P108" s="145">
        <f>O108*H108</f>
        <v>0</v>
      </c>
      <c r="Q108" s="145">
        <v>0</v>
      </c>
      <c r="R108" s="145">
        <f>Q108*H108</f>
        <v>0</v>
      </c>
      <c r="S108" s="145">
        <v>0</v>
      </c>
      <c r="T108" s="146">
        <f>S108*H108</f>
        <v>0</v>
      </c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R108" s="147" t="s">
        <v>154</v>
      </c>
      <c r="AT108" s="147" t="s">
        <v>149</v>
      </c>
      <c r="AU108" s="147" t="s">
        <v>82</v>
      </c>
      <c r="AY108" s="15" t="s">
        <v>146</v>
      </c>
      <c r="BE108" s="148">
        <f>IF(N108="základní",J108,0)</f>
        <v>0</v>
      </c>
      <c r="BF108" s="148">
        <f>IF(N108="snížená",J108,0)</f>
        <v>0</v>
      </c>
      <c r="BG108" s="148">
        <f>IF(N108="zákl. přenesená",J108,0)</f>
        <v>0</v>
      </c>
      <c r="BH108" s="148">
        <f>IF(N108="sníž. přenesená",J108,0)</f>
        <v>0</v>
      </c>
      <c r="BI108" s="148">
        <f>IF(N108="nulová",J108,0)</f>
        <v>0</v>
      </c>
      <c r="BJ108" s="15" t="s">
        <v>80</v>
      </c>
      <c r="BK108" s="148">
        <f>ROUND(I108*H108,2)</f>
        <v>0</v>
      </c>
      <c r="BL108" s="15" t="s">
        <v>154</v>
      </c>
      <c r="BM108" s="147" t="s">
        <v>1099</v>
      </c>
    </row>
    <row r="109" spans="1:47" s="2" customFormat="1" ht="12">
      <c r="A109" s="30"/>
      <c r="B109" s="31"/>
      <c r="C109" s="30"/>
      <c r="D109" s="149" t="s">
        <v>156</v>
      </c>
      <c r="E109" s="30"/>
      <c r="F109" s="150" t="s">
        <v>1100</v>
      </c>
      <c r="G109" s="30"/>
      <c r="H109" s="30"/>
      <c r="I109" s="151"/>
      <c r="J109" s="30"/>
      <c r="K109" s="30"/>
      <c r="L109" s="31"/>
      <c r="M109" s="152"/>
      <c r="N109" s="153"/>
      <c r="O109" s="51"/>
      <c r="P109" s="51"/>
      <c r="Q109" s="51"/>
      <c r="R109" s="51"/>
      <c r="S109" s="51"/>
      <c r="T109" s="52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T109" s="15" t="s">
        <v>156</v>
      </c>
      <c r="AU109" s="15" t="s">
        <v>82</v>
      </c>
    </row>
    <row r="110" spans="1:65" s="2" customFormat="1" ht="16.5" customHeight="1">
      <c r="A110" s="30"/>
      <c r="B110" s="135"/>
      <c r="C110" s="136" t="s">
        <v>172</v>
      </c>
      <c r="D110" s="136" t="s">
        <v>149</v>
      </c>
      <c r="E110" s="137" t="s">
        <v>1101</v>
      </c>
      <c r="F110" s="138" t="s">
        <v>1102</v>
      </c>
      <c r="G110" s="139" t="s">
        <v>152</v>
      </c>
      <c r="H110" s="140">
        <v>13.2</v>
      </c>
      <c r="I110" s="141"/>
      <c r="J110" s="142">
        <f>ROUND(I110*H110,2)</f>
        <v>0</v>
      </c>
      <c r="K110" s="138" t="s">
        <v>153</v>
      </c>
      <c r="L110" s="31"/>
      <c r="M110" s="143" t="s">
        <v>3</v>
      </c>
      <c r="N110" s="144" t="s">
        <v>43</v>
      </c>
      <c r="O110" s="51"/>
      <c r="P110" s="145">
        <f>O110*H110</f>
        <v>0</v>
      </c>
      <c r="Q110" s="145">
        <v>0.0007</v>
      </c>
      <c r="R110" s="145">
        <f>Q110*H110</f>
        <v>0.00924</v>
      </c>
      <c r="S110" s="145">
        <v>0</v>
      </c>
      <c r="T110" s="146">
        <f>S110*H110</f>
        <v>0</v>
      </c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R110" s="147" t="s">
        <v>154</v>
      </c>
      <c r="AT110" s="147" t="s">
        <v>149</v>
      </c>
      <c r="AU110" s="147" t="s">
        <v>82</v>
      </c>
      <c r="AY110" s="15" t="s">
        <v>146</v>
      </c>
      <c r="BE110" s="148">
        <f>IF(N110="základní",J110,0)</f>
        <v>0</v>
      </c>
      <c r="BF110" s="148">
        <f>IF(N110="snížená",J110,0)</f>
        <v>0</v>
      </c>
      <c r="BG110" s="148">
        <f>IF(N110="zákl. přenesená",J110,0)</f>
        <v>0</v>
      </c>
      <c r="BH110" s="148">
        <f>IF(N110="sníž. přenesená",J110,0)</f>
        <v>0</v>
      </c>
      <c r="BI110" s="148">
        <f>IF(N110="nulová",J110,0)</f>
        <v>0</v>
      </c>
      <c r="BJ110" s="15" t="s">
        <v>80</v>
      </c>
      <c r="BK110" s="148">
        <f>ROUND(I110*H110,2)</f>
        <v>0</v>
      </c>
      <c r="BL110" s="15" t="s">
        <v>154</v>
      </c>
      <c r="BM110" s="147" t="s">
        <v>1103</v>
      </c>
    </row>
    <row r="111" spans="1:47" s="2" customFormat="1" ht="12">
      <c r="A111" s="30"/>
      <c r="B111" s="31"/>
      <c r="C111" s="30"/>
      <c r="D111" s="149" t="s">
        <v>156</v>
      </c>
      <c r="E111" s="30"/>
      <c r="F111" s="150" t="s">
        <v>1104</v>
      </c>
      <c r="G111" s="30"/>
      <c r="H111" s="30"/>
      <c r="I111" s="151"/>
      <c r="J111" s="30"/>
      <c r="K111" s="30"/>
      <c r="L111" s="31"/>
      <c r="M111" s="152"/>
      <c r="N111" s="153"/>
      <c r="O111" s="51"/>
      <c r="P111" s="51"/>
      <c r="Q111" s="51"/>
      <c r="R111" s="51"/>
      <c r="S111" s="51"/>
      <c r="T111" s="52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T111" s="15" t="s">
        <v>156</v>
      </c>
      <c r="AU111" s="15" t="s">
        <v>82</v>
      </c>
    </row>
    <row r="112" spans="1:65" s="2" customFormat="1" ht="24.2" customHeight="1">
      <c r="A112" s="30"/>
      <c r="B112" s="135"/>
      <c r="C112" s="136" t="s">
        <v>177</v>
      </c>
      <c r="D112" s="136" t="s">
        <v>149</v>
      </c>
      <c r="E112" s="137" t="s">
        <v>1105</v>
      </c>
      <c r="F112" s="138" t="s">
        <v>1106</v>
      </c>
      <c r="G112" s="139" t="s">
        <v>152</v>
      </c>
      <c r="H112" s="140">
        <v>13.2</v>
      </c>
      <c r="I112" s="141"/>
      <c r="J112" s="142">
        <f>ROUND(I112*H112,2)</f>
        <v>0</v>
      </c>
      <c r="K112" s="138" t="s">
        <v>153</v>
      </c>
      <c r="L112" s="31"/>
      <c r="M112" s="143" t="s">
        <v>3</v>
      </c>
      <c r="N112" s="144" t="s">
        <v>43</v>
      </c>
      <c r="O112" s="51"/>
      <c r="P112" s="145">
        <f>O112*H112</f>
        <v>0</v>
      </c>
      <c r="Q112" s="145">
        <v>0</v>
      </c>
      <c r="R112" s="145">
        <f>Q112*H112</f>
        <v>0</v>
      </c>
      <c r="S112" s="145">
        <v>0</v>
      </c>
      <c r="T112" s="146">
        <f>S112*H112</f>
        <v>0</v>
      </c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R112" s="147" t="s">
        <v>154</v>
      </c>
      <c r="AT112" s="147" t="s">
        <v>149</v>
      </c>
      <c r="AU112" s="147" t="s">
        <v>82</v>
      </c>
      <c r="AY112" s="15" t="s">
        <v>146</v>
      </c>
      <c r="BE112" s="148">
        <f>IF(N112="základní",J112,0)</f>
        <v>0</v>
      </c>
      <c r="BF112" s="148">
        <f>IF(N112="snížená",J112,0)</f>
        <v>0</v>
      </c>
      <c r="BG112" s="148">
        <f>IF(N112="zákl. přenesená",J112,0)</f>
        <v>0</v>
      </c>
      <c r="BH112" s="148">
        <f>IF(N112="sníž. přenesená",J112,0)</f>
        <v>0</v>
      </c>
      <c r="BI112" s="148">
        <f>IF(N112="nulová",J112,0)</f>
        <v>0</v>
      </c>
      <c r="BJ112" s="15" t="s">
        <v>80</v>
      </c>
      <c r="BK112" s="148">
        <f>ROUND(I112*H112,2)</f>
        <v>0</v>
      </c>
      <c r="BL112" s="15" t="s">
        <v>154</v>
      </c>
      <c r="BM112" s="147" t="s">
        <v>1107</v>
      </c>
    </row>
    <row r="113" spans="1:47" s="2" customFormat="1" ht="12">
      <c r="A113" s="30"/>
      <c r="B113" s="31"/>
      <c r="C113" s="30"/>
      <c r="D113" s="149" t="s">
        <v>156</v>
      </c>
      <c r="E113" s="30"/>
      <c r="F113" s="150" t="s">
        <v>1108</v>
      </c>
      <c r="G113" s="30"/>
      <c r="H113" s="30"/>
      <c r="I113" s="151"/>
      <c r="J113" s="30"/>
      <c r="K113" s="30"/>
      <c r="L113" s="31"/>
      <c r="M113" s="152"/>
      <c r="N113" s="153"/>
      <c r="O113" s="51"/>
      <c r="P113" s="51"/>
      <c r="Q113" s="51"/>
      <c r="R113" s="51"/>
      <c r="S113" s="51"/>
      <c r="T113" s="52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T113" s="15" t="s">
        <v>156</v>
      </c>
      <c r="AU113" s="15" t="s">
        <v>82</v>
      </c>
    </row>
    <row r="114" spans="1:65" s="2" customFormat="1" ht="21.75" customHeight="1">
      <c r="A114" s="30"/>
      <c r="B114" s="135"/>
      <c r="C114" s="136" t="s">
        <v>182</v>
      </c>
      <c r="D114" s="136" t="s">
        <v>149</v>
      </c>
      <c r="E114" s="137" t="s">
        <v>1109</v>
      </c>
      <c r="F114" s="138" t="s">
        <v>1110</v>
      </c>
      <c r="G114" s="139" t="s">
        <v>169</v>
      </c>
      <c r="H114" s="140">
        <v>5.5</v>
      </c>
      <c r="I114" s="141"/>
      <c r="J114" s="142">
        <f>ROUND(I114*H114,2)</f>
        <v>0</v>
      </c>
      <c r="K114" s="138" t="s">
        <v>153</v>
      </c>
      <c r="L114" s="31"/>
      <c r="M114" s="143" t="s">
        <v>3</v>
      </c>
      <c r="N114" s="144" t="s">
        <v>43</v>
      </c>
      <c r="O114" s="51"/>
      <c r="P114" s="145">
        <f>O114*H114</f>
        <v>0</v>
      </c>
      <c r="Q114" s="145">
        <v>0.00046</v>
      </c>
      <c r="R114" s="145">
        <f>Q114*H114</f>
        <v>0.00253</v>
      </c>
      <c r="S114" s="145">
        <v>0</v>
      </c>
      <c r="T114" s="146">
        <f>S114*H114</f>
        <v>0</v>
      </c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R114" s="147" t="s">
        <v>154</v>
      </c>
      <c r="AT114" s="147" t="s">
        <v>149</v>
      </c>
      <c r="AU114" s="147" t="s">
        <v>82</v>
      </c>
      <c r="AY114" s="15" t="s">
        <v>146</v>
      </c>
      <c r="BE114" s="148">
        <f>IF(N114="základní",J114,0)</f>
        <v>0</v>
      </c>
      <c r="BF114" s="148">
        <f>IF(N114="snížená",J114,0)</f>
        <v>0</v>
      </c>
      <c r="BG114" s="148">
        <f>IF(N114="zákl. přenesená",J114,0)</f>
        <v>0</v>
      </c>
      <c r="BH114" s="148">
        <f>IF(N114="sníž. přenesená",J114,0)</f>
        <v>0</v>
      </c>
      <c r="BI114" s="148">
        <f>IF(N114="nulová",J114,0)</f>
        <v>0</v>
      </c>
      <c r="BJ114" s="15" t="s">
        <v>80</v>
      </c>
      <c r="BK114" s="148">
        <f>ROUND(I114*H114,2)</f>
        <v>0</v>
      </c>
      <c r="BL114" s="15" t="s">
        <v>154</v>
      </c>
      <c r="BM114" s="147" t="s">
        <v>1111</v>
      </c>
    </row>
    <row r="115" spans="1:47" s="2" customFormat="1" ht="12">
      <c r="A115" s="30"/>
      <c r="B115" s="31"/>
      <c r="C115" s="30"/>
      <c r="D115" s="149" t="s">
        <v>156</v>
      </c>
      <c r="E115" s="30"/>
      <c r="F115" s="150" t="s">
        <v>1112</v>
      </c>
      <c r="G115" s="30"/>
      <c r="H115" s="30"/>
      <c r="I115" s="151"/>
      <c r="J115" s="30"/>
      <c r="K115" s="30"/>
      <c r="L115" s="31"/>
      <c r="M115" s="152"/>
      <c r="N115" s="153"/>
      <c r="O115" s="51"/>
      <c r="P115" s="51"/>
      <c r="Q115" s="51"/>
      <c r="R115" s="51"/>
      <c r="S115" s="51"/>
      <c r="T115" s="52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T115" s="15" t="s">
        <v>156</v>
      </c>
      <c r="AU115" s="15" t="s">
        <v>82</v>
      </c>
    </row>
    <row r="116" spans="1:65" s="2" customFormat="1" ht="24.2" customHeight="1">
      <c r="A116" s="30"/>
      <c r="B116" s="135"/>
      <c r="C116" s="136" t="s">
        <v>187</v>
      </c>
      <c r="D116" s="136" t="s">
        <v>149</v>
      </c>
      <c r="E116" s="137" t="s">
        <v>1113</v>
      </c>
      <c r="F116" s="138" t="s">
        <v>1114</v>
      </c>
      <c r="G116" s="139" t="s">
        <v>169</v>
      </c>
      <c r="H116" s="140">
        <v>5.5</v>
      </c>
      <c r="I116" s="141"/>
      <c r="J116" s="142">
        <f>ROUND(I116*H116,2)</f>
        <v>0</v>
      </c>
      <c r="K116" s="138" t="s">
        <v>153</v>
      </c>
      <c r="L116" s="31"/>
      <c r="M116" s="143" t="s">
        <v>3</v>
      </c>
      <c r="N116" s="144" t="s">
        <v>43</v>
      </c>
      <c r="O116" s="51"/>
      <c r="P116" s="145">
        <f>O116*H116</f>
        <v>0</v>
      </c>
      <c r="Q116" s="145">
        <v>0</v>
      </c>
      <c r="R116" s="145">
        <f>Q116*H116</f>
        <v>0</v>
      </c>
      <c r="S116" s="145">
        <v>0</v>
      </c>
      <c r="T116" s="146">
        <f>S116*H116</f>
        <v>0</v>
      </c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R116" s="147" t="s">
        <v>154</v>
      </c>
      <c r="AT116" s="147" t="s">
        <v>149</v>
      </c>
      <c r="AU116" s="147" t="s">
        <v>82</v>
      </c>
      <c r="AY116" s="15" t="s">
        <v>146</v>
      </c>
      <c r="BE116" s="148">
        <f>IF(N116="základní",J116,0)</f>
        <v>0</v>
      </c>
      <c r="BF116" s="148">
        <f>IF(N116="snížená",J116,0)</f>
        <v>0</v>
      </c>
      <c r="BG116" s="148">
        <f>IF(N116="zákl. přenesená",J116,0)</f>
        <v>0</v>
      </c>
      <c r="BH116" s="148">
        <f>IF(N116="sníž. přenesená",J116,0)</f>
        <v>0</v>
      </c>
      <c r="BI116" s="148">
        <f>IF(N116="nulová",J116,0)</f>
        <v>0</v>
      </c>
      <c r="BJ116" s="15" t="s">
        <v>80</v>
      </c>
      <c r="BK116" s="148">
        <f>ROUND(I116*H116,2)</f>
        <v>0</v>
      </c>
      <c r="BL116" s="15" t="s">
        <v>154</v>
      </c>
      <c r="BM116" s="147" t="s">
        <v>1115</v>
      </c>
    </row>
    <row r="117" spans="1:47" s="2" customFormat="1" ht="12">
      <c r="A117" s="30"/>
      <c r="B117" s="31"/>
      <c r="C117" s="30"/>
      <c r="D117" s="149" t="s">
        <v>156</v>
      </c>
      <c r="E117" s="30"/>
      <c r="F117" s="150" t="s">
        <v>1116</v>
      </c>
      <c r="G117" s="30"/>
      <c r="H117" s="30"/>
      <c r="I117" s="151"/>
      <c r="J117" s="30"/>
      <c r="K117" s="30"/>
      <c r="L117" s="31"/>
      <c r="M117" s="152"/>
      <c r="N117" s="153"/>
      <c r="O117" s="51"/>
      <c r="P117" s="51"/>
      <c r="Q117" s="51"/>
      <c r="R117" s="51"/>
      <c r="S117" s="51"/>
      <c r="T117" s="52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T117" s="15" t="s">
        <v>156</v>
      </c>
      <c r="AU117" s="15" t="s">
        <v>82</v>
      </c>
    </row>
    <row r="118" spans="1:65" s="2" customFormat="1" ht="37.9" customHeight="1">
      <c r="A118" s="30"/>
      <c r="B118" s="135"/>
      <c r="C118" s="136" t="s">
        <v>192</v>
      </c>
      <c r="D118" s="136" t="s">
        <v>149</v>
      </c>
      <c r="E118" s="137" t="s">
        <v>1117</v>
      </c>
      <c r="F118" s="138" t="s">
        <v>1118</v>
      </c>
      <c r="G118" s="139" t="s">
        <v>169</v>
      </c>
      <c r="H118" s="140">
        <v>9.02</v>
      </c>
      <c r="I118" s="141"/>
      <c r="J118" s="142">
        <f>ROUND(I118*H118,2)</f>
        <v>0</v>
      </c>
      <c r="K118" s="138" t="s">
        <v>153</v>
      </c>
      <c r="L118" s="31"/>
      <c r="M118" s="143" t="s">
        <v>3</v>
      </c>
      <c r="N118" s="144" t="s">
        <v>43</v>
      </c>
      <c r="O118" s="51"/>
      <c r="P118" s="145">
        <f>O118*H118</f>
        <v>0</v>
      </c>
      <c r="Q118" s="145">
        <v>0</v>
      </c>
      <c r="R118" s="145">
        <f>Q118*H118</f>
        <v>0</v>
      </c>
      <c r="S118" s="145">
        <v>0</v>
      </c>
      <c r="T118" s="146">
        <f>S118*H118</f>
        <v>0</v>
      </c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R118" s="147" t="s">
        <v>154</v>
      </c>
      <c r="AT118" s="147" t="s">
        <v>149</v>
      </c>
      <c r="AU118" s="147" t="s">
        <v>82</v>
      </c>
      <c r="AY118" s="15" t="s">
        <v>146</v>
      </c>
      <c r="BE118" s="148">
        <f>IF(N118="základní",J118,0)</f>
        <v>0</v>
      </c>
      <c r="BF118" s="148">
        <f>IF(N118="snížená",J118,0)</f>
        <v>0</v>
      </c>
      <c r="BG118" s="148">
        <f>IF(N118="zákl. přenesená",J118,0)</f>
        <v>0</v>
      </c>
      <c r="BH118" s="148">
        <f>IF(N118="sníž. přenesená",J118,0)</f>
        <v>0</v>
      </c>
      <c r="BI118" s="148">
        <f>IF(N118="nulová",J118,0)</f>
        <v>0</v>
      </c>
      <c r="BJ118" s="15" t="s">
        <v>80</v>
      </c>
      <c r="BK118" s="148">
        <f>ROUND(I118*H118,2)</f>
        <v>0</v>
      </c>
      <c r="BL118" s="15" t="s">
        <v>154</v>
      </c>
      <c r="BM118" s="147" t="s">
        <v>1119</v>
      </c>
    </row>
    <row r="119" spans="1:47" s="2" customFormat="1" ht="12">
      <c r="A119" s="30"/>
      <c r="B119" s="31"/>
      <c r="C119" s="30"/>
      <c r="D119" s="149" t="s">
        <v>156</v>
      </c>
      <c r="E119" s="30"/>
      <c r="F119" s="150" t="s">
        <v>1120</v>
      </c>
      <c r="G119" s="30"/>
      <c r="H119" s="30"/>
      <c r="I119" s="151"/>
      <c r="J119" s="30"/>
      <c r="K119" s="30"/>
      <c r="L119" s="31"/>
      <c r="M119" s="152"/>
      <c r="N119" s="153"/>
      <c r="O119" s="51"/>
      <c r="P119" s="51"/>
      <c r="Q119" s="51"/>
      <c r="R119" s="51"/>
      <c r="S119" s="51"/>
      <c r="T119" s="52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T119" s="15" t="s">
        <v>156</v>
      </c>
      <c r="AU119" s="15" t="s">
        <v>82</v>
      </c>
    </row>
    <row r="120" spans="1:65" s="2" customFormat="1" ht="37.9" customHeight="1">
      <c r="A120" s="30"/>
      <c r="B120" s="135"/>
      <c r="C120" s="136" t="s">
        <v>199</v>
      </c>
      <c r="D120" s="136" t="s">
        <v>149</v>
      </c>
      <c r="E120" s="137" t="s">
        <v>1121</v>
      </c>
      <c r="F120" s="138" t="s">
        <v>1122</v>
      </c>
      <c r="G120" s="139" t="s">
        <v>169</v>
      </c>
      <c r="H120" s="140">
        <v>90.2</v>
      </c>
      <c r="I120" s="141"/>
      <c r="J120" s="142">
        <f>ROUND(I120*H120,2)</f>
        <v>0</v>
      </c>
      <c r="K120" s="138" t="s">
        <v>153</v>
      </c>
      <c r="L120" s="31"/>
      <c r="M120" s="143" t="s">
        <v>3</v>
      </c>
      <c r="N120" s="144" t="s">
        <v>43</v>
      </c>
      <c r="O120" s="51"/>
      <c r="P120" s="145">
        <f>O120*H120</f>
        <v>0</v>
      </c>
      <c r="Q120" s="145">
        <v>0</v>
      </c>
      <c r="R120" s="145">
        <f>Q120*H120</f>
        <v>0</v>
      </c>
      <c r="S120" s="145">
        <v>0</v>
      </c>
      <c r="T120" s="146">
        <f>S120*H120</f>
        <v>0</v>
      </c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R120" s="147" t="s">
        <v>154</v>
      </c>
      <c r="AT120" s="147" t="s">
        <v>149</v>
      </c>
      <c r="AU120" s="147" t="s">
        <v>82</v>
      </c>
      <c r="AY120" s="15" t="s">
        <v>146</v>
      </c>
      <c r="BE120" s="148">
        <f>IF(N120="základní",J120,0)</f>
        <v>0</v>
      </c>
      <c r="BF120" s="148">
        <f>IF(N120="snížená",J120,0)</f>
        <v>0</v>
      </c>
      <c r="BG120" s="148">
        <f>IF(N120="zákl. přenesená",J120,0)</f>
        <v>0</v>
      </c>
      <c r="BH120" s="148">
        <f>IF(N120="sníž. přenesená",J120,0)</f>
        <v>0</v>
      </c>
      <c r="BI120" s="148">
        <f>IF(N120="nulová",J120,0)</f>
        <v>0</v>
      </c>
      <c r="BJ120" s="15" t="s">
        <v>80</v>
      </c>
      <c r="BK120" s="148">
        <f>ROUND(I120*H120,2)</f>
        <v>0</v>
      </c>
      <c r="BL120" s="15" t="s">
        <v>154</v>
      </c>
      <c r="BM120" s="147" t="s">
        <v>1123</v>
      </c>
    </row>
    <row r="121" spans="1:47" s="2" customFormat="1" ht="12">
      <c r="A121" s="30"/>
      <c r="B121" s="31"/>
      <c r="C121" s="30"/>
      <c r="D121" s="149" t="s">
        <v>156</v>
      </c>
      <c r="E121" s="30"/>
      <c r="F121" s="150" t="s">
        <v>1124</v>
      </c>
      <c r="G121" s="30"/>
      <c r="H121" s="30"/>
      <c r="I121" s="151"/>
      <c r="J121" s="30"/>
      <c r="K121" s="30"/>
      <c r="L121" s="31"/>
      <c r="M121" s="152"/>
      <c r="N121" s="153"/>
      <c r="O121" s="51"/>
      <c r="P121" s="51"/>
      <c r="Q121" s="51"/>
      <c r="R121" s="51"/>
      <c r="S121" s="51"/>
      <c r="T121" s="52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T121" s="15" t="s">
        <v>156</v>
      </c>
      <c r="AU121" s="15" t="s">
        <v>82</v>
      </c>
    </row>
    <row r="122" spans="1:65" s="2" customFormat="1" ht="24.2" customHeight="1">
      <c r="A122" s="30"/>
      <c r="B122" s="135"/>
      <c r="C122" s="136" t="s">
        <v>204</v>
      </c>
      <c r="D122" s="136" t="s">
        <v>149</v>
      </c>
      <c r="E122" s="137" t="s">
        <v>1125</v>
      </c>
      <c r="F122" s="138" t="s">
        <v>1126</v>
      </c>
      <c r="G122" s="139" t="s">
        <v>169</v>
      </c>
      <c r="H122" s="140">
        <v>9.02</v>
      </c>
      <c r="I122" s="141"/>
      <c r="J122" s="142">
        <f>ROUND(I122*H122,2)</f>
        <v>0</v>
      </c>
      <c r="K122" s="138" t="s">
        <v>153</v>
      </c>
      <c r="L122" s="31"/>
      <c r="M122" s="143" t="s">
        <v>3</v>
      </c>
      <c r="N122" s="144" t="s">
        <v>43</v>
      </c>
      <c r="O122" s="51"/>
      <c r="P122" s="145">
        <f>O122*H122</f>
        <v>0</v>
      </c>
      <c r="Q122" s="145">
        <v>0</v>
      </c>
      <c r="R122" s="145">
        <f>Q122*H122</f>
        <v>0</v>
      </c>
      <c r="S122" s="145">
        <v>0</v>
      </c>
      <c r="T122" s="146">
        <f>S122*H122</f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R122" s="147" t="s">
        <v>154</v>
      </c>
      <c r="AT122" s="147" t="s">
        <v>149</v>
      </c>
      <c r="AU122" s="147" t="s">
        <v>82</v>
      </c>
      <c r="AY122" s="15" t="s">
        <v>146</v>
      </c>
      <c r="BE122" s="148">
        <f>IF(N122="základní",J122,0)</f>
        <v>0</v>
      </c>
      <c r="BF122" s="148">
        <f>IF(N122="snížená",J122,0)</f>
        <v>0</v>
      </c>
      <c r="BG122" s="148">
        <f>IF(N122="zákl. přenesená",J122,0)</f>
        <v>0</v>
      </c>
      <c r="BH122" s="148">
        <f>IF(N122="sníž. přenesená",J122,0)</f>
        <v>0</v>
      </c>
      <c r="BI122" s="148">
        <f>IF(N122="nulová",J122,0)</f>
        <v>0</v>
      </c>
      <c r="BJ122" s="15" t="s">
        <v>80</v>
      </c>
      <c r="BK122" s="148">
        <f>ROUND(I122*H122,2)</f>
        <v>0</v>
      </c>
      <c r="BL122" s="15" t="s">
        <v>154</v>
      </c>
      <c r="BM122" s="147" t="s">
        <v>1127</v>
      </c>
    </row>
    <row r="123" spans="1:47" s="2" customFormat="1" ht="12">
      <c r="A123" s="30"/>
      <c r="B123" s="31"/>
      <c r="C123" s="30"/>
      <c r="D123" s="149" t="s">
        <v>156</v>
      </c>
      <c r="E123" s="30"/>
      <c r="F123" s="150" t="s">
        <v>1128</v>
      </c>
      <c r="G123" s="30"/>
      <c r="H123" s="30"/>
      <c r="I123" s="151"/>
      <c r="J123" s="30"/>
      <c r="K123" s="30"/>
      <c r="L123" s="31"/>
      <c r="M123" s="152"/>
      <c r="N123" s="153"/>
      <c r="O123" s="51"/>
      <c r="P123" s="51"/>
      <c r="Q123" s="51"/>
      <c r="R123" s="51"/>
      <c r="S123" s="51"/>
      <c r="T123" s="52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T123" s="15" t="s">
        <v>156</v>
      </c>
      <c r="AU123" s="15" t="s">
        <v>82</v>
      </c>
    </row>
    <row r="124" spans="1:65" s="2" customFormat="1" ht="24.2" customHeight="1">
      <c r="A124" s="30"/>
      <c r="B124" s="135"/>
      <c r="C124" s="136" t="s">
        <v>209</v>
      </c>
      <c r="D124" s="136" t="s">
        <v>149</v>
      </c>
      <c r="E124" s="137" t="s">
        <v>1129</v>
      </c>
      <c r="F124" s="138" t="s">
        <v>1130</v>
      </c>
      <c r="G124" s="139" t="s">
        <v>169</v>
      </c>
      <c r="H124" s="140">
        <v>9.02</v>
      </c>
      <c r="I124" s="141"/>
      <c r="J124" s="142">
        <f>ROUND(I124*H124,2)</f>
        <v>0</v>
      </c>
      <c r="K124" s="138" t="s">
        <v>153</v>
      </c>
      <c r="L124" s="31"/>
      <c r="M124" s="143" t="s">
        <v>3</v>
      </c>
      <c r="N124" s="144" t="s">
        <v>43</v>
      </c>
      <c r="O124" s="51"/>
      <c r="P124" s="145">
        <f>O124*H124</f>
        <v>0</v>
      </c>
      <c r="Q124" s="145">
        <v>0</v>
      </c>
      <c r="R124" s="145">
        <f>Q124*H124</f>
        <v>0</v>
      </c>
      <c r="S124" s="145">
        <v>0</v>
      </c>
      <c r="T124" s="146">
        <f>S124*H124</f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47" t="s">
        <v>154</v>
      </c>
      <c r="AT124" s="147" t="s">
        <v>149</v>
      </c>
      <c r="AU124" s="147" t="s">
        <v>82</v>
      </c>
      <c r="AY124" s="15" t="s">
        <v>146</v>
      </c>
      <c r="BE124" s="148">
        <f>IF(N124="základní",J124,0)</f>
        <v>0</v>
      </c>
      <c r="BF124" s="148">
        <f>IF(N124="snížená",J124,0)</f>
        <v>0</v>
      </c>
      <c r="BG124" s="148">
        <f>IF(N124="zákl. přenesená",J124,0)</f>
        <v>0</v>
      </c>
      <c r="BH124" s="148">
        <f>IF(N124="sníž. přenesená",J124,0)</f>
        <v>0</v>
      </c>
      <c r="BI124" s="148">
        <f>IF(N124="nulová",J124,0)</f>
        <v>0</v>
      </c>
      <c r="BJ124" s="15" t="s">
        <v>80</v>
      </c>
      <c r="BK124" s="148">
        <f>ROUND(I124*H124,2)</f>
        <v>0</v>
      </c>
      <c r="BL124" s="15" t="s">
        <v>154</v>
      </c>
      <c r="BM124" s="147" t="s">
        <v>1131</v>
      </c>
    </row>
    <row r="125" spans="1:47" s="2" customFormat="1" ht="12">
      <c r="A125" s="30"/>
      <c r="B125" s="31"/>
      <c r="C125" s="30"/>
      <c r="D125" s="149" t="s">
        <v>156</v>
      </c>
      <c r="E125" s="30"/>
      <c r="F125" s="150" t="s">
        <v>1132</v>
      </c>
      <c r="G125" s="30"/>
      <c r="H125" s="30"/>
      <c r="I125" s="151"/>
      <c r="J125" s="30"/>
      <c r="K125" s="30"/>
      <c r="L125" s="31"/>
      <c r="M125" s="152"/>
      <c r="N125" s="153"/>
      <c r="O125" s="51"/>
      <c r="P125" s="51"/>
      <c r="Q125" s="51"/>
      <c r="R125" s="51"/>
      <c r="S125" s="51"/>
      <c r="T125" s="52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T125" s="15" t="s">
        <v>156</v>
      </c>
      <c r="AU125" s="15" t="s">
        <v>82</v>
      </c>
    </row>
    <row r="126" spans="1:65" s="2" customFormat="1" ht="24.2" customHeight="1">
      <c r="A126" s="30"/>
      <c r="B126" s="135"/>
      <c r="C126" s="136" t="s">
        <v>214</v>
      </c>
      <c r="D126" s="136" t="s">
        <v>149</v>
      </c>
      <c r="E126" s="137" t="s">
        <v>1133</v>
      </c>
      <c r="F126" s="138" t="s">
        <v>1134</v>
      </c>
      <c r="G126" s="139" t="s">
        <v>195</v>
      </c>
      <c r="H126" s="140">
        <v>16.236</v>
      </c>
      <c r="I126" s="141"/>
      <c r="J126" s="142">
        <f>ROUND(I126*H126,2)</f>
        <v>0</v>
      </c>
      <c r="K126" s="138" t="s">
        <v>153</v>
      </c>
      <c r="L126" s="31"/>
      <c r="M126" s="143" t="s">
        <v>3</v>
      </c>
      <c r="N126" s="144" t="s">
        <v>43</v>
      </c>
      <c r="O126" s="51"/>
      <c r="P126" s="145">
        <f>O126*H126</f>
        <v>0</v>
      </c>
      <c r="Q126" s="145">
        <v>0</v>
      </c>
      <c r="R126" s="145">
        <f>Q126*H126</f>
        <v>0</v>
      </c>
      <c r="S126" s="145">
        <v>0</v>
      </c>
      <c r="T126" s="146">
        <f>S126*H126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47" t="s">
        <v>154</v>
      </c>
      <c r="AT126" s="147" t="s">
        <v>149</v>
      </c>
      <c r="AU126" s="147" t="s">
        <v>82</v>
      </c>
      <c r="AY126" s="15" t="s">
        <v>146</v>
      </c>
      <c r="BE126" s="148">
        <f>IF(N126="základní",J126,0)</f>
        <v>0</v>
      </c>
      <c r="BF126" s="148">
        <f>IF(N126="snížená",J126,0)</f>
        <v>0</v>
      </c>
      <c r="BG126" s="148">
        <f>IF(N126="zákl. přenesená",J126,0)</f>
        <v>0</v>
      </c>
      <c r="BH126" s="148">
        <f>IF(N126="sníž. přenesená",J126,0)</f>
        <v>0</v>
      </c>
      <c r="BI126" s="148">
        <f>IF(N126="nulová",J126,0)</f>
        <v>0</v>
      </c>
      <c r="BJ126" s="15" t="s">
        <v>80</v>
      </c>
      <c r="BK126" s="148">
        <f>ROUND(I126*H126,2)</f>
        <v>0</v>
      </c>
      <c r="BL126" s="15" t="s">
        <v>154</v>
      </c>
      <c r="BM126" s="147" t="s">
        <v>1135</v>
      </c>
    </row>
    <row r="127" spans="1:47" s="2" customFormat="1" ht="12">
      <c r="A127" s="30"/>
      <c r="B127" s="31"/>
      <c r="C127" s="30"/>
      <c r="D127" s="149" t="s">
        <v>156</v>
      </c>
      <c r="E127" s="30"/>
      <c r="F127" s="150" t="s">
        <v>1136</v>
      </c>
      <c r="G127" s="30"/>
      <c r="H127" s="30"/>
      <c r="I127" s="151"/>
      <c r="J127" s="30"/>
      <c r="K127" s="30"/>
      <c r="L127" s="31"/>
      <c r="M127" s="152"/>
      <c r="N127" s="153"/>
      <c r="O127" s="51"/>
      <c r="P127" s="51"/>
      <c r="Q127" s="51"/>
      <c r="R127" s="51"/>
      <c r="S127" s="51"/>
      <c r="T127" s="52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T127" s="15" t="s">
        <v>156</v>
      </c>
      <c r="AU127" s="15" t="s">
        <v>82</v>
      </c>
    </row>
    <row r="128" spans="1:65" s="2" customFormat="1" ht="24.2" customHeight="1">
      <c r="A128" s="30"/>
      <c r="B128" s="135"/>
      <c r="C128" s="136" t="s">
        <v>219</v>
      </c>
      <c r="D128" s="136" t="s">
        <v>149</v>
      </c>
      <c r="E128" s="137" t="s">
        <v>1137</v>
      </c>
      <c r="F128" s="138" t="s">
        <v>1138</v>
      </c>
      <c r="G128" s="139" t="s">
        <v>169</v>
      </c>
      <c r="H128" s="140">
        <v>9.02</v>
      </c>
      <c r="I128" s="141"/>
      <c r="J128" s="142">
        <f>ROUND(I128*H128,2)</f>
        <v>0</v>
      </c>
      <c r="K128" s="138" t="s">
        <v>153</v>
      </c>
      <c r="L128" s="31"/>
      <c r="M128" s="143" t="s">
        <v>3</v>
      </c>
      <c r="N128" s="144" t="s">
        <v>43</v>
      </c>
      <c r="O128" s="51"/>
      <c r="P128" s="145">
        <f>O128*H128</f>
        <v>0</v>
      </c>
      <c r="Q128" s="145">
        <v>0</v>
      </c>
      <c r="R128" s="145">
        <f>Q128*H128</f>
        <v>0</v>
      </c>
      <c r="S128" s="145">
        <v>0</v>
      </c>
      <c r="T128" s="146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47" t="s">
        <v>154</v>
      </c>
      <c r="AT128" s="147" t="s">
        <v>149</v>
      </c>
      <c r="AU128" s="147" t="s">
        <v>82</v>
      </c>
      <c r="AY128" s="15" t="s">
        <v>146</v>
      </c>
      <c r="BE128" s="148">
        <f>IF(N128="základní",J128,0)</f>
        <v>0</v>
      </c>
      <c r="BF128" s="148">
        <f>IF(N128="snížená",J128,0)</f>
        <v>0</v>
      </c>
      <c r="BG128" s="148">
        <f>IF(N128="zákl. přenesená",J128,0)</f>
        <v>0</v>
      </c>
      <c r="BH128" s="148">
        <f>IF(N128="sníž. přenesená",J128,0)</f>
        <v>0</v>
      </c>
      <c r="BI128" s="148">
        <f>IF(N128="nulová",J128,0)</f>
        <v>0</v>
      </c>
      <c r="BJ128" s="15" t="s">
        <v>80</v>
      </c>
      <c r="BK128" s="148">
        <f>ROUND(I128*H128,2)</f>
        <v>0</v>
      </c>
      <c r="BL128" s="15" t="s">
        <v>154</v>
      </c>
      <c r="BM128" s="147" t="s">
        <v>1139</v>
      </c>
    </row>
    <row r="129" spans="1:47" s="2" customFormat="1" ht="12">
      <c r="A129" s="30"/>
      <c r="B129" s="31"/>
      <c r="C129" s="30"/>
      <c r="D129" s="149" t="s">
        <v>156</v>
      </c>
      <c r="E129" s="30"/>
      <c r="F129" s="150" t="s">
        <v>1140</v>
      </c>
      <c r="G129" s="30"/>
      <c r="H129" s="30"/>
      <c r="I129" s="151"/>
      <c r="J129" s="30"/>
      <c r="K129" s="30"/>
      <c r="L129" s="31"/>
      <c r="M129" s="152"/>
      <c r="N129" s="153"/>
      <c r="O129" s="51"/>
      <c r="P129" s="51"/>
      <c r="Q129" s="51"/>
      <c r="R129" s="51"/>
      <c r="S129" s="51"/>
      <c r="T129" s="52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T129" s="15" t="s">
        <v>156</v>
      </c>
      <c r="AU129" s="15" t="s">
        <v>82</v>
      </c>
    </row>
    <row r="130" spans="1:65" s="2" customFormat="1" ht="24.2" customHeight="1">
      <c r="A130" s="30"/>
      <c r="B130" s="135"/>
      <c r="C130" s="136" t="s">
        <v>9</v>
      </c>
      <c r="D130" s="136" t="s">
        <v>149</v>
      </c>
      <c r="E130" s="137" t="s">
        <v>1141</v>
      </c>
      <c r="F130" s="138" t="s">
        <v>1142</v>
      </c>
      <c r="G130" s="139" t="s">
        <v>169</v>
      </c>
      <c r="H130" s="140">
        <v>3.3</v>
      </c>
      <c r="I130" s="141"/>
      <c r="J130" s="142">
        <f>ROUND(I130*H130,2)</f>
        <v>0</v>
      </c>
      <c r="K130" s="138" t="s">
        <v>153</v>
      </c>
      <c r="L130" s="31"/>
      <c r="M130" s="143" t="s">
        <v>3</v>
      </c>
      <c r="N130" s="144" t="s">
        <v>43</v>
      </c>
      <c r="O130" s="51"/>
      <c r="P130" s="145">
        <f>O130*H130</f>
        <v>0</v>
      </c>
      <c r="Q130" s="145">
        <v>0</v>
      </c>
      <c r="R130" s="145">
        <f>Q130*H130</f>
        <v>0</v>
      </c>
      <c r="S130" s="145">
        <v>0</v>
      </c>
      <c r="T130" s="146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47" t="s">
        <v>154</v>
      </c>
      <c r="AT130" s="147" t="s">
        <v>149</v>
      </c>
      <c r="AU130" s="147" t="s">
        <v>82</v>
      </c>
      <c r="AY130" s="15" t="s">
        <v>146</v>
      </c>
      <c r="BE130" s="148">
        <f>IF(N130="základní",J130,0)</f>
        <v>0</v>
      </c>
      <c r="BF130" s="148">
        <f>IF(N130="snížená",J130,0)</f>
        <v>0</v>
      </c>
      <c r="BG130" s="148">
        <f>IF(N130="zákl. přenesená",J130,0)</f>
        <v>0</v>
      </c>
      <c r="BH130" s="148">
        <f>IF(N130="sníž. přenesená",J130,0)</f>
        <v>0</v>
      </c>
      <c r="BI130" s="148">
        <f>IF(N130="nulová",J130,0)</f>
        <v>0</v>
      </c>
      <c r="BJ130" s="15" t="s">
        <v>80</v>
      </c>
      <c r="BK130" s="148">
        <f>ROUND(I130*H130,2)</f>
        <v>0</v>
      </c>
      <c r="BL130" s="15" t="s">
        <v>154</v>
      </c>
      <c r="BM130" s="147" t="s">
        <v>1143</v>
      </c>
    </row>
    <row r="131" spans="1:47" s="2" customFormat="1" ht="12">
      <c r="A131" s="30"/>
      <c r="B131" s="31"/>
      <c r="C131" s="30"/>
      <c r="D131" s="149" t="s">
        <v>156</v>
      </c>
      <c r="E131" s="30"/>
      <c r="F131" s="150" t="s">
        <v>1144</v>
      </c>
      <c r="G131" s="30"/>
      <c r="H131" s="30"/>
      <c r="I131" s="151"/>
      <c r="J131" s="30"/>
      <c r="K131" s="30"/>
      <c r="L131" s="31"/>
      <c r="M131" s="152"/>
      <c r="N131" s="153"/>
      <c r="O131" s="51"/>
      <c r="P131" s="51"/>
      <c r="Q131" s="51"/>
      <c r="R131" s="51"/>
      <c r="S131" s="51"/>
      <c r="T131" s="52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T131" s="15" t="s">
        <v>156</v>
      </c>
      <c r="AU131" s="15" t="s">
        <v>82</v>
      </c>
    </row>
    <row r="132" spans="1:65" s="2" customFormat="1" ht="44.25" customHeight="1">
      <c r="A132" s="30"/>
      <c r="B132" s="135"/>
      <c r="C132" s="136" t="s">
        <v>228</v>
      </c>
      <c r="D132" s="136" t="s">
        <v>149</v>
      </c>
      <c r="E132" s="137" t="s">
        <v>1145</v>
      </c>
      <c r="F132" s="138" t="s">
        <v>1146</v>
      </c>
      <c r="G132" s="139" t="s">
        <v>169</v>
      </c>
      <c r="H132" s="140">
        <v>2.2</v>
      </c>
      <c r="I132" s="141"/>
      <c r="J132" s="142">
        <f>ROUND(I132*H132,2)</f>
        <v>0</v>
      </c>
      <c r="K132" s="138" t="s">
        <v>153</v>
      </c>
      <c r="L132" s="31"/>
      <c r="M132" s="143" t="s">
        <v>3</v>
      </c>
      <c r="N132" s="144" t="s">
        <v>43</v>
      </c>
      <c r="O132" s="51"/>
      <c r="P132" s="145">
        <f>O132*H132</f>
        <v>0</v>
      </c>
      <c r="Q132" s="145">
        <v>0</v>
      </c>
      <c r="R132" s="145">
        <f>Q132*H132</f>
        <v>0</v>
      </c>
      <c r="S132" s="145">
        <v>0</v>
      </c>
      <c r="T132" s="146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47" t="s">
        <v>154</v>
      </c>
      <c r="AT132" s="147" t="s">
        <v>149</v>
      </c>
      <c r="AU132" s="147" t="s">
        <v>82</v>
      </c>
      <c r="AY132" s="15" t="s">
        <v>146</v>
      </c>
      <c r="BE132" s="148">
        <f>IF(N132="základní",J132,0)</f>
        <v>0</v>
      </c>
      <c r="BF132" s="148">
        <f>IF(N132="snížená",J132,0)</f>
        <v>0</v>
      </c>
      <c r="BG132" s="148">
        <f>IF(N132="zákl. přenesená",J132,0)</f>
        <v>0</v>
      </c>
      <c r="BH132" s="148">
        <f>IF(N132="sníž. přenesená",J132,0)</f>
        <v>0</v>
      </c>
      <c r="BI132" s="148">
        <f>IF(N132="nulová",J132,0)</f>
        <v>0</v>
      </c>
      <c r="BJ132" s="15" t="s">
        <v>80</v>
      </c>
      <c r="BK132" s="148">
        <f>ROUND(I132*H132,2)</f>
        <v>0</v>
      </c>
      <c r="BL132" s="15" t="s">
        <v>154</v>
      </c>
      <c r="BM132" s="147" t="s">
        <v>1147</v>
      </c>
    </row>
    <row r="133" spans="1:47" s="2" customFormat="1" ht="12">
      <c r="A133" s="30"/>
      <c r="B133" s="31"/>
      <c r="C133" s="30"/>
      <c r="D133" s="149" t="s">
        <v>156</v>
      </c>
      <c r="E133" s="30"/>
      <c r="F133" s="150" t="s">
        <v>1148</v>
      </c>
      <c r="G133" s="30"/>
      <c r="H133" s="30"/>
      <c r="I133" s="151"/>
      <c r="J133" s="30"/>
      <c r="K133" s="30"/>
      <c r="L133" s="31"/>
      <c r="M133" s="152"/>
      <c r="N133" s="153"/>
      <c r="O133" s="51"/>
      <c r="P133" s="51"/>
      <c r="Q133" s="51"/>
      <c r="R133" s="51"/>
      <c r="S133" s="51"/>
      <c r="T133" s="52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T133" s="15" t="s">
        <v>156</v>
      </c>
      <c r="AU133" s="15" t="s">
        <v>82</v>
      </c>
    </row>
    <row r="134" spans="1:65" s="2" customFormat="1" ht="16.5" customHeight="1">
      <c r="A134" s="30"/>
      <c r="B134" s="135"/>
      <c r="C134" s="154" t="s">
        <v>233</v>
      </c>
      <c r="D134" s="154" t="s">
        <v>275</v>
      </c>
      <c r="E134" s="155" t="s">
        <v>1149</v>
      </c>
      <c r="F134" s="156" t="s">
        <v>1150</v>
      </c>
      <c r="G134" s="157" t="s">
        <v>195</v>
      </c>
      <c r="H134" s="158">
        <v>4.4</v>
      </c>
      <c r="I134" s="159"/>
      <c r="J134" s="160">
        <f>ROUND(I134*H134,2)</f>
        <v>0</v>
      </c>
      <c r="K134" s="156" t="s">
        <v>153</v>
      </c>
      <c r="L134" s="161"/>
      <c r="M134" s="162" t="s">
        <v>3</v>
      </c>
      <c r="N134" s="163" t="s">
        <v>43</v>
      </c>
      <c r="O134" s="51"/>
      <c r="P134" s="145">
        <f>O134*H134</f>
        <v>0</v>
      </c>
      <c r="Q134" s="145">
        <v>1</v>
      </c>
      <c r="R134" s="145">
        <f>Q134*H134</f>
        <v>4.4</v>
      </c>
      <c r="S134" s="145">
        <v>0</v>
      </c>
      <c r="T134" s="146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47" t="s">
        <v>187</v>
      </c>
      <c r="AT134" s="147" t="s">
        <v>275</v>
      </c>
      <c r="AU134" s="147" t="s">
        <v>82</v>
      </c>
      <c r="AY134" s="15" t="s">
        <v>146</v>
      </c>
      <c r="BE134" s="148">
        <f>IF(N134="základní",J134,0)</f>
        <v>0</v>
      </c>
      <c r="BF134" s="148">
        <f>IF(N134="snížená",J134,0)</f>
        <v>0</v>
      </c>
      <c r="BG134" s="148">
        <f>IF(N134="zákl. přenesená",J134,0)</f>
        <v>0</v>
      </c>
      <c r="BH134" s="148">
        <f>IF(N134="sníž. přenesená",J134,0)</f>
        <v>0</v>
      </c>
      <c r="BI134" s="148">
        <f>IF(N134="nulová",J134,0)</f>
        <v>0</v>
      </c>
      <c r="BJ134" s="15" t="s">
        <v>80</v>
      </c>
      <c r="BK134" s="148">
        <f>ROUND(I134*H134,2)</f>
        <v>0</v>
      </c>
      <c r="BL134" s="15" t="s">
        <v>154</v>
      </c>
      <c r="BM134" s="147" t="s">
        <v>1151</v>
      </c>
    </row>
    <row r="135" spans="1:65" s="2" customFormat="1" ht="37.9" customHeight="1">
      <c r="A135" s="30"/>
      <c r="B135" s="135"/>
      <c r="C135" s="136" t="s">
        <v>237</v>
      </c>
      <c r="D135" s="136" t="s">
        <v>149</v>
      </c>
      <c r="E135" s="137" t="s">
        <v>1152</v>
      </c>
      <c r="F135" s="138" t="s">
        <v>1153</v>
      </c>
      <c r="G135" s="139" t="s">
        <v>169</v>
      </c>
      <c r="H135" s="140">
        <v>0.704</v>
      </c>
      <c r="I135" s="141"/>
      <c r="J135" s="142">
        <f>ROUND(I135*H135,2)</f>
        <v>0</v>
      </c>
      <c r="K135" s="138" t="s">
        <v>153</v>
      </c>
      <c r="L135" s="31"/>
      <c r="M135" s="143" t="s">
        <v>3</v>
      </c>
      <c r="N135" s="144" t="s">
        <v>43</v>
      </c>
      <c r="O135" s="51"/>
      <c r="P135" s="145">
        <f>O135*H135</f>
        <v>0</v>
      </c>
      <c r="Q135" s="145">
        <v>0</v>
      </c>
      <c r="R135" s="145">
        <f>Q135*H135</f>
        <v>0</v>
      </c>
      <c r="S135" s="145">
        <v>0</v>
      </c>
      <c r="T135" s="146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47" t="s">
        <v>154</v>
      </c>
      <c r="AT135" s="147" t="s">
        <v>149</v>
      </c>
      <c r="AU135" s="147" t="s">
        <v>82</v>
      </c>
      <c r="AY135" s="15" t="s">
        <v>146</v>
      </c>
      <c r="BE135" s="148">
        <f>IF(N135="základní",J135,0)</f>
        <v>0</v>
      </c>
      <c r="BF135" s="148">
        <f>IF(N135="snížená",J135,0)</f>
        <v>0</v>
      </c>
      <c r="BG135" s="148">
        <f>IF(N135="zákl. přenesená",J135,0)</f>
        <v>0</v>
      </c>
      <c r="BH135" s="148">
        <f>IF(N135="sníž. přenesená",J135,0)</f>
        <v>0</v>
      </c>
      <c r="BI135" s="148">
        <f>IF(N135="nulová",J135,0)</f>
        <v>0</v>
      </c>
      <c r="BJ135" s="15" t="s">
        <v>80</v>
      </c>
      <c r="BK135" s="148">
        <f>ROUND(I135*H135,2)</f>
        <v>0</v>
      </c>
      <c r="BL135" s="15" t="s">
        <v>154</v>
      </c>
      <c r="BM135" s="147" t="s">
        <v>1154</v>
      </c>
    </row>
    <row r="136" spans="1:47" s="2" customFormat="1" ht="12">
      <c r="A136" s="30"/>
      <c r="B136" s="31"/>
      <c r="C136" s="30"/>
      <c r="D136" s="149" t="s">
        <v>156</v>
      </c>
      <c r="E136" s="30"/>
      <c r="F136" s="150" t="s">
        <v>1155</v>
      </c>
      <c r="G136" s="30"/>
      <c r="H136" s="30"/>
      <c r="I136" s="151"/>
      <c r="J136" s="30"/>
      <c r="K136" s="30"/>
      <c r="L136" s="31"/>
      <c r="M136" s="152"/>
      <c r="N136" s="153"/>
      <c r="O136" s="51"/>
      <c r="P136" s="51"/>
      <c r="Q136" s="51"/>
      <c r="R136" s="51"/>
      <c r="S136" s="51"/>
      <c r="T136" s="52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T136" s="15" t="s">
        <v>156</v>
      </c>
      <c r="AU136" s="15" t="s">
        <v>82</v>
      </c>
    </row>
    <row r="137" spans="1:65" s="2" customFormat="1" ht="16.5" customHeight="1">
      <c r="A137" s="30"/>
      <c r="B137" s="135"/>
      <c r="C137" s="154" t="s">
        <v>242</v>
      </c>
      <c r="D137" s="154" t="s">
        <v>275</v>
      </c>
      <c r="E137" s="155" t="s">
        <v>1149</v>
      </c>
      <c r="F137" s="156" t="s">
        <v>1150</v>
      </c>
      <c r="G137" s="157" t="s">
        <v>195</v>
      </c>
      <c r="H137" s="158">
        <v>1.408</v>
      </c>
      <c r="I137" s="159"/>
      <c r="J137" s="160">
        <f>ROUND(I137*H137,2)</f>
        <v>0</v>
      </c>
      <c r="K137" s="156" t="s">
        <v>153</v>
      </c>
      <c r="L137" s="161"/>
      <c r="M137" s="162" t="s">
        <v>3</v>
      </c>
      <c r="N137" s="163" t="s">
        <v>43</v>
      </c>
      <c r="O137" s="51"/>
      <c r="P137" s="145">
        <f>O137*H137</f>
        <v>0</v>
      </c>
      <c r="Q137" s="145">
        <v>1</v>
      </c>
      <c r="R137" s="145">
        <f>Q137*H137</f>
        <v>1.408</v>
      </c>
      <c r="S137" s="145">
        <v>0</v>
      </c>
      <c r="T137" s="146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47" t="s">
        <v>187</v>
      </c>
      <c r="AT137" s="147" t="s">
        <v>275</v>
      </c>
      <c r="AU137" s="147" t="s">
        <v>82</v>
      </c>
      <c r="AY137" s="15" t="s">
        <v>146</v>
      </c>
      <c r="BE137" s="148">
        <f>IF(N137="základní",J137,0)</f>
        <v>0</v>
      </c>
      <c r="BF137" s="148">
        <f>IF(N137="snížená",J137,0)</f>
        <v>0</v>
      </c>
      <c r="BG137" s="148">
        <f>IF(N137="zákl. přenesená",J137,0)</f>
        <v>0</v>
      </c>
      <c r="BH137" s="148">
        <f>IF(N137="sníž. přenesená",J137,0)</f>
        <v>0</v>
      </c>
      <c r="BI137" s="148">
        <f>IF(N137="nulová",J137,0)</f>
        <v>0</v>
      </c>
      <c r="BJ137" s="15" t="s">
        <v>80</v>
      </c>
      <c r="BK137" s="148">
        <f>ROUND(I137*H137,2)</f>
        <v>0</v>
      </c>
      <c r="BL137" s="15" t="s">
        <v>154</v>
      </c>
      <c r="BM137" s="147" t="s">
        <v>1156</v>
      </c>
    </row>
    <row r="138" spans="2:63" s="12" customFormat="1" ht="22.9" customHeight="1">
      <c r="B138" s="122"/>
      <c r="D138" s="123" t="s">
        <v>71</v>
      </c>
      <c r="E138" s="133" t="s">
        <v>82</v>
      </c>
      <c r="F138" s="133" t="s">
        <v>1157</v>
      </c>
      <c r="I138" s="125"/>
      <c r="J138" s="134">
        <f>BK138</f>
        <v>0</v>
      </c>
      <c r="L138" s="122"/>
      <c r="M138" s="127"/>
      <c r="N138" s="128"/>
      <c r="O138" s="128"/>
      <c r="P138" s="129">
        <f>SUM(P139:P140)</f>
        <v>0</v>
      </c>
      <c r="Q138" s="128"/>
      <c r="R138" s="129">
        <f>SUM(R139:R140)</f>
        <v>0.2376</v>
      </c>
      <c r="S138" s="128"/>
      <c r="T138" s="130">
        <f>SUM(T139:T140)</f>
        <v>0</v>
      </c>
      <c r="AR138" s="123" t="s">
        <v>80</v>
      </c>
      <c r="AT138" s="131" t="s">
        <v>71</v>
      </c>
      <c r="AU138" s="131" t="s">
        <v>80</v>
      </c>
      <c r="AY138" s="123" t="s">
        <v>146</v>
      </c>
      <c r="BK138" s="132">
        <f>SUM(BK139:BK140)</f>
        <v>0</v>
      </c>
    </row>
    <row r="139" spans="1:65" s="2" customFormat="1" ht="16.5" customHeight="1">
      <c r="A139" s="30"/>
      <c r="B139" s="135"/>
      <c r="C139" s="136" t="s">
        <v>246</v>
      </c>
      <c r="D139" s="136" t="s">
        <v>149</v>
      </c>
      <c r="E139" s="137" t="s">
        <v>1158</v>
      </c>
      <c r="F139" s="138" t="s">
        <v>1159</v>
      </c>
      <c r="G139" s="139" t="s">
        <v>169</v>
      </c>
      <c r="H139" s="140">
        <v>0.11</v>
      </c>
      <c r="I139" s="141"/>
      <c r="J139" s="142">
        <f>ROUND(I139*H139,2)</f>
        <v>0</v>
      </c>
      <c r="K139" s="138" t="s">
        <v>153</v>
      </c>
      <c r="L139" s="31"/>
      <c r="M139" s="143" t="s">
        <v>3</v>
      </c>
      <c r="N139" s="144" t="s">
        <v>43</v>
      </c>
      <c r="O139" s="51"/>
      <c r="P139" s="145">
        <f>O139*H139</f>
        <v>0</v>
      </c>
      <c r="Q139" s="145">
        <v>2.16</v>
      </c>
      <c r="R139" s="145">
        <f>Q139*H139</f>
        <v>0.2376</v>
      </c>
      <c r="S139" s="145">
        <v>0</v>
      </c>
      <c r="T139" s="146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47" t="s">
        <v>154</v>
      </c>
      <c r="AT139" s="147" t="s">
        <v>149</v>
      </c>
      <c r="AU139" s="147" t="s">
        <v>82</v>
      </c>
      <c r="AY139" s="15" t="s">
        <v>146</v>
      </c>
      <c r="BE139" s="148">
        <f>IF(N139="základní",J139,0)</f>
        <v>0</v>
      </c>
      <c r="BF139" s="148">
        <f>IF(N139="snížená",J139,0)</f>
        <v>0</v>
      </c>
      <c r="BG139" s="148">
        <f>IF(N139="zákl. přenesená",J139,0)</f>
        <v>0</v>
      </c>
      <c r="BH139" s="148">
        <f>IF(N139="sníž. přenesená",J139,0)</f>
        <v>0</v>
      </c>
      <c r="BI139" s="148">
        <f>IF(N139="nulová",J139,0)</f>
        <v>0</v>
      </c>
      <c r="BJ139" s="15" t="s">
        <v>80</v>
      </c>
      <c r="BK139" s="148">
        <f>ROUND(I139*H139,2)</f>
        <v>0</v>
      </c>
      <c r="BL139" s="15" t="s">
        <v>154</v>
      </c>
      <c r="BM139" s="147" t="s">
        <v>1160</v>
      </c>
    </row>
    <row r="140" spans="1:47" s="2" customFormat="1" ht="12">
      <c r="A140" s="30"/>
      <c r="B140" s="31"/>
      <c r="C140" s="30"/>
      <c r="D140" s="149" t="s">
        <v>156</v>
      </c>
      <c r="E140" s="30"/>
      <c r="F140" s="150" t="s">
        <v>1161</v>
      </c>
      <c r="G140" s="30"/>
      <c r="H140" s="30"/>
      <c r="I140" s="151"/>
      <c r="J140" s="30"/>
      <c r="K140" s="30"/>
      <c r="L140" s="31"/>
      <c r="M140" s="152"/>
      <c r="N140" s="153"/>
      <c r="O140" s="51"/>
      <c r="P140" s="51"/>
      <c r="Q140" s="51"/>
      <c r="R140" s="51"/>
      <c r="S140" s="51"/>
      <c r="T140" s="52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T140" s="15" t="s">
        <v>156</v>
      </c>
      <c r="AU140" s="15" t="s">
        <v>82</v>
      </c>
    </row>
    <row r="141" spans="2:63" s="12" customFormat="1" ht="22.9" customHeight="1">
      <c r="B141" s="122"/>
      <c r="D141" s="123" t="s">
        <v>71</v>
      </c>
      <c r="E141" s="133" t="s">
        <v>147</v>
      </c>
      <c r="F141" s="133" t="s">
        <v>148</v>
      </c>
      <c r="I141" s="125"/>
      <c r="J141" s="134">
        <f>BK141</f>
        <v>0</v>
      </c>
      <c r="L141" s="122"/>
      <c r="M141" s="127"/>
      <c r="N141" s="128"/>
      <c r="O141" s="128"/>
      <c r="P141" s="129">
        <f>SUM(P142:P146)</f>
        <v>0</v>
      </c>
      <c r="Q141" s="128"/>
      <c r="R141" s="129">
        <f>SUM(R142:R146)</f>
        <v>6.7052700000000005</v>
      </c>
      <c r="S141" s="128"/>
      <c r="T141" s="130">
        <f>SUM(T142:T146)</f>
        <v>0</v>
      </c>
      <c r="AR141" s="123" t="s">
        <v>80</v>
      </c>
      <c r="AT141" s="131" t="s">
        <v>71</v>
      </c>
      <c r="AU141" s="131" t="s">
        <v>80</v>
      </c>
      <c r="AY141" s="123" t="s">
        <v>146</v>
      </c>
      <c r="BK141" s="132">
        <f>SUM(BK142:BK146)</f>
        <v>0</v>
      </c>
    </row>
    <row r="142" spans="1:65" s="2" customFormat="1" ht="16.5" customHeight="1">
      <c r="A142" s="30"/>
      <c r="B142" s="135"/>
      <c r="C142" s="136" t="s">
        <v>8</v>
      </c>
      <c r="D142" s="136" t="s">
        <v>149</v>
      </c>
      <c r="E142" s="137" t="s">
        <v>1162</v>
      </c>
      <c r="F142" s="138" t="s">
        <v>1163</v>
      </c>
      <c r="G142" s="139" t="s">
        <v>342</v>
      </c>
      <c r="H142" s="140">
        <v>1</v>
      </c>
      <c r="I142" s="141"/>
      <c r="J142" s="142">
        <f>ROUND(I142*H142,2)</f>
        <v>0</v>
      </c>
      <c r="K142" s="138" t="s">
        <v>153</v>
      </c>
      <c r="L142" s="31"/>
      <c r="M142" s="143" t="s">
        <v>3</v>
      </c>
      <c r="N142" s="144" t="s">
        <v>43</v>
      </c>
      <c r="O142" s="51"/>
      <c r="P142" s="145">
        <f>O142*H142</f>
        <v>0</v>
      </c>
      <c r="Q142" s="145">
        <v>0</v>
      </c>
      <c r="R142" s="145">
        <f>Q142*H142</f>
        <v>0</v>
      </c>
      <c r="S142" s="145">
        <v>0</v>
      </c>
      <c r="T142" s="146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47" t="s">
        <v>154</v>
      </c>
      <c r="AT142" s="147" t="s">
        <v>149</v>
      </c>
      <c r="AU142" s="147" t="s">
        <v>82</v>
      </c>
      <c r="AY142" s="15" t="s">
        <v>146</v>
      </c>
      <c r="BE142" s="148">
        <f>IF(N142="základní",J142,0)</f>
        <v>0</v>
      </c>
      <c r="BF142" s="148">
        <f>IF(N142="snížená",J142,0)</f>
        <v>0</v>
      </c>
      <c r="BG142" s="148">
        <f>IF(N142="zákl. přenesená",J142,0)</f>
        <v>0</v>
      </c>
      <c r="BH142" s="148">
        <f>IF(N142="sníž. přenesená",J142,0)</f>
        <v>0</v>
      </c>
      <c r="BI142" s="148">
        <f>IF(N142="nulová",J142,0)</f>
        <v>0</v>
      </c>
      <c r="BJ142" s="15" t="s">
        <v>80</v>
      </c>
      <c r="BK142" s="148">
        <f>ROUND(I142*H142,2)</f>
        <v>0</v>
      </c>
      <c r="BL142" s="15" t="s">
        <v>154</v>
      </c>
      <c r="BM142" s="147" t="s">
        <v>1164</v>
      </c>
    </row>
    <row r="143" spans="1:47" s="2" customFormat="1" ht="12">
      <c r="A143" s="30"/>
      <c r="B143" s="31"/>
      <c r="C143" s="30"/>
      <c r="D143" s="149" t="s">
        <v>156</v>
      </c>
      <c r="E143" s="30"/>
      <c r="F143" s="150" t="s">
        <v>1165</v>
      </c>
      <c r="G143" s="30"/>
      <c r="H143" s="30"/>
      <c r="I143" s="151"/>
      <c r="J143" s="30"/>
      <c r="K143" s="30"/>
      <c r="L143" s="31"/>
      <c r="M143" s="152"/>
      <c r="N143" s="153"/>
      <c r="O143" s="51"/>
      <c r="P143" s="51"/>
      <c r="Q143" s="51"/>
      <c r="R143" s="51"/>
      <c r="S143" s="51"/>
      <c r="T143" s="52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T143" s="15" t="s">
        <v>156</v>
      </c>
      <c r="AU143" s="15" t="s">
        <v>82</v>
      </c>
    </row>
    <row r="144" spans="1:65" s="2" customFormat="1" ht="16.5" customHeight="1">
      <c r="A144" s="30"/>
      <c r="B144" s="135"/>
      <c r="C144" s="154" t="s">
        <v>255</v>
      </c>
      <c r="D144" s="154" t="s">
        <v>275</v>
      </c>
      <c r="E144" s="155" t="s">
        <v>1166</v>
      </c>
      <c r="F144" s="156" t="s">
        <v>1167</v>
      </c>
      <c r="G144" s="157" t="s">
        <v>342</v>
      </c>
      <c r="H144" s="158">
        <v>1</v>
      </c>
      <c r="I144" s="159"/>
      <c r="J144" s="160">
        <f>ROUND(I144*H144,2)</f>
        <v>0</v>
      </c>
      <c r="K144" s="156" t="s">
        <v>153</v>
      </c>
      <c r="L144" s="161"/>
      <c r="M144" s="162" t="s">
        <v>3</v>
      </c>
      <c r="N144" s="163" t="s">
        <v>43</v>
      </c>
      <c r="O144" s="51"/>
      <c r="P144" s="145">
        <f>O144*H144</f>
        <v>0</v>
      </c>
      <c r="Q144" s="145">
        <v>4.003</v>
      </c>
      <c r="R144" s="145">
        <f>Q144*H144</f>
        <v>4.003</v>
      </c>
      <c r="S144" s="145">
        <v>0</v>
      </c>
      <c r="T144" s="146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47" t="s">
        <v>187</v>
      </c>
      <c r="AT144" s="147" t="s">
        <v>275</v>
      </c>
      <c r="AU144" s="147" t="s">
        <v>82</v>
      </c>
      <c r="AY144" s="15" t="s">
        <v>146</v>
      </c>
      <c r="BE144" s="148">
        <f>IF(N144="základní",J144,0)</f>
        <v>0</v>
      </c>
      <c r="BF144" s="148">
        <f>IF(N144="snížená",J144,0)</f>
        <v>0</v>
      </c>
      <c r="BG144" s="148">
        <f>IF(N144="zákl. přenesená",J144,0)</f>
        <v>0</v>
      </c>
      <c r="BH144" s="148">
        <f>IF(N144="sníž. přenesená",J144,0)</f>
        <v>0</v>
      </c>
      <c r="BI144" s="148">
        <f>IF(N144="nulová",J144,0)</f>
        <v>0</v>
      </c>
      <c r="BJ144" s="15" t="s">
        <v>80</v>
      </c>
      <c r="BK144" s="148">
        <f>ROUND(I144*H144,2)</f>
        <v>0</v>
      </c>
      <c r="BL144" s="15" t="s">
        <v>154</v>
      </c>
      <c r="BM144" s="147" t="s">
        <v>1168</v>
      </c>
    </row>
    <row r="145" spans="1:65" s="2" customFormat="1" ht="16.5" customHeight="1">
      <c r="A145" s="30"/>
      <c r="B145" s="135"/>
      <c r="C145" s="154" t="s">
        <v>259</v>
      </c>
      <c r="D145" s="154" t="s">
        <v>275</v>
      </c>
      <c r="E145" s="155" t="s">
        <v>1169</v>
      </c>
      <c r="F145" s="156" t="s">
        <v>1170</v>
      </c>
      <c r="G145" s="157" t="s">
        <v>342</v>
      </c>
      <c r="H145" s="158">
        <v>1</v>
      </c>
      <c r="I145" s="159"/>
      <c r="J145" s="160">
        <f>ROUND(I145*H145,2)</f>
        <v>0</v>
      </c>
      <c r="K145" s="156" t="s">
        <v>153</v>
      </c>
      <c r="L145" s="161"/>
      <c r="M145" s="162" t="s">
        <v>3</v>
      </c>
      <c r="N145" s="163" t="s">
        <v>43</v>
      </c>
      <c r="O145" s="51"/>
      <c r="P145" s="145">
        <f>O145*H145</f>
        <v>0</v>
      </c>
      <c r="Q145" s="145">
        <v>2.70227</v>
      </c>
      <c r="R145" s="145">
        <f>Q145*H145</f>
        <v>2.70227</v>
      </c>
      <c r="S145" s="145">
        <v>0</v>
      </c>
      <c r="T145" s="146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47" t="s">
        <v>187</v>
      </c>
      <c r="AT145" s="147" t="s">
        <v>275</v>
      </c>
      <c r="AU145" s="147" t="s">
        <v>82</v>
      </c>
      <c r="AY145" s="15" t="s">
        <v>146</v>
      </c>
      <c r="BE145" s="148">
        <f>IF(N145="základní",J145,0)</f>
        <v>0</v>
      </c>
      <c r="BF145" s="148">
        <f>IF(N145="snížená",J145,0)</f>
        <v>0</v>
      </c>
      <c r="BG145" s="148">
        <f>IF(N145="zákl. přenesená",J145,0)</f>
        <v>0</v>
      </c>
      <c r="BH145" s="148">
        <f>IF(N145="sníž. přenesená",J145,0)</f>
        <v>0</v>
      </c>
      <c r="BI145" s="148">
        <f>IF(N145="nulová",J145,0)</f>
        <v>0</v>
      </c>
      <c r="BJ145" s="15" t="s">
        <v>80</v>
      </c>
      <c r="BK145" s="148">
        <f>ROUND(I145*H145,2)</f>
        <v>0</v>
      </c>
      <c r="BL145" s="15" t="s">
        <v>154</v>
      </c>
      <c r="BM145" s="147" t="s">
        <v>1171</v>
      </c>
    </row>
    <row r="146" spans="1:65" s="2" customFormat="1" ht="16.5" customHeight="1">
      <c r="A146" s="30"/>
      <c r="B146" s="135"/>
      <c r="C146" s="136" t="s">
        <v>264</v>
      </c>
      <c r="D146" s="136" t="s">
        <v>149</v>
      </c>
      <c r="E146" s="137" t="s">
        <v>1172</v>
      </c>
      <c r="F146" s="138" t="s">
        <v>1173</v>
      </c>
      <c r="G146" s="139" t="s">
        <v>347</v>
      </c>
      <c r="H146" s="140">
        <v>1</v>
      </c>
      <c r="I146" s="141"/>
      <c r="J146" s="142">
        <f>ROUND(I146*H146,2)</f>
        <v>0</v>
      </c>
      <c r="K146" s="138" t="s">
        <v>3</v>
      </c>
      <c r="L146" s="31"/>
      <c r="M146" s="143" t="s">
        <v>3</v>
      </c>
      <c r="N146" s="144" t="s">
        <v>43</v>
      </c>
      <c r="O146" s="51"/>
      <c r="P146" s="145">
        <f>O146*H146</f>
        <v>0</v>
      </c>
      <c r="Q146" s="145">
        <v>0</v>
      </c>
      <c r="R146" s="145">
        <f>Q146*H146</f>
        <v>0</v>
      </c>
      <c r="S146" s="145">
        <v>0</v>
      </c>
      <c r="T146" s="146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47" t="s">
        <v>154</v>
      </c>
      <c r="AT146" s="147" t="s">
        <v>149</v>
      </c>
      <c r="AU146" s="147" t="s">
        <v>82</v>
      </c>
      <c r="AY146" s="15" t="s">
        <v>146</v>
      </c>
      <c r="BE146" s="148">
        <f>IF(N146="základní",J146,0)</f>
        <v>0</v>
      </c>
      <c r="BF146" s="148">
        <f>IF(N146="snížená",J146,0)</f>
        <v>0</v>
      </c>
      <c r="BG146" s="148">
        <f>IF(N146="zákl. přenesená",J146,0)</f>
        <v>0</v>
      </c>
      <c r="BH146" s="148">
        <f>IF(N146="sníž. přenesená",J146,0)</f>
        <v>0</v>
      </c>
      <c r="BI146" s="148">
        <f>IF(N146="nulová",J146,0)</f>
        <v>0</v>
      </c>
      <c r="BJ146" s="15" t="s">
        <v>80</v>
      </c>
      <c r="BK146" s="148">
        <f>ROUND(I146*H146,2)</f>
        <v>0</v>
      </c>
      <c r="BL146" s="15" t="s">
        <v>154</v>
      </c>
      <c r="BM146" s="147" t="s">
        <v>1174</v>
      </c>
    </row>
    <row r="147" spans="2:63" s="12" customFormat="1" ht="22.9" customHeight="1">
      <c r="B147" s="122"/>
      <c r="D147" s="123" t="s">
        <v>71</v>
      </c>
      <c r="E147" s="133" t="s">
        <v>154</v>
      </c>
      <c r="F147" s="133" t="s">
        <v>166</v>
      </c>
      <c r="I147" s="125"/>
      <c r="J147" s="134">
        <f>BK147</f>
        <v>0</v>
      </c>
      <c r="L147" s="122"/>
      <c r="M147" s="127"/>
      <c r="N147" s="128"/>
      <c r="O147" s="128"/>
      <c r="P147" s="129">
        <f>SUM(P148:P149)</f>
        <v>0</v>
      </c>
      <c r="Q147" s="128"/>
      <c r="R147" s="129">
        <f>SUM(R148:R149)</f>
        <v>1.2479082000000001</v>
      </c>
      <c r="S147" s="128"/>
      <c r="T147" s="130">
        <f>SUM(T148:T149)</f>
        <v>0</v>
      </c>
      <c r="AR147" s="123" t="s">
        <v>80</v>
      </c>
      <c r="AT147" s="131" t="s">
        <v>71</v>
      </c>
      <c r="AU147" s="131" t="s">
        <v>80</v>
      </c>
      <c r="AY147" s="123" t="s">
        <v>146</v>
      </c>
      <c r="BK147" s="132">
        <f>SUM(BK148:BK149)</f>
        <v>0</v>
      </c>
    </row>
    <row r="148" spans="1:65" s="2" customFormat="1" ht="21.75" customHeight="1">
      <c r="A148" s="30"/>
      <c r="B148" s="135"/>
      <c r="C148" s="136" t="s">
        <v>269</v>
      </c>
      <c r="D148" s="136" t="s">
        <v>149</v>
      </c>
      <c r="E148" s="137" t="s">
        <v>1175</v>
      </c>
      <c r="F148" s="138" t="s">
        <v>1176</v>
      </c>
      <c r="G148" s="139" t="s">
        <v>169</v>
      </c>
      <c r="H148" s="140">
        <v>0.66</v>
      </c>
      <c r="I148" s="141"/>
      <c r="J148" s="142">
        <f>ROUND(I148*H148,2)</f>
        <v>0</v>
      </c>
      <c r="K148" s="138" t="s">
        <v>153</v>
      </c>
      <c r="L148" s="31"/>
      <c r="M148" s="143" t="s">
        <v>3</v>
      </c>
      <c r="N148" s="144" t="s">
        <v>43</v>
      </c>
      <c r="O148" s="51"/>
      <c r="P148" s="145">
        <f>O148*H148</f>
        <v>0</v>
      </c>
      <c r="Q148" s="145">
        <v>1.89077</v>
      </c>
      <c r="R148" s="145">
        <f>Q148*H148</f>
        <v>1.2479082000000001</v>
      </c>
      <c r="S148" s="145">
        <v>0</v>
      </c>
      <c r="T148" s="146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47" t="s">
        <v>154</v>
      </c>
      <c r="AT148" s="147" t="s">
        <v>149</v>
      </c>
      <c r="AU148" s="147" t="s">
        <v>82</v>
      </c>
      <c r="AY148" s="15" t="s">
        <v>146</v>
      </c>
      <c r="BE148" s="148">
        <f>IF(N148="základní",J148,0)</f>
        <v>0</v>
      </c>
      <c r="BF148" s="148">
        <f>IF(N148="snížená",J148,0)</f>
        <v>0</v>
      </c>
      <c r="BG148" s="148">
        <f>IF(N148="zákl. přenesená",J148,0)</f>
        <v>0</v>
      </c>
      <c r="BH148" s="148">
        <f>IF(N148="sníž. přenesená",J148,0)</f>
        <v>0</v>
      </c>
      <c r="BI148" s="148">
        <f>IF(N148="nulová",J148,0)</f>
        <v>0</v>
      </c>
      <c r="BJ148" s="15" t="s">
        <v>80</v>
      </c>
      <c r="BK148" s="148">
        <f>ROUND(I148*H148,2)</f>
        <v>0</v>
      </c>
      <c r="BL148" s="15" t="s">
        <v>154</v>
      </c>
      <c r="BM148" s="147" t="s">
        <v>1177</v>
      </c>
    </row>
    <row r="149" spans="1:47" s="2" customFormat="1" ht="12">
      <c r="A149" s="30"/>
      <c r="B149" s="31"/>
      <c r="C149" s="30"/>
      <c r="D149" s="149" t="s">
        <v>156</v>
      </c>
      <c r="E149" s="30"/>
      <c r="F149" s="150" t="s">
        <v>1178</v>
      </c>
      <c r="G149" s="30"/>
      <c r="H149" s="30"/>
      <c r="I149" s="151"/>
      <c r="J149" s="30"/>
      <c r="K149" s="30"/>
      <c r="L149" s="31"/>
      <c r="M149" s="152"/>
      <c r="N149" s="153"/>
      <c r="O149" s="51"/>
      <c r="P149" s="51"/>
      <c r="Q149" s="51"/>
      <c r="R149" s="51"/>
      <c r="S149" s="51"/>
      <c r="T149" s="52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T149" s="15" t="s">
        <v>156</v>
      </c>
      <c r="AU149" s="15" t="s">
        <v>82</v>
      </c>
    </row>
    <row r="150" spans="2:63" s="12" customFormat="1" ht="22.9" customHeight="1">
      <c r="B150" s="122"/>
      <c r="D150" s="123" t="s">
        <v>71</v>
      </c>
      <c r="E150" s="133" t="s">
        <v>177</v>
      </c>
      <c r="F150" s="133" t="s">
        <v>198</v>
      </c>
      <c r="I150" s="125"/>
      <c r="J150" s="134">
        <f>BK150</f>
        <v>0</v>
      </c>
      <c r="L150" s="122"/>
      <c r="M150" s="127"/>
      <c r="N150" s="128"/>
      <c r="O150" s="128"/>
      <c r="P150" s="129">
        <f>SUM(P151:P152)</f>
        <v>0</v>
      </c>
      <c r="Q150" s="128"/>
      <c r="R150" s="129">
        <f>SUM(R151:R152)</f>
        <v>0.2531122</v>
      </c>
      <c r="S150" s="128"/>
      <c r="T150" s="130">
        <f>SUM(T151:T152)</f>
        <v>0</v>
      </c>
      <c r="AR150" s="123" t="s">
        <v>80</v>
      </c>
      <c r="AT150" s="131" t="s">
        <v>71</v>
      </c>
      <c r="AU150" s="131" t="s">
        <v>80</v>
      </c>
      <c r="AY150" s="123" t="s">
        <v>146</v>
      </c>
      <c r="BK150" s="132">
        <f>SUM(BK151:BK152)</f>
        <v>0</v>
      </c>
    </row>
    <row r="151" spans="1:65" s="2" customFormat="1" ht="21.75" customHeight="1">
      <c r="A151" s="30"/>
      <c r="B151" s="135"/>
      <c r="C151" s="136" t="s">
        <v>274</v>
      </c>
      <c r="D151" s="136" t="s">
        <v>149</v>
      </c>
      <c r="E151" s="137" t="s">
        <v>1179</v>
      </c>
      <c r="F151" s="138" t="s">
        <v>1180</v>
      </c>
      <c r="G151" s="139" t="s">
        <v>169</v>
      </c>
      <c r="H151" s="140">
        <v>0.11</v>
      </c>
      <c r="I151" s="141"/>
      <c r="J151" s="142">
        <f>ROUND(I151*H151,2)</f>
        <v>0</v>
      </c>
      <c r="K151" s="138" t="s">
        <v>153</v>
      </c>
      <c r="L151" s="31"/>
      <c r="M151" s="143" t="s">
        <v>3</v>
      </c>
      <c r="N151" s="144" t="s">
        <v>43</v>
      </c>
      <c r="O151" s="51"/>
      <c r="P151" s="145">
        <f>O151*H151</f>
        <v>0</v>
      </c>
      <c r="Q151" s="145">
        <v>2.30102</v>
      </c>
      <c r="R151" s="145">
        <f>Q151*H151</f>
        <v>0.2531122</v>
      </c>
      <c r="S151" s="145">
        <v>0</v>
      </c>
      <c r="T151" s="146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47" t="s">
        <v>154</v>
      </c>
      <c r="AT151" s="147" t="s">
        <v>149</v>
      </c>
      <c r="AU151" s="147" t="s">
        <v>82</v>
      </c>
      <c r="AY151" s="15" t="s">
        <v>146</v>
      </c>
      <c r="BE151" s="148">
        <f>IF(N151="základní",J151,0)</f>
        <v>0</v>
      </c>
      <c r="BF151" s="148">
        <f>IF(N151="snížená",J151,0)</f>
        <v>0</v>
      </c>
      <c r="BG151" s="148">
        <f>IF(N151="zákl. přenesená",J151,0)</f>
        <v>0</v>
      </c>
      <c r="BH151" s="148">
        <f>IF(N151="sníž. přenesená",J151,0)</f>
        <v>0</v>
      </c>
      <c r="BI151" s="148">
        <f>IF(N151="nulová",J151,0)</f>
        <v>0</v>
      </c>
      <c r="BJ151" s="15" t="s">
        <v>80</v>
      </c>
      <c r="BK151" s="148">
        <f>ROUND(I151*H151,2)</f>
        <v>0</v>
      </c>
      <c r="BL151" s="15" t="s">
        <v>154</v>
      </c>
      <c r="BM151" s="147" t="s">
        <v>1181</v>
      </c>
    </row>
    <row r="152" spans="1:47" s="2" customFormat="1" ht="12">
      <c r="A152" s="30"/>
      <c r="B152" s="31"/>
      <c r="C152" s="30"/>
      <c r="D152" s="149" t="s">
        <v>156</v>
      </c>
      <c r="E152" s="30"/>
      <c r="F152" s="150" t="s">
        <v>1182</v>
      </c>
      <c r="G152" s="30"/>
      <c r="H152" s="30"/>
      <c r="I152" s="151"/>
      <c r="J152" s="30"/>
      <c r="K152" s="30"/>
      <c r="L152" s="31"/>
      <c r="M152" s="152"/>
      <c r="N152" s="153"/>
      <c r="O152" s="51"/>
      <c r="P152" s="51"/>
      <c r="Q152" s="51"/>
      <c r="R152" s="51"/>
      <c r="S152" s="51"/>
      <c r="T152" s="52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T152" s="15" t="s">
        <v>156</v>
      </c>
      <c r="AU152" s="15" t="s">
        <v>82</v>
      </c>
    </row>
    <row r="153" spans="2:63" s="12" customFormat="1" ht="22.9" customHeight="1">
      <c r="B153" s="122"/>
      <c r="D153" s="123" t="s">
        <v>71</v>
      </c>
      <c r="E153" s="133" t="s">
        <v>192</v>
      </c>
      <c r="F153" s="133" t="s">
        <v>320</v>
      </c>
      <c r="I153" s="125"/>
      <c r="J153" s="134">
        <f>BK153</f>
        <v>0</v>
      </c>
      <c r="L153" s="122"/>
      <c r="M153" s="127"/>
      <c r="N153" s="128"/>
      <c r="O153" s="128"/>
      <c r="P153" s="129">
        <f>SUM(P154:P157)</f>
        <v>0</v>
      </c>
      <c r="Q153" s="128"/>
      <c r="R153" s="129">
        <f>SUM(R154:R157)</f>
        <v>0.021</v>
      </c>
      <c r="S153" s="128"/>
      <c r="T153" s="130">
        <f>SUM(T154:T157)</f>
        <v>0.528</v>
      </c>
      <c r="AR153" s="123" t="s">
        <v>80</v>
      </c>
      <c r="AT153" s="131" t="s">
        <v>71</v>
      </c>
      <c r="AU153" s="131" t="s">
        <v>80</v>
      </c>
      <c r="AY153" s="123" t="s">
        <v>146</v>
      </c>
      <c r="BK153" s="132">
        <f>SUM(BK154:BK157)</f>
        <v>0</v>
      </c>
    </row>
    <row r="154" spans="1:65" s="2" customFormat="1" ht="24.2" customHeight="1">
      <c r="A154" s="30"/>
      <c r="B154" s="135"/>
      <c r="C154" s="136" t="s">
        <v>279</v>
      </c>
      <c r="D154" s="136" t="s">
        <v>149</v>
      </c>
      <c r="E154" s="137" t="s">
        <v>1183</v>
      </c>
      <c r="F154" s="138" t="s">
        <v>1184</v>
      </c>
      <c r="G154" s="139" t="s">
        <v>152</v>
      </c>
      <c r="H154" s="140">
        <v>100</v>
      </c>
      <c r="I154" s="141"/>
      <c r="J154" s="142">
        <f>ROUND(I154*H154,2)</f>
        <v>0</v>
      </c>
      <c r="K154" s="138" t="s">
        <v>153</v>
      </c>
      <c r="L154" s="31"/>
      <c r="M154" s="143" t="s">
        <v>3</v>
      </c>
      <c r="N154" s="144" t="s">
        <v>43</v>
      </c>
      <c r="O154" s="51"/>
      <c r="P154" s="145">
        <f>O154*H154</f>
        <v>0</v>
      </c>
      <c r="Q154" s="145">
        <v>0.00021</v>
      </c>
      <c r="R154" s="145">
        <f>Q154*H154</f>
        <v>0.021</v>
      </c>
      <c r="S154" s="145">
        <v>0</v>
      </c>
      <c r="T154" s="146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47" t="s">
        <v>154</v>
      </c>
      <c r="AT154" s="147" t="s">
        <v>149</v>
      </c>
      <c r="AU154" s="147" t="s">
        <v>82</v>
      </c>
      <c r="AY154" s="15" t="s">
        <v>146</v>
      </c>
      <c r="BE154" s="148">
        <f>IF(N154="základní",J154,0)</f>
        <v>0</v>
      </c>
      <c r="BF154" s="148">
        <f>IF(N154="snížená",J154,0)</f>
        <v>0</v>
      </c>
      <c r="BG154" s="148">
        <f>IF(N154="zákl. přenesená",J154,0)</f>
        <v>0</v>
      </c>
      <c r="BH154" s="148">
        <f>IF(N154="sníž. přenesená",J154,0)</f>
        <v>0</v>
      </c>
      <c r="BI154" s="148">
        <f>IF(N154="nulová",J154,0)</f>
        <v>0</v>
      </c>
      <c r="BJ154" s="15" t="s">
        <v>80</v>
      </c>
      <c r="BK154" s="148">
        <f>ROUND(I154*H154,2)</f>
        <v>0</v>
      </c>
      <c r="BL154" s="15" t="s">
        <v>154</v>
      </c>
      <c r="BM154" s="147" t="s">
        <v>1185</v>
      </c>
    </row>
    <row r="155" spans="1:47" s="2" customFormat="1" ht="12">
      <c r="A155" s="30"/>
      <c r="B155" s="31"/>
      <c r="C155" s="30"/>
      <c r="D155" s="149" t="s">
        <v>156</v>
      </c>
      <c r="E155" s="30"/>
      <c r="F155" s="150" t="s">
        <v>1186</v>
      </c>
      <c r="G155" s="30"/>
      <c r="H155" s="30"/>
      <c r="I155" s="151"/>
      <c r="J155" s="30"/>
      <c r="K155" s="30"/>
      <c r="L155" s="31"/>
      <c r="M155" s="152"/>
      <c r="N155" s="153"/>
      <c r="O155" s="51"/>
      <c r="P155" s="51"/>
      <c r="Q155" s="51"/>
      <c r="R155" s="51"/>
      <c r="S155" s="51"/>
      <c r="T155" s="52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T155" s="15" t="s">
        <v>156</v>
      </c>
      <c r="AU155" s="15" t="s">
        <v>82</v>
      </c>
    </row>
    <row r="156" spans="1:65" s="2" customFormat="1" ht="16.5" customHeight="1">
      <c r="A156" s="30"/>
      <c r="B156" s="135"/>
      <c r="C156" s="136" t="s">
        <v>284</v>
      </c>
      <c r="D156" s="136" t="s">
        <v>149</v>
      </c>
      <c r="E156" s="137" t="s">
        <v>1187</v>
      </c>
      <c r="F156" s="138" t="s">
        <v>1188</v>
      </c>
      <c r="G156" s="139" t="s">
        <v>169</v>
      </c>
      <c r="H156" s="140">
        <v>0.22</v>
      </c>
      <c r="I156" s="141"/>
      <c r="J156" s="142">
        <f>ROUND(I156*H156,2)</f>
        <v>0</v>
      </c>
      <c r="K156" s="138" t="s">
        <v>153</v>
      </c>
      <c r="L156" s="31"/>
      <c r="M156" s="143" t="s">
        <v>3</v>
      </c>
      <c r="N156" s="144" t="s">
        <v>43</v>
      </c>
      <c r="O156" s="51"/>
      <c r="P156" s="145">
        <f>O156*H156</f>
        <v>0</v>
      </c>
      <c r="Q156" s="145">
        <v>0</v>
      </c>
      <c r="R156" s="145">
        <f>Q156*H156</f>
        <v>0</v>
      </c>
      <c r="S156" s="145">
        <v>2.4</v>
      </c>
      <c r="T156" s="146">
        <f>S156*H156</f>
        <v>0.528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47" t="s">
        <v>154</v>
      </c>
      <c r="AT156" s="147" t="s">
        <v>149</v>
      </c>
      <c r="AU156" s="147" t="s">
        <v>82</v>
      </c>
      <c r="AY156" s="15" t="s">
        <v>146</v>
      </c>
      <c r="BE156" s="148">
        <f>IF(N156="základní",J156,0)</f>
        <v>0</v>
      </c>
      <c r="BF156" s="148">
        <f>IF(N156="snížená",J156,0)</f>
        <v>0</v>
      </c>
      <c r="BG156" s="148">
        <f>IF(N156="zákl. přenesená",J156,0)</f>
        <v>0</v>
      </c>
      <c r="BH156" s="148">
        <f>IF(N156="sníž. přenesená",J156,0)</f>
        <v>0</v>
      </c>
      <c r="BI156" s="148">
        <f>IF(N156="nulová",J156,0)</f>
        <v>0</v>
      </c>
      <c r="BJ156" s="15" t="s">
        <v>80</v>
      </c>
      <c r="BK156" s="148">
        <f>ROUND(I156*H156,2)</f>
        <v>0</v>
      </c>
      <c r="BL156" s="15" t="s">
        <v>154</v>
      </c>
      <c r="BM156" s="147" t="s">
        <v>1189</v>
      </c>
    </row>
    <row r="157" spans="1:47" s="2" customFormat="1" ht="12">
      <c r="A157" s="30"/>
      <c r="B157" s="31"/>
      <c r="C157" s="30"/>
      <c r="D157" s="149" t="s">
        <v>156</v>
      </c>
      <c r="E157" s="30"/>
      <c r="F157" s="150" t="s">
        <v>1190</v>
      </c>
      <c r="G157" s="30"/>
      <c r="H157" s="30"/>
      <c r="I157" s="151"/>
      <c r="J157" s="30"/>
      <c r="K157" s="30"/>
      <c r="L157" s="31"/>
      <c r="M157" s="152"/>
      <c r="N157" s="153"/>
      <c r="O157" s="51"/>
      <c r="P157" s="51"/>
      <c r="Q157" s="51"/>
      <c r="R157" s="51"/>
      <c r="S157" s="51"/>
      <c r="T157" s="52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T157" s="15" t="s">
        <v>156</v>
      </c>
      <c r="AU157" s="15" t="s">
        <v>82</v>
      </c>
    </row>
    <row r="158" spans="2:63" s="12" customFormat="1" ht="22.9" customHeight="1">
      <c r="B158" s="122"/>
      <c r="D158" s="123" t="s">
        <v>71</v>
      </c>
      <c r="E158" s="133" t="s">
        <v>416</v>
      </c>
      <c r="F158" s="133" t="s">
        <v>417</v>
      </c>
      <c r="I158" s="125"/>
      <c r="J158" s="134">
        <f>BK158</f>
        <v>0</v>
      </c>
      <c r="L158" s="122"/>
      <c r="M158" s="127"/>
      <c r="N158" s="128"/>
      <c r="O158" s="128"/>
      <c r="P158" s="129">
        <f>SUM(P159:P163)</f>
        <v>0</v>
      </c>
      <c r="Q158" s="128"/>
      <c r="R158" s="129">
        <f>SUM(R159:R163)</f>
        <v>0</v>
      </c>
      <c r="S158" s="128"/>
      <c r="T158" s="130">
        <f>SUM(T159:T163)</f>
        <v>0</v>
      </c>
      <c r="AR158" s="123" t="s">
        <v>80</v>
      </c>
      <c r="AT158" s="131" t="s">
        <v>71</v>
      </c>
      <c r="AU158" s="131" t="s">
        <v>80</v>
      </c>
      <c r="AY158" s="123" t="s">
        <v>146</v>
      </c>
      <c r="BK158" s="132">
        <f>SUM(BK159:BK163)</f>
        <v>0</v>
      </c>
    </row>
    <row r="159" spans="1:65" s="2" customFormat="1" ht="21.75" customHeight="1">
      <c r="A159" s="30"/>
      <c r="B159" s="135"/>
      <c r="C159" s="136" t="s">
        <v>288</v>
      </c>
      <c r="D159" s="136" t="s">
        <v>149</v>
      </c>
      <c r="E159" s="137" t="s">
        <v>419</v>
      </c>
      <c r="F159" s="138" t="s">
        <v>420</v>
      </c>
      <c r="G159" s="139" t="s">
        <v>195</v>
      </c>
      <c r="H159" s="140">
        <v>0.828</v>
      </c>
      <c r="I159" s="141"/>
      <c r="J159" s="142">
        <f>ROUND(I159*H159,2)</f>
        <v>0</v>
      </c>
      <c r="K159" s="138" t="s">
        <v>3</v>
      </c>
      <c r="L159" s="31"/>
      <c r="M159" s="143" t="s">
        <v>3</v>
      </c>
      <c r="N159" s="144" t="s">
        <v>43</v>
      </c>
      <c r="O159" s="51"/>
      <c r="P159" s="145">
        <f>O159*H159</f>
        <v>0</v>
      </c>
      <c r="Q159" s="145">
        <v>0</v>
      </c>
      <c r="R159" s="145">
        <f>Q159*H159</f>
        <v>0</v>
      </c>
      <c r="S159" s="145">
        <v>0</v>
      </c>
      <c r="T159" s="146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47" t="s">
        <v>154</v>
      </c>
      <c r="AT159" s="147" t="s">
        <v>149</v>
      </c>
      <c r="AU159" s="147" t="s">
        <v>82</v>
      </c>
      <c r="AY159" s="15" t="s">
        <v>146</v>
      </c>
      <c r="BE159" s="148">
        <f>IF(N159="základní",J159,0)</f>
        <v>0</v>
      </c>
      <c r="BF159" s="148">
        <f>IF(N159="snížená",J159,0)</f>
        <v>0</v>
      </c>
      <c r="BG159" s="148">
        <f>IF(N159="zákl. přenesená",J159,0)</f>
        <v>0</v>
      </c>
      <c r="BH159" s="148">
        <f>IF(N159="sníž. přenesená",J159,0)</f>
        <v>0</v>
      </c>
      <c r="BI159" s="148">
        <f>IF(N159="nulová",J159,0)</f>
        <v>0</v>
      </c>
      <c r="BJ159" s="15" t="s">
        <v>80</v>
      </c>
      <c r="BK159" s="148">
        <f>ROUND(I159*H159,2)</f>
        <v>0</v>
      </c>
      <c r="BL159" s="15" t="s">
        <v>154</v>
      </c>
      <c r="BM159" s="147" t="s">
        <v>1191</v>
      </c>
    </row>
    <row r="160" spans="1:65" s="2" customFormat="1" ht="21.75" customHeight="1">
      <c r="A160" s="30"/>
      <c r="B160" s="135"/>
      <c r="C160" s="136" t="s">
        <v>292</v>
      </c>
      <c r="D160" s="136" t="s">
        <v>149</v>
      </c>
      <c r="E160" s="137" t="s">
        <v>423</v>
      </c>
      <c r="F160" s="138" t="s">
        <v>424</v>
      </c>
      <c r="G160" s="139" t="s">
        <v>195</v>
      </c>
      <c r="H160" s="140">
        <v>0.828</v>
      </c>
      <c r="I160" s="141"/>
      <c r="J160" s="142">
        <f>ROUND(I160*H160,2)</f>
        <v>0</v>
      </c>
      <c r="K160" s="138" t="s">
        <v>3</v>
      </c>
      <c r="L160" s="31"/>
      <c r="M160" s="143" t="s">
        <v>3</v>
      </c>
      <c r="N160" s="144" t="s">
        <v>43</v>
      </c>
      <c r="O160" s="51"/>
      <c r="P160" s="145">
        <f>O160*H160</f>
        <v>0</v>
      </c>
      <c r="Q160" s="145">
        <v>0</v>
      </c>
      <c r="R160" s="145">
        <f>Q160*H160</f>
        <v>0</v>
      </c>
      <c r="S160" s="145">
        <v>0</v>
      </c>
      <c r="T160" s="146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47" t="s">
        <v>154</v>
      </c>
      <c r="AT160" s="147" t="s">
        <v>149</v>
      </c>
      <c r="AU160" s="147" t="s">
        <v>82</v>
      </c>
      <c r="AY160" s="15" t="s">
        <v>146</v>
      </c>
      <c r="BE160" s="148">
        <f>IF(N160="základní",J160,0)</f>
        <v>0</v>
      </c>
      <c r="BF160" s="148">
        <f>IF(N160="snížená",J160,0)</f>
        <v>0</v>
      </c>
      <c r="BG160" s="148">
        <f>IF(N160="zákl. přenesená",J160,0)</f>
        <v>0</v>
      </c>
      <c r="BH160" s="148">
        <f>IF(N160="sníž. přenesená",J160,0)</f>
        <v>0</v>
      </c>
      <c r="BI160" s="148">
        <f>IF(N160="nulová",J160,0)</f>
        <v>0</v>
      </c>
      <c r="BJ160" s="15" t="s">
        <v>80</v>
      </c>
      <c r="BK160" s="148">
        <f>ROUND(I160*H160,2)</f>
        <v>0</v>
      </c>
      <c r="BL160" s="15" t="s">
        <v>154</v>
      </c>
      <c r="BM160" s="147" t="s">
        <v>1192</v>
      </c>
    </row>
    <row r="161" spans="1:65" s="2" customFormat="1" ht="24.2" customHeight="1">
      <c r="A161" s="30"/>
      <c r="B161" s="135"/>
      <c r="C161" s="136" t="s">
        <v>296</v>
      </c>
      <c r="D161" s="136" t="s">
        <v>149</v>
      </c>
      <c r="E161" s="137" t="s">
        <v>428</v>
      </c>
      <c r="F161" s="138" t="s">
        <v>429</v>
      </c>
      <c r="G161" s="139" t="s">
        <v>195</v>
      </c>
      <c r="H161" s="140">
        <v>15.732</v>
      </c>
      <c r="I161" s="141"/>
      <c r="J161" s="142">
        <f>ROUND(I161*H161,2)</f>
        <v>0</v>
      </c>
      <c r="K161" s="138" t="s">
        <v>3</v>
      </c>
      <c r="L161" s="31"/>
      <c r="M161" s="143" t="s">
        <v>3</v>
      </c>
      <c r="N161" s="144" t="s">
        <v>43</v>
      </c>
      <c r="O161" s="51"/>
      <c r="P161" s="145">
        <f>O161*H161</f>
        <v>0</v>
      </c>
      <c r="Q161" s="145">
        <v>0</v>
      </c>
      <c r="R161" s="145">
        <f>Q161*H161</f>
        <v>0</v>
      </c>
      <c r="S161" s="145">
        <v>0</v>
      </c>
      <c r="T161" s="146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47" t="s">
        <v>154</v>
      </c>
      <c r="AT161" s="147" t="s">
        <v>149</v>
      </c>
      <c r="AU161" s="147" t="s">
        <v>82</v>
      </c>
      <c r="AY161" s="15" t="s">
        <v>146</v>
      </c>
      <c r="BE161" s="148">
        <f>IF(N161="základní",J161,0)</f>
        <v>0</v>
      </c>
      <c r="BF161" s="148">
        <f>IF(N161="snížená",J161,0)</f>
        <v>0</v>
      </c>
      <c r="BG161" s="148">
        <f>IF(N161="zákl. přenesená",J161,0)</f>
        <v>0</v>
      </c>
      <c r="BH161" s="148">
        <f>IF(N161="sníž. přenesená",J161,0)</f>
        <v>0</v>
      </c>
      <c r="BI161" s="148">
        <f>IF(N161="nulová",J161,0)</f>
        <v>0</v>
      </c>
      <c r="BJ161" s="15" t="s">
        <v>80</v>
      </c>
      <c r="BK161" s="148">
        <f>ROUND(I161*H161,2)</f>
        <v>0</v>
      </c>
      <c r="BL161" s="15" t="s">
        <v>154</v>
      </c>
      <c r="BM161" s="147" t="s">
        <v>1193</v>
      </c>
    </row>
    <row r="162" spans="1:65" s="2" customFormat="1" ht="24.2" customHeight="1">
      <c r="A162" s="30"/>
      <c r="B162" s="135"/>
      <c r="C162" s="136" t="s">
        <v>300</v>
      </c>
      <c r="D162" s="136" t="s">
        <v>149</v>
      </c>
      <c r="E162" s="137" t="s">
        <v>433</v>
      </c>
      <c r="F162" s="138" t="s">
        <v>434</v>
      </c>
      <c r="G162" s="139" t="s">
        <v>195</v>
      </c>
      <c r="H162" s="140">
        <v>0.828</v>
      </c>
      <c r="I162" s="141"/>
      <c r="J162" s="142">
        <f>ROUND(I162*H162,2)</f>
        <v>0</v>
      </c>
      <c r="K162" s="138" t="s">
        <v>3</v>
      </c>
      <c r="L162" s="31"/>
      <c r="M162" s="143" t="s">
        <v>3</v>
      </c>
      <c r="N162" s="144" t="s">
        <v>43</v>
      </c>
      <c r="O162" s="51"/>
      <c r="P162" s="145">
        <f>O162*H162</f>
        <v>0</v>
      </c>
      <c r="Q162" s="145">
        <v>0</v>
      </c>
      <c r="R162" s="145">
        <f>Q162*H162</f>
        <v>0</v>
      </c>
      <c r="S162" s="145">
        <v>0</v>
      </c>
      <c r="T162" s="146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47" t="s">
        <v>154</v>
      </c>
      <c r="AT162" s="147" t="s">
        <v>149</v>
      </c>
      <c r="AU162" s="147" t="s">
        <v>82</v>
      </c>
      <c r="AY162" s="15" t="s">
        <v>146</v>
      </c>
      <c r="BE162" s="148">
        <f>IF(N162="základní",J162,0)</f>
        <v>0</v>
      </c>
      <c r="BF162" s="148">
        <f>IF(N162="snížená",J162,0)</f>
        <v>0</v>
      </c>
      <c r="BG162" s="148">
        <f>IF(N162="zákl. přenesená",J162,0)</f>
        <v>0</v>
      </c>
      <c r="BH162" s="148">
        <f>IF(N162="sníž. přenesená",J162,0)</f>
        <v>0</v>
      </c>
      <c r="BI162" s="148">
        <f>IF(N162="nulová",J162,0)</f>
        <v>0</v>
      </c>
      <c r="BJ162" s="15" t="s">
        <v>80</v>
      </c>
      <c r="BK162" s="148">
        <f>ROUND(I162*H162,2)</f>
        <v>0</v>
      </c>
      <c r="BL162" s="15" t="s">
        <v>154</v>
      </c>
      <c r="BM162" s="147" t="s">
        <v>1194</v>
      </c>
    </row>
    <row r="163" spans="1:65" s="2" customFormat="1" ht="16.5" customHeight="1">
      <c r="A163" s="30"/>
      <c r="B163" s="135"/>
      <c r="C163" s="136" t="s">
        <v>305</v>
      </c>
      <c r="D163" s="136" t="s">
        <v>149</v>
      </c>
      <c r="E163" s="137" t="s">
        <v>438</v>
      </c>
      <c r="F163" s="138" t="s">
        <v>439</v>
      </c>
      <c r="G163" s="139" t="s">
        <v>195</v>
      </c>
      <c r="H163" s="140">
        <v>0.828</v>
      </c>
      <c r="I163" s="141"/>
      <c r="J163" s="142">
        <f>ROUND(I163*H163,2)</f>
        <v>0</v>
      </c>
      <c r="K163" s="138" t="s">
        <v>3</v>
      </c>
      <c r="L163" s="31"/>
      <c r="M163" s="143" t="s">
        <v>3</v>
      </c>
      <c r="N163" s="144" t="s">
        <v>43</v>
      </c>
      <c r="O163" s="51"/>
      <c r="P163" s="145">
        <f>O163*H163</f>
        <v>0</v>
      </c>
      <c r="Q163" s="145">
        <v>0</v>
      </c>
      <c r="R163" s="145">
        <f>Q163*H163</f>
        <v>0</v>
      </c>
      <c r="S163" s="145">
        <v>0</v>
      </c>
      <c r="T163" s="146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47" t="s">
        <v>154</v>
      </c>
      <c r="AT163" s="147" t="s">
        <v>149</v>
      </c>
      <c r="AU163" s="147" t="s">
        <v>82</v>
      </c>
      <c r="AY163" s="15" t="s">
        <v>146</v>
      </c>
      <c r="BE163" s="148">
        <f>IF(N163="základní",J163,0)</f>
        <v>0</v>
      </c>
      <c r="BF163" s="148">
        <f>IF(N163="snížená",J163,0)</f>
        <v>0</v>
      </c>
      <c r="BG163" s="148">
        <f>IF(N163="zákl. přenesená",J163,0)</f>
        <v>0</v>
      </c>
      <c r="BH163" s="148">
        <f>IF(N163="sníž. přenesená",J163,0)</f>
        <v>0</v>
      </c>
      <c r="BI163" s="148">
        <f>IF(N163="nulová",J163,0)</f>
        <v>0</v>
      </c>
      <c r="BJ163" s="15" t="s">
        <v>80</v>
      </c>
      <c r="BK163" s="148">
        <f>ROUND(I163*H163,2)</f>
        <v>0</v>
      </c>
      <c r="BL163" s="15" t="s">
        <v>154</v>
      </c>
      <c r="BM163" s="147" t="s">
        <v>1195</v>
      </c>
    </row>
    <row r="164" spans="2:63" s="12" customFormat="1" ht="22.9" customHeight="1">
      <c r="B164" s="122"/>
      <c r="D164" s="123" t="s">
        <v>71</v>
      </c>
      <c r="E164" s="133" t="s">
        <v>441</v>
      </c>
      <c r="F164" s="133" t="s">
        <v>442</v>
      </c>
      <c r="I164" s="125"/>
      <c r="J164" s="134">
        <f>BK164</f>
        <v>0</v>
      </c>
      <c r="L164" s="122"/>
      <c r="M164" s="127"/>
      <c r="N164" s="128"/>
      <c r="O164" s="128"/>
      <c r="P164" s="129">
        <f>SUM(P165:P166)</f>
        <v>0</v>
      </c>
      <c r="Q164" s="128"/>
      <c r="R164" s="129">
        <f>SUM(R165:R166)</f>
        <v>0</v>
      </c>
      <c r="S164" s="128"/>
      <c r="T164" s="130">
        <f>SUM(T165:T166)</f>
        <v>0</v>
      </c>
      <c r="AR164" s="123" t="s">
        <v>80</v>
      </c>
      <c r="AT164" s="131" t="s">
        <v>71</v>
      </c>
      <c r="AU164" s="131" t="s">
        <v>80</v>
      </c>
      <c r="AY164" s="123" t="s">
        <v>146</v>
      </c>
      <c r="BK164" s="132">
        <f>SUM(BK165:BK166)</f>
        <v>0</v>
      </c>
    </row>
    <row r="165" spans="1:65" s="2" customFormat="1" ht="24.2" customHeight="1">
      <c r="A165" s="30"/>
      <c r="B165" s="135"/>
      <c r="C165" s="136" t="s">
        <v>310</v>
      </c>
      <c r="D165" s="136" t="s">
        <v>149</v>
      </c>
      <c r="E165" s="137" t="s">
        <v>1196</v>
      </c>
      <c r="F165" s="138" t="s">
        <v>1197</v>
      </c>
      <c r="G165" s="139" t="s">
        <v>195</v>
      </c>
      <c r="H165" s="140">
        <v>14.788</v>
      </c>
      <c r="I165" s="141"/>
      <c r="J165" s="142">
        <f>ROUND(I165*H165,2)</f>
        <v>0</v>
      </c>
      <c r="K165" s="138" t="s">
        <v>153</v>
      </c>
      <c r="L165" s="31"/>
      <c r="M165" s="143" t="s">
        <v>3</v>
      </c>
      <c r="N165" s="144" t="s">
        <v>43</v>
      </c>
      <c r="O165" s="51"/>
      <c r="P165" s="145">
        <f>O165*H165</f>
        <v>0</v>
      </c>
      <c r="Q165" s="145">
        <v>0</v>
      </c>
      <c r="R165" s="145">
        <f>Q165*H165</f>
        <v>0</v>
      </c>
      <c r="S165" s="145">
        <v>0</v>
      </c>
      <c r="T165" s="146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47" t="s">
        <v>154</v>
      </c>
      <c r="AT165" s="147" t="s">
        <v>149</v>
      </c>
      <c r="AU165" s="147" t="s">
        <v>82</v>
      </c>
      <c r="AY165" s="15" t="s">
        <v>146</v>
      </c>
      <c r="BE165" s="148">
        <f>IF(N165="základní",J165,0)</f>
        <v>0</v>
      </c>
      <c r="BF165" s="148">
        <f>IF(N165="snížená",J165,0)</f>
        <v>0</v>
      </c>
      <c r="BG165" s="148">
        <f>IF(N165="zákl. přenesená",J165,0)</f>
        <v>0</v>
      </c>
      <c r="BH165" s="148">
        <f>IF(N165="sníž. přenesená",J165,0)</f>
        <v>0</v>
      </c>
      <c r="BI165" s="148">
        <f>IF(N165="nulová",J165,0)</f>
        <v>0</v>
      </c>
      <c r="BJ165" s="15" t="s">
        <v>80</v>
      </c>
      <c r="BK165" s="148">
        <f>ROUND(I165*H165,2)</f>
        <v>0</v>
      </c>
      <c r="BL165" s="15" t="s">
        <v>154</v>
      </c>
      <c r="BM165" s="147" t="s">
        <v>1198</v>
      </c>
    </row>
    <row r="166" spans="1:47" s="2" customFormat="1" ht="12">
      <c r="A166" s="30"/>
      <c r="B166" s="31"/>
      <c r="C166" s="30"/>
      <c r="D166" s="149" t="s">
        <v>156</v>
      </c>
      <c r="E166" s="30"/>
      <c r="F166" s="150" t="s">
        <v>1199</v>
      </c>
      <c r="G166" s="30"/>
      <c r="H166" s="30"/>
      <c r="I166" s="151"/>
      <c r="J166" s="30"/>
      <c r="K166" s="30"/>
      <c r="L166" s="31"/>
      <c r="M166" s="152"/>
      <c r="N166" s="153"/>
      <c r="O166" s="51"/>
      <c r="P166" s="51"/>
      <c r="Q166" s="51"/>
      <c r="R166" s="51"/>
      <c r="S166" s="51"/>
      <c r="T166" s="52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T166" s="15" t="s">
        <v>156</v>
      </c>
      <c r="AU166" s="15" t="s">
        <v>82</v>
      </c>
    </row>
    <row r="167" spans="2:63" s="12" customFormat="1" ht="25.9" customHeight="1">
      <c r="B167" s="122"/>
      <c r="D167" s="123" t="s">
        <v>71</v>
      </c>
      <c r="E167" s="124" t="s">
        <v>447</v>
      </c>
      <c r="F167" s="124" t="s">
        <v>448</v>
      </c>
      <c r="I167" s="125"/>
      <c r="J167" s="126">
        <f>BK167</f>
        <v>0</v>
      </c>
      <c r="L167" s="122"/>
      <c r="M167" s="127"/>
      <c r="N167" s="128"/>
      <c r="O167" s="128"/>
      <c r="P167" s="129">
        <f>P168+P196</f>
        <v>0</v>
      </c>
      <c r="Q167" s="128"/>
      <c r="R167" s="129">
        <f>R168+R196</f>
        <v>0.6427625000000001</v>
      </c>
      <c r="S167" s="128"/>
      <c r="T167" s="130">
        <f>T168+T196</f>
        <v>0.29995</v>
      </c>
      <c r="AR167" s="123" t="s">
        <v>82</v>
      </c>
      <c r="AT167" s="131" t="s">
        <v>71</v>
      </c>
      <c r="AU167" s="131" t="s">
        <v>72</v>
      </c>
      <c r="AY167" s="123" t="s">
        <v>146</v>
      </c>
      <c r="BK167" s="132">
        <f>BK168+BK196</f>
        <v>0</v>
      </c>
    </row>
    <row r="168" spans="2:63" s="12" customFormat="1" ht="22.9" customHeight="1">
      <c r="B168" s="122"/>
      <c r="D168" s="123" t="s">
        <v>71</v>
      </c>
      <c r="E168" s="133" t="s">
        <v>1200</v>
      </c>
      <c r="F168" s="133" t="s">
        <v>1201</v>
      </c>
      <c r="I168" s="125"/>
      <c r="J168" s="134">
        <f>BK168</f>
        <v>0</v>
      </c>
      <c r="L168" s="122"/>
      <c r="M168" s="127"/>
      <c r="N168" s="128"/>
      <c r="O168" s="128"/>
      <c r="P168" s="129">
        <f>SUM(P169:P195)</f>
        <v>0</v>
      </c>
      <c r="Q168" s="128"/>
      <c r="R168" s="129">
        <f>SUM(R169:R195)</f>
        <v>0.251914</v>
      </c>
      <c r="S168" s="128"/>
      <c r="T168" s="130">
        <f>SUM(T169:T195)</f>
        <v>0.29995</v>
      </c>
      <c r="AR168" s="123" t="s">
        <v>82</v>
      </c>
      <c r="AT168" s="131" t="s">
        <v>71</v>
      </c>
      <c r="AU168" s="131" t="s">
        <v>80</v>
      </c>
      <c r="AY168" s="123" t="s">
        <v>146</v>
      </c>
      <c r="BK168" s="132">
        <f>SUM(BK169:BK195)</f>
        <v>0</v>
      </c>
    </row>
    <row r="169" spans="1:65" s="2" customFormat="1" ht="16.5" customHeight="1">
      <c r="A169" s="30"/>
      <c r="B169" s="135"/>
      <c r="C169" s="136" t="s">
        <v>315</v>
      </c>
      <c r="D169" s="136" t="s">
        <v>149</v>
      </c>
      <c r="E169" s="137" t="s">
        <v>1202</v>
      </c>
      <c r="F169" s="138" t="s">
        <v>1203</v>
      </c>
      <c r="G169" s="139" t="s">
        <v>202</v>
      </c>
      <c r="H169" s="140">
        <v>38.5</v>
      </c>
      <c r="I169" s="141"/>
      <c r="J169" s="142">
        <f>ROUND(I169*H169,2)</f>
        <v>0</v>
      </c>
      <c r="K169" s="138" t="s">
        <v>153</v>
      </c>
      <c r="L169" s="31"/>
      <c r="M169" s="143" t="s">
        <v>3</v>
      </c>
      <c r="N169" s="144" t="s">
        <v>43</v>
      </c>
      <c r="O169" s="51"/>
      <c r="P169" s="145">
        <f>O169*H169</f>
        <v>0</v>
      </c>
      <c r="Q169" s="145">
        <v>0.00142</v>
      </c>
      <c r="R169" s="145">
        <f>Q169*H169</f>
        <v>0.05467</v>
      </c>
      <c r="S169" s="145">
        <v>0</v>
      </c>
      <c r="T169" s="146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47" t="s">
        <v>228</v>
      </c>
      <c r="AT169" s="147" t="s">
        <v>149</v>
      </c>
      <c r="AU169" s="147" t="s">
        <v>82</v>
      </c>
      <c r="AY169" s="15" t="s">
        <v>146</v>
      </c>
      <c r="BE169" s="148">
        <f>IF(N169="základní",J169,0)</f>
        <v>0</v>
      </c>
      <c r="BF169" s="148">
        <f>IF(N169="snížená",J169,0)</f>
        <v>0</v>
      </c>
      <c r="BG169" s="148">
        <f>IF(N169="zákl. přenesená",J169,0)</f>
        <v>0</v>
      </c>
      <c r="BH169" s="148">
        <f>IF(N169="sníž. přenesená",J169,0)</f>
        <v>0</v>
      </c>
      <c r="BI169" s="148">
        <f>IF(N169="nulová",J169,0)</f>
        <v>0</v>
      </c>
      <c r="BJ169" s="15" t="s">
        <v>80</v>
      </c>
      <c r="BK169" s="148">
        <f>ROUND(I169*H169,2)</f>
        <v>0</v>
      </c>
      <c r="BL169" s="15" t="s">
        <v>228</v>
      </c>
      <c r="BM169" s="147" t="s">
        <v>1204</v>
      </c>
    </row>
    <row r="170" spans="1:47" s="2" customFormat="1" ht="12">
      <c r="A170" s="30"/>
      <c r="B170" s="31"/>
      <c r="C170" s="30"/>
      <c r="D170" s="149" t="s">
        <v>156</v>
      </c>
      <c r="E170" s="30"/>
      <c r="F170" s="150" t="s">
        <v>1205</v>
      </c>
      <c r="G170" s="30"/>
      <c r="H170" s="30"/>
      <c r="I170" s="151"/>
      <c r="J170" s="30"/>
      <c r="K170" s="30"/>
      <c r="L170" s="31"/>
      <c r="M170" s="152"/>
      <c r="N170" s="153"/>
      <c r="O170" s="51"/>
      <c r="P170" s="51"/>
      <c r="Q170" s="51"/>
      <c r="R170" s="51"/>
      <c r="S170" s="51"/>
      <c r="T170" s="52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T170" s="15" t="s">
        <v>156</v>
      </c>
      <c r="AU170" s="15" t="s">
        <v>82</v>
      </c>
    </row>
    <row r="171" spans="1:65" s="2" customFormat="1" ht="16.5" customHeight="1">
      <c r="A171" s="30"/>
      <c r="B171" s="135"/>
      <c r="C171" s="136" t="s">
        <v>321</v>
      </c>
      <c r="D171" s="136" t="s">
        <v>149</v>
      </c>
      <c r="E171" s="137" t="s">
        <v>1206</v>
      </c>
      <c r="F171" s="138" t="s">
        <v>1207</v>
      </c>
      <c r="G171" s="139" t="s">
        <v>202</v>
      </c>
      <c r="H171" s="140">
        <v>7</v>
      </c>
      <c r="I171" s="141"/>
      <c r="J171" s="142">
        <f>ROUND(I171*H171,2)</f>
        <v>0</v>
      </c>
      <c r="K171" s="138" t="s">
        <v>153</v>
      </c>
      <c r="L171" s="31"/>
      <c r="M171" s="143" t="s">
        <v>3</v>
      </c>
      <c r="N171" s="144" t="s">
        <v>43</v>
      </c>
      <c r="O171" s="51"/>
      <c r="P171" s="145">
        <f>O171*H171</f>
        <v>0</v>
      </c>
      <c r="Q171" s="145">
        <v>0.00744</v>
      </c>
      <c r="R171" s="145">
        <f>Q171*H171</f>
        <v>0.05208</v>
      </c>
      <c r="S171" s="145">
        <v>0</v>
      </c>
      <c r="T171" s="146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47" t="s">
        <v>228</v>
      </c>
      <c r="AT171" s="147" t="s">
        <v>149</v>
      </c>
      <c r="AU171" s="147" t="s">
        <v>82</v>
      </c>
      <c r="AY171" s="15" t="s">
        <v>146</v>
      </c>
      <c r="BE171" s="148">
        <f>IF(N171="základní",J171,0)</f>
        <v>0</v>
      </c>
      <c r="BF171" s="148">
        <f>IF(N171="snížená",J171,0)</f>
        <v>0</v>
      </c>
      <c r="BG171" s="148">
        <f>IF(N171="zákl. přenesená",J171,0)</f>
        <v>0</v>
      </c>
      <c r="BH171" s="148">
        <f>IF(N171="sníž. přenesená",J171,0)</f>
        <v>0</v>
      </c>
      <c r="BI171" s="148">
        <f>IF(N171="nulová",J171,0)</f>
        <v>0</v>
      </c>
      <c r="BJ171" s="15" t="s">
        <v>80</v>
      </c>
      <c r="BK171" s="148">
        <f>ROUND(I171*H171,2)</f>
        <v>0</v>
      </c>
      <c r="BL171" s="15" t="s">
        <v>228</v>
      </c>
      <c r="BM171" s="147" t="s">
        <v>1208</v>
      </c>
    </row>
    <row r="172" spans="1:47" s="2" customFormat="1" ht="12">
      <c r="A172" s="30"/>
      <c r="B172" s="31"/>
      <c r="C172" s="30"/>
      <c r="D172" s="149" t="s">
        <v>156</v>
      </c>
      <c r="E172" s="30"/>
      <c r="F172" s="150" t="s">
        <v>1209</v>
      </c>
      <c r="G172" s="30"/>
      <c r="H172" s="30"/>
      <c r="I172" s="151"/>
      <c r="J172" s="30"/>
      <c r="K172" s="30"/>
      <c r="L172" s="31"/>
      <c r="M172" s="152"/>
      <c r="N172" s="153"/>
      <c r="O172" s="51"/>
      <c r="P172" s="51"/>
      <c r="Q172" s="51"/>
      <c r="R172" s="51"/>
      <c r="S172" s="51"/>
      <c r="T172" s="52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T172" s="15" t="s">
        <v>156</v>
      </c>
      <c r="AU172" s="15" t="s">
        <v>82</v>
      </c>
    </row>
    <row r="173" spans="1:65" s="2" customFormat="1" ht="16.5" customHeight="1">
      <c r="A173" s="30"/>
      <c r="B173" s="135"/>
      <c r="C173" s="136" t="s">
        <v>325</v>
      </c>
      <c r="D173" s="136" t="s">
        <v>149</v>
      </c>
      <c r="E173" s="137" t="s">
        <v>1210</v>
      </c>
      <c r="F173" s="138" t="s">
        <v>1211</v>
      </c>
      <c r="G173" s="139" t="s">
        <v>202</v>
      </c>
      <c r="H173" s="140">
        <v>6</v>
      </c>
      <c r="I173" s="141"/>
      <c r="J173" s="142">
        <f>ROUND(I173*H173,2)</f>
        <v>0</v>
      </c>
      <c r="K173" s="138" t="s">
        <v>153</v>
      </c>
      <c r="L173" s="31"/>
      <c r="M173" s="143" t="s">
        <v>3</v>
      </c>
      <c r="N173" s="144" t="s">
        <v>43</v>
      </c>
      <c r="O173" s="51"/>
      <c r="P173" s="145">
        <f>O173*H173</f>
        <v>0</v>
      </c>
      <c r="Q173" s="145">
        <v>0.01232</v>
      </c>
      <c r="R173" s="145">
        <f>Q173*H173</f>
        <v>0.07392</v>
      </c>
      <c r="S173" s="145">
        <v>0</v>
      </c>
      <c r="T173" s="146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47" t="s">
        <v>228</v>
      </c>
      <c r="AT173" s="147" t="s">
        <v>149</v>
      </c>
      <c r="AU173" s="147" t="s">
        <v>82</v>
      </c>
      <c r="AY173" s="15" t="s">
        <v>146</v>
      </c>
      <c r="BE173" s="148">
        <f>IF(N173="základní",J173,0)</f>
        <v>0</v>
      </c>
      <c r="BF173" s="148">
        <f>IF(N173="snížená",J173,0)</f>
        <v>0</v>
      </c>
      <c r="BG173" s="148">
        <f>IF(N173="zákl. přenesená",J173,0)</f>
        <v>0</v>
      </c>
      <c r="BH173" s="148">
        <f>IF(N173="sníž. přenesená",J173,0)</f>
        <v>0</v>
      </c>
      <c r="BI173" s="148">
        <f>IF(N173="nulová",J173,0)</f>
        <v>0</v>
      </c>
      <c r="BJ173" s="15" t="s">
        <v>80</v>
      </c>
      <c r="BK173" s="148">
        <f>ROUND(I173*H173,2)</f>
        <v>0</v>
      </c>
      <c r="BL173" s="15" t="s">
        <v>228</v>
      </c>
      <c r="BM173" s="147" t="s">
        <v>1212</v>
      </c>
    </row>
    <row r="174" spans="1:47" s="2" customFormat="1" ht="12">
      <c r="A174" s="30"/>
      <c r="B174" s="31"/>
      <c r="C174" s="30"/>
      <c r="D174" s="149" t="s">
        <v>156</v>
      </c>
      <c r="E174" s="30"/>
      <c r="F174" s="150" t="s">
        <v>1213</v>
      </c>
      <c r="G174" s="30"/>
      <c r="H174" s="30"/>
      <c r="I174" s="151"/>
      <c r="J174" s="30"/>
      <c r="K174" s="30"/>
      <c r="L174" s="31"/>
      <c r="M174" s="152"/>
      <c r="N174" s="153"/>
      <c r="O174" s="51"/>
      <c r="P174" s="51"/>
      <c r="Q174" s="51"/>
      <c r="R174" s="51"/>
      <c r="S174" s="51"/>
      <c r="T174" s="52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T174" s="15" t="s">
        <v>156</v>
      </c>
      <c r="AU174" s="15" t="s">
        <v>82</v>
      </c>
    </row>
    <row r="175" spans="1:65" s="2" customFormat="1" ht="16.5" customHeight="1">
      <c r="A175" s="30"/>
      <c r="B175" s="135"/>
      <c r="C175" s="136" t="s">
        <v>329</v>
      </c>
      <c r="D175" s="136" t="s">
        <v>149</v>
      </c>
      <c r="E175" s="137" t="s">
        <v>1214</v>
      </c>
      <c r="F175" s="138" t="s">
        <v>1215</v>
      </c>
      <c r="G175" s="139" t="s">
        <v>202</v>
      </c>
      <c r="H175" s="140">
        <v>8.8</v>
      </c>
      <c r="I175" s="141"/>
      <c r="J175" s="142">
        <f>ROUND(I175*H175,2)</f>
        <v>0</v>
      </c>
      <c r="K175" s="138" t="s">
        <v>153</v>
      </c>
      <c r="L175" s="31"/>
      <c r="M175" s="143" t="s">
        <v>3</v>
      </c>
      <c r="N175" s="144" t="s">
        <v>43</v>
      </c>
      <c r="O175" s="51"/>
      <c r="P175" s="145">
        <f>O175*H175</f>
        <v>0</v>
      </c>
      <c r="Q175" s="145">
        <v>0.00073</v>
      </c>
      <c r="R175" s="145">
        <f>Q175*H175</f>
        <v>0.006424</v>
      </c>
      <c r="S175" s="145">
        <v>0</v>
      </c>
      <c r="T175" s="146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47" t="s">
        <v>228</v>
      </c>
      <c r="AT175" s="147" t="s">
        <v>149</v>
      </c>
      <c r="AU175" s="147" t="s">
        <v>82</v>
      </c>
      <c r="AY175" s="15" t="s">
        <v>146</v>
      </c>
      <c r="BE175" s="148">
        <f>IF(N175="základní",J175,0)</f>
        <v>0</v>
      </c>
      <c r="BF175" s="148">
        <f>IF(N175="snížená",J175,0)</f>
        <v>0</v>
      </c>
      <c r="BG175" s="148">
        <f>IF(N175="zákl. přenesená",J175,0)</f>
        <v>0</v>
      </c>
      <c r="BH175" s="148">
        <f>IF(N175="sníž. přenesená",J175,0)</f>
        <v>0</v>
      </c>
      <c r="BI175" s="148">
        <f>IF(N175="nulová",J175,0)</f>
        <v>0</v>
      </c>
      <c r="BJ175" s="15" t="s">
        <v>80</v>
      </c>
      <c r="BK175" s="148">
        <f>ROUND(I175*H175,2)</f>
        <v>0</v>
      </c>
      <c r="BL175" s="15" t="s">
        <v>228</v>
      </c>
      <c r="BM175" s="147" t="s">
        <v>1216</v>
      </c>
    </row>
    <row r="176" spans="1:47" s="2" customFormat="1" ht="12">
      <c r="A176" s="30"/>
      <c r="B176" s="31"/>
      <c r="C176" s="30"/>
      <c r="D176" s="149" t="s">
        <v>156</v>
      </c>
      <c r="E176" s="30"/>
      <c r="F176" s="150" t="s">
        <v>1217</v>
      </c>
      <c r="G176" s="30"/>
      <c r="H176" s="30"/>
      <c r="I176" s="151"/>
      <c r="J176" s="30"/>
      <c r="K176" s="30"/>
      <c r="L176" s="31"/>
      <c r="M176" s="152"/>
      <c r="N176" s="153"/>
      <c r="O176" s="51"/>
      <c r="P176" s="51"/>
      <c r="Q176" s="51"/>
      <c r="R176" s="51"/>
      <c r="S176" s="51"/>
      <c r="T176" s="52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T176" s="15" t="s">
        <v>156</v>
      </c>
      <c r="AU176" s="15" t="s">
        <v>82</v>
      </c>
    </row>
    <row r="177" spans="1:65" s="2" customFormat="1" ht="16.5" customHeight="1">
      <c r="A177" s="30"/>
      <c r="B177" s="135"/>
      <c r="C177" s="136" t="s">
        <v>334</v>
      </c>
      <c r="D177" s="136" t="s">
        <v>149</v>
      </c>
      <c r="E177" s="137" t="s">
        <v>1218</v>
      </c>
      <c r="F177" s="138" t="s">
        <v>1219</v>
      </c>
      <c r="G177" s="139" t="s">
        <v>202</v>
      </c>
      <c r="H177" s="140">
        <v>23.1</v>
      </c>
      <c r="I177" s="141"/>
      <c r="J177" s="142">
        <f>ROUND(I177*H177,2)</f>
        <v>0</v>
      </c>
      <c r="K177" s="138" t="s">
        <v>153</v>
      </c>
      <c r="L177" s="31"/>
      <c r="M177" s="143" t="s">
        <v>3</v>
      </c>
      <c r="N177" s="144" t="s">
        <v>43</v>
      </c>
      <c r="O177" s="51"/>
      <c r="P177" s="145">
        <f>O177*H177</f>
        <v>0</v>
      </c>
      <c r="Q177" s="145">
        <v>0.00047</v>
      </c>
      <c r="R177" s="145">
        <f>Q177*H177</f>
        <v>0.010857</v>
      </c>
      <c r="S177" s="145">
        <v>0</v>
      </c>
      <c r="T177" s="146">
        <f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47" t="s">
        <v>228</v>
      </c>
      <c r="AT177" s="147" t="s">
        <v>149</v>
      </c>
      <c r="AU177" s="147" t="s">
        <v>82</v>
      </c>
      <c r="AY177" s="15" t="s">
        <v>146</v>
      </c>
      <c r="BE177" s="148">
        <f>IF(N177="základní",J177,0)</f>
        <v>0</v>
      </c>
      <c r="BF177" s="148">
        <f>IF(N177="snížená",J177,0)</f>
        <v>0</v>
      </c>
      <c r="BG177" s="148">
        <f>IF(N177="zákl. přenesená",J177,0)</f>
        <v>0</v>
      </c>
      <c r="BH177" s="148">
        <f>IF(N177="sníž. přenesená",J177,0)</f>
        <v>0</v>
      </c>
      <c r="BI177" s="148">
        <f>IF(N177="nulová",J177,0)</f>
        <v>0</v>
      </c>
      <c r="BJ177" s="15" t="s">
        <v>80</v>
      </c>
      <c r="BK177" s="148">
        <f>ROUND(I177*H177,2)</f>
        <v>0</v>
      </c>
      <c r="BL177" s="15" t="s">
        <v>228</v>
      </c>
      <c r="BM177" s="147" t="s">
        <v>1220</v>
      </c>
    </row>
    <row r="178" spans="1:47" s="2" customFormat="1" ht="12">
      <c r="A178" s="30"/>
      <c r="B178" s="31"/>
      <c r="C178" s="30"/>
      <c r="D178" s="149" t="s">
        <v>156</v>
      </c>
      <c r="E178" s="30"/>
      <c r="F178" s="150" t="s">
        <v>1221</v>
      </c>
      <c r="G178" s="30"/>
      <c r="H178" s="30"/>
      <c r="I178" s="151"/>
      <c r="J178" s="30"/>
      <c r="K178" s="30"/>
      <c r="L178" s="31"/>
      <c r="M178" s="152"/>
      <c r="N178" s="153"/>
      <c r="O178" s="51"/>
      <c r="P178" s="51"/>
      <c r="Q178" s="51"/>
      <c r="R178" s="51"/>
      <c r="S178" s="51"/>
      <c r="T178" s="52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T178" s="15" t="s">
        <v>156</v>
      </c>
      <c r="AU178" s="15" t="s">
        <v>82</v>
      </c>
    </row>
    <row r="179" spans="1:65" s="2" customFormat="1" ht="16.5" customHeight="1">
      <c r="A179" s="30"/>
      <c r="B179" s="135"/>
      <c r="C179" s="136" t="s">
        <v>339</v>
      </c>
      <c r="D179" s="136" t="s">
        <v>149</v>
      </c>
      <c r="E179" s="137" t="s">
        <v>1222</v>
      </c>
      <c r="F179" s="138" t="s">
        <v>1223</v>
      </c>
      <c r="G179" s="139" t="s">
        <v>202</v>
      </c>
      <c r="H179" s="140">
        <v>20.9</v>
      </c>
      <c r="I179" s="141"/>
      <c r="J179" s="142">
        <f>ROUND(I179*H179,2)</f>
        <v>0</v>
      </c>
      <c r="K179" s="138" t="s">
        <v>153</v>
      </c>
      <c r="L179" s="31"/>
      <c r="M179" s="143" t="s">
        <v>3</v>
      </c>
      <c r="N179" s="144" t="s">
        <v>43</v>
      </c>
      <c r="O179" s="51"/>
      <c r="P179" s="145">
        <f>O179*H179</f>
        <v>0</v>
      </c>
      <c r="Q179" s="145">
        <v>0.00157</v>
      </c>
      <c r="R179" s="145">
        <f>Q179*H179</f>
        <v>0.032812999999999995</v>
      </c>
      <c r="S179" s="145">
        <v>0</v>
      </c>
      <c r="T179" s="146">
        <f>S179*H179</f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47" t="s">
        <v>228</v>
      </c>
      <c r="AT179" s="147" t="s">
        <v>149</v>
      </c>
      <c r="AU179" s="147" t="s">
        <v>82</v>
      </c>
      <c r="AY179" s="15" t="s">
        <v>146</v>
      </c>
      <c r="BE179" s="148">
        <f>IF(N179="základní",J179,0)</f>
        <v>0</v>
      </c>
      <c r="BF179" s="148">
        <f>IF(N179="snížená",J179,0)</f>
        <v>0</v>
      </c>
      <c r="BG179" s="148">
        <f>IF(N179="zákl. přenesená",J179,0)</f>
        <v>0</v>
      </c>
      <c r="BH179" s="148">
        <f>IF(N179="sníž. přenesená",J179,0)</f>
        <v>0</v>
      </c>
      <c r="BI179" s="148">
        <f>IF(N179="nulová",J179,0)</f>
        <v>0</v>
      </c>
      <c r="BJ179" s="15" t="s">
        <v>80</v>
      </c>
      <c r="BK179" s="148">
        <f>ROUND(I179*H179,2)</f>
        <v>0</v>
      </c>
      <c r="BL179" s="15" t="s">
        <v>228</v>
      </c>
      <c r="BM179" s="147" t="s">
        <v>1224</v>
      </c>
    </row>
    <row r="180" spans="1:47" s="2" customFormat="1" ht="12">
      <c r="A180" s="30"/>
      <c r="B180" s="31"/>
      <c r="C180" s="30"/>
      <c r="D180" s="149" t="s">
        <v>156</v>
      </c>
      <c r="E180" s="30"/>
      <c r="F180" s="150" t="s">
        <v>1225</v>
      </c>
      <c r="G180" s="30"/>
      <c r="H180" s="30"/>
      <c r="I180" s="151"/>
      <c r="J180" s="30"/>
      <c r="K180" s="30"/>
      <c r="L180" s="31"/>
      <c r="M180" s="152"/>
      <c r="N180" s="153"/>
      <c r="O180" s="51"/>
      <c r="P180" s="51"/>
      <c r="Q180" s="51"/>
      <c r="R180" s="51"/>
      <c r="S180" s="51"/>
      <c r="T180" s="52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T180" s="15" t="s">
        <v>156</v>
      </c>
      <c r="AU180" s="15" t="s">
        <v>82</v>
      </c>
    </row>
    <row r="181" spans="1:65" s="2" customFormat="1" ht="16.5" customHeight="1">
      <c r="A181" s="30"/>
      <c r="B181" s="135"/>
      <c r="C181" s="136" t="s">
        <v>344</v>
      </c>
      <c r="D181" s="136" t="s">
        <v>149</v>
      </c>
      <c r="E181" s="137" t="s">
        <v>1226</v>
      </c>
      <c r="F181" s="138" t="s">
        <v>1227</v>
      </c>
      <c r="G181" s="139" t="s">
        <v>342</v>
      </c>
      <c r="H181" s="140">
        <v>7</v>
      </c>
      <c r="I181" s="141"/>
      <c r="J181" s="142">
        <f>ROUND(I181*H181,2)</f>
        <v>0</v>
      </c>
      <c r="K181" s="138" t="s">
        <v>153</v>
      </c>
      <c r="L181" s="31"/>
      <c r="M181" s="143" t="s">
        <v>3</v>
      </c>
      <c r="N181" s="144" t="s">
        <v>43</v>
      </c>
      <c r="O181" s="51"/>
      <c r="P181" s="145">
        <f>O181*H181</f>
        <v>0</v>
      </c>
      <c r="Q181" s="145">
        <v>0</v>
      </c>
      <c r="R181" s="145">
        <f>Q181*H181</f>
        <v>0</v>
      </c>
      <c r="S181" s="145">
        <v>0.04285</v>
      </c>
      <c r="T181" s="146">
        <f>S181*H181</f>
        <v>0.29995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47" t="s">
        <v>228</v>
      </c>
      <c r="AT181" s="147" t="s">
        <v>149</v>
      </c>
      <c r="AU181" s="147" t="s">
        <v>82</v>
      </c>
      <c r="AY181" s="15" t="s">
        <v>146</v>
      </c>
      <c r="BE181" s="148">
        <f>IF(N181="základní",J181,0)</f>
        <v>0</v>
      </c>
      <c r="BF181" s="148">
        <f>IF(N181="snížená",J181,0)</f>
        <v>0</v>
      </c>
      <c r="BG181" s="148">
        <f>IF(N181="zákl. přenesená",J181,0)</f>
        <v>0</v>
      </c>
      <c r="BH181" s="148">
        <f>IF(N181="sníž. přenesená",J181,0)</f>
        <v>0</v>
      </c>
      <c r="BI181" s="148">
        <f>IF(N181="nulová",J181,0)</f>
        <v>0</v>
      </c>
      <c r="BJ181" s="15" t="s">
        <v>80</v>
      </c>
      <c r="BK181" s="148">
        <f>ROUND(I181*H181,2)</f>
        <v>0</v>
      </c>
      <c r="BL181" s="15" t="s">
        <v>228</v>
      </c>
      <c r="BM181" s="147" t="s">
        <v>1228</v>
      </c>
    </row>
    <row r="182" spans="1:47" s="2" customFormat="1" ht="12">
      <c r="A182" s="30"/>
      <c r="B182" s="31"/>
      <c r="C182" s="30"/>
      <c r="D182" s="149" t="s">
        <v>156</v>
      </c>
      <c r="E182" s="30"/>
      <c r="F182" s="150" t="s">
        <v>1229</v>
      </c>
      <c r="G182" s="30"/>
      <c r="H182" s="30"/>
      <c r="I182" s="151"/>
      <c r="J182" s="30"/>
      <c r="K182" s="30"/>
      <c r="L182" s="31"/>
      <c r="M182" s="152"/>
      <c r="N182" s="153"/>
      <c r="O182" s="51"/>
      <c r="P182" s="51"/>
      <c r="Q182" s="51"/>
      <c r="R182" s="51"/>
      <c r="S182" s="51"/>
      <c r="T182" s="52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T182" s="15" t="s">
        <v>156</v>
      </c>
      <c r="AU182" s="15" t="s">
        <v>82</v>
      </c>
    </row>
    <row r="183" spans="1:65" s="2" customFormat="1" ht="16.5" customHeight="1">
      <c r="A183" s="30"/>
      <c r="B183" s="135"/>
      <c r="C183" s="136" t="s">
        <v>349</v>
      </c>
      <c r="D183" s="136" t="s">
        <v>149</v>
      </c>
      <c r="E183" s="137" t="s">
        <v>1230</v>
      </c>
      <c r="F183" s="138" t="s">
        <v>1231</v>
      </c>
      <c r="G183" s="139" t="s">
        <v>342</v>
      </c>
      <c r="H183" s="140">
        <v>6</v>
      </c>
      <c r="I183" s="141"/>
      <c r="J183" s="142">
        <f>ROUND(I183*H183,2)</f>
        <v>0</v>
      </c>
      <c r="K183" s="138" t="s">
        <v>3</v>
      </c>
      <c r="L183" s="31"/>
      <c r="M183" s="143" t="s">
        <v>3</v>
      </c>
      <c r="N183" s="144" t="s">
        <v>43</v>
      </c>
      <c r="O183" s="51"/>
      <c r="P183" s="145">
        <f>O183*H183</f>
        <v>0</v>
      </c>
      <c r="Q183" s="145">
        <v>0.00327</v>
      </c>
      <c r="R183" s="145">
        <f>Q183*H183</f>
        <v>0.01962</v>
      </c>
      <c r="S183" s="145">
        <v>0</v>
      </c>
      <c r="T183" s="146">
        <f>S183*H183</f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47" t="s">
        <v>228</v>
      </c>
      <c r="AT183" s="147" t="s">
        <v>149</v>
      </c>
      <c r="AU183" s="147" t="s">
        <v>82</v>
      </c>
      <c r="AY183" s="15" t="s">
        <v>146</v>
      </c>
      <c r="BE183" s="148">
        <f>IF(N183="základní",J183,0)</f>
        <v>0</v>
      </c>
      <c r="BF183" s="148">
        <f>IF(N183="snížená",J183,0)</f>
        <v>0</v>
      </c>
      <c r="BG183" s="148">
        <f>IF(N183="zákl. přenesená",J183,0)</f>
        <v>0</v>
      </c>
      <c r="BH183" s="148">
        <f>IF(N183="sníž. přenesená",J183,0)</f>
        <v>0</v>
      </c>
      <c r="BI183" s="148">
        <f>IF(N183="nulová",J183,0)</f>
        <v>0</v>
      </c>
      <c r="BJ183" s="15" t="s">
        <v>80</v>
      </c>
      <c r="BK183" s="148">
        <f>ROUND(I183*H183,2)</f>
        <v>0</v>
      </c>
      <c r="BL183" s="15" t="s">
        <v>228</v>
      </c>
      <c r="BM183" s="147" t="s">
        <v>1232</v>
      </c>
    </row>
    <row r="184" spans="1:65" s="2" customFormat="1" ht="16.5" customHeight="1">
      <c r="A184" s="30"/>
      <c r="B184" s="135"/>
      <c r="C184" s="136" t="s">
        <v>353</v>
      </c>
      <c r="D184" s="136" t="s">
        <v>149</v>
      </c>
      <c r="E184" s="137" t="s">
        <v>1233</v>
      </c>
      <c r="F184" s="138" t="s">
        <v>1234</v>
      </c>
      <c r="G184" s="139" t="s">
        <v>342</v>
      </c>
      <c r="H184" s="140">
        <v>3</v>
      </c>
      <c r="I184" s="141"/>
      <c r="J184" s="142">
        <f>ROUND(I184*H184,2)</f>
        <v>0</v>
      </c>
      <c r="K184" s="138" t="s">
        <v>153</v>
      </c>
      <c r="L184" s="31"/>
      <c r="M184" s="143" t="s">
        <v>3</v>
      </c>
      <c r="N184" s="144" t="s">
        <v>43</v>
      </c>
      <c r="O184" s="51"/>
      <c r="P184" s="145">
        <f>O184*H184</f>
        <v>0</v>
      </c>
      <c r="Q184" s="145">
        <v>0.00051</v>
      </c>
      <c r="R184" s="145">
        <f>Q184*H184</f>
        <v>0.0015300000000000001</v>
      </c>
      <c r="S184" s="145">
        <v>0</v>
      </c>
      <c r="T184" s="146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47" t="s">
        <v>228</v>
      </c>
      <c r="AT184" s="147" t="s">
        <v>149</v>
      </c>
      <c r="AU184" s="147" t="s">
        <v>82</v>
      </c>
      <c r="AY184" s="15" t="s">
        <v>146</v>
      </c>
      <c r="BE184" s="148">
        <f>IF(N184="základní",J184,0)</f>
        <v>0</v>
      </c>
      <c r="BF184" s="148">
        <f>IF(N184="snížená",J184,0)</f>
        <v>0</v>
      </c>
      <c r="BG184" s="148">
        <f>IF(N184="zákl. přenesená",J184,0)</f>
        <v>0</v>
      </c>
      <c r="BH184" s="148">
        <f>IF(N184="sníž. přenesená",J184,0)</f>
        <v>0</v>
      </c>
      <c r="BI184" s="148">
        <f>IF(N184="nulová",J184,0)</f>
        <v>0</v>
      </c>
      <c r="BJ184" s="15" t="s">
        <v>80</v>
      </c>
      <c r="BK184" s="148">
        <f>ROUND(I184*H184,2)</f>
        <v>0</v>
      </c>
      <c r="BL184" s="15" t="s">
        <v>228</v>
      </c>
      <c r="BM184" s="147" t="s">
        <v>1235</v>
      </c>
    </row>
    <row r="185" spans="1:47" s="2" customFormat="1" ht="12">
      <c r="A185" s="30"/>
      <c r="B185" s="31"/>
      <c r="C185" s="30"/>
      <c r="D185" s="149" t="s">
        <v>156</v>
      </c>
      <c r="E185" s="30"/>
      <c r="F185" s="150" t="s">
        <v>1236</v>
      </c>
      <c r="G185" s="30"/>
      <c r="H185" s="30"/>
      <c r="I185" s="151"/>
      <c r="J185" s="30"/>
      <c r="K185" s="30"/>
      <c r="L185" s="31"/>
      <c r="M185" s="152"/>
      <c r="N185" s="153"/>
      <c r="O185" s="51"/>
      <c r="P185" s="51"/>
      <c r="Q185" s="51"/>
      <c r="R185" s="51"/>
      <c r="S185" s="51"/>
      <c r="T185" s="52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T185" s="15" t="s">
        <v>156</v>
      </c>
      <c r="AU185" s="15" t="s">
        <v>82</v>
      </c>
    </row>
    <row r="186" spans="1:65" s="2" customFormat="1" ht="16.5" customHeight="1">
      <c r="A186" s="30"/>
      <c r="B186" s="135"/>
      <c r="C186" s="136" t="s">
        <v>357</v>
      </c>
      <c r="D186" s="136" t="s">
        <v>149</v>
      </c>
      <c r="E186" s="137" t="s">
        <v>1237</v>
      </c>
      <c r="F186" s="138" t="s">
        <v>1238</v>
      </c>
      <c r="G186" s="139" t="s">
        <v>202</v>
      </c>
      <c r="H186" s="140">
        <v>98.3</v>
      </c>
      <c r="I186" s="141"/>
      <c r="J186" s="142">
        <f>ROUND(I186*H186,2)</f>
        <v>0</v>
      </c>
      <c r="K186" s="138" t="s">
        <v>153</v>
      </c>
      <c r="L186" s="31"/>
      <c r="M186" s="143" t="s">
        <v>3</v>
      </c>
      <c r="N186" s="144" t="s">
        <v>43</v>
      </c>
      <c r="O186" s="51"/>
      <c r="P186" s="145">
        <f>O186*H186</f>
        <v>0</v>
      </c>
      <c r="Q186" s="145">
        <v>0</v>
      </c>
      <c r="R186" s="145">
        <f>Q186*H186</f>
        <v>0</v>
      </c>
      <c r="S186" s="145">
        <v>0</v>
      </c>
      <c r="T186" s="146">
        <f>S186*H186</f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47" t="s">
        <v>228</v>
      </c>
      <c r="AT186" s="147" t="s">
        <v>149</v>
      </c>
      <c r="AU186" s="147" t="s">
        <v>82</v>
      </c>
      <c r="AY186" s="15" t="s">
        <v>146</v>
      </c>
      <c r="BE186" s="148">
        <f>IF(N186="základní",J186,0)</f>
        <v>0</v>
      </c>
      <c r="BF186" s="148">
        <f>IF(N186="snížená",J186,0)</f>
        <v>0</v>
      </c>
      <c r="BG186" s="148">
        <f>IF(N186="zákl. přenesená",J186,0)</f>
        <v>0</v>
      </c>
      <c r="BH186" s="148">
        <f>IF(N186="sníž. přenesená",J186,0)</f>
        <v>0</v>
      </c>
      <c r="BI186" s="148">
        <f>IF(N186="nulová",J186,0)</f>
        <v>0</v>
      </c>
      <c r="BJ186" s="15" t="s">
        <v>80</v>
      </c>
      <c r="BK186" s="148">
        <f>ROUND(I186*H186,2)</f>
        <v>0</v>
      </c>
      <c r="BL186" s="15" t="s">
        <v>228</v>
      </c>
      <c r="BM186" s="147" t="s">
        <v>1239</v>
      </c>
    </row>
    <row r="187" spans="1:47" s="2" customFormat="1" ht="12">
      <c r="A187" s="30"/>
      <c r="B187" s="31"/>
      <c r="C187" s="30"/>
      <c r="D187" s="149" t="s">
        <v>156</v>
      </c>
      <c r="E187" s="30"/>
      <c r="F187" s="150" t="s">
        <v>1240</v>
      </c>
      <c r="G187" s="30"/>
      <c r="H187" s="30"/>
      <c r="I187" s="151"/>
      <c r="J187" s="30"/>
      <c r="K187" s="30"/>
      <c r="L187" s="31"/>
      <c r="M187" s="152"/>
      <c r="N187" s="153"/>
      <c r="O187" s="51"/>
      <c r="P187" s="51"/>
      <c r="Q187" s="51"/>
      <c r="R187" s="51"/>
      <c r="S187" s="51"/>
      <c r="T187" s="52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T187" s="15" t="s">
        <v>156</v>
      </c>
      <c r="AU187" s="15" t="s">
        <v>82</v>
      </c>
    </row>
    <row r="188" spans="1:65" s="2" customFormat="1" ht="16.5" customHeight="1">
      <c r="A188" s="30"/>
      <c r="B188" s="135"/>
      <c r="C188" s="136" t="s">
        <v>361</v>
      </c>
      <c r="D188" s="136" t="s">
        <v>149</v>
      </c>
      <c r="E188" s="137" t="s">
        <v>1241</v>
      </c>
      <c r="F188" s="138" t="s">
        <v>1242</v>
      </c>
      <c r="G188" s="139" t="s">
        <v>202</v>
      </c>
      <c r="H188" s="140">
        <v>6</v>
      </c>
      <c r="I188" s="141"/>
      <c r="J188" s="142">
        <f>ROUND(I188*H188,2)</f>
        <v>0</v>
      </c>
      <c r="K188" s="138" t="s">
        <v>153</v>
      </c>
      <c r="L188" s="31"/>
      <c r="M188" s="143" t="s">
        <v>3</v>
      </c>
      <c r="N188" s="144" t="s">
        <v>43</v>
      </c>
      <c r="O188" s="51"/>
      <c r="P188" s="145">
        <f>O188*H188</f>
        <v>0</v>
      </c>
      <c r="Q188" s="145">
        <v>0</v>
      </c>
      <c r="R188" s="145">
        <f>Q188*H188</f>
        <v>0</v>
      </c>
      <c r="S188" s="145">
        <v>0</v>
      </c>
      <c r="T188" s="146">
        <f>S188*H188</f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47" t="s">
        <v>228</v>
      </c>
      <c r="AT188" s="147" t="s">
        <v>149</v>
      </c>
      <c r="AU188" s="147" t="s">
        <v>82</v>
      </c>
      <c r="AY188" s="15" t="s">
        <v>146</v>
      </c>
      <c r="BE188" s="148">
        <f>IF(N188="základní",J188,0)</f>
        <v>0</v>
      </c>
      <c r="BF188" s="148">
        <f>IF(N188="snížená",J188,0)</f>
        <v>0</v>
      </c>
      <c r="BG188" s="148">
        <f>IF(N188="zákl. přenesená",J188,0)</f>
        <v>0</v>
      </c>
      <c r="BH188" s="148">
        <f>IF(N188="sníž. přenesená",J188,0)</f>
        <v>0</v>
      </c>
      <c r="BI188" s="148">
        <f>IF(N188="nulová",J188,0)</f>
        <v>0</v>
      </c>
      <c r="BJ188" s="15" t="s">
        <v>80</v>
      </c>
      <c r="BK188" s="148">
        <f>ROUND(I188*H188,2)</f>
        <v>0</v>
      </c>
      <c r="BL188" s="15" t="s">
        <v>228</v>
      </c>
      <c r="BM188" s="147" t="s">
        <v>1243</v>
      </c>
    </row>
    <row r="189" spans="1:47" s="2" customFormat="1" ht="12">
      <c r="A189" s="30"/>
      <c r="B189" s="31"/>
      <c r="C189" s="30"/>
      <c r="D189" s="149" t="s">
        <v>156</v>
      </c>
      <c r="E189" s="30"/>
      <c r="F189" s="150" t="s">
        <v>1244</v>
      </c>
      <c r="G189" s="30"/>
      <c r="H189" s="30"/>
      <c r="I189" s="151"/>
      <c r="J189" s="30"/>
      <c r="K189" s="30"/>
      <c r="L189" s="31"/>
      <c r="M189" s="152"/>
      <c r="N189" s="153"/>
      <c r="O189" s="51"/>
      <c r="P189" s="51"/>
      <c r="Q189" s="51"/>
      <c r="R189" s="51"/>
      <c r="S189" s="51"/>
      <c r="T189" s="52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T189" s="15" t="s">
        <v>156</v>
      </c>
      <c r="AU189" s="15" t="s">
        <v>82</v>
      </c>
    </row>
    <row r="190" spans="1:65" s="2" customFormat="1" ht="16.5" customHeight="1">
      <c r="A190" s="30"/>
      <c r="B190" s="135"/>
      <c r="C190" s="136" t="s">
        <v>365</v>
      </c>
      <c r="D190" s="136" t="s">
        <v>149</v>
      </c>
      <c r="E190" s="137" t="s">
        <v>1245</v>
      </c>
      <c r="F190" s="138" t="s">
        <v>1246</v>
      </c>
      <c r="G190" s="139" t="s">
        <v>347</v>
      </c>
      <c r="H190" s="140">
        <v>1</v>
      </c>
      <c r="I190" s="141"/>
      <c r="J190" s="142">
        <f>ROUND(I190*H190,2)</f>
        <v>0</v>
      </c>
      <c r="K190" s="138" t="s">
        <v>3</v>
      </c>
      <c r="L190" s="31"/>
      <c r="M190" s="143" t="s">
        <v>3</v>
      </c>
      <c r="N190" s="144" t="s">
        <v>43</v>
      </c>
      <c r="O190" s="51"/>
      <c r="P190" s="145">
        <f>O190*H190</f>
        <v>0</v>
      </c>
      <c r="Q190" s="145">
        <v>0</v>
      </c>
      <c r="R190" s="145">
        <f>Q190*H190</f>
        <v>0</v>
      </c>
      <c r="S190" s="145">
        <v>0</v>
      </c>
      <c r="T190" s="146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47" t="s">
        <v>228</v>
      </c>
      <c r="AT190" s="147" t="s">
        <v>149</v>
      </c>
      <c r="AU190" s="147" t="s">
        <v>82</v>
      </c>
      <c r="AY190" s="15" t="s">
        <v>146</v>
      </c>
      <c r="BE190" s="148">
        <f>IF(N190="základní",J190,0)</f>
        <v>0</v>
      </c>
      <c r="BF190" s="148">
        <f>IF(N190="snížená",J190,0)</f>
        <v>0</v>
      </c>
      <c r="BG190" s="148">
        <f>IF(N190="zákl. přenesená",J190,0)</f>
        <v>0</v>
      </c>
      <c r="BH190" s="148">
        <f>IF(N190="sníž. přenesená",J190,0)</f>
        <v>0</v>
      </c>
      <c r="BI190" s="148">
        <f>IF(N190="nulová",J190,0)</f>
        <v>0</v>
      </c>
      <c r="BJ190" s="15" t="s">
        <v>80</v>
      </c>
      <c r="BK190" s="148">
        <f>ROUND(I190*H190,2)</f>
        <v>0</v>
      </c>
      <c r="BL190" s="15" t="s">
        <v>228</v>
      </c>
      <c r="BM190" s="147" t="s">
        <v>1247</v>
      </c>
    </row>
    <row r="191" spans="1:65" s="2" customFormat="1" ht="16.5" customHeight="1">
      <c r="A191" s="30"/>
      <c r="B191" s="135"/>
      <c r="C191" s="136" t="s">
        <v>369</v>
      </c>
      <c r="D191" s="136" t="s">
        <v>149</v>
      </c>
      <c r="E191" s="137" t="s">
        <v>1248</v>
      </c>
      <c r="F191" s="138" t="s">
        <v>1249</v>
      </c>
      <c r="G191" s="139" t="s">
        <v>347</v>
      </c>
      <c r="H191" s="140">
        <v>1</v>
      </c>
      <c r="I191" s="141"/>
      <c r="J191" s="142">
        <f>ROUND(I191*H191,2)</f>
        <v>0</v>
      </c>
      <c r="K191" s="138" t="s">
        <v>3</v>
      </c>
      <c r="L191" s="31"/>
      <c r="M191" s="143" t="s">
        <v>3</v>
      </c>
      <c r="N191" s="144" t="s">
        <v>43</v>
      </c>
      <c r="O191" s="51"/>
      <c r="P191" s="145">
        <f>O191*H191</f>
        <v>0</v>
      </c>
      <c r="Q191" s="145">
        <v>0</v>
      </c>
      <c r="R191" s="145">
        <f>Q191*H191</f>
        <v>0</v>
      </c>
      <c r="S191" s="145">
        <v>0</v>
      </c>
      <c r="T191" s="146">
        <f>S191*H191</f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47" t="s">
        <v>228</v>
      </c>
      <c r="AT191" s="147" t="s">
        <v>149</v>
      </c>
      <c r="AU191" s="147" t="s">
        <v>82</v>
      </c>
      <c r="AY191" s="15" t="s">
        <v>146</v>
      </c>
      <c r="BE191" s="148">
        <f>IF(N191="základní",J191,0)</f>
        <v>0</v>
      </c>
      <c r="BF191" s="148">
        <f>IF(N191="snížená",J191,0)</f>
        <v>0</v>
      </c>
      <c r="BG191" s="148">
        <f>IF(N191="zákl. přenesená",J191,0)</f>
        <v>0</v>
      </c>
      <c r="BH191" s="148">
        <f>IF(N191="sníž. přenesená",J191,0)</f>
        <v>0</v>
      </c>
      <c r="BI191" s="148">
        <f>IF(N191="nulová",J191,0)</f>
        <v>0</v>
      </c>
      <c r="BJ191" s="15" t="s">
        <v>80</v>
      </c>
      <c r="BK191" s="148">
        <f>ROUND(I191*H191,2)</f>
        <v>0</v>
      </c>
      <c r="BL191" s="15" t="s">
        <v>228</v>
      </c>
      <c r="BM191" s="147" t="s">
        <v>1250</v>
      </c>
    </row>
    <row r="192" spans="1:65" s="2" customFormat="1" ht="16.5" customHeight="1">
      <c r="A192" s="30"/>
      <c r="B192" s="135"/>
      <c r="C192" s="136" t="s">
        <v>373</v>
      </c>
      <c r="D192" s="136" t="s">
        <v>149</v>
      </c>
      <c r="E192" s="137" t="s">
        <v>1251</v>
      </c>
      <c r="F192" s="138" t="s">
        <v>1252</v>
      </c>
      <c r="G192" s="139" t="s">
        <v>342</v>
      </c>
      <c r="H192" s="140">
        <v>3</v>
      </c>
      <c r="I192" s="141"/>
      <c r="J192" s="142">
        <f>ROUND(I192*H192,2)</f>
        <v>0</v>
      </c>
      <c r="K192" s="138" t="s">
        <v>3</v>
      </c>
      <c r="L192" s="31"/>
      <c r="M192" s="143" t="s">
        <v>3</v>
      </c>
      <c r="N192" s="144" t="s">
        <v>43</v>
      </c>
      <c r="O192" s="51"/>
      <c r="P192" s="145">
        <f>O192*H192</f>
        <v>0</v>
      </c>
      <c r="Q192" s="145">
        <v>0</v>
      </c>
      <c r="R192" s="145">
        <f>Q192*H192</f>
        <v>0</v>
      </c>
      <c r="S192" s="145">
        <v>0</v>
      </c>
      <c r="T192" s="146">
        <f>S192*H192</f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47" t="s">
        <v>228</v>
      </c>
      <c r="AT192" s="147" t="s">
        <v>149</v>
      </c>
      <c r="AU192" s="147" t="s">
        <v>82</v>
      </c>
      <c r="AY192" s="15" t="s">
        <v>146</v>
      </c>
      <c r="BE192" s="148">
        <f>IF(N192="základní",J192,0)</f>
        <v>0</v>
      </c>
      <c r="BF192" s="148">
        <f>IF(N192="snížená",J192,0)</f>
        <v>0</v>
      </c>
      <c r="BG192" s="148">
        <f>IF(N192="zákl. přenesená",J192,0)</f>
        <v>0</v>
      </c>
      <c r="BH192" s="148">
        <f>IF(N192="sníž. přenesená",J192,0)</f>
        <v>0</v>
      </c>
      <c r="BI192" s="148">
        <f>IF(N192="nulová",J192,0)</f>
        <v>0</v>
      </c>
      <c r="BJ192" s="15" t="s">
        <v>80</v>
      </c>
      <c r="BK192" s="148">
        <f>ROUND(I192*H192,2)</f>
        <v>0</v>
      </c>
      <c r="BL192" s="15" t="s">
        <v>228</v>
      </c>
      <c r="BM192" s="147" t="s">
        <v>1253</v>
      </c>
    </row>
    <row r="193" spans="1:65" s="2" customFormat="1" ht="16.5" customHeight="1">
      <c r="A193" s="30"/>
      <c r="B193" s="135"/>
      <c r="C193" s="136" t="s">
        <v>377</v>
      </c>
      <c r="D193" s="136" t="s">
        <v>149</v>
      </c>
      <c r="E193" s="137" t="s">
        <v>1254</v>
      </c>
      <c r="F193" s="138" t="s">
        <v>1255</v>
      </c>
      <c r="G193" s="139" t="s">
        <v>347</v>
      </c>
      <c r="H193" s="140">
        <v>1</v>
      </c>
      <c r="I193" s="141"/>
      <c r="J193" s="142">
        <f>ROUND(I193*H193,2)</f>
        <v>0</v>
      </c>
      <c r="K193" s="138" t="s">
        <v>3</v>
      </c>
      <c r="L193" s="31"/>
      <c r="M193" s="143" t="s">
        <v>3</v>
      </c>
      <c r="N193" s="144" t="s">
        <v>43</v>
      </c>
      <c r="O193" s="51"/>
      <c r="P193" s="145">
        <f>O193*H193</f>
        <v>0</v>
      </c>
      <c r="Q193" s="145">
        <v>0</v>
      </c>
      <c r="R193" s="145">
        <f>Q193*H193</f>
        <v>0</v>
      </c>
      <c r="S193" s="145">
        <v>0</v>
      </c>
      <c r="T193" s="146">
        <f>S193*H193</f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47" t="s">
        <v>228</v>
      </c>
      <c r="AT193" s="147" t="s">
        <v>149</v>
      </c>
      <c r="AU193" s="147" t="s">
        <v>82</v>
      </c>
      <c r="AY193" s="15" t="s">
        <v>146</v>
      </c>
      <c r="BE193" s="148">
        <f>IF(N193="základní",J193,0)</f>
        <v>0</v>
      </c>
      <c r="BF193" s="148">
        <f>IF(N193="snížená",J193,0)</f>
        <v>0</v>
      </c>
      <c r="BG193" s="148">
        <f>IF(N193="zákl. přenesená",J193,0)</f>
        <v>0</v>
      </c>
      <c r="BH193" s="148">
        <f>IF(N193="sníž. přenesená",J193,0)</f>
        <v>0</v>
      </c>
      <c r="BI193" s="148">
        <f>IF(N193="nulová",J193,0)</f>
        <v>0</v>
      </c>
      <c r="BJ193" s="15" t="s">
        <v>80</v>
      </c>
      <c r="BK193" s="148">
        <f>ROUND(I193*H193,2)</f>
        <v>0</v>
      </c>
      <c r="BL193" s="15" t="s">
        <v>228</v>
      </c>
      <c r="BM193" s="147" t="s">
        <v>1256</v>
      </c>
    </row>
    <row r="194" spans="1:65" s="2" customFormat="1" ht="24.2" customHeight="1">
      <c r="A194" s="30"/>
      <c r="B194" s="135"/>
      <c r="C194" s="136" t="s">
        <v>382</v>
      </c>
      <c r="D194" s="136" t="s">
        <v>149</v>
      </c>
      <c r="E194" s="137" t="s">
        <v>1257</v>
      </c>
      <c r="F194" s="138" t="s">
        <v>1258</v>
      </c>
      <c r="G194" s="139" t="s">
        <v>195</v>
      </c>
      <c r="H194" s="140">
        <v>0.4</v>
      </c>
      <c r="I194" s="141"/>
      <c r="J194" s="142">
        <f>ROUND(I194*H194,2)</f>
        <v>0</v>
      </c>
      <c r="K194" s="138" t="s">
        <v>153</v>
      </c>
      <c r="L194" s="31"/>
      <c r="M194" s="143" t="s">
        <v>3</v>
      </c>
      <c r="N194" s="144" t="s">
        <v>43</v>
      </c>
      <c r="O194" s="51"/>
      <c r="P194" s="145">
        <f>O194*H194</f>
        <v>0</v>
      </c>
      <c r="Q194" s="145">
        <v>0</v>
      </c>
      <c r="R194" s="145">
        <f>Q194*H194</f>
        <v>0</v>
      </c>
      <c r="S194" s="145">
        <v>0</v>
      </c>
      <c r="T194" s="146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47" t="s">
        <v>228</v>
      </c>
      <c r="AT194" s="147" t="s">
        <v>149</v>
      </c>
      <c r="AU194" s="147" t="s">
        <v>82</v>
      </c>
      <c r="AY194" s="15" t="s">
        <v>146</v>
      </c>
      <c r="BE194" s="148">
        <f>IF(N194="základní",J194,0)</f>
        <v>0</v>
      </c>
      <c r="BF194" s="148">
        <f>IF(N194="snížená",J194,0)</f>
        <v>0</v>
      </c>
      <c r="BG194" s="148">
        <f>IF(N194="zákl. přenesená",J194,0)</f>
        <v>0</v>
      </c>
      <c r="BH194" s="148">
        <f>IF(N194="sníž. přenesená",J194,0)</f>
        <v>0</v>
      </c>
      <c r="BI194" s="148">
        <f>IF(N194="nulová",J194,0)</f>
        <v>0</v>
      </c>
      <c r="BJ194" s="15" t="s">
        <v>80</v>
      </c>
      <c r="BK194" s="148">
        <f>ROUND(I194*H194,2)</f>
        <v>0</v>
      </c>
      <c r="BL194" s="15" t="s">
        <v>228</v>
      </c>
      <c r="BM194" s="147" t="s">
        <v>1259</v>
      </c>
    </row>
    <row r="195" spans="1:47" s="2" customFormat="1" ht="12">
      <c r="A195" s="30"/>
      <c r="B195" s="31"/>
      <c r="C195" s="30"/>
      <c r="D195" s="149" t="s">
        <v>156</v>
      </c>
      <c r="E195" s="30"/>
      <c r="F195" s="150" t="s">
        <v>1260</v>
      </c>
      <c r="G195" s="30"/>
      <c r="H195" s="30"/>
      <c r="I195" s="151"/>
      <c r="J195" s="30"/>
      <c r="K195" s="30"/>
      <c r="L195" s="31"/>
      <c r="M195" s="152"/>
      <c r="N195" s="153"/>
      <c r="O195" s="51"/>
      <c r="P195" s="51"/>
      <c r="Q195" s="51"/>
      <c r="R195" s="51"/>
      <c r="S195" s="51"/>
      <c r="T195" s="52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T195" s="15" t="s">
        <v>156</v>
      </c>
      <c r="AU195" s="15" t="s">
        <v>82</v>
      </c>
    </row>
    <row r="196" spans="2:63" s="12" customFormat="1" ht="22.9" customHeight="1">
      <c r="B196" s="122"/>
      <c r="D196" s="123" t="s">
        <v>71</v>
      </c>
      <c r="E196" s="133" t="s">
        <v>1261</v>
      </c>
      <c r="F196" s="133" t="s">
        <v>1262</v>
      </c>
      <c r="I196" s="125"/>
      <c r="J196" s="134">
        <f>BK196</f>
        <v>0</v>
      </c>
      <c r="L196" s="122"/>
      <c r="M196" s="127"/>
      <c r="N196" s="128"/>
      <c r="O196" s="128"/>
      <c r="P196" s="129">
        <f>SUM(P197:P214)</f>
        <v>0</v>
      </c>
      <c r="Q196" s="128"/>
      <c r="R196" s="129">
        <f>SUM(R197:R214)</f>
        <v>0.39084850000000004</v>
      </c>
      <c r="S196" s="128"/>
      <c r="T196" s="130">
        <f>SUM(T197:T214)</f>
        <v>0</v>
      </c>
      <c r="AR196" s="123" t="s">
        <v>82</v>
      </c>
      <c r="AT196" s="131" t="s">
        <v>71</v>
      </c>
      <c r="AU196" s="131" t="s">
        <v>80</v>
      </c>
      <c r="AY196" s="123" t="s">
        <v>146</v>
      </c>
      <c r="BK196" s="132">
        <f>SUM(BK197:BK214)</f>
        <v>0</v>
      </c>
    </row>
    <row r="197" spans="1:65" s="2" customFormat="1" ht="21.75" customHeight="1">
      <c r="A197" s="30"/>
      <c r="B197" s="135"/>
      <c r="C197" s="136" t="s">
        <v>387</v>
      </c>
      <c r="D197" s="136" t="s">
        <v>149</v>
      </c>
      <c r="E197" s="137" t="s">
        <v>1263</v>
      </c>
      <c r="F197" s="138" t="s">
        <v>1264</v>
      </c>
      <c r="G197" s="139" t="s">
        <v>202</v>
      </c>
      <c r="H197" s="140">
        <v>123.53</v>
      </c>
      <c r="I197" s="141"/>
      <c r="J197" s="142">
        <f>ROUND(I197*H197,2)</f>
        <v>0</v>
      </c>
      <c r="K197" s="138" t="s">
        <v>153</v>
      </c>
      <c r="L197" s="31"/>
      <c r="M197" s="143" t="s">
        <v>3</v>
      </c>
      <c r="N197" s="144" t="s">
        <v>43</v>
      </c>
      <c r="O197" s="51"/>
      <c r="P197" s="145">
        <f>O197*H197</f>
        <v>0</v>
      </c>
      <c r="Q197" s="145">
        <v>0.00098</v>
      </c>
      <c r="R197" s="145">
        <f>Q197*H197</f>
        <v>0.1210594</v>
      </c>
      <c r="S197" s="145">
        <v>0</v>
      </c>
      <c r="T197" s="146">
        <f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47" t="s">
        <v>228</v>
      </c>
      <c r="AT197" s="147" t="s">
        <v>149</v>
      </c>
      <c r="AU197" s="147" t="s">
        <v>82</v>
      </c>
      <c r="AY197" s="15" t="s">
        <v>146</v>
      </c>
      <c r="BE197" s="148">
        <f>IF(N197="základní",J197,0)</f>
        <v>0</v>
      </c>
      <c r="BF197" s="148">
        <f>IF(N197="snížená",J197,0)</f>
        <v>0</v>
      </c>
      <c r="BG197" s="148">
        <f>IF(N197="zákl. přenesená",J197,0)</f>
        <v>0</v>
      </c>
      <c r="BH197" s="148">
        <f>IF(N197="sníž. přenesená",J197,0)</f>
        <v>0</v>
      </c>
      <c r="BI197" s="148">
        <f>IF(N197="nulová",J197,0)</f>
        <v>0</v>
      </c>
      <c r="BJ197" s="15" t="s">
        <v>80</v>
      </c>
      <c r="BK197" s="148">
        <f>ROUND(I197*H197,2)</f>
        <v>0</v>
      </c>
      <c r="BL197" s="15" t="s">
        <v>228</v>
      </c>
      <c r="BM197" s="147" t="s">
        <v>1265</v>
      </c>
    </row>
    <row r="198" spans="1:47" s="2" customFormat="1" ht="12">
      <c r="A198" s="30"/>
      <c r="B198" s="31"/>
      <c r="C198" s="30"/>
      <c r="D198" s="149" t="s">
        <v>156</v>
      </c>
      <c r="E198" s="30"/>
      <c r="F198" s="150" t="s">
        <v>1266</v>
      </c>
      <c r="G198" s="30"/>
      <c r="H198" s="30"/>
      <c r="I198" s="151"/>
      <c r="J198" s="30"/>
      <c r="K198" s="30"/>
      <c r="L198" s="31"/>
      <c r="M198" s="152"/>
      <c r="N198" s="153"/>
      <c r="O198" s="51"/>
      <c r="P198" s="51"/>
      <c r="Q198" s="51"/>
      <c r="R198" s="51"/>
      <c r="S198" s="51"/>
      <c r="T198" s="52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T198" s="15" t="s">
        <v>156</v>
      </c>
      <c r="AU198" s="15" t="s">
        <v>82</v>
      </c>
    </row>
    <row r="199" spans="1:65" s="2" customFormat="1" ht="21.75" customHeight="1">
      <c r="A199" s="30"/>
      <c r="B199" s="135"/>
      <c r="C199" s="136" t="s">
        <v>392</v>
      </c>
      <c r="D199" s="136" t="s">
        <v>149</v>
      </c>
      <c r="E199" s="137" t="s">
        <v>1267</v>
      </c>
      <c r="F199" s="138" t="s">
        <v>1268</v>
      </c>
      <c r="G199" s="139" t="s">
        <v>202</v>
      </c>
      <c r="H199" s="140">
        <v>99</v>
      </c>
      <c r="I199" s="141"/>
      <c r="J199" s="142">
        <f>ROUND(I199*H199,2)</f>
        <v>0</v>
      </c>
      <c r="K199" s="138" t="s">
        <v>153</v>
      </c>
      <c r="L199" s="31"/>
      <c r="M199" s="143" t="s">
        <v>3</v>
      </c>
      <c r="N199" s="144" t="s">
        <v>43</v>
      </c>
      <c r="O199" s="51"/>
      <c r="P199" s="145">
        <f>O199*H199</f>
        <v>0</v>
      </c>
      <c r="Q199" s="145">
        <v>0.00126</v>
      </c>
      <c r="R199" s="145">
        <f>Q199*H199</f>
        <v>0.12474</v>
      </c>
      <c r="S199" s="145">
        <v>0</v>
      </c>
      <c r="T199" s="146">
        <f>S199*H199</f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47" t="s">
        <v>228</v>
      </c>
      <c r="AT199" s="147" t="s">
        <v>149</v>
      </c>
      <c r="AU199" s="147" t="s">
        <v>82</v>
      </c>
      <c r="AY199" s="15" t="s">
        <v>146</v>
      </c>
      <c r="BE199" s="148">
        <f>IF(N199="základní",J199,0)</f>
        <v>0</v>
      </c>
      <c r="BF199" s="148">
        <f>IF(N199="snížená",J199,0)</f>
        <v>0</v>
      </c>
      <c r="BG199" s="148">
        <f>IF(N199="zákl. přenesená",J199,0)</f>
        <v>0</v>
      </c>
      <c r="BH199" s="148">
        <f>IF(N199="sníž. přenesená",J199,0)</f>
        <v>0</v>
      </c>
      <c r="BI199" s="148">
        <f>IF(N199="nulová",J199,0)</f>
        <v>0</v>
      </c>
      <c r="BJ199" s="15" t="s">
        <v>80</v>
      </c>
      <c r="BK199" s="148">
        <f>ROUND(I199*H199,2)</f>
        <v>0</v>
      </c>
      <c r="BL199" s="15" t="s">
        <v>228</v>
      </c>
      <c r="BM199" s="147" t="s">
        <v>1269</v>
      </c>
    </row>
    <row r="200" spans="1:47" s="2" customFormat="1" ht="12">
      <c r="A200" s="30"/>
      <c r="B200" s="31"/>
      <c r="C200" s="30"/>
      <c r="D200" s="149" t="s">
        <v>156</v>
      </c>
      <c r="E200" s="30"/>
      <c r="F200" s="150" t="s">
        <v>1270</v>
      </c>
      <c r="G200" s="30"/>
      <c r="H200" s="30"/>
      <c r="I200" s="151"/>
      <c r="J200" s="30"/>
      <c r="K200" s="30"/>
      <c r="L200" s="31"/>
      <c r="M200" s="152"/>
      <c r="N200" s="153"/>
      <c r="O200" s="51"/>
      <c r="P200" s="51"/>
      <c r="Q200" s="51"/>
      <c r="R200" s="51"/>
      <c r="S200" s="51"/>
      <c r="T200" s="52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T200" s="15" t="s">
        <v>156</v>
      </c>
      <c r="AU200" s="15" t="s">
        <v>82</v>
      </c>
    </row>
    <row r="201" spans="1:65" s="2" customFormat="1" ht="16.5" customHeight="1">
      <c r="A201" s="30"/>
      <c r="B201" s="135"/>
      <c r="C201" s="136" t="s">
        <v>397</v>
      </c>
      <c r="D201" s="136" t="s">
        <v>149</v>
      </c>
      <c r="E201" s="137" t="s">
        <v>1271</v>
      </c>
      <c r="F201" s="138" t="s">
        <v>1246</v>
      </c>
      <c r="G201" s="139" t="s">
        <v>347</v>
      </c>
      <c r="H201" s="140">
        <v>1</v>
      </c>
      <c r="I201" s="141"/>
      <c r="J201" s="142">
        <f>ROUND(I201*H201,2)</f>
        <v>0</v>
      </c>
      <c r="K201" s="138" t="s">
        <v>3</v>
      </c>
      <c r="L201" s="31"/>
      <c r="M201" s="143" t="s">
        <v>3</v>
      </c>
      <c r="N201" s="144" t="s">
        <v>43</v>
      </c>
      <c r="O201" s="51"/>
      <c r="P201" s="145">
        <f>O201*H201</f>
        <v>0</v>
      </c>
      <c r="Q201" s="145">
        <v>0</v>
      </c>
      <c r="R201" s="145">
        <f>Q201*H201</f>
        <v>0</v>
      </c>
      <c r="S201" s="145">
        <v>0</v>
      </c>
      <c r="T201" s="146">
        <f>S201*H201</f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47" t="s">
        <v>228</v>
      </c>
      <c r="AT201" s="147" t="s">
        <v>149</v>
      </c>
      <c r="AU201" s="147" t="s">
        <v>82</v>
      </c>
      <c r="AY201" s="15" t="s">
        <v>146</v>
      </c>
      <c r="BE201" s="148">
        <f>IF(N201="základní",J201,0)</f>
        <v>0</v>
      </c>
      <c r="BF201" s="148">
        <f>IF(N201="snížená",J201,0)</f>
        <v>0</v>
      </c>
      <c r="BG201" s="148">
        <f>IF(N201="zákl. přenesená",J201,0)</f>
        <v>0</v>
      </c>
      <c r="BH201" s="148">
        <f>IF(N201="sníž. přenesená",J201,0)</f>
        <v>0</v>
      </c>
      <c r="BI201" s="148">
        <f>IF(N201="nulová",J201,0)</f>
        <v>0</v>
      </c>
      <c r="BJ201" s="15" t="s">
        <v>80</v>
      </c>
      <c r="BK201" s="148">
        <f>ROUND(I201*H201,2)</f>
        <v>0</v>
      </c>
      <c r="BL201" s="15" t="s">
        <v>228</v>
      </c>
      <c r="BM201" s="147" t="s">
        <v>1272</v>
      </c>
    </row>
    <row r="202" spans="1:65" s="2" customFormat="1" ht="33" customHeight="1">
      <c r="A202" s="30"/>
      <c r="B202" s="135"/>
      <c r="C202" s="136" t="s">
        <v>402</v>
      </c>
      <c r="D202" s="136" t="s">
        <v>149</v>
      </c>
      <c r="E202" s="137" t="s">
        <v>1273</v>
      </c>
      <c r="F202" s="138" t="s">
        <v>1274</v>
      </c>
      <c r="G202" s="139" t="s">
        <v>202</v>
      </c>
      <c r="H202" s="140">
        <v>222.53</v>
      </c>
      <c r="I202" s="141"/>
      <c r="J202" s="142">
        <f>ROUND(I202*H202,2)</f>
        <v>0</v>
      </c>
      <c r="K202" s="138" t="s">
        <v>153</v>
      </c>
      <c r="L202" s="31"/>
      <c r="M202" s="143" t="s">
        <v>3</v>
      </c>
      <c r="N202" s="144" t="s">
        <v>43</v>
      </c>
      <c r="O202" s="51"/>
      <c r="P202" s="145">
        <f>O202*H202</f>
        <v>0</v>
      </c>
      <c r="Q202" s="145">
        <v>7E-05</v>
      </c>
      <c r="R202" s="145">
        <f>Q202*H202</f>
        <v>0.015577099999999998</v>
      </c>
      <c r="S202" s="145">
        <v>0</v>
      </c>
      <c r="T202" s="146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47" t="s">
        <v>228</v>
      </c>
      <c r="AT202" s="147" t="s">
        <v>149</v>
      </c>
      <c r="AU202" s="147" t="s">
        <v>82</v>
      </c>
      <c r="AY202" s="15" t="s">
        <v>146</v>
      </c>
      <c r="BE202" s="148">
        <f>IF(N202="základní",J202,0)</f>
        <v>0</v>
      </c>
      <c r="BF202" s="148">
        <f>IF(N202="snížená",J202,0)</f>
        <v>0</v>
      </c>
      <c r="BG202" s="148">
        <f>IF(N202="zákl. přenesená",J202,0)</f>
        <v>0</v>
      </c>
      <c r="BH202" s="148">
        <f>IF(N202="sníž. přenesená",J202,0)</f>
        <v>0</v>
      </c>
      <c r="BI202" s="148">
        <f>IF(N202="nulová",J202,0)</f>
        <v>0</v>
      </c>
      <c r="BJ202" s="15" t="s">
        <v>80</v>
      </c>
      <c r="BK202" s="148">
        <f>ROUND(I202*H202,2)</f>
        <v>0</v>
      </c>
      <c r="BL202" s="15" t="s">
        <v>228</v>
      </c>
      <c r="BM202" s="147" t="s">
        <v>1275</v>
      </c>
    </row>
    <row r="203" spans="1:47" s="2" customFormat="1" ht="12">
      <c r="A203" s="30"/>
      <c r="B203" s="31"/>
      <c r="C203" s="30"/>
      <c r="D203" s="149" t="s">
        <v>156</v>
      </c>
      <c r="E203" s="30"/>
      <c r="F203" s="150" t="s">
        <v>1276</v>
      </c>
      <c r="G203" s="30"/>
      <c r="H203" s="30"/>
      <c r="I203" s="151"/>
      <c r="J203" s="30"/>
      <c r="K203" s="30"/>
      <c r="L203" s="31"/>
      <c r="M203" s="152"/>
      <c r="N203" s="153"/>
      <c r="O203" s="51"/>
      <c r="P203" s="51"/>
      <c r="Q203" s="51"/>
      <c r="R203" s="51"/>
      <c r="S203" s="51"/>
      <c r="T203" s="52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T203" s="15" t="s">
        <v>156</v>
      </c>
      <c r="AU203" s="15" t="s">
        <v>82</v>
      </c>
    </row>
    <row r="204" spans="1:65" s="2" customFormat="1" ht="16.5" customHeight="1">
      <c r="A204" s="30"/>
      <c r="B204" s="135"/>
      <c r="C204" s="136" t="s">
        <v>407</v>
      </c>
      <c r="D204" s="136" t="s">
        <v>149</v>
      </c>
      <c r="E204" s="137" t="s">
        <v>1277</v>
      </c>
      <c r="F204" s="138" t="s">
        <v>1278</v>
      </c>
      <c r="G204" s="139" t="s">
        <v>342</v>
      </c>
      <c r="H204" s="140">
        <v>28</v>
      </c>
      <c r="I204" s="141"/>
      <c r="J204" s="142">
        <f>ROUND(I204*H204,2)</f>
        <v>0</v>
      </c>
      <c r="K204" s="138" t="s">
        <v>153</v>
      </c>
      <c r="L204" s="31"/>
      <c r="M204" s="143" t="s">
        <v>3</v>
      </c>
      <c r="N204" s="144" t="s">
        <v>43</v>
      </c>
      <c r="O204" s="51"/>
      <c r="P204" s="145">
        <f>O204*H204</f>
        <v>0</v>
      </c>
      <c r="Q204" s="145">
        <v>0.00076</v>
      </c>
      <c r="R204" s="145">
        <f>Q204*H204</f>
        <v>0.02128</v>
      </c>
      <c r="S204" s="145">
        <v>0</v>
      </c>
      <c r="T204" s="146">
        <f>S204*H204</f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47" t="s">
        <v>228</v>
      </c>
      <c r="AT204" s="147" t="s">
        <v>149</v>
      </c>
      <c r="AU204" s="147" t="s">
        <v>82</v>
      </c>
      <c r="AY204" s="15" t="s">
        <v>146</v>
      </c>
      <c r="BE204" s="148">
        <f>IF(N204="základní",J204,0)</f>
        <v>0</v>
      </c>
      <c r="BF204" s="148">
        <f>IF(N204="snížená",J204,0)</f>
        <v>0</v>
      </c>
      <c r="BG204" s="148">
        <f>IF(N204="zákl. přenesená",J204,0)</f>
        <v>0</v>
      </c>
      <c r="BH204" s="148">
        <f>IF(N204="sníž. přenesená",J204,0)</f>
        <v>0</v>
      </c>
      <c r="BI204" s="148">
        <f>IF(N204="nulová",J204,0)</f>
        <v>0</v>
      </c>
      <c r="BJ204" s="15" t="s">
        <v>80</v>
      </c>
      <c r="BK204" s="148">
        <f>ROUND(I204*H204,2)</f>
        <v>0</v>
      </c>
      <c r="BL204" s="15" t="s">
        <v>228</v>
      </c>
      <c r="BM204" s="147" t="s">
        <v>1279</v>
      </c>
    </row>
    <row r="205" spans="1:47" s="2" customFormat="1" ht="12">
      <c r="A205" s="30"/>
      <c r="B205" s="31"/>
      <c r="C205" s="30"/>
      <c r="D205" s="149" t="s">
        <v>156</v>
      </c>
      <c r="E205" s="30"/>
      <c r="F205" s="150" t="s">
        <v>1280</v>
      </c>
      <c r="G205" s="30"/>
      <c r="H205" s="30"/>
      <c r="I205" s="151"/>
      <c r="J205" s="30"/>
      <c r="K205" s="30"/>
      <c r="L205" s="31"/>
      <c r="M205" s="152"/>
      <c r="N205" s="153"/>
      <c r="O205" s="51"/>
      <c r="P205" s="51"/>
      <c r="Q205" s="51"/>
      <c r="R205" s="51"/>
      <c r="S205" s="51"/>
      <c r="T205" s="52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T205" s="15" t="s">
        <v>156</v>
      </c>
      <c r="AU205" s="15" t="s">
        <v>82</v>
      </c>
    </row>
    <row r="206" spans="1:65" s="2" customFormat="1" ht="16.5" customHeight="1">
      <c r="A206" s="30"/>
      <c r="B206" s="135"/>
      <c r="C206" s="136" t="s">
        <v>412</v>
      </c>
      <c r="D206" s="136" t="s">
        <v>149</v>
      </c>
      <c r="E206" s="137" t="s">
        <v>1281</v>
      </c>
      <c r="F206" s="138" t="s">
        <v>1282</v>
      </c>
      <c r="G206" s="139" t="s">
        <v>342</v>
      </c>
      <c r="H206" s="140">
        <v>11</v>
      </c>
      <c r="I206" s="141"/>
      <c r="J206" s="142">
        <f>ROUND(I206*H206,2)</f>
        <v>0</v>
      </c>
      <c r="K206" s="138" t="s">
        <v>153</v>
      </c>
      <c r="L206" s="31"/>
      <c r="M206" s="143" t="s">
        <v>3</v>
      </c>
      <c r="N206" s="144" t="s">
        <v>43</v>
      </c>
      <c r="O206" s="51"/>
      <c r="P206" s="145">
        <f>O206*H206</f>
        <v>0</v>
      </c>
      <c r="Q206" s="145">
        <v>0.00095</v>
      </c>
      <c r="R206" s="145">
        <f>Q206*H206</f>
        <v>0.01045</v>
      </c>
      <c r="S206" s="145">
        <v>0</v>
      </c>
      <c r="T206" s="146">
        <f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47" t="s">
        <v>228</v>
      </c>
      <c r="AT206" s="147" t="s">
        <v>149</v>
      </c>
      <c r="AU206" s="147" t="s">
        <v>82</v>
      </c>
      <c r="AY206" s="15" t="s">
        <v>146</v>
      </c>
      <c r="BE206" s="148">
        <f>IF(N206="základní",J206,0)</f>
        <v>0</v>
      </c>
      <c r="BF206" s="148">
        <f>IF(N206="snížená",J206,0)</f>
        <v>0</v>
      </c>
      <c r="BG206" s="148">
        <f>IF(N206="zákl. přenesená",J206,0)</f>
        <v>0</v>
      </c>
      <c r="BH206" s="148">
        <f>IF(N206="sníž. přenesená",J206,0)</f>
        <v>0</v>
      </c>
      <c r="BI206" s="148">
        <f>IF(N206="nulová",J206,0)</f>
        <v>0</v>
      </c>
      <c r="BJ206" s="15" t="s">
        <v>80</v>
      </c>
      <c r="BK206" s="148">
        <f>ROUND(I206*H206,2)</f>
        <v>0</v>
      </c>
      <c r="BL206" s="15" t="s">
        <v>228</v>
      </c>
      <c r="BM206" s="147" t="s">
        <v>1283</v>
      </c>
    </row>
    <row r="207" spans="1:47" s="2" customFormat="1" ht="12">
      <c r="A207" s="30"/>
      <c r="B207" s="31"/>
      <c r="C207" s="30"/>
      <c r="D207" s="149" t="s">
        <v>156</v>
      </c>
      <c r="E207" s="30"/>
      <c r="F207" s="150" t="s">
        <v>1284</v>
      </c>
      <c r="G207" s="30"/>
      <c r="H207" s="30"/>
      <c r="I207" s="151"/>
      <c r="J207" s="30"/>
      <c r="K207" s="30"/>
      <c r="L207" s="31"/>
      <c r="M207" s="152"/>
      <c r="N207" s="153"/>
      <c r="O207" s="51"/>
      <c r="P207" s="51"/>
      <c r="Q207" s="51"/>
      <c r="R207" s="51"/>
      <c r="S207" s="51"/>
      <c r="T207" s="52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T207" s="15" t="s">
        <v>156</v>
      </c>
      <c r="AU207" s="15" t="s">
        <v>82</v>
      </c>
    </row>
    <row r="208" spans="1:65" s="2" customFormat="1" ht="16.5" customHeight="1">
      <c r="A208" s="30"/>
      <c r="B208" s="135"/>
      <c r="C208" s="136" t="s">
        <v>418</v>
      </c>
      <c r="D208" s="136" t="s">
        <v>149</v>
      </c>
      <c r="E208" s="137" t="s">
        <v>1285</v>
      </c>
      <c r="F208" s="138" t="s">
        <v>1286</v>
      </c>
      <c r="G208" s="139" t="s">
        <v>342</v>
      </c>
      <c r="H208" s="140">
        <v>9</v>
      </c>
      <c r="I208" s="141"/>
      <c r="J208" s="142">
        <f>ROUND(I208*H208,2)</f>
        <v>0</v>
      </c>
      <c r="K208" s="138" t="s">
        <v>153</v>
      </c>
      <c r="L208" s="31"/>
      <c r="M208" s="143" t="s">
        <v>3</v>
      </c>
      <c r="N208" s="144" t="s">
        <v>43</v>
      </c>
      <c r="O208" s="51"/>
      <c r="P208" s="145">
        <f>O208*H208</f>
        <v>0</v>
      </c>
      <c r="Q208" s="145">
        <v>0.00097</v>
      </c>
      <c r="R208" s="145">
        <f>Q208*H208</f>
        <v>0.00873</v>
      </c>
      <c r="S208" s="145">
        <v>0</v>
      </c>
      <c r="T208" s="146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47" t="s">
        <v>228</v>
      </c>
      <c r="AT208" s="147" t="s">
        <v>149</v>
      </c>
      <c r="AU208" s="147" t="s">
        <v>82</v>
      </c>
      <c r="AY208" s="15" t="s">
        <v>146</v>
      </c>
      <c r="BE208" s="148">
        <f>IF(N208="základní",J208,0)</f>
        <v>0</v>
      </c>
      <c r="BF208" s="148">
        <f>IF(N208="snížená",J208,0)</f>
        <v>0</v>
      </c>
      <c r="BG208" s="148">
        <f>IF(N208="zákl. přenesená",J208,0)</f>
        <v>0</v>
      </c>
      <c r="BH208" s="148">
        <f>IF(N208="sníž. přenesená",J208,0)</f>
        <v>0</v>
      </c>
      <c r="BI208" s="148">
        <f>IF(N208="nulová",J208,0)</f>
        <v>0</v>
      </c>
      <c r="BJ208" s="15" t="s">
        <v>80</v>
      </c>
      <c r="BK208" s="148">
        <f>ROUND(I208*H208,2)</f>
        <v>0</v>
      </c>
      <c r="BL208" s="15" t="s">
        <v>228</v>
      </c>
      <c r="BM208" s="147" t="s">
        <v>1287</v>
      </c>
    </row>
    <row r="209" spans="1:47" s="2" customFormat="1" ht="12">
      <c r="A209" s="30"/>
      <c r="B209" s="31"/>
      <c r="C209" s="30"/>
      <c r="D209" s="149" t="s">
        <v>156</v>
      </c>
      <c r="E209" s="30"/>
      <c r="F209" s="150" t="s">
        <v>1288</v>
      </c>
      <c r="G209" s="30"/>
      <c r="H209" s="30"/>
      <c r="I209" s="151"/>
      <c r="J209" s="30"/>
      <c r="K209" s="30"/>
      <c r="L209" s="31"/>
      <c r="M209" s="152"/>
      <c r="N209" s="153"/>
      <c r="O209" s="51"/>
      <c r="P209" s="51"/>
      <c r="Q209" s="51"/>
      <c r="R209" s="51"/>
      <c r="S209" s="51"/>
      <c r="T209" s="52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T209" s="15" t="s">
        <v>156</v>
      </c>
      <c r="AU209" s="15" t="s">
        <v>82</v>
      </c>
    </row>
    <row r="210" spans="1:65" s="2" customFormat="1" ht="24.2" customHeight="1">
      <c r="A210" s="30"/>
      <c r="B210" s="135"/>
      <c r="C210" s="136" t="s">
        <v>422</v>
      </c>
      <c r="D210" s="136" t="s">
        <v>149</v>
      </c>
      <c r="E210" s="137" t="s">
        <v>1289</v>
      </c>
      <c r="F210" s="138" t="s">
        <v>1290</v>
      </c>
      <c r="G210" s="139" t="s">
        <v>202</v>
      </c>
      <c r="H210" s="140">
        <v>222.53</v>
      </c>
      <c r="I210" s="141"/>
      <c r="J210" s="142">
        <f>ROUND(I210*H210,2)</f>
        <v>0</v>
      </c>
      <c r="K210" s="138" t="s">
        <v>153</v>
      </c>
      <c r="L210" s="31"/>
      <c r="M210" s="143" t="s">
        <v>3</v>
      </c>
      <c r="N210" s="144" t="s">
        <v>43</v>
      </c>
      <c r="O210" s="51"/>
      <c r="P210" s="145">
        <f>O210*H210</f>
        <v>0</v>
      </c>
      <c r="Q210" s="145">
        <v>0.0004</v>
      </c>
      <c r="R210" s="145">
        <f>Q210*H210</f>
        <v>0.08901200000000001</v>
      </c>
      <c r="S210" s="145">
        <v>0</v>
      </c>
      <c r="T210" s="146">
        <f>S210*H210</f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47" t="s">
        <v>228</v>
      </c>
      <c r="AT210" s="147" t="s">
        <v>149</v>
      </c>
      <c r="AU210" s="147" t="s">
        <v>82</v>
      </c>
      <c r="AY210" s="15" t="s">
        <v>146</v>
      </c>
      <c r="BE210" s="148">
        <f>IF(N210="základní",J210,0)</f>
        <v>0</v>
      </c>
      <c r="BF210" s="148">
        <f>IF(N210="snížená",J210,0)</f>
        <v>0</v>
      </c>
      <c r="BG210" s="148">
        <f>IF(N210="zákl. přenesená",J210,0)</f>
        <v>0</v>
      </c>
      <c r="BH210" s="148">
        <f>IF(N210="sníž. přenesená",J210,0)</f>
        <v>0</v>
      </c>
      <c r="BI210" s="148">
        <f>IF(N210="nulová",J210,0)</f>
        <v>0</v>
      </c>
      <c r="BJ210" s="15" t="s">
        <v>80</v>
      </c>
      <c r="BK210" s="148">
        <f>ROUND(I210*H210,2)</f>
        <v>0</v>
      </c>
      <c r="BL210" s="15" t="s">
        <v>228</v>
      </c>
      <c r="BM210" s="147" t="s">
        <v>1291</v>
      </c>
    </row>
    <row r="211" spans="1:47" s="2" customFormat="1" ht="12">
      <c r="A211" s="30"/>
      <c r="B211" s="31"/>
      <c r="C211" s="30"/>
      <c r="D211" s="149" t="s">
        <v>156</v>
      </c>
      <c r="E211" s="30"/>
      <c r="F211" s="150" t="s">
        <v>1292</v>
      </c>
      <c r="G211" s="30"/>
      <c r="H211" s="30"/>
      <c r="I211" s="151"/>
      <c r="J211" s="30"/>
      <c r="K211" s="30"/>
      <c r="L211" s="31"/>
      <c r="M211" s="152"/>
      <c r="N211" s="153"/>
      <c r="O211" s="51"/>
      <c r="P211" s="51"/>
      <c r="Q211" s="51"/>
      <c r="R211" s="51"/>
      <c r="S211" s="51"/>
      <c r="T211" s="52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T211" s="15" t="s">
        <v>156</v>
      </c>
      <c r="AU211" s="15" t="s">
        <v>82</v>
      </c>
    </row>
    <row r="212" spans="1:65" s="2" customFormat="1" ht="16.5" customHeight="1">
      <c r="A212" s="30"/>
      <c r="B212" s="135"/>
      <c r="C212" s="136" t="s">
        <v>427</v>
      </c>
      <c r="D212" s="136" t="s">
        <v>149</v>
      </c>
      <c r="E212" s="137" t="s">
        <v>1293</v>
      </c>
      <c r="F212" s="138" t="s">
        <v>1255</v>
      </c>
      <c r="G212" s="139" t="s">
        <v>347</v>
      </c>
      <c r="H212" s="140">
        <v>2</v>
      </c>
      <c r="I212" s="141"/>
      <c r="J212" s="142">
        <f>ROUND(I212*H212,2)</f>
        <v>0</v>
      </c>
      <c r="K212" s="138" t="s">
        <v>3</v>
      </c>
      <c r="L212" s="31"/>
      <c r="M212" s="143" t="s">
        <v>3</v>
      </c>
      <c r="N212" s="144" t="s">
        <v>43</v>
      </c>
      <c r="O212" s="51"/>
      <c r="P212" s="145">
        <f>O212*H212</f>
        <v>0</v>
      </c>
      <c r="Q212" s="145">
        <v>0</v>
      </c>
      <c r="R212" s="145">
        <f>Q212*H212</f>
        <v>0</v>
      </c>
      <c r="S212" s="145">
        <v>0</v>
      </c>
      <c r="T212" s="146">
        <f>S212*H212</f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47" t="s">
        <v>228</v>
      </c>
      <c r="AT212" s="147" t="s">
        <v>149</v>
      </c>
      <c r="AU212" s="147" t="s">
        <v>82</v>
      </c>
      <c r="AY212" s="15" t="s">
        <v>146</v>
      </c>
      <c r="BE212" s="148">
        <f>IF(N212="základní",J212,0)</f>
        <v>0</v>
      </c>
      <c r="BF212" s="148">
        <f>IF(N212="snížená",J212,0)</f>
        <v>0</v>
      </c>
      <c r="BG212" s="148">
        <f>IF(N212="zákl. přenesená",J212,0)</f>
        <v>0</v>
      </c>
      <c r="BH212" s="148">
        <f>IF(N212="sníž. přenesená",J212,0)</f>
        <v>0</v>
      </c>
      <c r="BI212" s="148">
        <f>IF(N212="nulová",J212,0)</f>
        <v>0</v>
      </c>
      <c r="BJ212" s="15" t="s">
        <v>80</v>
      </c>
      <c r="BK212" s="148">
        <f>ROUND(I212*H212,2)</f>
        <v>0</v>
      </c>
      <c r="BL212" s="15" t="s">
        <v>228</v>
      </c>
      <c r="BM212" s="147" t="s">
        <v>1294</v>
      </c>
    </row>
    <row r="213" spans="1:65" s="2" customFormat="1" ht="24.2" customHeight="1">
      <c r="A213" s="30"/>
      <c r="B213" s="135"/>
      <c r="C213" s="136" t="s">
        <v>432</v>
      </c>
      <c r="D213" s="136" t="s">
        <v>149</v>
      </c>
      <c r="E213" s="137" t="s">
        <v>1295</v>
      </c>
      <c r="F213" s="138" t="s">
        <v>1296</v>
      </c>
      <c r="G213" s="139" t="s">
        <v>195</v>
      </c>
      <c r="H213" s="140">
        <v>0.372</v>
      </c>
      <c r="I213" s="141"/>
      <c r="J213" s="142">
        <f>ROUND(I213*H213,2)</f>
        <v>0</v>
      </c>
      <c r="K213" s="138" t="s">
        <v>153</v>
      </c>
      <c r="L213" s="31"/>
      <c r="M213" s="143" t="s">
        <v>3</v>
      </c>
      <c r="N213" s="144" t="s">
        <v>43</v>
      </c>
      <c r="O213" s="51"/>
      <c r="P213" s="145">
        <f>O213*H213</f>
        <v>0</v>
      </c>
      <c r="Q213" s="145">
        <v>0</v>
      </c>
      <c r="R213" s="145">
        <f>Q213*H213</f>
        <v>0</v>
      </c>
      <c r="S213" s="145">
        <v>0</v>
      </c>
      <c r="T213" s="146">
        <f>S213*H213</f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47" t="s">
        <v>228</v>
      </c>
      <c r="AT213" s="147" t="s">
        <v>149</v>
      </c>
      <c r="AU213" s="147" t="s">
        <v>82</v>
      </c>
      <c r="AY213" s="15" t="s">
        <v>146</v>
      </c>
      <c r="BE213" s="148">
        <f>IF(N213="základní",J213,0)</f>
        <v>0</v>
      </c>
      <c r="BF213" s="148">
        <f>IF(N213="snížená",J213,0)</f>
        <v>0</v>
      </c>
      <c r="BG213" s="148">
        <f>IF(N213="zákl. přenesená",J213,0)</f>
        <v>0</v>
      </c>
      <c r="BH213" s="148">
        <f>IF(N213="sníž. přenesená",J213,0)</f>
        <v>0</v>
      </c>
      <c r="BI213" s="148">
        <f>IF(N213="nulová",J213,0)</f>
        <v>0</v>
      </c>
      <c r="BJ213" s="15" t="s">
        <v>80</v>
      </c>
      <c r="BK213" s="148">
        <f>ROUND(I213*H213,2)</f>
        <v>0</v>
      </c>
      <c r="BL213" s="15" t="s">
        <v>228</v>
      </c>
      <c r="BM213" s="147" t="s">
        <v>1297</v>
      </c>
    </row>
    <row r="214" spans="1:47" s="2" customFormat="1" ht="12">
      <c r="A214" s="30"/>
      <c r="B214" s="31"/>
      <c r="C214" s="30"/>
      <c r="D214" s="149" t="s">
        <v>156</v>
      </c>
      <c r="E214" s="30"/>
      <c r="F214" s="150" t="s">
        <v>1298</v>
      </c>
      <c r="G214" s="30"/>
      <c r="H214" s="30"/>
      <c r="I214" s="151"/>
      <c r="J214" s="30"/>
      <c r="K214" s="30"/>
      <c r="L214" s="31"/>
      <c r="M214" s="152"/>
      <c r="N214" s="153"/>
      <c r="O214" s="51"/>
      <c r="P214" s="51"/>
      <c r="Q214" s="51"/>
      <c r="R214" s="51"/>
      <c r="S214" s="51"/>
      <c r="T214" s="52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T214" s="15" t="s">
        <v>156</v>
      </c>
      <c r="AU214" s="15" t="s">
        <v>82</v>
      </c>
    </row>
    <row r="215" spans="2:63" s="12" customFormat="1" ht="25.9" customHeight="1">
      <c r="B215" s="122"/>
      <c r="D215" s="123" t="s">
        <v>71</v>
      </c>
      <c r="E215" s="124" t="s">
        <v>823</v>
      </c>
      <c r="F215" s="124" t="s">
        <v>824</v>
      </c>
      <c r="I215" s="125"/>
      <c r="J215" s="126">
        <f>BK215</f>
        <v>0</v>
      </c>
      <c r="L215" s="122"/>
      <c r="M215" s="127"/>
      <c r="N215" s="128"/>
      <c r="O215" s="128"/>
      <c r="P215" s="129">
        <f>SUM(P216:P219)</f>
        <v>0</v>
      </c>
      <c r="Q215" s="128"/>
      <c r="R215" s="129">
        <f>SUM(R216:R219)</f>
        <v>0</v>
      </c>
      <c r="S215" s="128"/>
      <c r="T215" s="130">
        <f>SUM(T216:T219)</f>
        <v>0</v>
      </c>
      <c r="AR215" s="123" t="s">
        <v>154</v>
      </c>
      <c r="AT215" s="131" t="s">
        <v>71</v>
      </c>
      <c r="AU215" s="131" t="s">
        <v>72</v>
      </c>
      <c r="AY215" s="123" t="s">
        <v>146</v>
      </c>
      <c r="BK215" s="132">
        <f>SUM(BK216:BK219)</f>
        <v>0</v>
      </c>
    </row>
    <row r="216" spans="1:65" s="2" customFormat="1" ht="16.5" customHeight="1">
      <c r="A216" s="30"/>
      <c r="B216" s="135"/>
      <c r="C216" s="136" t="s">
        <v>437</v>
      </c>
      <c r="D216" s="136" t="s">
        <v>149</v>
      </c>
      <c r="E216" s="137" t="s">
        <v>1060</v>
      </c>
      <c r="F216" s="138" t="s">
        <v>1299</v>
      </c>
      <c r="G216" s="139" t="s">
        <v>828</v>
      </c>
      <c r="H216" s="140">
        <v>20</v>
      </c>
      <c r="I216" s="141"/>
      <c r="J216" s="142">
        <f>ROUND(I216*H216,2)</f>
        <v>0</v>
      </c>
      <c r="K216" s="138" t="s">
        <v>3</v>
      </c>
      <c r="L216" s="31"/>
      <c r="M216" s="143" t="s">
        <v>3</v>
      </c>
      <c r="N216" s="144" t="s">
        <v>43</v>
      </c>
      <c r="O216" s="51"/>
      <c r="P216" s="145">
        <f>O216*H216</f>
        <v>0</v>
      </c>
      <c r="Q216" s="145">
        <v>0</v>
      </c>
      <c r="R216" s="145">
        <f>Q216*H216</f>
        <v>0</v>
      </c>
      <c r="S216" s="145">
        <v>0</v>
      </c>
      <c r="T216" s="146">
        <f>S216*H216</f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47" t="s">
        <v>840</v>
      </c>
      <c r="AT216" s="147" t="s">
        <v>149</v>
      </c>
      <c r="AU216" s="147" t="s">
        <v>80</v>
      </c>
      <c r="AY216" s="15" t="s">
        <v>146</v>
      </c>
      <c r="BE216" s="148">
        <f>IF(N216="základní",J216,0)</f>
        <v>0</v>
      </c>
      <c r="BF216" s="148">
        <f>IF(N216="snížená",J216,0)</f>
        <v>0</v>
      </c>
      <c r="BG216" s="148">
        <f>IF(N216="zákl. přenesená",J216,0)</f>
        <v>0</v>
      </c>
      <c r="BH216" s="148">
        <f>IF(N216="sníž. přenesená",J216,0)</f>
        <v>0</v>
      </c>
      <c r="BI216" s="148">
        <f>IF(N216="nulová",J216,0)</f>
        <v>0</v>
      </c>
      <c r="BJ216" s="15" t="s">
        <v>80</v>
      </c>
      <c r="BK216" s="148">
        <f>ROUND(I216*H216,2)</f>
        <v>0</v>
      </c>
      <c r="BL216" s="15" t="s">
        <v>840</v>
      </c>
      <c r="BM216" s="147" t="s">
        <v>1300</v>
      </c>
    </row>
    <row r="217" spans="1:65" s="2" customFormat="1" ht="16.5" customHeight="1">
      <c r="A217" s="30"/>
      <c r="B217" s="135"/>
      <c r="C217" s="136" t="s">
        <v>443</v>
      </c>
      <c r="D217" s="136" t="s">
        <v>149</v>
      </c>
      <c r="E217" s="137" t="s">
        <v>1301</v>
      </c>
      <c r="F217" s="138" t="s">
        <v>1302</v>
      </c>
      <c r="G217" s="139" t="s">
        <v>828</v>
      </c>
      <c r="H217" s="140">
        <v>20</v>
      </c>
      <c r="I217" s="141"/>
      <c r="J217" s="142">
        <f>ROUND(I217*H217,2)</f>
        <v>0</v>
      </c>
      <c r="K217" s="138" t="s">
        <v>3</v>
      </c>
      <c r="L217" s="31"/>
      <c r="M217" s="143" t="s">
        <v>3</v>
      </c>
      <c r="N217" s="144" t="s">
        <v>43</v>
      </c>
      <c r="O217" s="51"/>
      <c r="P217" s="145">
        <f>O217*H217</f>
        <v>0</v>
      </c>
      <c r="Q217" s="145">
        <v>0</v>
      </c>
      <c r="R217" s="145">
        <f>Q217*H217</f>
        <v>0</v>
      </c>
      <c r="S217" s="145">
        <v>0</v>
      </c>
      <c r="T217" s="146">
        <f>S217*H217</f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47" t="s">
        <v>840</v>
      </c>
      <c r="AT217" s="147" t="s">
        <v>149</v>
      </c>
      <c r="AU217" s="147" t="s">
        <v>80</v>
      </c>
      <c r="AY217" s="15" t="s">
        <v>146</v>
      </c>
      <c r="BE217" s="148">
        <f>IF(N217="základní",J217,0)</f>
        <v>0</v>
      </c>
      <c r="BF217" s="148">
        <f>IF(N217="snížená",J217,0)</f>
        <v>0</v>
      </c>
      <c r="BG217" s="148">
        <f>IF(N217="zákl. přenesená",J217,0)</f>
        <v>0</v>
      </c>
      <c r="BH217" s="148">
        <f>IF(N217="sníž. přenesená",J217,0)</f>
        <v>0</v>
      </c>
      <c r="BI217" s="148">
        <f>IF(N217="nulová",J217,0)</f>
        <v>0</v>
      </c>
      <c r="BJ217" s="15" t="s">
        <v>80</v>
      </c>
      <c r="BK217" s="148">
        <f>ROUND(I217*H217,2)</f>
        <v>0</v>
      </c>
      <c r="BL217" s="15" t="s">
        <v>840</v>
      </c>
      <c r="BM217" s="147" t="s">
        <v>1303</v>
      </c>
    </row>
    <row r="218" spans="1:65" s="2" customFormat="1" ht="16.5" customHeight="1">
      <c r="A218" s="30"/>
      <c r="B218" s="135"/>
      <c r="C218" s="154" t="s">
        <v>451</v>
      </c>
      <c r="D218" s="154" t="s">
        <v>275</v>
      </c>
      <c r="E218" s="155" t="s">
        <v>847</v>
      </c>
      <c r="F218" s="156" t="s">
        <v>848</v>
      </c>
      <c r="G218" s="157" t="s">
        <v>347</v>
      </c>
      <c r="H218" s="158">
        <v>1</v>
      </c>
      <c r="I218" s="159"/>
      <c r="J218" s="160">
        <f>ROUND(I218*H218,2)</f>
        <v>0</v>
      </c>
      <c r="K218" s="156" t="s">
        <v>3</v>
      </c>
      <c r="L218" s="161"/>
      <c r="M218" s="162" t="s">
        <v>3</v>
      </c>
      <c r="N218" s="163" t="s">
        <v>43</v>
      </c>
      <c r="O218" s="51"/>
      <c r="P218" s="145">
        <f>O218*H218</f>
        <v>0</v>
      </c>
      <c r="Q218" s="145">
        <v>0</v>
      </c>
      <c r="R218" s="145">
        <f>Q218*H218</f>
        <v>0</v>
      </c>
      <c r="S218" s="145">
        <v>0</v>
      </c>
      <c r="T218" s="146">
        <f>S218*H218</f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47" t="s">
        <v>840</v>
      </c>
      <c r="AT218" s="147" t="s">
        <v>275</v>
      </c>
      <c r="AU218" s="147" t="s">
        <v>80</v>
      </c>
      <c r="AY218" s="15" t="s">
        <v>146</v>
      </c>
      <c r="BE218" s="148">
        <f>IF(N218="základní",J218,0)</f>
        <v>0</v>
      </c>
      <c r="BF218" s="148">
        <f>IF(N218="snížená",J218,0)</f>
        <v>0</v>
      </c>
      <c r="BG218" s="148">
        <f>IF(N218="zákl. přenesená",J218,0)</f>
        <v>0</v>
      </c>
      <c r="BH218" s="148">
        <f>IF(N218="sníž. přenesená",J218,0)</f>
        <v>0</v>
      </c>
      <c r="BI218" s="148">
        <f>IF(N218="nulová",J218,0)</f>
        <v>0</v>
      </c>
      <c r="BJ218" s="15" t="s">
        <v>80</v>
      </c>
      <c r="BK218" s="148">
        <f>ROUND(I218*H218,2)</f>
        <v>0</v>
      </c>
      <c r="BL218" s="15" t="s">
        <v>840</v>
      </c>
      <c r="BM218" s="147" t="s">
        <v>1304</v>
      </c>
    </row>
    <row r="219" spans="1:65" s="2" customFormat="1" ht="16.5" customHeight="1">
      <c r="A219" s="30"/>
      <c r="B219" s="135"/>
      <c r="C219" s="136" t="s">
        <v>455</v>
      </c>
      <c r="D219" s="136" t="s">
        <v>149</v>
      </c>
      <c r="E219" s="137" t="s">
        <v>1305</v>
      </c>
      <c r="F219" s="138" t="s">
        <v>1306</v>
      </c>
      <c r="G219" s="139" t="s">
        <v>828</v>
      </c>
      <c r="H219" s="140">
        <v>1</v>
      </c>
      <c r="I219" s="141"/>
      <c r="J219" s="142">
        <f>ROUND(I219*H219,2)</f>
        <v>0</v>
      </c>
      <c r="K219" s="138" t="s">
        <v>3</v>
      </c>
      <c r="L219" s="31"/>
      <c r="M219" s="143" t="s">
        <v>3</v>
      </c>
      <c r="N219" s="144" t="s">
        <v>43</v>
      </c>
      <c r="O219" s="51"/>
      <c r="P219" s="145">
        <f>O219*H219</f>
        <v>0</v>
      </c>
      <c r="Q219" s="145">
        <v>0</v>
      </c>
      <c r="R219" s="145">
        <f>Q219*H219</f>
        <v>0</v>
      </c>
      <c r="S219" s="145">
        <v>0</v>
      </c>
      <c r="T219" s="146">
        <f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47" t="s">
        <v>840</v>
      </c>
      <c r="AT219" s="147" t="s">
        <v>149</v>
      </c>
      <c r="AU219" s="147" t="s">
        <v>80</v>
      </c>
      <c r="AY219" s="15" t="s">
        <v>146</v>
      </c>
      <c r="BE219" s="148">
        <f>IF(N219="základní",J219,0)</f>
        <v>0</v>
      </c>
      <c r="BF219" s="148">
        <f>IF(N219="snížená",J219,0)</f>
        <v>0</v>
      </c>
      <c r="BG219" s="148">
        <f>IF(N219="zákl. přenesená",J219,0)</f>
        <v>0</v>
      </c>
      <c r="BH219" s="148">
        <f>IF(N219="sníž. přenesená",J219,0)</f>
        <v>0</v>
      </c>
      <c r="BI219" s="148">
        <f>IF(N219="nulová",J219,0)</f>
        <v>0</v>
      </c>
      <c r="BJ219" s="15" t="s">
        <v>80</v>
      </c>
      <c r="BK219" s="148">
        <f>ROUND(I219*H219,2)</f>
        <v>0</v>
      </c>
      <c r="BL219" s="15" t="s">
        <v>840</v>
      </c>
      <c r="BM219" s="147" t="s">
        <v>1307</v>
      </c>
    </row>
    <row r="220" spans="2:63" s="12" customFormat="1" ht="25.9" customHeight="1">
      <c r="B220" s="122"/>
      <c r="D220" s="123" t="s">
        <v>71</v>
      </c>
      <c r="E220" s="124" t="s">
        <v>850</v>
      </c>
      <c r="F220" s="124" t="s">
        <v>851</v>
      </c>
      <c r="I220" s="125"/>
      <c r="J220" s="126">
        <f>BK220</f>
        <v>0</v>
      </c>
      <c r="L220" s="122"/>
      <c r="M220" s="127"/>
      <c r="N220" s="128"/>
      <c r="O220" s="128"/>
      <c r="P220" s="129">
        <f>P221+P224+P226+P228+P230+P233</f>
        <v>0</v>
      </c>
      <c r="Q220" s="128"/>
      <c r="R220" s="129">
        <f>R221+R224+R226+R228+R230+R233</f>
        <v>0</v>
      </c>
      <c r="S220" s="128"/>
      <c r="T220" s="130">
        <f>T221+T224+T226+T228+T230+T233</f>
        <v>0</v>
      </c>
      <c r="AR220" s="123" t="s">
        <v>172</v>
      </c>
      <c r="AT220" s="131" t="s">
        <v>71</v>
      </c>
      <c r="AU220" s="131" t="s">
        <v>72</v>
      </c>
      <c r="AY220" s="123" t="s">
        <v>146</v>
      </c>
      <c r="BK220" s="132">
        <f>BK221+BK224+BK226+BK228+BK230+BK233</f>
        <v>0</v>
      </c>
    </row>
    <row r="221" spans="2:63" s="12" customFormat="1" ht="22.9" customHeight="1">
      <c r="B221" s="122"/>
      <c r="D221" s="123" t="s">
        <v>71</v>
      </c>
      <c r="E221" s="133" t="s">
        <v>1308</v>
      </c>
      <c r="F221" s="133" t="s">
        <v>1309</v>
      </c>
      <c r="I221" s="125"/>
      <c r="J221" s="134">
        <f>BK221</f>
        <v>0</v>
      </c>
      <c r="L221" s="122"/>
      <c r="M221" s="127"/>
      <c r="N221" s="128"/>
      <c r="O221" s="128"/>
      <c r="P221" s="129">
        <f>SUM(P222:P223)</f>
        <v>0</v>
      </c>
      <c r="Q221" s="128"/>
      <c r="R221" s="129">
        <f>SUM(R222:R223)</f>
        <v>0</v>
      </c>
      <c r="S221" s="128"/>
      <c r="T221" s="130">
        <f>SUM(T222:T223)</f>
        <v>0</v>
      </c>
      <c r="AR221" s="123" t="s">
        <v>172</v>
      </c>
      <c r="AT221" s="131" t="s">
        <v>71</v>
      </c>
      <c r="AU221" s="131" t="s">
        <v>80</v>
      </c>
      <c r="AY221" s="123" t="s">
        <v>146</v>
      </c>
      <c r="BK221" s="132">
        <f>SUM(BK222:BK223)</f>
        <v>0</v>
      </c>
    </row>
    <row r="222" spans="1:65" s="2" customFormat="1" ht="16.5" customHeight="1">
      <c r="A222" s="30"/>
      <c r="B222" s="135"/>
      <c r="C222" s="136" t="s">
        <v>459</v>
      </c>
      <c r="D222" s="136" t="s">
        <v>149</v>
      </c>
      <c r="E222" s="137" t="s">
        <v>1310</v>
      </c>
      <c r="F222" s="138" t="s">
        <v>1311</v>
      </c>
      <c r="G222" s="139" t="s">
        <v>347</v>
      </c>
      <c r="H222" s="140">
        <v>1</v>
      </c>
      <c r="I222" s="141"/>
      <c r="J222" s="142">
        <f>ROUND(I222*H222,2)</f>
        <v>0</v>
      </c>
      <c r="K222" s="138" t="s">
        <v>3</v>
      </c>
      <c r="L222" s="31"/>
      <c r="M222" s="143" t="s">
        <v>3</v>
      </c>
      <c r="N222" s="144" t="s">
        <v>43</v>
      </c>
      <c r="O222" s="51"/>
      <c r="P222" s="145">
        <f>O222*H222</f>
        <v>0</v>
      </c>
      <c r="Q222" s="145">
        <v>0</v>
      </c>
      <c r="R222" s="145">
        <f>Q222*H222</f>
        <v>0</v>
      </c>
      <c r="S222" s="145">
        <v>0</v>
      </c>
      <c r="T222" s="146">
        <f>S222*H222</f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47" t="s">
        <v>857</v>
      </c>
      <c r="AT222" s="147" t="s">
        <v>149</v>
      </c>
      <c r="AU222" s="147" t="s">
        <v>82</v>
      </c>
      <c r="AY222" s="15" t="s">
        <v>146</v>
      </c>
      <c r="BE222" s="148">
        <f>IF(N222="základní",J222,0)</f>
        <v>0</v>
      </c>
      <c r="BF222" s="148">
        <f>IF(N222="snížená",J222,0)</f>
        <v>0</v>
      </c>
      <c r="BG222" s="148">
        <f>IF(N222="zákl. přenesená",J222,0)</f>
        <v>0</v>
      </c>
      <c r="BH222" s="148">
        <f>IF(N222="sníž. přenesená",J222,0)</f>
        <v>0</v>
      </c>
      <c r="BI222" s="148">
        <f>IF(N222="nulová",J222,0)</f>
        <v>0</v>
      </c>
      <c r="BJ222" s="15" t="s">
        <v>80</v>
      </c>
      <c r="BK222" s="148">
        <f>ROUND(I222*H222,2)</f>
        <v>0</v>
      </c>
      <c r="BL222" s="15" t="s">
        <v>857</v>
      </c>
      <c r="BM222" s="147" t="s">
        <v>1312</v>
      </c>
    </row>
    <row r="223" spans="1:65" s="2" customFormat="1" ht="24.2" customHeight="1">
      <c r="A223" s="30"/>
      <c r="B223" s="135"/>
      <c r="C223" s="136" t="s">
        <v>464</v>
      </c>
      <c r="D223" s="136" t="s">
        <v>149</v>
      </c>
      <c r="E223" s="137" t="s">
        <v>1313</v>
      </c>
      <c r="F223" s="138" t="s">
        <v>1314</v>
      </c>
      <c r="G223" s="139" t="s">
        <v>347</v>
      </c>
      <c r="H223" s="140">
        <v>1</v>
      </c>
      <c r="I223" s="141"/>
      <c r="J223" s="142">
        <f>ROUND(I223*H223,2)</f>
        <v>0</v>
      </c>
      <c r="K223" s="138" t="s">
        <v>3</v>
      </c>
      <c r="L223" s="31"/>
      <c r="M223" s="143" t="s">
        <v>3</v>
      </c>
      <c r="N223" s="144" t="s">
        <v>43</v>
      </c>
      <c r="O223" s="51"/>
      <c r="P223" s="145">
        <f>O223*H223</f>
        <v>0</v>
      </c>
      <c r="Q223" s="145">
        <v>0</v>
      </c>
      <c r="R223" s="145">
        <f>Q223*H223</f>
        <v>0</v>
      </c>
      <c r="S223" s="145">
        <v>0</v>
      </c>
      <c r="T223" s="146">
        <f>S223*H223</f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47" t="s">
        <v>857</v>
      </c>
      <c r="AT223" s="147" t="s">
        <v>149</v>
      </c>
      <c r="AU223" s="147" t="s">
        <v>82</v>
      </c>
      <c r="AY223" s="15" t="s">
        <v>146</v>
      </c>
      <c r="BE223" s="148">
        <f>IF(N223="základní",J223,0)</f>
        <v>0</v>
      </c>
      <c r="BF223" s="148">
        <f>IF(N223="snížená",J223,0)</f>
        <v>0</v>
      </c>
      <c r="BG223" s="148">
        <f>IF(N223="zákl. přenesená",J223,0)</f>
        <v>0</v>
      </c>
      <c r="BH223" s="148">
        <f>IF(N223="sníž. přenesená",J223,0)</f>
        <v>0</v>
      </c>
      <c r="BI223" s="148">
        <f>IF(N223="nulová",J223,0)</f>
        <v>0</v>
      </c>
      <c r="BJ223" s="15" t="s">
        <v>80</v>
      </c>
      <c r="BK223" s="148">
        <f>ROUND(I223*H223,2)</f>
        <v>0</v>
      </c>
      <c r="BL223" s="15" t="s">
        <v>857</v>
      </c>
      <c r="BM223" s="147" t="s">
        <v>1315</v>
      </c>
    </row>
    <row r="224" spans="2:63" s="12" customFormat="1" ht="22.9" customHeight="1">
      <c r="B224" s="122"/>
      <c r="D224" s="123" t="s">
        <v>71</v>
      </c>
      <c r="E224" s="133" t="s">
        <v>852</v>
      </c>
      <c r="F224" s="133" t="s">
        <v>853</v>
      </c>
      <c r="I224" s="125"/>
      <c r="J224" s="134">
        <f>BK224</f>
        <v>0</v>
      </c>
      <c r="L224" s="122"/>
      <c r="M224" s="127"/>
      <c r="N224" s="128"/>
      <c r="O224" s="128"/>
      <c r="P224" s="129">
        <f>P225</f>
        <v>0</v>
      </c>
      <c r="Q224" s="128"/>
      <c r="R224" s="129">
        <f>R225</f>
        <v>0</v>
      </c>
      <c r="S224" s="128"/>
      <c r="T224" s="130">
        <f>T225</f>
        <v>0</v>
      </c>
      <c r="AR224" s="123" t="s">
        <v>172</v>
      </c>
      <c r="AT224" s="131" t="s">
        <v>71</v>
      </c>
      <c r="AU224" s="131" t="s">
        <v>80</v>
      </c>
      <c r="AY224" s="123" t="s">
        <v>146</v>
      </c>
      <c r="BK224" s="132">
        <f>BK225</f>
        <v>0</v>
      </c>
    </row>
    <row r="225" spans="1:65" s="2" customFormat="1" ht="24.2" customHeight="1">
      <c r="A225" s="30"/>
      <c r="B225" s="135"/>
      <c r="C225" s="136" t="s">
        <v>468</v>
      </c>
      <c r="D225" s="136" t="s">
        <v>149</v>
      </c>
      <c r="E225" s="137" t="s">
        <v>855</v>
      </c>
      <c r="F225" s="138" t="s">
        <v>1316</v>
      </c>
      <c r="G225" s="139" t="s">
        <v>347</v>
      </c>
      <c r="H225" s="140">
        <v>1</v>
      </c>
      <c r="I225" s="141"/>
      <c r="J225" s="142">
        <f>ROUND(I225*H225,2)</f>
        <v>0</v>
      </c>
      <c r="K225" s="138" t="s">
        <v>3</v>
      </c>
      <c r="L225" s="31"/>
      <c r="M225" s="143" t="s">
        <v>3</v>
      </c>
      <c r="N225" s="144" t="s">
        <v>43</v>
      </c>
      <c r="O225" s="51"/>
      <c r="P225" s="145">
        <f>O225*H225</f>
        <v>0</v>
      </c>
      <c r="Q225" s="145">
        <v>0</v>
      </c>
      <c r="R225" s="145">
        <f>Q225*H225</f>
        <v>0</v>
      </c>
      <c r="S225" s="145">
        <v>0</v>
      </c>
      <c r="T225" s="146">
        <f>S225*H225</f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47" t="s">
        <v>857</v>
      </c>
      <c r="AT225" s="147" t="s">
        <v>149</v>
      </c>
      <c r="AU225" s="147" t="s">
        <v>82</v>
      </c>
      <c r="AY225" s="15" t="s">
        <v>146</v>
      </c>
      <c r="BE225" s="148">
        <f>IF(N225="základní",J225,0)</f>
        <v>0</v>
      </c>
      <c r="BF225" s="148">
        <f>IF(N225="snížená",J225,0)</f>
        <v>0</v>
      </c>
      <c r="BG225" s="148">
        <f>IF(N225="zákl. přenesená",J225,0)</f>
        <v>0</v>
      </c>
      <c r="BH225" s="148">
        <f>IF(N225="sníž. přenesená",J225,0)</f>
        <v>0</v>
      </c>
      <c r="BI225" s="148">
        <f>IF(N225="nulová",J225,0)</f>
        <v>0</v>
      </c>
      <c r="BJ225" s="15" t="s">
        <v>80</v>
      </c>
      <c r="BK225" s="148">
        <f>ROUND(I225*H225,2)</f>
        <v>0</v>
      </c>
      <c r="BL225" s="15" t="s">
        <v>857</v>
      </c>
      <c r="BM225" s="147" t="s">
        <v>1317</v>
      </c>
    </row>
    <row r="226" spans="2:63" s="12" customFormat="1" ht="22.9" customHeight="1">
      <c r="B226" s="122"/>
      <c r="D226" s="123" t="s">
        <v>71</v>
      </c>
      <c r="E226" s="133" t="s">
        <v>859</v>
      </c>
      <c r="F226" s="133" t="s">
        <v>860</v>
      </c>
      <c r="I226" s="125"/>
      <c r="J226" s="134">
        <f>BK226</f>
        <v>0</v>
      </c>
      <c r="L226" s="122"/>
      <c r="M226" s="127"/>
      <c r="N226" s="128"/>
      <c r="O226" s="128"/>
      <c r="P226" s="129">
        <f>P227</f>
        <v>0</v>
      </c>
      <c r="Q226" s="128"/>
      <c r="R226" s="129">
        <f>R227</f>
        <v>0</v>
      </c>
      <c r="S226" s="128"/>
      <c r="T226" s="130">
        <f>T227</f>
        <v>0</v>
      </c>
      <c r="AR226" s="123" t="s">
        <v>172</v>
      </c>
      <c r="AT226" s="131" t="s">
        <v>71</v>
      </c>
      <c r="AU226" s="131" t="s">
        <v>80</v>
      </c>
      <c r="AY226" s="123" t="s">
        <v>146</v>
      </c>
      <c r="BK226" s="132">
        <f>BK227</f>
        <v>0</v>
      </c>
    </row>
    <row r="227" spans="1:65" s="2" customFormat="1" ht="16.5" customHeight="1">
      <c r="A227" s="30"/>
      <c r="B227" s="135"/>
      <c r="C227" s="136" t="s">
        <v>472</v>
      </c>
      <c r="D227" s="136" t="s">
        <v>149</v>
      </c>
      <c r="E227" s="137" t="s">
        <v>867</v>
      </c>
      <c r="F227" s="138" t="s">
        <v>868</v>
      </c>
      <c r="G227" s="139" t="s">
        <v>347</v>
      </c>
      <c r="H227" s="140">
        <v>1</v>
      </c>
      <c r="I227" s="141"/>
      <c r="J227" s="142">
        <f>ROUND(I227*H227,2)</f>
        <v>0</v>
      </c>
      <c r="K227" s="138" t="s">
        <v>3</v>
      </c>
      <c r="L227" s="31"/>
      <c r="M227" s="143" t="s">
        <v>3</v>
      </c>
      <c r="N227" s="144" t="s">
        <v>43</v>
      </c>
      <c r="O227" s="51"/>
      <c r="P227" s="145">
        <f>O227*H227</f>
        <v>0</v>
      </c>
      <c r="Q227" s="145">
        <v>0</v>
      </c>
      <c r="R227" s="145">
        <f>Q227*H227</f>
        <v>0</v>
      </c>
      <c r="S227" s="145">
        <v>0</v>
      </c>
      <c r="T227" s="146">
        <f>S227*H227</f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47" t="s">
        <v>857</v>
      </c>
      <c r="AT227" s="147" t="s">
        <v>149</v>
      </c>
      <c r="AU227" s="147" t="s">
        <v>82</v>
      </c>
      <c r="AY227" s="15" t="s">
        <v>146</v>
      </c>
      <c r="BE227" s="148">
        <f>IF(N227="základní",J227,0)</f>
        <v>0</v>
      </c>
      <c r="BF227" s="148">
        <f>IF(N227="snížená",J227,0)</f>
        <v>0</v>
      </c>
      <c r="BG227" s="148">
        <f>IF(N227="zákl. přenesená",J227,0)</f>
        <v>0</v>
      </c>
      <c r="BH227" s="148">
        <f>IF(N227="sníž. přenesená",J227,0)</f>
        <v>0</v>
      </c>
      <c r="BI227" s="148">
        <f>IF(N227="nulová",J227,0)</f>
        <v>0</v>
      </c>
      <c r="BJ227" s="15" t="s">
        <v>80</v>
      </c>
      <c r="BK227" s="148">
        <f>ROUND(I227*H227,2)</f>
        <v>0</v>
      </c>
      <c r="BL227" s="15" t="s">
        <v>857</v>
      </c>
      <c r="BM227" s="147" t="s">
        <v>1318</v>
      </c>
    </row>
    <row r="228" spans="2:63" s="12" customFormat="1" ht="22.9" customHeight="1">
      <c r="B228" s="122"/>
      <c r="D228" s="123" t="s">
        <v>71</v>
      </c>
      <c r="E228" s="133" t="s">
        <v>875</v>
      </c>
      <c r="F228" s="133" t="s">
        <v>876</v>
      </c>
      <c r="I228" s="125"/>
      <c r="J228" s="134">
        <f>BK228</f>
        <v>0</v>
      </c>
      <c r="L228" s="122"/>
      <c r="M228" s="127"/>
      <c r="N228" s="128"/>
      <c r="O228" s="128"/>
      <c r="P228" s="129">
        <f>P229</f>
        <v>0</v>
      </c>
      <c r="Q228" s="128"/>
      <c r="R228" s="129">
        <f>R229</f>
        <v>0</v>
      </c>
      <c r="S228" s="128"/>
      <c r="T228" s="130">
        <f>T229</f>
        <v>0</v>
      </c>
      <c r="AR228" s="123" t="s">
        <v>172</v>
      </c>
      <c r="AT228" s="131" t="s">
        <v>71</v>
      </c>
      <c r="AU228" s="131" t="s">
        <v>80</v>
      </c>
      <c r="AY228" s="123" t="s">
        <v>146</v>
      </c>
      <c r="BK228" s="132">
        <f>BK229</f>
        <v>0</v>
      </c>
    </row>
    <row r="229" spans="1:65" s="2" customFormat="1" ht="16.5" customHeight="1">
      <c r="A229" s="30"/>
      <c r="B229" s="135"/>
      <c r="C229" s="136" t="s">
        <v>476</v>
      </c>
      <c r="D229" s="136" t="s">
        <v>149</v>
      </c>
      <c r="E229" s="137" t="s">
        <v>878</v>
      </c>
      <c r="F229" s="138" t="s">
        <v>879</v>
      </c>
      <c r="G229" s="139" t="s">
        <v>347</v>
      </c>
      <c r="H229" s="140">
        <v>1</v>
      </c>
      <c r="I229" s="141"/>
      <c r="J229" s="142">
        <f>ROUND(I229*H229,2)</f>
        <v>0</v>
      </c>
      <c r="K229" s="138" t="s">
        <v>3</v>
      </c>
      <c r="L229" s="31"/>
      <c r="M229" s="143" t="s">
        <v>3</v>
      </c>
      <c r="N229" s="144" t="s">
        <v>43</v>
      </c>
      <c r="O229" s="51"/>
      <c r="P229" s="145">
        <f>O229*H229</f>
        <v>0</v>
      </c>
      <c r="Q229" s="145">
        <v>0</v>
      </c>
      <c r="R229" s="145">
        <f>Q229*H229</f>
        <v>0</v>
      </c>
      <c r="S229" s="145">
        <v>0</v>
      </c>
      <c r="T229" s="146">
        <f>S229*H229</f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47" t="s">
        <v>154</v>
      </c>
      <c r="AT229" s="147" t="s">
        <v>149</v>
      </c>
      <c r="AU229" s="147" t="s">
        <v>82</v>
      </c>
      <c r="AY229" s="15" t="s">
        <v>146</v>
      </c>
      <c r="BE229" s="148">
        <f>IF(N229="základní",J229,0)</f>
        <v>0</v>
      </c>
      <c r="BF229" s="148">
        <f>IF(N229="snížená",J229,0)</f>
        <v>0</v>
      </c>
      <c r="BG229" s="148">
        <f>IF(N229="zákl. přenesená",J229,0)</f>
        <v>0</v>
      </c>
      <c r="BH229" s="148">
        <f>IF(N229="sníž. přenesená",J229,0)</f>
        <v>0</v>
      </c>
      <c r="BI229" s="148">
        <f>IF(N229="nulová",J229,0)</f>
        <v>0</v>
      </c>
      <c r="BJ229" s="15" t="s">
        <v>80</v>
      </c>
      <c r="BK229" s="148">
        <f>ROUND(I229*H229,2)</f>
        <v>0</v>
      </c>
      <c r="BL229" s="15" t="s">
        <v>154</v>
      </c>
      <c r="BM229" s="147" t="s">
        <v>1319</v>
      </c>
    </row>
    <row r="230" spans="2:63" s="12" customFormat="1" ht="22.9" customHeight="1">
      <c r="B230" s="122"/>
      <c r="D230" s="123" t="s">
        <v>71</v>
      </c>
      <c r="E230" s="133" t="s">
        <v>881</v>
      </c>
      <c r="F230" s="133" t="s">
        <v>882</v>
      </c>
      <c r="I230" s="125"/>
      <c r="J230" s="134">
        <f>BK230</f>
        <v>0</v>
      </c>
      <c r="L230" s="122"/>
      <c r="M230" s="127"/>
      <c r="N230" s="128"/>
      <c r="O230" s="128"/>
      <c r="P230" s="129">
        <f>SUM(P231:P232)</f>
        <v>0</v>
      </c>
      <c r="Q230" s="128"/>
      <c r="R230" s="129">
        <f>SUM(R231:R232)</f>
        <v>0</v>
      </c>
      <c r="S230" s="128"/>
      <c r="T230" s="130">
        <f>SUM(T231:T232)</f>
        <v>0</v>
      </c>
      <c r="AR230" s="123" t="s">
        <v>172</v>
      </c>
      <c r="AT230" s="131" t="s">
        <v>71</v>
      </c>
      <c r="AU230" s="131" t="s">
        <v>80</v>
      </c>
      <c r="AY230" s="123" t="s">
        <v>146</v>
      </c>
      <c r="BK230" s="132">
        <f>SUM(BK231:BK232)</f>
        <v>0</v>
      </c>
    </row>
    <row r="231" spans="1:65" s="2" customFormat="1" ht="16.5" customHeight="1">
      <c r="A231" s="30"/>
      <c r="B231" s="135"/>
      <c r="C231" s="136" t="s">
        <v>480</v>
      </c>
      <c r="D231" s="136" t="s">
        <v>149</v>
      </c>
      <c r="E231" s="137" t="s">
        <v>884</v>
      </c>
      <c r="F231" s="138" t="s">
        <v>885</v>
      </c>
      <c r="G231" s="139" t="s">
        <v>347</v>
      </c>
      <c r="H231" s="140">
        <v>1</v>
      </c>
      <c r="I231" s="141"/>
      <c r="J231" s="142">
        <f>ROUND(I231*H231,2)</f>
        <v>0</v>
      </c>
      <c r="K231" s="138" t="s">
        <v>3</v>
      </c>
      <c r="L231" s="31"/>
      <c r="M231" s="143" t="s">
        <v>3</v>
      </c>
      <c r="N231" s="144" t="s">
        <v>43</v>
      </c>
      <c r="O231" s="51"/>
      <c r="P231" s="145">
        <f>O231*H231</f>
        <v>0</v>
      </c>
      <c r="Q231" s="145">
        <v>0</v>
      </c>
      <c r="R231" s="145">
        <f>Q231*H231</f>
        <v>0</v>
      </c>
      <c r="S231" s="145">
        <v>0</v>
      </c>
      <c r="T231" s="146">
        <f>S231*H231</f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47" t="s">
        <v>154</v>
      </c>
      <c r="AT231" s="147" t="s">
        <v>149</v>
      </c>
      <c r="AU231" s="147" t="s">
        <v>82</v>
      </c>
      <c r="AY231" s="15" t="s">
        <v>146</v>
      </c>
      <c r="BE231" s="148">
        <f>IF(N231="základní",J231,0)</f>
        <v>0</v>
      </c>
      <c r="BF231" s="148">
        <f>IF(N231="snížená",J231,0)</f>
        <v>0</v>
      </c>
      <c r="BG231" s="148">
        <f>IF(N231="zákl. přenesená",J231,0)</f>
        <v>0</v>
      </c>
      <c r="BH231" s="148">
        <f>IF(N231="sníž. přenesená",J231,0)</f>
        <v>0</v>
      </c>
      <c r="BI231" s="148">
        <f>IF(N231="nulová",J231,0)</f>
        <v>0</v>
      </c>
      <c r="BJ231" s="15" t="s">
        <v>80</v>
      </c>
      <c r="BK231" s="148">
        <f>ROUND(I231*H231,2)</f>
        <v>0</v>
      </c>
      <c r="BL231" s="15" t="s">
        <v>154</v>
      </c>
      <c r="BM231" s="147" t="s">
        <v>1320</v>
      </c>
    </row>
    <row r="232" spans="1:65" s="2" customFormat="1" ht="16.5" customHeight="1">
      <c r="A232" s="30"/>
      <c r="B232" s="135"/>
      <c r="C232" s="136" t="s">
        <v>485</v>
      </c>
      <c r="D232" s="136" t="s">
        <v>149</v>
      </c>
      <c r="E232" s="137" t="s">
        <v>888</v>
      </c>
      <c r="F232" s="138" t="s">
        <v>889</v>
      </c>
      <c r="G232" s="139" t="s">
        <v>347</v>
      </c>
      <c r="H232" s="140">
        <v>1</v>
      </c>
      <c r="I232" s="141"/>
      <c r="J232" s="142">
        <f>ROUND(I232*H232,2)</f>
        <v>0</v>
      </c>
      <c r="K232" s="138" t="s">
        <v>3</v>
      </c>
      <c r="L232" s="31"/>
      <c r="M232" s="143" t="s">
        <v>3</v>
      </c>
      <c r="N232" s="144" t="s">
        <v>43</v>
      </c>
      <c r="O232" s="51"/>
      <c r="P232" s="145">
        <f>O232*H232</f>
        <v>0</v>
      </c>
      <c r="Q232" s="145">
        <v>0</v>
      </c>
      <c r="R232" s="145">
        <f>Q232*H232</f>
        <v>0</v>
      </c>
      <c r="S232" s="145">
        <v>0</v>
      </c>
      <c r="T232" s="146">
        <f>S232*H232</f>
        <v>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147" t="s">
        <v>154</v>
      </c>
      <c r="AT232" s="147" t="s">
        <v>149</v>
      </c>
      <c r="AU232" s="147" t="s">
        <v>82</v>
      </c>
      <c r="AY232" s="15" t="s">
        <v>146</v>
      </c>
      <c r="BE232" s="148">
        <f>IF(N232="základní",J232,0)</f>
        <v>0</v>
      </c>
      <c r="BF232" s="148">
        <f>IF(N232="snížená",J232,0)</f>
        <v>0</v>
      </c>
      <c r="BG232" s="148">
        <f>IF(N232="zákl. přenesená",J232,0)</f>
        <v>0</v>
      </c>
      <c r="BH232" s="148">
        <f>IF(N232="sníž. přenesená",J232,0)</f>
        <v>0</v>
      </c>
      <c r="BI232" s="148">
        <f>IF(N232="nulová",J232,0)</f>
        <v>0</v>
      </c>
      <c r="BJ232" s="15" t="s">
        <v>80</v>
      </c>
      <c r="BK232" s="148">
        <f>ROUND(I232*H232,2)</f>
        <v>0</v>
      </c>
      <c r="BL232" s="15" t="s">
        <v>154</v>
      </c>
      <c r="BM232" s="147" t="s">
        <v>1321</v>
      </c>
    </row>
    <row r="233" spans="2:63" s="12" customFormat="1" ht="22.9" customHeight="1">
      <c r="B233" s="122"/>
      <c r="D233" s="123" t="s">
        <v>71</v>
      </c>
      <c r="E233" s="133" t="s">
        <v>891</v>
      </c>
      <c r="F233" s="133" t="s">
        <v>892</v>
      </c>
      <c r="I233" s="125"/>
      <c r="J233" s="134">
        <f>BK233</f>
        <v>0</v>
      </c>
      <c r="L233" s="122"/>
      <c r="M233" s="127"/>
      <c r="N233" s="128"/>
      <c r="O233" s="128"/>
      <c r="P233" s="129">
        <f>P234</f>
        <v>0</v>
      </c>
      <c r="Q233" s="128"/>
      <c r="R233" s="129">
        <f>R234</f>
        <v>0</v>
      </c>
      <c r="S233" s="128"/>
      <c r="T233" s="130">
        <f>T234</f>
        <v>0</v>
      </c>
      <c r="AR233" s="123" t="s">
        <v>172</v>
      </c>
      <c r="AT233" s="131" t="s">
        <v>71</v>
      </c>
      <c r="AU233" s="131" t="s">
        <v>80</v>
      </c>
      <c r="AY233" s="123" t="s">
        <v>146</v>
      </c>
      <c r="BK233" s="132">
        <f>BK234</f>
        <v>0</v>
      </c>
    </row>
    <row r="234" spans="1:65" s="2" customFormat="1" ht="16.5" customHeight="1">
      <c r="A234" s="30"/>
      <c r="B234" s="135"/>
      <c r="C234" s="136" t="s">
        <v>490</v>
      </c>
      <c r="D234" s="136" t="s">
        <v>149</v>
      </c>
      <c r="E234" s="137" t="s">
        <v>894</v>
      </c>
      <c r="F234" s="138" t="s">
        <v>895</v>
      </c>
      <c r="G234" s="139" t="s">
        <v>347</v>
      </c>
      <c r="H234" s="140">
        <v>1</v>
      </c>
      <c r="I234" s="141"/>
      <c r="J234" s="142">
        <f>ROUND(I234*H234,2)</f>
        <v>0</v>
      </c>
      <c r="K234" s="138" t="s">
        <v>3</v>
      </c>
      <c r="L234" s="31"/>
      <c r="M234" s="164" t="s">
        <v>3</v>
      </c>
      <c r="N234" s="165" t="s">
        <v>43</v>
      </c>
      <c r="O234" s="166"/>
      <c r="P234" s="167">
        <f>O234*H234</f>
        <v>0</v>
      </c>
      <c r="Q234" s="167">
        <v>0</v>
      </c>
      <c r="R234" s="167">
        <f>Q234*H234</f>
        <v>0</v>
      </c>
      <c r="S234" s="167">
        <v>0</v>
      </c>
      <c r="T234" s="168">
        <f>S234*H234</f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47" t="s">
        <v>857</v>
      </c>
      <c r="AT234" s="147" t="s">
        <v>149</v>
      </c>
      <c r="AU234" s="147" t="s">
        <v>82</v>
      </c>
      <c r="AY234" s="15" t="s">
        <v>146</v>
      </c>
      <c r="BE234" s="148">
        <f>IF(N234="základní",J234,0)</f>
        <v>0</v>
      </c>
      <c r="BF234" s="148">
        <f>IF(N234="snížená",J234,0)</f>
        <v>0</v>
      </c>
      <c r="BG234" s="148">
        <f>IF(N234="zákl. přenesená",J234,0)</f>
        <v>0</v>
      </c>
      <c r="BH234" s="148">
        <f>IF(N234="sníž. přenesená",J234,0)</f>
        <v>0</v>
      </c>
      <c r="BI234" s="148">
        <f>IF(N234="nulová",J234,0)</f>
        <v>0</v>
      </c>
      <c r="BJ234" s="15" t="s">
        <v>80</v>
      </c>
      <c r="BK234" s="148">
        <f>ROUND(I234*H234,2)</f>
        <v>0</v>
      </c>
      <c r="BL234" s="15" t="s">
        <v>857</v>
      </c>
      <c r="BM234" s="147" t="s">
        <v>1322</v>
      </c>
    </row>
    <row r="235" spans="1:31" s="2" customFormat="1" ht="6.95" customHeight="1">
      <c r="A235" s="30"/>
      <c r="B235" s="40"/>
      <c r="C235" s="41"/>
      <c r="D235" s="41"/>
      <c r="E235" s="41"/>
      <c r="F235" s="41"/>
      <c r="G235" s="41"/>
      <c r="H235" s="41"/>
      <c r="I235" s="41"/>
      <c r="J235" s="41"/>
      <c r="K235" s="41"/>
      <c r="L235" s="31"/>
      <c r="M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</row>
  </sheetData>
  <autoFilter ref="C98:K234"/>
  <mergeCells count="9">
    <mergeCell ref="E50:H50"/>
    <mergeCell ref="E89:H89"/>
    <mergeCell ref="E91:H91"/>
    <mergeCell ref="L2:V2"/>
    <mergeCell ref="E7:H7"/>
    <mergeCell ref="E9:H9"/>
    <mergeCell ref="E18:H18"/>
    <mergeCell ref="E27:H27"/>
    <mergeCell ref="E48:H48"/>
  </mergeCells>
  <hyperlinks>
    <hyperlink ref="F103" r:id="rId1" display="https://podminky.urs.cz/item/CS_URS_2022_01/131213711"/>
    <hyperlink ref="F105" r:id="rId2" display="https://podminky.urs.cz/item/CS_URS_2022_01/132212121"/>
    <hyperlink ref="F107" r:id="rId3" display="https://podminky.urs.cz/item/CS_URS_2022_01/151101102"/>
    <hyperlink ref="F109" r:id="rId4" display="https://podminky.urs.cz/item/CS_URS_2022_01/151101112"/>
    <hyperlink ref="F111" r:id="rId5" display="https://podminky.urs.cz/item/CS_URS_2022_01/151101201"/>
    <hyperlink ref="F113" r:id="rId6" display="https://podminky.urs.cz/item/CS_URS_2022_01/151101211"/>
    <hyperlink ref="F115" r:id="rId7" display="https://podminky.urs.cz/item/CS_URS_2022_01/151101301"/>
    <hyperlink ref="F117" r:id="rId8" display="https://podminky.urs.cz/item/CS_URS_2022_01/151101311"/>
    <hyperlink ref="F119" r:id="rId9" display="https://podminky.urs.cz/item/CS_URS_2022_01/162751117"/>
    <hyperlink ref="F121" r:id="rId10" display="https://podminky.urs.cz/item/CS_URS_2022_01/162751119"/>
    <hyperlink ref="F123" r:id="rId11" display="https://podminky.urs.cz/item/CS_URS_2022_01/167151101"/>
    <hyperlink ref="F125" r:id="rId12" display="https://podminky.urs.cz/item/CS_URS_2022_01/167151111"/>
    <hyperlink ref="F127" r:id="rId13" display="https://podminky.urs.cz/item/CS_URS_2022_01/171201231"/>
    <hyperlink ref="F129" r:id="rId14" display="https://podminky.urs.cz/item/CS_URS_2022_01/171251201"/>
    <hyperlink ref="F131" r:id="rId15" display="https://podminky.urs.cz/item/CS_URS_2022_01/174101101"/>
    <hyperlink ref="F133" r:id="rId16" display="https://podminky.urs.cz/item/CS_URS_2022_01/175112101"/>
    <hyperlink ref="F136" r:id="rId17" display="https://podminky.urs.cz/item/CS_URS_2022_01/175151101"/>
    <hyperlink ref="F140" r:id="rId18" display="https://podminky.urs.cz/item/CS_URS_2022_01/213311113"/>
    <hyperlink ref="F143" r:id="rId19" display="https://podminky.urs.cz/item/CS_URS_2022_01/386121114"/>
    <hyperlink ref="F149" r:id="rId20" display="https://podminky.urs.cz/item/CS_URS_2022_01/451572111"/>
    <hyperlink ref="F152" r:id="rId21" display="https://podminky.urs.cz/item/CS_URS_2022_01/631311124"/>
    <hyperlink ref="F155" r:id="rId22" display="https://podminky.urs.cz/item/CS_URS_2022_01/949101112"/>
    <hyperlink ref="F157" r:id="rId23" display="https://podminky.urs.cz/item/CS_URS_2022_01/961055111"/>
    <hyperlink ref="F166" r:id="rId24" display="https://podminky.urs.cz/item/CS_URS_2022_01/998276101"/>
    <hyperlink ref="F170" r:id="rId25" display="https://podminky.urs.cz/item/CS_URS_2022_01/721173401"/>
    <hyperlink ref="F172" r:id="rId26" display="https://podminky.urs.cz/item/CS_URS_2022_01/721173402"/>
    <hyperlink ref="F174" r:id="rId27" display="https://podminky.urs.cz/item/CS_URS_2022_01/721173403"/>
    <hyperlink ref="F176" r:id="rId28" display="https://podminky.urs.cz/item/CS_URS_2022_01/721173704"/>
    <hyperlink ref="F178" r:id="rId29" display="https://podminky.urs.cz/item/CS_URS_2022_01/721173723"/>
    <hyperlink ref="F180" r:id="rId30" display="https://podminky.urs.cz/item/CS_URS_2022_01/721173726"/>
    <hyperlink ref="F182" r:id="rId31" display="https://podminky.urs.cz/item/CS_URS_2022_01/721210814"/>
    <hyperlink ref="F185" r:id="rId32" display="https://podminky.urs.cz/item/CS_URS_2022_01/721274103"/>
    <hyperlink ref="F187" r:id="rId33" display="https://podminky.urs.cz/item/CS_URS_2022_01/721290111"/>
    <hyperlink ref="F189" r:id="rId34" display="https://podminky.urs.cz/item/CS_URS_2022_01/721290112"/>
    <hyperlink ref="F195" r:id="rId35" display="https://podminky.urs.cz/item/CS_URS_2022_01/998721101"/>
    <hyperlink ref="F198" r:id="rId36" display="https://podminky.urs.cz/item/CS_URS_2022_01/722174022"/>
    <hyperlink ref="F200" r:id="rId37" display="https://podminky.urs.cz/item/CS_URS_2022_01/722174023"/>
    <hyperlink ref="F203" r:id="rId38" display="https://podminky.urs.cz/item/CS_URS_2022_01/722181222"/>
    <hyperlink ref="F205" r:id="rId39" display="https://podminky.urs.cz/item/CS_URS_2022_01/722240101"/>
    <hyperlink ref="F207" r:id="rId40" display="https://podminky.urs.cz/item/CS_URS_2022_01/722240102"/>
    <hyperlink ref="F209" r:id="rId41" display="https://podminky.urs.cz/item/CS_URS_2022_01/722240123"/>
    <hyperlink ref="F211" r:id="rId42" display="https://podminky.urs.cz/item/CS_URS_2022_01/722290215"/>
    <hyperlink ref="F214" r:id="rId43" display="https://podminky.urs.cz/item/CS_URS_2022_01/9987221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415" t="s">
        <v>6</v>
      </c>
      <c r="M2" s="416"/>
      <c r="N2" s="416"/>
      <c r="O2" s="416"/>
      <c r="P2" s="416"/>
      <c r="Q2" s="416"/>
      <c r="R2" s="416"/>
      <c r="S2" s="416"/>
      <c r="T2" s="416"/>
      <c r="U2" s="416"/>
      <c r="V2" s="416"/>
      <c r="AT2" s="15" t="s">
        <v>94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82</v>
      </c>
    </row>
    <row r="4" spans="2:46" s="1" customFormat="1" ht="24.95" customHeight="1">
      <c r="B4" s="18"/>
      <c r="D4" s="19" t="s">
        <v>95</v>
      </c>
      <c r="L4" s="18"/>
      <c r="M4" s="86" t="s">
        <v>11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25" t="s">
        <v>17</v>
      </c>
      <c r="L6" s="18"/>
    </row>
    <row r="7" spans="2:12" s="1" customFormat="1" ht="16.5" customHeight="1">
      <c r="B7" s="18"/>
      <c r="E7" s="454" t="str">
        <f>'Rekapitulace stavby'!K6</f>
        <v>Rekonstrukce kuchyně ZŠ Chomutov, Heyrovského 4539</v>
      </c>
      <c r="F7" s="455"/>
      <c r="G7" s="455"/>
      <c r="H7" s="455"/>
      <c r="L7" s="18"/>
    </row>
    <row r="8" spans="1:31" s="2" customFormat="1" ht="12" customHeight="1">
      <c r="A8" s="30"/>
      <c r="B8" s="31"/>
      <c r="C8" s="30"/>
      <c r="D8" s="25" t="s">
        <v>96</v>
      </c>
      <c r="E8" s="30"/>
      <c r="F8" s="30"/>
      <c r="G8" s="30"/>
      <c r="H8" s="30"/>
      <c r="I8" s="30"/>
      <c r="J8" s="30"/>
      <c r="K8" s="30"/>
      <c r="L8" s="8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444" t="s">
        <v>1323</v>
      </c>
      <c r="F9" s="453"/>
      <c r="G9" s="453"/>
      <c r="H9" s="453"/>
      <c r="I9" s="30"/>
      <c r="J9" s="30"/>
      <c r="K9" s="30"/>
      <c r="L9" s="8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8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5" t="s">
        <v>19</v>
      </c>
      <c r="E11" s="30"/>
      <c r="F11" s="23" t="s">
        <v>3</v>
      </c>
      <c r="G11" s="30"/>
      <c r="H11" s="30"/>
      <c r="I11" s="25" t="s">
        <v>20</v>
      </c>
      <c r="J11" s="23" t="s">
        <v>3</v>
      </c>
      <c r="K11" s="30"/>
      <c r="L11" s="8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5" t="s">
        <v>21</v>
      </c>
      <c r="E12" s="30"/>
      <c r="F12" s="23" t="s">
        <v>22</v>
      </c>
      <c r="G12" s="30"/>
      <c r="H12" s="30"/>
      <c r="I12" s="25" t="s">
        <v>23</v>
      </c>
      <c r="J12" s="48" t="str">
        <f>'Rekapitulace stavby'!AN8</f>
        <v>23. 3. 2022</v>
      </c>
      <c r="K12" s="30"/>
      <c r="L12" s="8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8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5" t="s">
        <v>25</v>
      </c>
      <c r="E14" s="30"/>
      <c r="F14" s="30"/>
      <c r="G14" s="30"/>
      <c r="H14" s="30"/>
      <c r="I14" s="25" t="s">
        <v>26</v>
      </c>
      <c r="J14" s="23" t="s">
        <v>3</v>
      </c>
      <c r="K14" s="30"/>
      <c r="L14" s="8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3" t="s">
        <v>27</v>
      </c>
      <c r="F15" s="30"/>
      <c r="G15" s="30"/>
      <c r="H15" s="30"/>
      <c r="I15" s="25" t="s">
        <v>28</v>
      </c>
      <c r="J15" s="23" t="s">
        <v>3</v>
      </c>
      <c r="K15" s="30"/>
      <c r="L15" s="8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8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5" t="s">
        <v>29</v>
      </c>
      <c r="E17" s="30"/>
      <c r="F17" s="30"/>
      <c r="G17" s="30"/>
      <c r="H17" s="30"/>
      <c r="I17" s="25" t="s">
        <v>26</v>
      </c>
      <c r="J17" s="26" t="str">
        <f>'Rekapitulace stavby'!AN13</f>
        <v>Vyplň údaj</v>
      </c>
      <c r="K17" s="30"/>
      <c r="L17" s="8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456" t="str">
        <f>'Rekapitulace stavby'!E14</f>
        <v>Vyplň údaj</v>
      </c>
      <c r="F18" s="427"/>
      <c r="G18" s="427"/>
      <c r="H18" s="427"/>
      <c r="I18" s="25" t="s">
        <v>28</v>
      </c>
      <c r="J18" s="26" t="str">
        <f>'Rekapitulace stavby'!AN14</f>
        <v>Vyplň údaj</v>
      </c>
      <c r="K18" s="30"/>
      <c r="L18" s="8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8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5" t="s">
        <v>31</v>
      </c>
      <c r="E20" s="30"/>
      <c r="F20" s="30"/>
      <c r="G20" s="30"/>
      <c r="H20" s="30"/>
      <c r="I20" s="25" t="s">
        <v>26</v>
      </c>
      <c r="J20" s="23" t="s">
        <v>3</v>
      </c>
      <c r="K20" s="30"/>
      <c r="L20" s="8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3" t="s">
        <v>32</v>
      </c>
      <c r="F21" s="30"/>
      <c r="G21" s="30"/>
      <c r="H21" s="30"/>
      <c r="I21" s="25" t="s">
        <v>28</v>
      </c>
      <c r="J21" s="23" t="s">
        <v>3</v>
      </c>
      <c r="K21" s="30"/>
      <c r="L21" s="8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8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5" t="s">
        <v>34</v>
      </c>
      <c r="E23" s="30"/>
      <c r="F23" s="30"/>
      <c r="G23" s="30"/>
      <c r="H23" s="30"/>
      <c r="I23" s="25" t="s">
        <v>26</v>
      </c>
      <c r="J23" s="23" t="s">
        <v>3</v>
      </c>
      <c r="K23" s="30"/>
      <c r="L23" s="8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3" t="s">
        <v>35</v>
      </c>
      <c r="F24" s="30"/>
      <c r="G24" s="30"/>
      <c r="H24" s="30"/>
      <c r="I24" s="25" t="s">
        <v>28</v>
      </c>
      <c r="J24" s="23" t="s">
        <v>3</v>
      </c>
      <c r="K24" s="30"/>
      <c r="L24" s="8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8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5" t="s">
        <v>36</v>
      </c>
      <c r="E26" s="30"/>
      <c r="F26" s="30"/>
      <c r="G26" s="30"/>
      <c r="H26" s="30"/>
      <c r="I26" s="30"/>
      <c r="J26" s="30"/>
      <c r="K26" s="30"/>
      <c r="L26" s="8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88"/>
      <c r="B27" s="89"/>
      <c r="C27" s="88"/>
      <c r="D27" s="88"/>
      <c r="E27" s="431" t="s">
        <v>3</v>
      </c>
      <c r="F27" s="431"/>
      <c r="G27" s="431"/>
      <c r="H27" s="431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8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59"/>
      <c r="E29" s="59"/>
      <c r="F29" s="59"/>
      <c r="G29" s="59"/>
      <c r="H29" s="59"/>
      <c r="I29" s="59"/>
      <c r="J29" s="59"/>
      <c r="K29" s="59"/>
      <c r="L29" s="8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1" t="s">
        <v>38</v>
      </c>
      <c r="E30" s="30"/>
      <c r="F30" s="30"/>
      <c r="G30" s="30"/>
      <c r="H30" s="30"/>
      <c r="I30" s="30"/>
      <c r="J30" s="64">
        <f>ROUND(J94,2)</f>
        <v>0</v>
      </c>
      <c r="K30" s="30"/>
      <c r="L30" s="8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59"/>
      <c r="E31" s="59"/>
      <c r="F31" s="59"/>
      <c r="G31" s="59"/>
      <c r="H31" s="59"/>
      <c r="I31" s="59"/>
      <c r="J31" s="59"/>
      <c r="K31" s="59"/>
      <c r="L31" s="8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40</v>
      </c>
      <c r="G32" s="30"/>
      <c r="H32" s="30"/>
      <c r="I32" s="34" t="s">
        <v>39</v>
      </c>
      <c r="J32" s="34" t="s">
        <v>41</v>
      </c>
      <c r="K32" s="30"/>
      <c r="L32" s="8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2" t="s">
        <v>42</v>
      </c>
      <c r="E33" s="25" t="s">
        <v>43</v>
      </c>
      <c r="F33" s="93">
        <f>ROUND((SUM(BE94:BE137)),2)</f>
        <v>0</v>
      </c>
      <c r="G33" s="30"/>
      <c r="H33" s="30"/>
      <c r="I33" s="94">
        <v>0.21</v>
      </c>
      <c r="J33" s="93">
        <f>ROUND(((SUM(BE94:BE137))*I33),2)</f>
        <v>0</v>
      </c>
      <c r="K33" s="30"/>
      <c r="L33" s="8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5" t="s">
        <v>44</v>
      </c>
      <c r="F34" s="93">
        <f>ROUND((SUM(BF94:BF137)),2)</f>
        <v>0</v>
      </c>
      <c r="G34" s="30"/>
      <c r="H34" s="30"/>
      <c r="I34" s="94">
        <v>0.15</v>
      </c>
      <c r="J34" s="93">
        <f>ROUND(((SUM(BF94:BF137))*I34),2)</f>
        <v>0</v>
      </c>
      <c r="K34" s="30"/>
      <c r="L34" s="8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1"/>
      <c r="C35" s="30"/>
      <c r="D35" s="30"/>
      <c r="E35" s="25" t="s">
        <v>45</v>
      </c>
      <c r="F35" s="93">
        <f>ROUND((SUM(BG94:BG137)),2)</f>
        <v>0</v>
      </c>
      <c r="G35" s="30"/>
      <c r="H35" s="30"/>
      <c r="I35" s="94">
        <v>0.21</v>
      </c>
      <c r="J35" s="93">
        <f>0</f>
        <v>0</v>
      </c>
      <c r="K35" s="30"/>
      <c r="L35" s="8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1"/>
      <c r="C36" s="30"/>
      <c r="D36" s="30"/>
      <c r="E36" s="25" t="s">
        <v>46</v>
      </c>
      <c r="F36" s="93">
        <f>ROUND((SUM(BH94:BH137)),2)</f>
        <v>0</v>
      </c>
      <c r="G36" s="30"/>
      <c r="H36" s="30"/>
      <c r="I36" s="94">
        <v>0.15</v>
      </c>
      <c r="J36" s="93">
        <f>0</f>
        <v>0</v>
      </c>
      <c r="K36" s="30"/>
      <c r="L36" s="8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1"/>
      <c r="C37" s="30"/>
      <c r="D37" s="30"/>
      <c r="E37" s="25" t="s">
        <v>47</v>
      </c>
      <c r="F37" s="93">
        <f>ROUND((SUM(BI94:BI137)),2)</f>
        <v>0</v>
      </c>
      <c r="G37" s="30"/>
      <c r="H37" s="30"/>
      <c r="I37" s="94">
        <v>0</v>
      </c>
      <c r="J37" s="93">
        <f>0</f>
        <v>0</v>
      </c>
      <c r="K37" s="30"/>
      <c r="L37" s="8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8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95"/>
      <c r="D39" s="96" t="s">
        <v>48</v>
      </c>
      <c r="E39" s="53"/>
      <c r="F39" s="53"/>
      <c r="G39" s="97" t="s">
        <v>49</v>
      </c>
      <c r="H39" s="98" t="s">
        <v>50</v>
      </c>
      <c r="I39" s="53"/>
      <c r="J39" s="99">
        <f>SUM(J30:J37)</f>
        <v>0</v>
      </c>
      <c r="K39" s="100"/>
      <c r="L39" s="8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8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4" spans="1:31" s="2" customFormat="1" ht="6.95" customHeight="1">
      <c r="A44" s="30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87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2" customFormat="1" ht="24.95" customHeight="1">
      <c r="A45" s="30"/>
      <c r="B45" s="31"/>
      <c r="C45" s="19" t="s">
        <v>98</v>
      </c>
      <c r="D45" s="30"/>
      <c r="E45" s="30"/>
      <c r="F45" s="30"/>
      <c r="G45" s="30"/>
      <c r="H45" s="30"/>
      <c r="I45" s="30"/>
      <c r="J45" s="30"/>
      <c r="K45" s="30"/>
      <c r="L45" s="87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2" customFormat="1" ht="6.95" customHeight="1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87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2" customFormat="1" ht="12" customHeight="1">
      <c r="A47" s="30"/>
      <c r="B47" s="31"/>
      <c r="C47" s="25" t="s">
        <v>17</v>
      </c>
      <c r="D47" s="30"/>
      <c r="E47" s="30"/>
      <c r="F47" s="30"/>
      <c r="G47" s="30"/>
      <c r="H47" s="30"/>
      <c r="I47" s="30"/>
      <c r="J47" s="30"/>
      <c r="K47" s="30"/>
      <c r="L47" s="87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2" customFormat="1" ht="16.5" customHeight="1">
      <c r="A48" s="30"/>
      <c r="B48" s="31"/>
      <c r="C48" s="30"/>
      <c r="D48" s="30"/>
      <c r="E48" s="454" t="str">
        <f>E7</f>
        <v>Rekonstrukce kuchyně ZŠ Chomutov, Heyrovského 4539</v>
      </c>
      <c r="F48" s="455"/>
      <c r="G48" s="455"/>
      <c r="H48" s="455"/>
      <c r="I48" s="30"/>
      <c r="J48" s="30"/>
      <c r="K48" s="30"/>
      <c r="L48" s="87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31" s="2" customFormat="1" ht="12" customHeight="1">
      <c r="A49" s="30"/>
      <c r="B49" s="31"/>
      <c r="C49" s="25" t="s">
        <v>96</v>
      </c>
      <c r="D49" s="30"/>
      <c r="E49" s="30"/>
      <c r="F49" s="30"/>
      <c r="G49" s="30"/>
      <c r="H49" s="30"/>
      <c r="I49" s="30"/>
      <c r="J49" s="30"/>
      <c r="K49" s="30"/>
      <c r="L49" s="87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31" s="2" customFormat="1" ht="16.5" customHeight="1">
      <c r="A50" s="30"/>
      <c r="B50" s="31"/>
      <c r="C50" s="30"/>
      <c r="D50" s="30"/>
      <c r="E50" s="444" t="str">
        <f>E9</f>
        <v>SO 05 - Plyn</v>
      </c>
      <c r="F50" s="453"/>
      <c r="G50" s="453"/>
      <c r="H50" s="453"/>
      <c r="I50" s="30"/>
      <c r="J50" s="30"/>
      <c r="K50" s="30"/>
      <c r="L50" s="87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1:31" s="2" customFormat="1" ht="6.95" customHeight="1">
      <c r="A51" s="30"/>
      <c r="B51" s="31"/>
      <c r="C51" s="30"/>
      <c r="D51" s="30"/>
      <c r="E51" s="30"/>
      <c r="F51" s="30"/>
      <c r="G51" s="30"/>
      <c r="H51" s="30"/>
      <c r="I51" s="30"/>
      <c r="J51" s="30"/>
      <c r="K51" s="30"/>
      <c r="L51" s="87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1:31" s="2" customFormat="1" ht="12" customHeight="1">
      <c r="A52" s="30"/>
      <c r="B52" s="31"/>
      <c r="C52" s="25" t="s">
        <v>21</v>
      </c>
      <c r="D52" s="30"/>
      <c r="E52" s="30"/>
      <c r="F52" s="23" t="str">
        <f>F12</f>
        <v>Chomutov</v>
      </c>
      <c r="G52" s="30"/>
      <c r="H52" s="30"/>
      <c r="I52" s="25" t="s">
        <v>23</v>
      </c>
      <c r="J52" s="48" t="str">
        <f>IF(J12="","",J12)</f>
        <v>23. 3. 2022</v>
      </c>
      <c r="K52" s="30"/>
      <c r="L52" s="87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1:31" s="2" customFormat="1" ht="6.95" customHeight="1">
      <c r="A53" s="30"/>
      <c r="B53" s="31"/>
      <c r="C53" s="30"/>
      <c r="D53" s="30"/>
      <c r="E53" s="30"/>
      <c r="F53" s="30"/>
      <c r="G53" s="30"/>
      <c r="H53" s="30"/>
      <c r="I53" s="30"/>
      <c r="J53" s="30"/>
      <c r="K53" s="30"/>
      <c r="L53" s="87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1:31" s="2" customFormat="1" ht="15.2" customHeight="1">
      <c r="A54" s="30"/>
      <c r="B54" s="31"/>
      <c r="C54" s="25" t="s">
        <v>25</v>
      </c>
      <c r="D54" s="30"/>
      <c r="E54" s="30"/>
      <c r="F54" s="23" t="str">
        <f>E15</f>
        <v>Statutární město Chomutov</v>
      </c>
      <c r="G54" s="30"/>
      <c r="H54" s="30"/>
      <c r="I54" s="25" t="s">
        <v>31</v>
      </c>
      <c r="J54" s="28" t="str">
        <f>E21</f>
        <v xml:space="preserve">Intermont Opatrný </v>
      </c>
      <c r="K54" s="30"/>
      <c r="L54" s="87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1:31" s="2" customFormat="1" ht="15.2" customHeight="1">
      <c r="A55" s="30"/>
      <c r="B55" s="31"/>
      <c r="C55" s="25" t="s">
        <v>29</v>
      </c>
      <c r="D55" s="30"/>
      <c r="E55" s="30"/>
      <c r="F55" s="23" t="str">
        <f>IF(E18="","",E18)</f>
        <v>Vyplň údaj</v>
      </c>
      <c r="G55" s="30"/>
      <c r="H55" s="30"/>
      <c r="I55" s="25" t="s">
        <v>34</v>
      </c>
      <c r="J55" s="28" t="str">
        <f>E24</f>
        <v xml:space="preserve">Jaroslav Kudláček </v>
      </c>
      <c r="K55" s="30"/>
      <c r="L55" s="87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1:31" s="2" customFormat="1" ht="10.35" customHeight="1">
      <c r="A56" s="30"/>
      <c r="B56" s="31"/>
      <c r="C56" s="30"/>
      <c r="D56" s="30"/>
      <c r="E56" s="30"/>
      <c r="F56" s="30"/>
      <c r="G56" s="30"/>
      <c r="H56" s="30"/>
      <c r="I56" s="30"/>
      <c r="J56" s="30"/>
      <c r="K56" s="30"/>
      <c r="L56" s="87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31" s="2" customFormat="1" ht="29.25" customHeight="1">
      <c r="A57" s="30"/>
      <c r="B57" s="31"/>
      <c r="C57" s="101" t="s">
        <v>99</v>
      </c>
      <c r="D57" s="95"/>
      <c r="E57" s="95"/>
      <c r="F57" s="95"/>
      <c r="G57" s="95"/>
      <c r="H57" s="95"/>
      <c r="I57" s="95"/>
      <c r="J57" s="102" t="s">
        <v>100</v>
      </c>
      <c r="K57" s="95"/>
      <c r="L57" s="87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 s="2" customFormat="1" ht="10.35" customHeight="1">
      <c r="A58" s="30"/>
      <c r="B58" s="31"/>
      <c r="C58" s="30"/>
      <c r="D58" s="30"/>
      <c r="E58" s="30"/>
      <c r="F58" s="30"/>
      <c r="G58" s="30"/>
      <c r="H58" s="30"/>
      <c r="I58" s="30"/>
      <c r="J58" s="30"/>
      <c r="K58" s="30"/>
      <c r="L58" s="87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47" s="2" customFormat="1" ht="22.9" customHeight="1">
      <c r="A59" s="30"/>
      <c r="B59" s="31"/>
      <c r="C59" s="103" t="s">
        <v>70</v>
      </c>
      <c r="D59" s="30"/>
      <c r="E59" s="30"/>
      <c r="F59" s="30"/>
      <c r="G59" s="30"/>
      <c r="H59" s="30"/>
      <c r="I59" s="30"/>
      <c r="J59" s="64">
        <f>J94</f>
        <v>0</v>
      </c>
      <c r="K59" s="30"/>
      <c r="L59" s="87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U59" s="15" t="s">
        <v>101</v>
      </c>
    </row>
    <row r="60" spans="2:12" s="9" customFormat="1" ht="24.95" customHeight="1">
      <c r="B60" s="104"/>
      <c r="D60" s="105" t="s">
        <v>102</v>
      </c>
      <c r="E60" s="106"/>
      <c r="F60" s="106"/>
      <c r="G60" s="106"/>
      <c r="H60" s="106"/>
      <c r="I60" s="106"/>
      <c r="J60" s="107">
        <f>J95</f>
        <v>0</v>
      </c>
      <c r="L60" s="104"/>
    </row>
    <row r="61" spans="2:12" s="10" customFormat="1" ht="19.9" customHeight="1">
      <c r="B61" s="108"/>
      <c r="D61" s="109" t="s">
        <v>1324</v>
      </c>
      <c r="E61" s="110"/>
      <c r="F61" s="110"/>
      <c r="G61" s="110"/>
      <c r="H61" s="110"/>
      <c r="I61" s="110"/>
      <c r="J61" s="111">
        <f>J96</f>
        <v>0</v>
      </c>
      <c r="L61" s="108"/>
    </row>
    <row r="62" spans="2:12" s="9" customFormat="1" ht="24.95" customHeight="1">
      <c r="B62" s="104"/>
      <c r="D62" s="105" t="s">
        <v>109</v>
      </c>
      <c r="E62" s="106"/>
      <c r="F62" s="106"/>
      <c r="G62" s="106"/>
      <c r="H62" s="106"/>
      <c r="I62" s="106"/>
      <c r="J62" s="107">
        <f>J99</f>
        <v>0</v>
      </c>
      <c r="L62" s="104"/>
    </row>
    <row r="63" spans="2:12" s="10" customFormat="1" ht="19.9" customHeight="1">
      <c r="B63" s="108"/>
      <c r="D63" s="109" t="s">
        <v>1325</v>
      </c>
      <c r="E63" s="110"/>
      <c r="F63" s="110"/>
      <c r="G63" s="110"/>
      <c r="H63" s="110"/>
      <c r="I63" s="110"/>
      <c r="J63" s="111">
        <f>J100</f>
        <v>0</v>
      </c>
      <c r="L63" s="108"/>
    </row>
    <row r="64" spans="2:12" s="9" customFormat="1" ht="24.95" customHeight="1">
      <c r="B64" s="104"/>
      <c r="D64" s="105" t="s">
        <v>121</v>
      </c>
      <c r="E64" s="106"/>
      <c r="F64" s="106"/>
      <c r="G64" s="106"/>
      <c r="H64" s="106"/>
      <c r="I64" s="106"/>
      <c r="J64" s="107">
        <f>J109</f>
        <v>0</v>
      </c>
      <c r="L64" s="104"/>
    </row>
    <row r="65" spans="2:12" s="10" customFormat="1" ht="19.9" customHeight="1">
      <c r="B65" s="108"/>
      <c r="D65" s="109" t="s">
        <v>1326</v>
      </c>
      <c r="E65" s="110"/>
      <c r="F65" s="110"/>
      <c r="G65" s="110"/>
      <c r="H65" s="110"/>
      <c r="I65" s="110"/>
      <c r="J65" s="111">
        <f>J110</f>
        <v>0</v>
      </c>
      <c r="L65" s="108"/>
    </row>
    <row r="66" spans="2:12" s="10" customFormat="1" ht="19.9" customHeight="1">
      <c r="B66" s="108"/>
      <c r="D66" s="109" t="s">
        <v>1327</v>
      </c>
      <c r="E66" s="110"/>
      <c r="F66" s="110"/>
      <c r="G66" s="110"/>
      <c r="H66" s="110"/>
      <c r="I66" s="110"/>
      <c r="J66" s="111">
        <f>J112</f>
        <v>0</v>
      </c>
      <c r="L66" s="108"/>
    </row>
    <row r="67" spans="2:12" s="9" customFormat="1" ht="24.95" customHeight="1">
      <c r="B67" s="104"/>
      <c r="D67" s="105" t="s">
        <v>124</v>
      </c>
      <c r="E67" s="106"/>
      <c r="F67" s="106"/>
      <c r="G67" s="106"/>
      <c r="H67" s="106"/>
      <c r="I67" s="106"/>
      <c r="J67" s="107">
        <f>J118</f>
        <v>0</v>
      </c>
      <c r="L67" s="104"/>
    </row>
    <row r="68" spans="2:12" s="9" customFormat="1" ht="24.95" customHeight="1">
      <c r="B68" s="104"/>
      <c r="D68" s="105" t="s">
        <v>125</v>
      </c>
      <c r="E68" s="106"/>
      <c r="F68" s="106"/>
      <c r="G68" s="106"/>
      <c r="H68" s="106"/>
      <c r="I68" s="106"/>
      <c r="J68" s="107">
        <f>J122</f>
        <v>0</v>
      </c>
      <c r="L68" s="104"/>
    </row>
    <row r="69" spans="2:12" s="10" customFormat="1" ht="19.9" customHeight="1">
      <c r="B69" s="108"/>
      <c r="D69" s="109" t="s">
        <v>1083</v>
      </c>
      <c r="E69" s="110"/>
      <c r="F69" s="110"/>
      <c r="G69" s="110"/>
      <c r="H69" s="110"/>
      <c r="I69" s="110"/>
      <c r="J69" s="111">
        <f>J123</f>
        <v>0</v>
      </c>
      <c r="L69" s="108"/>
    </row>
    <row r="70" spans="2:12" s="10" customFormat="1" ht="19.9" customHeight="1">
      <c r="B70" s="108"/>
      <c r="D70" s="109" t="s">
        <v>126</v>
      </c>
      <c r="E70" s="110"/>
      <c r="F70" s="110"/>
      <c r="G70" s="110"/>
      <c r="H70" s="110"/>
      <c r="I70" s="110"/>
      <c r="J70" s="111">
        <f>J126</f>
        <v>0</v>
      </c>
      <c r="L70" s="108"/>
    </row>
    <row r="71" spans="2:12" s="10" customFormat="1" ht="19.9" customHeight="1">
      <c r="B71" s="108"/>
      <c r="D71" s="109" t="s">
        <v>127</v>
      </c>
      <c r="E71" s="110"/>
      <c r="F71" s="110"/>
      <c r="G71" s="110"/>
      <c r="H71" s="110"/>
      <c r="I71" s="110"/>
      <c r="J71" s="111">
        <f>J128</f>
        <v>0</v>
      </c>
      <c r="L71" s="108"/>
    </row>
    <row r="72" spans="2:12" s="10" customFormat="1" ht="19.9" customHeight="1">
      <c r="B72" s="108"/>
      <c r="D72" s="109" t="s">
        <v>128</v>
      </c>
      <c r="E72" s="110"/>
      <c r="F72" s="110"/>
      <c r="G72" s="110"/>
      <c r="H72" s="110"/>
      <c r="I72" s="110"/>
      <c r="J72" s="111">
        <f>J131</f>
        <v>0</v>
      </c>
      <c r="L72" s="108"/>
    </row>
    <row r="73" spans="2:12" s="10" customFormat="1" ht="19.9" customHeight="1">
      <c r="B73" s="108"/>
      <c r="D73" s="109" t="s">
        <v>129</v>
      </c>
      <c r="E73" s="110"/>
      <c r="F73" s="110"/>
      <c r="G73" s="110"/>
      <c r="H73" s="110"/>
      <c r="I73" s="110"/>
      <c r="J73" s="111">
        <f>J133</f>
        <v>0</v>
      </c>
      <c r="L73" s="108"/>
    </row>
    <row r="74" spans="2:12" s="10" customFormat="1" ht="19.9" customHeight="1">
      <c r="B74" s="108"/>
      <c r="D74" s="109" t="s">
        <v>130</v>
      </c>
      <c r="E74" s="110"/>
      <c r="F74" s="110"/>
      <c r="G74" s="110"/>
      <c r="H74" s="110"/>
      <c r="I74" s="110"/>
      <c r="J74" s="111">
        <f>J136</f>
        <v>0</v>
      </c>
      <c r="L74" s="108"/>
    </row>
    <row r="75" spans="1:31" s="2" customFormat="1" ht="21.75" customHeight="1">
      <c r="A75" s="30"/>
      <c r="B75" s="31"/>
      <c r="C75" s="30"/>
      <c r="D75" s="30"/>
      <c r="E75" s="30"/>
      <c r="F75" s="30"/>
      <c r="G75" s="30"/>
      <c r="H75" s="30"/>
      <c r="I75" s="30"/>
      <c r="J75" s="30"/>
      <c r="K75" s="30"/>
      <c r="L75" s="87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</row>
    <row r="76" spans="1:31" s="2" customFormat="1" ht="6.95" customHeight="1">
      <c r="A76" s="30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8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80" spans="1:31" s="2" customFormat="1" ht="6.95" customHeight="1">
      <c r="A80" s="30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87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31" s="2" customFormat="1" ht="24.95" customHeight="1">
      <c r="A81" s="30"/>
      <c r="B81" s="31"/>
      <c r="C81" s="19" t="s">
        <v>131</v>
      </c>
      <c r="D81" s="30"/>
      <c r="E81" s="30"/>
      <c r="F81" s="30"/>
      <c r="G81" s="30"/>
      <c r="H81" s="30"/>
      <c r="I81" s="30"/>
      <c r="J81" s="30"/>
      <c r="K81" s="30"/>
      <c r="L81" s="8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6.95" customHeight="1">
      <c r="A82" s="30"/>
      <c r="B82" s="31"/>
      <c r="C82" s="30"/>
      <c r="D82" s="30"/>
      <c r="E82" s="30"/>
      <c r="F82" s="30"/>
      <c r="G82" s="30"/>
      <c r="H82" s="30"/>
      <c r="I82" s="30"/>
      <c r="J82" s="30"/>
      <c r="K82" s="30"/>
      <c r="L82" s="8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12" customHeight="1">
      <c r="A83" s="30"/>
      <c r="B83" s="31"/>
      <c r="C83" s="25" t="s">
        <v>17</v>
      </c>
      <c r="D83" s="30"/>
      <c r="E83" s="30"/>
      <c r="F83" s="30"/>
      <c r="G83" s="30"/>
      <c r="H83" s="30"/>
      <c r="I83" s="30"/>
      <c r="J83" s="30"/>
      <c r="K83" s="30"/>
      <c r="L83" s="8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6.5" customHeight="1">
      <c r="A84" s="30"/>
      <c r="B84" s="31"/>
      <c r="C84" s="30"/>
      <c r="D84" s="30"/>
      <c r="E84" s="454" t="str">
        <f>E7</f>
        <v>Rekonstrukce kuchyně ZŠ Chomutov, Heyrovského 4539</v>
      </c>
      <c r="F84" s="455"/>
      <c r="G84" s="455"/>
      <c r="H84" s="455"/>
      <c r="I84" s="30"/>
      <c r="J84" s="30"/>
      <c r="K84" s="30"/>
      <c r="L84" s="8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2" customHeight="1">
      <c r="A85" s="30"/>
      <c r="B85" s="31"/>
      <c r="C85" s="25" t="s">
        <v>96</v>
      </c>
      <c r="D85" s="30"/>
      <c r="E85" s="30"/>
      <c r="F85" s="30"/>
      <c r="G85" s="30"/>
      <c r="H85" s="30"/>
      <c r="I85" s="30"/>
      <c r="J85" s="30"/>
      <c r="K85" s="30"/>
      <c r="L85" s="8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6.5" customHeight="1">
      <c r="A86" s="30"/>
      <c r="B86" s="31"/>
      <c r="C86" s="30"/>
      <c r="D86" s="30"/>
      <c r="E86" s="444" t="str">
        <f>E9</f>
        <v>SO 05 - Plyn</v>
      </c>
      <c r="F86" s="453"/>
      <c r="G86" s="453"/>
      <c r="H86" s="453"/>
      <c r="I86" s="30"/>
      <c r="J86" s="30"/>
      <c r="K86" s="30"/>
      <c r="L86" s="8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6.95" customHeight="1">
      <c r="A87" s="30"/>
      <c r="B87" s="31"/>
      <c r="C87" s="30"/>
      <c r="D87" s="30"/>
      <c r="E87" s="30"/>
      <c r="F87" s="30"/>
      <c r="G87" s="30"/>
      <c r="H87" s="30"/>
      <c r="I87" s="30"/>
      <c r="J87" s="30"/>
      <c r="K87" s="30"/>
      <c r="L87" s="8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12" customHeight="1">
      <c r="A88" s="30"/>
      <c r="B88" s="31"/>
      <c r="C88" s="25" t="s">
        <v>21</v>
      </c>
      <c r="D88" s="30"/>
      <c r="E88" s="30"/>
      <c r="F88" s="23" t="str">
        <f>F12</f>
        <v>Chomutov</v>
      </c>
      <c r="G88" s="30"/>
      <c r="H88" s="30"/>
      <c r="I88" s="25" t="s">
        <v>23</v>
      </c>
      <c r="J88" s="48" t="str">
        <f>IF(J12="","",J12)</f>
        <v>23. 3. 2022</v>
      </c>
      <c r="K88" s="30"/>
      <c r="L88" s="8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6.95" customHeight="1">
      <c r="A89" s="30"/>
      <c r="B89" s="31"/>
      <c r="C89" s="30"/>
      <c r="D89" s="30"/>
      <c r="E89" s="30"/>
      <c r="F89" s="30"/>
      <c r="G89" s="30"/>
      <c r="H89" s="30"/>
      <c r="I89" s="30"/>
      <c r="J89" s="30"/>
      <c r="K89" s="30"/>
      <c r="L89" s="8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5.2" customHeight="1">
      <c r="A90" s="30"/>
      <c r="B90" s="31"/>
      <c r="C90" s="25" t="s">
        <v>25</v>
      </c>
      <c r="D90" s="30"/>
      <c r="E90" s="30"/>
      <c r="F90" s="23" t="str">
        <f>E15</f>
        <v>Statutární město Chomutov</v>
      </c>
      <c r="G90" s="30"/>
      <c r="H90" s="30"/>
      <c r="I90" s="25" t="s">
        <v>31</v>
      </c>
      <c r="J90" s="28" t="str">
        <f>E21</f>
        <v xml:space="preserve">Intermont Opatrný </v>
      </c>
      <c r="K90" s="30"/>
      <c r="L90" s="8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5.2" customHeight="1">
      <c r="A91" s="30"/>
      <c r="B91" s="31"/>
      <c r="C91" s="25" t="s">
        <v>29</v>
      </c>
      <c r="D91" s="30"/>
      <c r="E91" s="30"/>
      <c r="F91" s="23" t="str">
        <f>IF(E18="","",E18)</f>
        <v>Vyplň údaj</v>
      </c>
      <c r="G91" s="30"/>
      <c r="H91" s="30"/>
      <c r="I91" s="25" t="s">
        <v>34</v>
      </c>
      <c r="J91" s="28" t="str">
        <f>E24</f>
        <v xml:space="preserve">Jaroslav Kudláček </v>
      </c>
      <c r="K91" s="30"/>
      <c r="L91" s="8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0.3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8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11" customFormat="1" ht="29.25" customHeight="1">
      <c r="A93" s="112"/>
      <c r="B93" s="113"/>
      <c r="C93" s="114" t="s">
        <v>132</v>
      </c>
      <c r="D93" s="115" t="s">
        <v>57</v>
      </c>
      <c r="E93" s="115" t="s">
        <v>53</v>
      </c>
      <c r="F93" s="115" t="s">
        <v>54</v>
      </c>
      <c r="G93" s="115" t="s">
        <v>133</v>
      </c>
      <c r="H93" s="115" t="s">
        <v>134</v>
      </c>
      <c r="I93" s="115" t="s">
        <v>135</v>
      </c>
      <c r="J93" s="115" t="s">
        <v>100</v>
      </c>
      <c r="K93" s="116" t="s">
        <v>136</v>
      </c>
      <c r="L93" s="117"/>
      <c r="M93" s="55" t="s">
        <v>3</v>
      </c>
      <c r="N93" s="56" t="s">
        <v>42</v>
      </c>
      <c r="O93" s="56" t="s">
        <v>137</v>
      </c>
      <c r="P93" s="56" t="s">
        <v>138</v>
      </c>
      <c r="Q93" s="56" t="s">
        <v>139</v>
      </c>
      <c r="R93" s="56" t="s">
        <v>140</v>
      </c>
      <c r="S93" s="56" t="s">
        <v>141</v>
      </c>
      <c r="T93" s="57" t="s">
        <v>142</v>
      </c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</row>
    <row r="94" spans="1:63" s="2" customFormat="1" ht="22.9" customHeight="1">
      <c r="A94" s="30"/>
      <c r="B94" s="31"/>
      <c r="C94" s="62" t="s">
        <v>143</v>
      </c>
      <c r="D94" s="30"/>
      <c r="E94" s="30"/>
      <c r="F94" s="30"/>
      <c r="G94" s="30"/>
      <c r="H94" s="30"/>
      <c r="I94" s="30"/>
      <c r="J94" s="118">
        <f>BK94</f>
        <v>0</v>
      </c>
      <c r="K94" s="30"/>
      <c r="L94" s="31"/>
      <c r="M94" s="58"/>
      <c r="N94" s="49"/>
      <c r="O94" s="59"/>
      <c r="P94" s="119">
        <f>P95+P99+P109+P118+P122</f>
        <v>0</v>
      </c>
      <c r="Q94" s="59"/>
      <c r="R94" s="119">
        <f>R95+R99+R109+R118+R122</f>
        <v>0.11913599999999999</v>
      </c>
      <c r="S94" s="59"/>
      <c r="T94" s="120">
        <f>T95+T99+T109+T118+T122</f>
        <v>0.08208</v>
      </c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T94" s="15" t="s">
        <v>71</v>
      </c>
      <c r="AU94" s="15" t="s">
        <v>101</v>
      </c>
      <c r="BK94" s="121">
        <f>BK95+BK99+BK109+BK118+BK122</f>
        <v>0</v>
      </c>
    </row>
    <row r="95" spans="2:63" s="12" customFormat="1" ht="25.9" customHeight="1">
      <c r="B95" s="122"/>
      <c r="D95" s="123" t="s">
        <v>71</v>
      </c>
      <c r="E95" s="124" t="s">
        <v>144</v>
      </c>
      <c r="F95" s="124" t="s">
        <v>145</v>
      </c>
      <c r="I95" s="125"/>
      <c r="J95" s="126">
        <f>BK95</f>
        <v>0</v>
      </c>
      <c r="L95" s="122"/>
      <c r="M95" s="127"/>
      <c r="N95" s="128"/>
      <c r="O95" s="128"/>
      <c r="P95" s="129">
        <f>P96</f>
        <v>0</v>
      </c>
      <c r="Q95" s="128"/>
      <c r="R95" s="129">
        <f>R96</f>
        <v>0.092736</v>
      </c>
      <c r="S95" s="128"/>
      <c r="T95" s="130">
        <f>T96</f>
        <v>0</v>
      </c>
      <c r="AR95" s="123" t="s">
        <v>80</v>
      </c>
      <c r="AT95" s="131" t="s">
        <v>71</v>
      </c>
      <c r="AU95" s="131" t="s">
        <v>72</v>
      </c>
      <c r="AY95" s="123" t="s">
        <v>146</v>
      </c>
      <c r="BK95" s="132">
        <f>BK96</f>
        <v>0</v>
      </c>
    </row>
    <row r="96" spans="2:63" s="12" customFormat="1" ht="22.9" customHeight="1">
      <c r="B96" s="122"/>
      <c r="D96" s="123" t="s">
        <v>71</v>
      </c>
      <c r="E96" s="133" t="s">
        <v>187</v>
      </c>
      <c r="F96" s="133" t="s">
        <v>1328</v>
      </c>
      <c r="I96" s="125"/>
      <c r="J96" s="134">
        <f>BK96</f>
        <v>0</v>
      </c>
      <c r="L96" s="122"/>
      <c r="M96" s="127"/>
      <c r="N96" s="128"/>
      <c r="O96" s="128"/>
      <c r="P96" s="129">
        <f>SUM(P97:P98)</f>
        <v>0</v>
      </c>
      <c r="Q96" s="128"/>
      <c r="R96" s="129">
        <f>SUM(R97:R98)</f>
        <v>0.092736</v>
      </c>
      <c r="S96" s="128"/>
      <c r="T96" s="130">
        <f>SUM(T97:T98)</f>
        <v>0</v>
      </c>
      <c r="AR96" s="123" t="s">
        <v>80</v>
      </c>
      <c r="AT96" s="131" t="s">
        <v>71</v>
      </c>
      <c r="AU96" s="131" t="s">
        <v>80</v>
      </c>
      <c r="AY96" s="123" t="s">
        <v>146</v>
      </c>
      <c r="BK96" s="132">
        <f>SUM(BK97:BK98)</f>
        <v>0</v>
      </c>
    </row>
    <row r="97" spans="1:65" s="2" customFormat="1" ht="16.5" customHeight="1">
      <c r="A97" s="30"/>
      <c r="B97" s="135"/>
      <c r="C97" s="136" t="s">
        <v>80</v>
      </c>
      <c r="D97" s="136" t="s">
        <v>149</v>
      </c>
      <c r="E97" s="137" t="s">
        <v>1329</v>
      </c>
      <c r="F97" s="138" t="s">
        <v>1330</v>
      </c>
      <c r="G97" s="139" t="s">
        <v>202</v>
      </c>
      <c r="H97" s="140">
        <v>1.8</v>
      </c>
      <c r="I97" s="141"/>
      <c r="J97" s="142">
        <f>ROUND(I97*H97,2)</f>
        <v>0</v>
      </c>
      <c r="K97" s="138" t="s">
        <v>3</v>
      </c>
      <c r="L97" s="31"/>
      <c r="M97" s="143" t="s">
        <v>3</v>
      </c>
      <c r="N97" s="144" t="s">
        <v>43</v>
      </c>
      <c r="O97" s="51"/>
      <c r="P97" s="145">
        <f>O97*H97</f>
        <v>0</v>
      </c>
      <c r="Q97" s="145">
        <v>0.00058</v>
      </c>
      <c r="R97" s="145">
        <f>Q97*H97</f>
        <v>0.001044</v>
      </c>
      <c r="S97" s="145">
        <v>0</v>
      </c>
      <c r="T97" s="146">
        <f>S97*H97</f>
        <v>0</v>
      </c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R97" s="147" t="s">
        <v>154</v>
      </c>
      <c r="AT97" s="147" t="s">
        <v>149</v>
      </c>
      <c r="AU97" s="147" t="s">
        <v>82</v>
      </c>
      <c r="AY97" s="15" t="s">
        <v>146</v>
      </c>
      <c r="BE97" s="148">
        <f>IF(N97="základní",J97,0)</f>
        <v>0</v>
      </c>
      <c r="BF97" s="148">
        <f>IF(N97="snížená",J97,0)</f>
        <v>0</v>
      </c>
      <c r="BG97" s="148">
        <f>IF(N97="zákl. přenesená",J97,0)</f>
        <v>0</v>
      </c>
      <c r="BH97" s="148">
        <f>IF(N97="sníž. přenesená",J97,0)</f>
        <v>0</v>
      </c>
      <c r="BI97" s="148">
        <f>IF(N97="nulová",J97,0)</f>
        <v>0</v>
      </c>
      <c r="BJ97" s="15" t="s">
        <v>80</v>
      </c>
      <c r="BK97" s="148">
        <f>ROUND(I97*H97,2)</f>
        <v>0</v>
      </c>
      <c r="BL97" s="15" t="s">
        <v>154</v>
      </c>
      <c r="BM97" s="147" t="s">
        <v>1331</v>
      </c>
    </row>
    <row r="98" spans="1:65" s="2" customFormat="1" ht="16.5" customHeight="1">
      <c r="A98" s="30"/>
      <c r="B98" s="135"/>
      <c r="C98" s="154" t="s">
        <v>82</v>
      </c>
      <c r="D98" s="154" t="s">
        <v>275</v>
      </c>
      <c r="E98" s="155" t="s">
        <v>1332</v>
      </c>
      <c r="F98" s="156" t="s">
        <v>1333</v>
      </c>
      <c r="G98" s="157" t="s">
        <v>202</v>
      </c>
      <c r="H98" s="158">
        <v>1.8</v>
      </c>
      <c r="I98" s="159"/>
      <c r="J98" s="160">
        <f>ROUND(I98*H98,2)</f>
        <v>0</v>
      </c>
      <c r="K98" s="156" t="s">
        <v>3</v>
      </c>
      <c r="L98" s="161"/>
      <c r="M98" s="162" t="s">
        <v>3</v>
      </c>
      <c r="N98" s="163" t="s">
        <v>43</v>
      </c>
      <c r="O98" s="51"/>
      <c r="P98" s="145">
        <f>O98*H98</f>
        <v>0</v>
      </c>
      <c r="Q98" s="145">
        <v>0.05094</v>
      </c>
      <c r="R98" s="145">
        <f>Q98*H98</f>
        <v>0.091692</v>
      </c>
      <c r="S98" s="145">
        <v>0</v>
      </c>
      <c r="T98" s="146">
        <f>S98*H98</f>
        <v>0</v>
      </c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R98" s="147" t="s">
        <v>187</v>
      </c>
      <c r="AT98" s="147" t="s">
        <v>275</v>
      </c>
      <c r="AU98" s="147" t="s">
        <v>82</v>
      </c>
      <c r="AY98" s="15" t="s">
        <v>146</v>
      </c>
      <c r="BE98" s="148">
        <f>IF(N98="základní",J98,0)</f>
        <v>0</v>
      </c>
      <c r="BF98" s="148">
        <f>IF(N98="snížená",J98,0)</f>
        <v>0</v>
      </c>
      <c r="BG98" s="148">
        <f>IF(N98="zákl. přenesená",J98,0)</f>
        <v>0</v>
      </c>
      <c r="BH98" s="148">
        <f>IF(N98="sníž. přenesená",J98,0)</f>
        <v>0</v>
      </c>
      <c r="BI98" s="148">
        <f>IF(N98="nulová",J98,0)</f>
        <v>0</v>
      </c>
      <c r="BJ98" s="15" t="s">
        <v>80</v>
      </c>
      <c r="BK98" s="148">
        <f>ROUND(I98*H98,2)</f>
        <v>0</v>
      </c>
      <c r="BL98" s="15" t="s">
        <v>154</v>
      </c>
      <c r="BM98" s="147" t="s">
        <v>1334</v>
      </c>
    </row>
    <row r="99" spans="2:63" s="12" customFormat="1" ht="25.9" customHeight="1">
      <c r="B99" s="122"/>
      <c r="D99" s="123" t="s">
        <v>71</v>
      </c>
      <c r="E99" s="124" t="s">
        <v>447</v>
      </c>
      <c r="F99" s="124" t="s">
        <v>448</v>
      </c>
      <c r="I99" s="125"/>
      <c r="J99" s="126">
        <f>BK99</f>
        <v>0</v>
      </c>
      <c r="L99" s="122"/>
      <c r="M99" s="127"/>
      <c r="N99" s="128"/>
      <c r="O99" s="128"/>
      <c r="P99" s="129">
        <f>P100</f>
        <v>0</v>
      </c>
      <c r="Q99" s="128"/>
      <c r="R99" s="129">
        <f>R100</f>
        <v>0.0264</v>
      </c>
      <c r="S99" s="128"/>
      <c r="T99" s="130">
        <f>T100</f>
        <v>0.08208</v>
      </c>
      <c r="AR99" s="123" t="s">
        <v>82</v>
      </c>
      <c r="AT99" s="131" t="s">
        <v>71</v>
      </c>
      <c r="AU99" s="131" t="s">
        <v>72</v>
      </c>
      <c r="AY99" s="123" t="s">
        <v>146</v>
      </c>
      <c r="BK99" s="132">
        <f>BK100</f>
        <v>0</v>
      </c>
    </row>
    <row r="100" spans="2:63" s="12" customFormat="1" ht="22.9" customHeight="1">
      <c r="B100" s="122"/>
      <c r="D100" s="123" t="s">
        <v>71</v>
      </c>
      <c r="E100" s="133" t="s">
        <v>1335</v>
      </c>
      <c r="F100" s="133" t="s">
        <v>1336</v>
      </c>
      <c r="I100" s="125"/>
      <c r="J100" s="134">
        <f>BK100</f>
        <v>0</v>
      </c>
      <c r="L100" s="122"/>
      <c r="M100" s="127"/>
      <c r="N100" s="128"/>
      <c r="O100" s="128"/>
      <c r="P100" s="129">
        <f>SUM(P101:P108)</f>
        <v>0</v>
      </c>
      <c r="Q100" s="128"/>
      <c r="R100" s="129">
        <f>SUM(R101:R108)</f>
        <v>0.0264</v>
      </c>
      <c r="S100" s="128"/>
      <c r="T100" s="130">
        <f>SUM(T101:T108)</f>
        <v>0.08208</v>
      </c>
      <c r="AR100" s="123" t="s">
        <v>82</v>
      </c>
      <c r="AT100" s="131" t="s">
        <v>71</v>
      </c>
      <c r="AU100" s="131" t="s">
        <v>80</v>
      </c>
      <c r="AY100" s="123" t="s">
        <v>146</v>
      </c>
      <c r="BK100" s="132">
        <f>SUM(BK101:BK108)</f>
        <v>0</v>
      </c>
    </row>
    <row r="101" spans="1:65" s="2" customFormat="1" ht="16.5" customHeight="1">
      <c r="A101" s="30"/>
      <c r="B101" s="135"/>
      <c r="C101" s="136" t="s">
        <v>147</v>
      </c>
      <c r="D101" s="136" t="s">
        <v>149</v>
      </c>
      <c r="E101" s="137" t="s">
        <v>1337</v>
      </c>
      <c r="F101" s="138" t="s">
        <v>1338</v>
      </c>
      <c r="G101" s="139" t="s">
        <v>202</v>
      </c>
      <c r="H101" s="140">
        <v>24</v>
      </c>
      <c r="I101" s="141"/>
      <c r="J101" s="142">
        <f>ROUND(I101*H101,2)</f>
        <v>0</v>
      </c>
      <c r="K101" s="138" t="s">
        <v>153</v>
      </c>
      <c r="L101" s="31"/>
      <c r="M101" s="143" t="s">
        <v>3</v>
      </c>
      <c r="N101" s="144" t="s">
        <v>43</v>
      </c>
      <c r="O101" s="51"/>
      <c r="P101" s="145">
        <f>O101*H101</f>
        <v>0</v>
      </c>
      <c r="Q101" s="145">
        <v>0.00039</v>
      </c>
      <c r="R101" s="145">
        <f>Q101*H101</f>
        <v>0.00936</v>
      </c>
      <c r="S101" s="145">
        <v>0.00342</v>
      </c>
      <c r="T101" s="146">
        <f>S101*H101</f>
        <v>0.08208</v>
      </c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R101" s="147" t="s">
        <v>228</v>
      </c>
      <c r="AT101" s="147" t="s">
        <v>149</v>
      </c>
      <c r="AU101" s="147" t="s">
        <v>82</v>
      </c>
      <c r="AY101" s="15" t="s">
        <v>146</v>
      </c>
      <c r="BE101" s="148">
        <f>IF(N101="základní",J101,0)</f>
        <v>0</v>
      </c>
      <c r="BF101" s="148">
        <f>IF(N101="snížená",J101,0)</f>
        <v>0</v>
      </c>
      <c r="BG101" s="148">
        <f>IF(N101="zákl. přenesená",J101,0)</f>
        <v>0</v>
      </c>
      <c r="BH101" s="148">
        <f>IF(N101="sníž. přenesená",J101,0)</f>
        <v>0</v>
      </c>
      <c r="BI101" s="148">
        <f>IF(N101="nulová",J101,0)</f>
        <v>0</v>
      </c>
      <c r="BJ101" s="15" t="s">
        <v>80</v>
      </c>
      <c r="BK101" s="148">
        <f>ROUND(I101*H101,2)</f>
        <v>0</v>
      </c>
      <c r="BL101" s="15" t="s">
        <v>228</v>
      </c>
      <c r="BM101" s="147" t="s">
        <v>1339</v>
      </c>
    </row>
    <row r="102" spans="1:47" s="2" customFormat="1" ht="12">
      <c r="A102" s="30"/>
      <c r="B102" s="31"/>
      <c r="C102" s="30"/>
      <c r="D102" s="149" t="s">
        <v>156</v>
      </c>
      <c r="E102" s="30"/>
      <c r="F102" s="150" t="s">
        <v>1340</v>
      </c>
      <c r="G102" s="30"/>
      <c r="H102" s="30"/>
      <c r="I102" s="151"/>
      <c r="J102" s="30"/>
      <c r="K102" s="30"/>
      <c r="L102" s="31"/>
      <c r="M102" s="152"/>
      <c r="N102" s="153"/>
      <c r="O102" s="51"/>
      <c r="P102" s="51"/>
      <c r="Q102" s="51"/>
      <c r="R102" s="51"/>
      <c r="S102" s="51"/>
      <c r="T102" s="52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T102" s="15" t="s">
        <v>156</v>
      </c>
      <c r="AU102" s="15" t="s">
        <v>82</v>
      </c>
    </row>
    <row r="103" spans="1:65" s="2" customFormat="1" ht="16.5" customHeight="1">
      <c r="A103" s="30"/>
      <c r="B103" s="135"/>
      <c r="C103" s="136" t="s">
        <v>154</v>
      </c>
      <c r="D103" s="136" t="s">
        <v>149</v>
      </c>
      <c r="E103" s="137" t="s">
        <v>1341</v>
      </c>
      <c r="F103" s="138" t="s">
        <v>1342</v>
      </c>
      <c r="G103" s="139" t="s">
        <v>202</v>
      </c>
      <c r="H103" s="140">
        <v>24</v>
      </c>
      <c r="I103" s="141"/>
      <c r="J103" s="142">
        <f>ROUND(I103*H103,2)</f>
        <v>0</v>
      </c>
      <c r="K103" s="138" t="s">
        <v>153</v>
      </c>
      <c r="L103" s="31"/>
      <c r="M103" s="143" t="s">
        <v>3</v>
      </c>
      <c r="N103" s="144" t="s">
        <v>43</v>
      </c>
      <c r="O103" s="51"/>
      <c r="P103" s="145">
        <f>O103*H103</f>
        <v>0</v>
      </c>
      <c r="Q103" s="145">
        <v>0.00071</v>
      </c>
      <c r="R103" s="145">
        <f>Q103*H103</f>
        <v>0.01704</v>
      </c>
      <c r="S103" s="145">
        <v>0</v>
      </c>
      <c r="T103" s="146">
        <f>S103*H103</f>
        <v>0</v>
      </c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R103" s="147" t="s">
        <v>228</v>
      </c>
      <c r="AT103" s="147" t="s">
        <v>149</v>
      </c>
      <c r="AU103" s="147" t="s">
        <v>82</v>
      </c>
      <c r="AY103" s="15" t="s">
        <v>146</v>
      </c>
      <c r="BE103" s="148">
        <f>IF(N103="základní",J103,0)</f>
        <v>0</v>
      </c>
      <c r="BF103" s="148">
        <f>IF(N103="snížená",J103,0)</f>
        <v>0</v>
      </c>
      <c r="BG103" s="148">
        <f>IF(N103="zákl. přenesená",J103,0)</f>
        <v>0</v>
      </c>
      <c r="BH103" s="148">
        <f>IF(N103="sníž. přenesená",J103,0)</f>
        <v>0</v>
      </c>
      <c r="BI103" s="148">
        <f>IF(N103="nulová",J103,0)</f>
        <v>0</v>
      </c>
      <c r="BJ103" s="15" t="s">
        <v>80</v>
      </c>
      <c r="BK103" s="148">
        <f>ROUND(I103*H103,2)</f>
        <v>0</v>
      </c>
      <c r="BL103" s="15" t="s">
        <v>228</v>
      </c>
      <c r="BM103" s="147" t="s">
        <v>1343</v>
      </c>
    </row>
    <row r="104" spans="1:47" s="2" customFormat="1" ht="12">
      <c r="A104" s="30"/>
      <c r="B104" s="31"/>
      <c r="C104" s="30"/>
      <c r="D104" s="149" t="s">
        <v>156</v>
      </c>
      <c r="E104" s="30"/>
      <c r="F104" s="150" t="s">
        <v>1344</v>
      </c>
      <c r="G104" s="30"/>
      <c r="H104" s="30"/>
      <c r="I104" s="151"/>
      <c r="J104" s="30"/>
      <c r="K104" s="30"/>
      <c r="L104" s="31"/>
      <c r="M104" s="152"/>
      <c r="N104" s="153"/>
      <c r="O104" s="51"/>
      <c r="P104" s="51"/>
      <c r="Q104" s="51"/>
      <c r="R104" s="51"/>
      <c r="S104" s="51"/>
      <c r="T104" s="52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T104" s="15" t="s">
        <v>156</v>
      </c>
      <c r="AU104" s="15" t="s">
        <v>82</v>
      </c>
    </row>
    <row r="105" spans="1:65" s="2" customFormat="1" ht="16.5" customHeight="1">
      <c r="A105" s="30"/>
      <c r="B105" s="135"/>
      <c r="C105" s="136" t="s">
        <v>172</v>
      </c>
      <c r="D105" s="136" t="s">
        <v>149</v>
      </c>
      <c r="E105" s="137" t="s">
        <v>1345</v>
      </c>
      <c r="F105" s="138" t="s">
        <v>1346</v>
      </c>
      <c r="G105" s="139" t="s">
        <v>347</v>
      </c>
      <c r="H105" s="140">
        <v>1</v>
      </c>
      <c r="I105" s="141"/>
      <c r="J105" s="142">
        <f>ROUND(I105*H105,2)</f>
        <v>0</v>
      </c>
      <c r="K105" s="138" t="s">
        <v>3</v>
      </c>
      <c r="L105" s="31"/>
      <c r="M105" s="143" t="s">
        <v>3</v>
      </c>
      <c r="N105" s="144" t="s">
        <v>43</v>
      </c>
      <c r="O105" s="51"/>
      <c r="P105" s="145">
        <f>O105*H105</f>
        <v>0</v>
      </c>
      <c r="Q105" s="145">
        <v>0</v>
      </c>
      <c r="R105" s="145">
        <f>Q105*H105</f>
        <v>0</v>
      </c>
      <c r="S105" s="145">
        <v>0</v>
      </c>
      <c r="T105" s="146">
        <f>S105*H105</f>
        <v>0</v>
      </c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R105" s="147" t="s">
        <v>228</v>
      </c>
      <c r="AT105" s="147" t="s">
        <v>149</v>
      </c>
      <c r="AU105" s="147" t="s">
        <v>82</v>
      </c>
      <c r="AY105" s="15" t="s">
        <v>146</v>
      </c>
      <c r="BE105" s="148">
        <f>IF(N105="základní",J105,0)</f>
        <v>0</v>
      </c>
      <c r="BF105" s="148">
        <f>IF(N105="snížená",J105,0)</f>
        <v>0</v>
      </c>
      <c r="BG105" s="148">
        <f>IF(N105="zákl. přenesená",J105,0)</f>
        <v>0</v>
      </c>
      <c r="BH105" s="148">
        <f>IF(N105="sníž. přenesená",J105,0)</f>
        <v>0</v>
      </c>
      <c r="BI105" s="148">
        <f>IF(N105="nulová",J105,0)</f>
        <v>0</v>
      </c>
      <c r="BJ105" s="15" t="s">
        <v>80</v>
      </c>
      <c r="BK105" s="148">
        <f>ROUND(I105*H105,2)</f>
        <v>0</v>
      </c>
      <c r="BL105" s="15" t="s">
        <v>228</v>
      </c>
      <c r="BM105" s="147" t="s">
        <v>1347</v>
      </c>
    </row>
    <row r="106" spans="1:65" s="2" customFormat="1" ht="16.5" customHeight="1">
      <c r="A106" s="30"/>
      <c r="B106" s="135"/>
      <c r="C106" s="136" t="s">
        <v>177</v>
      </c>
      <c r="D106" s="136" t="s">
        <v>149</v>
      </c>
      <c r="E106" s="137" t="s">
        <v>1348</v>
      </c>
      <c r="F106" s="138" t="s">
        <v>1349</v>
      </c>
      <c r="G106" s="139" t="s">
        <v>347</v>
      </c>
      <c r="H106" s="140">
        <v>1</v>
      </c>
      <c r="I106" s="141"/>
      <c r="J106" s="142">
        <f>ROUND(I106*H106,2)</f>
        <v>0</v>
      </c>
      <c r="K106" s="138" t="s">
        <v>3</v>
      </c>
      <c r="L106" s="31"/>
      <c r="M106" s="143" t="s">
        <v>3</v>
      </c>
      <c r="N106" s="144" t="s">
        <v>43</v>
      </c>
      <c r="O106" s="51"/>
      <c r="P106" s="145">
        <f>O106*H106</f>
        <v>0</v>
      </c>
      <c r="Q106" s="145">
        <v>0</v>
      </c>
      <c r="R106" s="145">
        <f>Q106*H106</f>
        <v>0</v>
      </c>
      <c r="S106" s="145">
        <v>0</v>
      </c>
      <c r="T106" s="146">
        <f>S106*H106</f>
        <v>0</v>
      </c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R106" s="147" t="s">
        <v>154</v>
      </c>
      <c r="AT106" s="147" t="s">
        <v>149</v>
      </c>
      <c r="AU106" s="147" t="s">
        <v>82</v>
      </c>
      <c r="AY106" s="15" t="s">
        <v>146</v>
      </c>
      <c r="BE106" s="148">
        <f>IF(N106="základní",J106,0)</f>
        <v>0</v>
      </c>
      <c r="BF106" s="148">
        <f>IF(N106="snížená",J106,0)</f>
        <v>0</v>
      </c>
      <c r="BG106" s="148">
        <f>IF(N106="zákl. přenesená",J106,0)</f>
        <v>0</v>
      </c>
      <c r="BH106" s="148">
        <f>IF(N106="sníž. přenesená",J106,0)</f>
        <v>0</v>
      </c>
      <c r="BI106" s="148">
        <f>IF(N106="nulová",J106,0)</f>
        <v>0</v>
      </c>
      <c r="BJ106" s="15" t="s">
        <v>80</v>
      </c>
      <c r="BK106" s="148">
        <f>ROUND(I106*H106,2)</f>
        <v>0</v>
      </c>
      <c r="BL106" s="15" t="s">
        <v>154</v>
      </c>
      <c r="BM106" s="147" t="s">
        <v>1350</v>
      </c>
    </row>
    <row r="107" spans="1:65" s="2" customFormat="1" ht="24.2" customHeight="1">
      <c r="A107" s="30"/>
      <c r="B107" s="135"/>
      <c r="C107" s="136" t="s">
        <v>182</v>
      </c>
      <c r="D107" s="136" t="s">
        <v>149</v>
      </c>
      <c r="E107" s="137" t="s">
        <v>1351</v>
      </c>
      <c r="F107" s="138" t="s">
        <v>1352</v>
      </c>
      <c r="G107" s="139" t="s">
        <v>195</v>
      </c>
      <c r="H107" s="140">
        <v>0.119</v>
      </c>
      <c r="I107" s="141"/>
      <c r="J107" s="142">
        <f>ROUND(I107*H107,2)</f>
        <v>0</v>
      </c>
      <c r="K107" s="138" t="s">
        <v>153</v>
      </c>
      <c r="L107" s="31"/>
      <c r="M107" s="143" t="s">
        <v>3</v>
      </c>
      <c r="N107" s="144" t="s">
        <v>43</v>
      </c>
      <c r="O107" s="51"/>
      <c r="P107" s="145">
        <f>O107*H107</f>
        <v>0</v>
      </c>
      <c r="Q107" s="145">
        <v>0</v>
      </c>
      <c r="R107" s="145">
        <f>Q107*H107</f>
        <v>0</v>
      </c>
      <c r="S107" s="145">
        <v>0</v>
      </c>
      <c r="T107" s="146">
        <f>S107*H107</f>
        <v>0</v>
      </c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R107" s="147" t="s">
        <v>228</v>
      </c>
      <c r="AT107" s="147" t="s">
        <v>149</v>
      </c>
      <c r="AU107" s="147" t="s">
        <v>82</v>
      </c>
      <c r="AY107" s="15" t="s">
        <v>146</v>
      </c>
      <c r="BE107" s="148">
        <f>IF(N107="základní",J107,0)</f>
        <v>0</v>
      </c>
      <c r="BF107" s="148">
        <f>IF(N107="snížená",J107,0)</f>
        <v>0</v>
      </c>
      <c r="BG107" s="148">
        <f>IF(N107="zákl. přenesená",J107,0)</f>
        <v>0</v>
      </c>
      <c r="BH107" s="148">
        <f>IF(N107="sníž. přenesená",J107,0)</f>
        <v>0</v>
      </c>
      <c r="BI107" s="148">
        <f>IF(N107="nulová",J107,0)</f>
        <v>0</v>
      </c>
      <c r="BJ107" s="15" t="s">
        <v>80</v>
      </c>
      <c r="BK107" s="148">
        <f>ROUND(I107*H107,2)</f>
        <v>0</v>
      </c>
      <c r="BL107" s="15" t="s">
        <v>228</v>
      </c>
      <c r="BM107" s="147" t="s">
        <v>1353</v>
      </c>
    </row>
    <row r="108" spans="1:47" s="2" customFormat="1" ht="12">
      <c r="A108" s="30"/>
      <c r="B108" s="31"/>
      <c r="C108" s="30"/>
      <c r="D108" s="149" t="s">
        <v>156</v>
      </c>
      <c r="E108" s="30"/>
      <c r="F108" s="150" t="s">
        <v>1354</v>
      </c>
      <c r="G108" s="30"/>
      <c r="H108" s="30"/>
      <c r="I108" s="151"/>
      <c r="J108" s="30"/>
      <c r="K108" s="30"/>
      <c r="L108" s="31"/>
      <c r="M108" s="152"/>
      <c r="N108" s="153"/>
      <c r="O108" s="51"/>
      <c r="P108" s="51"/>
      <c r="Q108" s="51"/>
      <c r="R108" s="51"/>
      <c r="S108" s="51"/>
      <c r="T108" s="52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T108" s="15" t="s">
        <v>156</v>
      </c>
      <c r="AU108" s="15" t="s">
        <v>82</v>
      </c>
    </row>
    <row r="109" spans="2:63" s="12" customFormat="1" ht="25.9" customHeight="1">
      <c r="B109" s="122"/>
      <c r="D109" s="123" t="s">
        <v>71</v>
      </c>
      <c r="E109" s="124" t="s">
        <v>275</v>
      </c>
      <c r="F109" s="124" t="s">
        <v>812</v>
      </c>
      <c r="I109" s="125"/>
      <c r="J109" s="126">
        <f>BK109</f>
        <v>0</v>
      </c>
      <c r="L109" s="122"/>
      <c r="M109" s="127"/>
      <c r="N109" s="128"/>
      <c r="O109" s="128"/>
      <c r="P109" s="129">
        <f>P110+P112</f>
        <v>0</v>
      </c>
      <c r="Q109" s="128"/>
      <c r="R109" s="129">
        <f>R110+R112</f>
        <v>0</v>
      </c>
      <c r="S109" s="128"/>
      <c r="T109" s="130">
        <f>T110+T112</f>
        <v>0</v>
      </c>
      <c r="AR109" s="123" t="s">
        <v>147</v>
      </c>
      <c r="AT109" s="131" t="s">
        <v>71</v>
      </c>
      <c r="AU109" s="131" t="s">
        <v>72</v>
      </c>
      <c r="AY109" s="123" t="s">
        <v>146</v>
      </c>
      <c r="BK109" s="132">
        <f>BK110+BK112</f>
        <v>0</v>
      </c>
    </row>
    <row r="110" spans="2:63" s="12" customFormat="1" ht="22.9" customHeight="1">
      <c r="B110" s="122"/>
      <c r="D110" s="123" t="s">
        <v>71</v>
      </c>
      <c r="E110" s="133" t="s">
        <v>1355</v>
      </c>
      <c r="F110" s="133" t="s">
        <v>1356</v>
      </c>
      <c r="I110" s="125"/>
      <c r="J110" s="134">
        <f>BK110</f>
        <v>0</v>
      </c>
      <c r="L110" s="122"/>
      <c r="M110" s="127"/>
      <c r="N110" s="128"/>
      <c r="O110" s="128"/>
      <c r="P110" s="129">
        <f>P111</f>
        <v>0</v>
      </c>
      <c r="Q110" s="128"/>
      <c r="R110" s="129">
        <f>R111</f>
        <v>0</v>
      </c>
      <c r="S110" s="128"/>
      <c r="T110" s="130">
        <f>T111</f>
        <v>0</v>
      </c>
      <c r="AR110" s="123" t="s">
        <v>147</v>
      </c>
      <c r="AT110" s="131" t="s">
        <v>71</v>
      </c>
      <c r="AU110" s="131" t="s">
        <v>80</v>
      </c>
      <c r="AY110" s="123" t="s">
        <v>146</v>
      </c>
      <c r="BK110" s="132">
        <f>BK111</f>
        <v>0</v>
      </c>
    </row>
    <row r="111" spans="1:65" s="2" customFormat="1" ht="16.5" customHeight="1">
      <c r="A111" s="30"/>
      <c r="B111" s="135"/>
      <c r="C111" s="136" t="s">
        <v>187</v>
      </c>
      <c r="D111" s="136" t="s">
        <v>149</v>
      </c>
      <c r="E111" s="137" t="s">
        <v>1357</v>
      </c>
      <c r="F111" s="138" t="s">
        <v>1358</v>
      </c>
      <c r="G111" s="139" t="s">
        <v>202</v>
      </c>
      <c r="H111" s="140">
        <v>24</v>
      </c>
      <c r="I111" s="141"/>
      <c r="J111" s="142">
        <f>ROUND(I111*H111,2)</f>
        <v>0</v>
      </c>
      <c r="K111" s="138" t="s">
        <v>3</v>
      </c>
      <c r="L111" s="31"/>
      <c r="M111" s="143" t="s">
        <v>3</v>
      </c>
      <c r="N111" s="144" t="s">
        <v>43</v>
      </c>
      <c r="O111" s="51"/>
      <c r="P111" s="145">
        <f>O111*H111</f>
        <v>0</v>
      </c>
      <c r="Q111" s="145">
        <v>0</v>
      </c>
      <c r="R111" s="145">
        <f>Q111*H111</f>
        <v>0</v>
      </c>
      <c r="S111" s="145">
        <v>0</v>
      </c>
      <c r="T111" s="146">
        <f>S111*H111</f>
        <v>0</v>
      </c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R111" s="147" t="s">
        <v>455</v>
      </c>
      <c r="AT111" s="147" t="s">
        <v>149</v>
      </c>
      <c r="AU111" s="147" t="s">
        <v>82</v>
      </c>
      <c r="AY111" s="15" t="s">
        <v>146</v>
      </c>
      <c r="BE111" s="148">
        <f>IF(N111="základní",J111,0)</f>
        <v>0</v>
      </c>
      <c r="BF111" s="148">
        <f>IF(N111="snížená",J111,0)</f>
        <v>0</v>
      </c>
      <c r="BG111" s="148">
        <f>IF(N111="zákl. přenesená",J111,0)</f>
        <v>0</v>
      </c>
      <c r="BH111" s="148">
        <f>IF(N111="sníž. přenesená",J111,0)</f>
        <v>0</v>
      </c>
      <c r="BI111" s="148">
        <f>IF(N111="nulová",J111,0)</f>
        <v>0</v>
      </c>
      <c r="BJ111" s="15" t="s">
        <v>80</v>
      </c>
      <c r="BK111" s="148">
        <f>ROUND(I111*H111,2)</f>
        <v>0</v>
      </c>
      <c r="BL111" s="15" t="s">
        <v>455</v>
      </c>
      <c r="BM111" s="147" t="s">
        <v>1359</v>
      </c>
    </row>
    <row r="112" spans="2:63" s="12" customFormat="1" ht="22.9" customHeight="1">
      <c r="B112" s="122"/>
      <c r="D112" s="123" t="s">
        <v>71</v>
      </c>
      <c r="E112" s="133" t="s">
        <v>1360</v>
      </c>
      <c r="F112" s="133" t="s">
        <v>1361</v>
      </c>
      <c r="I112" s="125"/>
      <c r="J112" s="134">
        <f>BK112</f>
        <v>0</v>
      </c>
      <c r="L112" s="122"/>
      <c r="M112" s="127"/>
      <c r="N112" s="128"/>
      <c r="O112" s="128"/>
      <c r="P112" s="129">
        <f>SUM(P113:P117)</f>
        <v>0</v>
      </c>
      <c r="Q112" s="128"/>
      <c r="R112" s="129">
        <f>SUM(R113:R117)</f>
        <v>0</v>
      </c>
      <c r="S112" s="128"/>
      <c r="T112" s="130">
        <f>SUM(T113:T117)</f>
        <v>0</v>
      </c>
      <c r="AR112" s="123" t="s">
        <v>147</v>
      </c>
      <c r="AT112" s="131" t="s">
        <v>71</v>
      </c>
      <c r="AU112" s="131" t="s">
        <v>80</v>
      </c>
      <c r="AY112" s="123" t="s">
        <v>146</v>
      </c>
      <c r="BK112" s="132">
        <f>SUM(BK113:BK117)</f>
        <v>0</v>
      </c>
    </row>
    <row r="113" spans="1:65" s="2" customFormat="1" ht="16.5" customHeight="1">
      <c r="A113" s="30"/>
      <c r="B113" s="135"/>
      <c r="C113" s="136" t="s">
        <v>192</v>
      </c>
      <c r="D113" s="136" t="s">
        <v>149</v>
      </c>
      <c r="E113" s="137" t="s">
        <v>1362</v>
      </c>
      <c r="F113" s="138" t="s">
        <v>1363</v>
      </c>
      <c r="G113" s="139" t="s">
        <v>342</v>
      </c>
      <c r="H113" s="140">
        <v>17</v>
      </c>
      <c r="I113" s="141"/>
      <c r="J113" s="142">
        <f>ROUND(I113*H113,2)</f>
        <v>0</v>
      </c>
      <c r="K113" s="138" t="s">
        <v>3</v>
      </c>
      <c r="L113" s="31"/>
      <c r="M113" s="143" t="s">
        <v>3</v>
      </c>
      <c r="N113" s="144" t="s">
        <v>43</v>
      </c>
      <c r="O113" s="51"/>
      <c r="P113" s="145">
        <f>O113*H113</f>
        <v>0</v>
      </c>
      <c r="Q113" s="145">
        <v>0</v>
      </c>
      <c r="R113" s="145">
        <f>Q113*H113</f>
        <v>0</v>
      </c>
      <c r="S113" s="145">
        <v>0</v>
      </c>
      <c r="T113" s="146">
        <f>S113*H113</f>
        <v>0</v>
      </c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R113" s="147" t="s">
        <v>455</v>
      </c>
      <c r="AT113" s="147" t="s">
        <v>149</v>
      </c>
      <c r="AU113" s="147" t="s">
        <v>82</v>
      </c>
      <c r="AY113" s="15" t="s">
        <v>146</v>
      </c>
      <c r="BE113" s="148">
        <f>IF(N113="základní",J113,0)</f>
        <v>0</v>
      </c>
      <c r="BF113" s="148">
        <f>IF(N113="snížená",J113,0)</f>
        <v>0</v>
      </c>
      <c r="BG113" s="148">
        <f>IF(N113="zákl. přenesená",J113,0)</f>
        <v>0</v>
      </c>
      <c r="BH113" s="148">
        <f>IF(N113="sníž. přenesená",J113,0)</f>
        <v>0</v>
      </c>
      <c r="BI113" s="148">
        <f>IF(N113="nulová",J113,0)</f>
        <v>0</v>
      </c>
      <c r="BJ113" s="15" t="s">
        <v>80</v>
      </c>
      <c r="BK113" s="148">
        <f>ROUND(I113*H113,2)</f>
        <v>0</v>
      </c>
      <c r="BL113" s="15" t="s">
        <v>455</v>
      </c>
      <c r="BM113" s="147" t="s">
        <v>1364</v>
      </c>
    </row>
    <row r="114" spans="1:65" s="2" customFormat="1" ht="16.5" customHeight="1">
      <c r="A114" s="30"/>
      <c r="B114" s="135"/>
      <c r="C114" s="136" t="s">
        <v>199</v>
      </c>
      <c r="D114" s="136" t="s">
        <v>149</v>
      </c>
      <c r="E114" s="137" t="s">
        <v>1365</v>
      </c>
      <c r="F114" s="138" t="s">
        <v>1366</v>
      </c>
      <c r="G114" s="139" t="s">
        <v>1367</v>
      </c>
      <c r="H114" s="140">
        <v>1</v>
      </c>
      <c r="I114" s="141"/>
      <c r="J114" s="142">
        <f>ROUND(I114*H114,2)</f>
        <v>0</v>
      </c>
      <c r="K114" s="138" t="s">
        <v>3</v>
      </c>
      <c r="L114" s="31"/>
      <c r="M114" s="143" t="s">
        <v>3</v>
      </c>
      <c r="N114" s="144" t="s">
        <v>43</v>
      </c>
      <c r="O114" s="51"/>
      <c r="P114" s="145">
        <f>O114*H114</f>
        <v>0</v>
      </c>
      <c r="Q114" s="145">
        <v>0</v>
      </c>
      <c r="R114" s="145">
        <f>Q114*H114</f>
        <v>0</v>
      </c>
      <c r="S114" s="145">
        <v>0</v>
      </c>
      <c r="T114" s="146">
        <f>S114*H114</f>
        <v>0</v>
      </c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R114" s="147" t="s">
        <v>455</v>
      </c>
      <c r="AT114" s="147" t="s">
        <v>149</v>
      </c>
      <c r="AU114" s="147" t="s">
        <v>82</v>
      </c>
      <c r="AY114" s="15" t="s">
        <v>146</v>
      </c>
      <c r="BE114" s="148">
        <f>IF(N114="základní",J114,0)</f>
        <v>0</v>
      </c>
      <c r="BF114" s="148">
        <f>IF(N114="snížená",J114,0)</f>
        <v>0</v>
      </c>
      <c r="BG114" s="148">
        <f>IF(N114="zákl. přenesená",J114,0)</f>
        <v>0</v>
      </c>
      <c r="BH114" s="148">
        <f>IF(N114="sníž. přenesená",J114,0)</f>
        <v>0</v>
      </c>
      <c r="BI114" s="148">
        <f>IF(N114="nulová",J114,0)</f>
        <v>0</v>
      </c>
      <c r="BJ114" s="15" t="s">
        <v>80</v>
      </c>
      <c r="BK114" s="148">
        <f>ROUND(I114*H114,2)</f>
        <v>0</v>
      </c>
      <c r="BL114" s="15" t="s">
        <v>455</v>
      </c>
      <c r="BM114" s="147" t="s">
        <v>1368</v>
      </c>
    </row>
    <row r="115" spans="1:65" s="2" customFormat="1" ht="16.5" customHeight="1">
      <c r="A115" s="30"/>
      <c r="B115" s="135"/>
      <c r="C115" s="136" t="s">
        <v>204</v>
      </c>
      <c r="D115" s="136" t="s">
        <v>149</v>
      </c>
      <c r="E115" s="137" t="s">
        <v>1369</v>
      </c>
      <c r="F115" s="138" t="s">
        <v>1370</v>
      </c>
      <c r="G115" s="139" t="s">
        <v>342</v>
      </c>
      <c r="H115" s="140">
        <v>5</v>
      </c>
      <c r="I115" s="141"/>
      <c r="J115" s="142">
        <f>ROUND(I115*H115,2)</f>
        <v>0</v>
      </c>
      <c r="K115" s="138" t="s">
        <v>3</v>
      </c>
      <c r="L115" s="31"/>
      <c r="M115" s="143" t="s">
        <v>3</v>
      </c>
      <c r="N115" s="144" t="s">
        <v>43</v>
      </c>
      <c r="O115" s="51"/>
      <c r="P115" s="145">
        <f>O115*H115</f>
        <v>0</v>
      </c>
      <c r="Q115" s="145">
        <v>0</v>
      </c>
      <c r="R115" s="145">
        <f>Q115*H115</f>
        <v>0</v>
      </c>
      <c r="S115" s="145">
        <v>0</v>
      </c>
      <c r="T115" s="146">
        <f>S115*H115</f>
        <v>0</v>
      </c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R115" s="147" t="s">
        <v>455</v>
      </c>
      <c r="AT115" s="147" t="s">
        <v>149</v>
      </c>
      <c r="AU115" s="147" t="s">
        <v>82</v>
      </c>
      <c r="AY115" s="15" t="s">
        <v>146</v>
      </c>
      <c r="BE115" s="148">
        <f>IF(N115="základní",J115,0)</f>
        <v>0</v>
      </c>
      <c r="BF115" s="148">
        <f>IF(N115="snížená",J115,0)</f>
        <v>0</v>
      </c>
      <c r="BG115" s="148">
        <f>IF(N115="zákl. přenesená",J115,0)</f>
        <v>0</v>
      </c>
      <c r="BH115" s="148">
        <f>IF(N115="sníž. přenesená",J115,0)</f>
        <v>0</v>
      </c>
      <c r="BI115" s="148">
        <f>IF(N115="nulová",J115,0)</f>
        <v>0</v>
      </c>
      <c r="BJ115" s="15" t="s">
        <v>80</v>
      </c>
      <c r="BK115" s="148">
        <f>ROUND(I115*H115,2)</f>
        <v>0</v>
      </c>
      <c r="BL115" s="15" t="s">
        <v>455</v>
      </c>
      <c r="BM115" s="147" t="s">
        <v>1371</v>
      </c>
    </row>
    <row r="116" spans="1:65" s="2" customFormat="1" ht="16.5" customHeight="1">
      <c r="A116" s="30"/>
      <c r="B116" s="135"/>
      <c r="C116" s="136" t="s">
        <v>209</v>
      </c>
      <c r="D116" s="136" t="s">
        <v>149</v>
      </c>
      <c r="E116" s="137" t="s">
        <v>1372</v>
      </c>
      <c r="F116" s="138" t="s">
        <v>1373</v>
      </c>
      <c r="G116" s="139" t="s">
        <v>1367</v>
      </c>
      <c r="H116" s="140">
        <v>1</v>
      </c>
      <c r="I116" s="141"/>
      <c r="J116" s="142">
        <f>ROUND(I116*H116,2)</f>
        <v>0</v>
      </c>
      <c r="K116" s="138" t="s">
        <v>3</v>
      </c>
      <c r="L116" s="31"/>
      <c r="M116" s="143" t="s">
        <v>3</v>
      </c>
      <c r="N116" s="144" t="s">
        <v>43</v>
      </c>
      <c r="O116" s="51"/>
      <c r="P116" s="145">
        <f>O116*H116</f>
        <v>0</v>
      </c>
      <c r="Q116" s="145">
        <v>0</v>
      </c>
      <c r="R116" s="145">
        <f>Q116*H116</f>
        <v>0</v>
      </c>
      <c r="S116" s="145">
        <v>0</v>
      </c>
      <c r="T116" s="146">
        <f>S116*H116</f>
        <v>0</v>
      </c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R116" s="147" t="s">
        <v>455</v>
      </c>
      <c r="AT116" s="147" t="s">
        <v>149</v>
      </c>
      <c r="AU116" s="147" t="s">
        <v>82</v>
      </c>
      <c r="AY116" s="15" t="s">
        <v>146</v>
      </c>
      <c r="BE116" s="148">
        <f>IF(N116="základní",J116,0)</f>
        <v>0</v>
      </c>
      <c r="BF116" s="148">
        <f>IF(N116="snížená",J116,0)</f>
        <v>0</v>
      </c>
      <c r="BG116" s="148">
        <f>IF(N116="zákl. přenesená",J116,0)</f>
        <v>0</v>
      </c>
      <c r="BH116" s="148">
        <f>IF(N116="sníž. přenesená",J116,0)</f>
        <v>0</v>
      </c>
      <c r="BI116" s="148">
        <f>IF(N116="nulová",J116,0)</f>
        <v>0</v>
      </c>
      <c r="BJ116" s="15" t="s">
        <v>80</v>
      </c>
      <c r="BK116" s="148">
        <f>ROUND(I116*H116,2)</f>
        <v>0</v>
      </c>
      <c r="BL116" s="15" t="s">
        <v>455</v>
      </c>
      <c r="BM116" s="147" t="s">
        <v>1374</v>
      </c>
    </row>
    <row r="117" spans="1:65" s="2" customFormat="1" ht="16.5" customHeight="1">
      <c r="A117" s="30"/>
      <c r="B117" s="135"/>
      <c r="C117" s="136" t="s">
        <v>214</v>
      </c>
      <c r="D117" s="136" t="s">
        <v>149</v>
      </c>
      <c r="E117" s="137" t="s">
        <v>1375</v>
      </c>
      <c r="F117" s="138" t="s">
        <v>1376</v>
      </c>
      <c r="G117" s="139" t="s">
        <v>342</v>
      </c>
      <c r="H117" s="140">
        <v>2</v>
      </c>
      <c r="I117" s="141"/>
      <c r="J117" s="142">
        <f>ROUND(I117*H117,2)</f>
        <v>0</v>
      </c>
      <c r="K117" s="138" t="s">
        <v>3</v>
      </c>
      <c r="L117" s="31"/>
      <c r="M117" s="143" t="s">
        <v>3</v>
      </c>
      <c r="N117" s="144" t="s">
        <v>43</v>
      </c>
      <c r="O117" s="51"/>
      <c r="P117" s="145">
        <f>O117*H117</f>
        <v>0</v>
      </c>
      <c r="Q117" s="145">
        <v>0</v>
      </c>
      <c r="R117" s="145">
        <f>Q117*H117</f>
        <v>0</v>
      </c>
      <c r="S117" s="145">
        <v>0</v>
      </c>
      <c r="T117" s="146">
        <f>S117*H117</f>
        <v>0</v>
      </c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R117" s="147" t="s">
        <v>455</v>
      </c>
      <c r="AT117" s="147" t="s">
        <v>149</v>
      </c>
      <c r="AU117" s="147" t="s">
        <v>82</v>
      </c>
      <c r="AY117" s="15" t="s">
        <v>146</v>
      </c>
      <c r="BE117" s="148">
        <f>IF(N117="základní",J117,0)</f>
        <v>0</v>
      </c>
      <c r="BF117" s="148">
        <f>IF(N117="snížená",J117,0)</f>
        <v>0</v>
      </c>
      <c r="BG117" s="148">
        <f>IF(N117="zákl. přenesená",J117,0)</f>
        <v>0</v>
      </c>
      <c r="BH117" s="148">
        <f>IF(N117="sníž. přenesená",J117,0)</f>
        <v>0</v>
      </c>
      <c r="BI117" s="148">
        <f>IF(N117="nulová",J117,0)</f>
        <v>0</v>
      </c>
      <c r="BJ117" s="15" t="s">
        <v>80</v>
      </c>
      <c r="BK117" s="148">
        <f>ROUND(I117*H117,2)</f>
        <v>0</v>
      </c>
      <c r="BL117" s="15" t="s">
        <v>455</v>
      </c>
      <c r="BM117" s="147" t="s">
        <v>1377</v>
      </c>
    </row>
    <row r="118" spans="2:63" s="12" customFormat="1" ht="25.9" customHeight="1">
      <c r="B118" s="122"/>
      <c r="D118" s="123" t="s">
        <v>71</v>
      </c>
      <c r="E118" s="124" t="s">
        <v>823</v>
      </c>
      <c r="F118" s="124" t="s">
        <v>824</v>
      </c>
      <c r="I118" s="125"/>
      <c r="J118" s="126">
        <f>BK118</f>
        <v>0</v>
      </c>
      <c r="L118" s="122"/>
      <c r="M118" s="127"/>
      <c r="N118" s="128"/>
      <c r="O118" s="128"/>
      <c r="P118" s="129">
        <f>SUM(P119:P121)</f>
        <v>0</v>
      </c>
      <c r="Q118" s="128"/>
      <c r="R118" s="129">
        <f>SUM(R119:R121)</f>
        <v>0</v>
      </c>
      <c r="S118" s="128"/>
      <c r="T118" s="130">
        <f>SUM(T119:T121)</f>
        <v>0</v>
      </c>
      <c r="AR118" s="123" t="s">
        <v>154</v>
      </c>
      <c r="AT118" s="131" t="s">
        <v>71</v>
      </c>
      <c r="AU118" s="131" t="s">
        <v>72</v>
      </c>
      <c r="AY118" s="123" t="s">
        <v>146</v>
      </c>
      <c r="BK118" s="132">
        <f>SUM(BK119:BK121)</f>
        <v>0</v>
      </c>
    </row>
    <row r="119" spans="1:65" s="2" customFormat="1" ht="16.5" customHeight="1">
      <c r="A119" s="30"/>
      <c r="B119" s="135"/>
      <c r="C119" s="136" t="s">
        <v>219</v>
      </c>
      <c r="D119" s="136" t="s">
        <v>149</v>
      </c>
      <c r="E119" s="137" t="s">
        <v>1060</v>
      </c>
      <c r="F119" s="138" t="s">
        <v>1299</v>
      </c>
      <c r="G119" s="139" t="s">
        <v>828</v>
      </c>
      <c r="H119" s="140">
        <v>10</v>
      </c>
      <c r="I119" s="141"/>
      <c r="J119" s="142">
        <f>ROUND(I119*H119,2)</f>
        <v>0</v>
      </c>
      <c r="K119" s="138" t="s">
        <v>3</v>
      </c>
      <c r="L119" s="31"/>
      <c r="M119" s="143" t="s">
        <v>3</v>
      </c>
      <c r="N119" s="144" t="s">
        <v>43</v>
      </c>
      <c r="O119" s="51"/>
      <c r="P119" s="145">
        <f>O119*H119</f>
        <v>0</v>
      </c>
      <c r="Q119" s="145">
        <v>0</v>
      </c>
      <c r="R119" s="145">
        <f>Q119*H119</f>
        <v>0</v>
      </c>
      <c r="S119" s="145">
        <v>0</v>
      </c>
      <c r="T119" s="146">
        <f>S119*H119</f>
        <v>0</v>
      </c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R119" s="147" t="s">
        <v>840</v>
      </c>
      <c r="AT119" s="147" t="s">
        <v>149</v>
      </c>
      <c r="AU119" s="147" t="s">
        <v>80</v>
      </c>
      <c r="AY119" s="15" t="s">
        <v>146</v>
      </c>
      <c r="BE119" s="148">
        <f>IF(N119="základní",J119,0)</f>
        <v>0</v>
      </c>
      <c r="BF119" s="148">
        <f>IF(N119="snížená",J119,0)</f>
        <v>0</v>
      </c>
      <c r="BG119" s="148">
        <f>IF(N119="zákl. přenesená",J119,0)</f>
        <v>0</v>
      </c>
      <c r="BH119" s="148">
        <f>IF(N119="sníž. přenesená",J119,0)</f>
        <v>0</v>
      </c>
      <c r="BI119" s="148">
        <f>IF(N119="nulová",J119,0)</f>
        <v>0</v>
      </c>
      <c r="BJ119" s="15" t="s">
        <v>80</v>
      </c>
      <c r="BK119" s="148">
        <f>ROUND(I119*H119,2)</f>
        <v>0</v>
      </c>
      <c r="BL119" s="15" t="s">
        <v>840</v>
      </c>
      <c r="BM119" s="147" t="s">
        <v>1378</v>
      </c>
    </row>
    <row r="120" spans="1:65" s="2" customFormat="1" ht="16.5" customHeight="1">
      <c r="A120" s="30"/>
      <c r="B120" s="135"/>
      <c r="C120" s="136" t="s">
        <v>9</v>
      </c>
      <c r="D120" s="136" t="s">
        <v>149</v>
      </c>
      <c r="E120" s="137" t="s">
        <v>1301</v>
      </c>
      <c r="F120" s="138" t="s">
        <v>1302</v>
      </c>
      <c r="G120" s="139" t="s">
        <v>828</v>
      </c>
      <c r="H120" s="140">
        <v>10</v>
      </c>
      <c r="I120" s="141"/>
      <c r="J120" s="142">
        <f>ROUND(I120*H120,2)</f>
        <v>0</v>
      </c>
      <c r="K120" s="138" t="s">
        <v>3</v>
      </c>
      <c r="L120" s="31"/>
      <c r="M120" s="143" t="s">
        <v>3</v>
      </c>
      <c r="N120" s="144" t="s">
        <v>43</v>
      </c>
      <c r="O120" s="51"/>
      <c r="P120" s="145">
        <f>O120*H120</f>
        <v>0</v>
      </c>
      <c r="Q120" s="145">
        <v>0</v>
      </c>
      <c r="R120" s="145">
        <f>Q120*H120</f>
        <v>0</v>
      </c>
      <c r="S120" s="145">
        <v>0</v>
      </c>
      <c r="T120" s="146">
        <f>S120*H120</f>
        <v>0</v>
      </c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R120" s="147" t="s">
        <v>840</v>
      </c>
      <c r="AT120" s="147" t="s">
        <v>149</v>
      </c>
      <c r="AU120" s="147" t="s">
        <v>80</v>
      </c>
      <c r="AY120" s="15" t="s">
        <v>146</v>
      </c>
      <c r="BE120" s="148">
        <f>IF(N120="základní",J120,0)</f>
        <v>0</v>
      </c>
      <c r="BF120" s="148">
        <f>IF(N120="snížená",J120,0)</f>
        <v>0</v>
      </c>
      <c r="BG120" s="148">
        <f>IF(N120="zákl. přenesená",J120,0)</f>
        <v>0</v>
      </c>
      <c r="BH120" s="148">
        <f>IF(N120="sníž. přenesená",J120,0)</f>
        <v>0</v>
      </c>
      <c r="BI120" s="148">
        <f>IF(N120="nulová",J120,0)</f>
        <v>0</v>
      </c>
      <c r="BJ120" s="15" t="s">
        <v>80</v>
      </c>
      <c r="BK120" s="148">
        <f>ROUND(I120*H120,2)</f>
        <v>0</v>
      </c>
      <c r="BL120" s="15" t="s">
        <v>840</v>
      </c>
      <c r="BM120" s="147" t="s">
        <v>1379</v>
      </c>
    </row>
    <row r="121" spans="1:65" s="2" customFormat="1" ht="16.5" customHeight="1">
      <c r="A121" s="30"/>
      <c r="B121" s="135"/>
      <c r="C121" s="154" t="s">
        <v>228</v>
      </c>
      <c r="D121" s="154" t="s">
        <v>275</v>
      </c>
      <c r="E121" s="155" t="s">
        <v>847</v>
      </c>
      <c r="F121" s="156" t="s">
        <v>848</v>
      </c>
      <c r="G121" s="157" t="s">
        <v>347</v>
      </c>
      <c r="H121" s="158">
        <v>1</v>
      </c>
      <c r="I121" s="159"/>
      <c r="J121" s="160">
        <f>ROUND(I121*H121,2)</f>
        <v>0</v>
      </c>
      <c r="K121" s="156" t="s">
        <v>3</v>
      </c>
      <c r="L121" s="161"/>
      <c r="M121" s="162" t="s">
        <v>3</v>
      </c>
      <c r="N121" s="163" t="s">
        <v>43</v>
      </c>
      <c r="O121" s="51"/>
      <c r="P121" s="145">
        <f>O121*H121</f>
        <v>0</v>
      </c>
      <c r="Q121" s="145">
        <v>0</v>
      </c>
      <c r="R121" s="145">
        <f>Q121*H121</f>
        <v>0</v>
      </c>
      <c r="S121" s="145">
        <v>0</v>
      </c>
      <c r="T121" s="146">
        <f>S121*H121</f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R121" s="147" t="s">
        <v>840</v>
      </c>
      <c r="AT121" s="147" t="s">
        <v>275</v>
      </c>
      <c r="AU121" s="147" t="s">
        <v>80</v>
      </c>
      <c r="AY121" s="15" t="s">
        <v>146</v>
      </c>
      <c r="BE121" s="148">
        <f>IF(N121="základní",J121,0)</f>
        <v>0</v>
      </c>
      <c r="BF121" s="148">
        <f>IF(N121="snížená",J121,0)</f>
        <v>0</v>
      </c>
      <c r="BG121" s="148">
        <f>IF(N121="zákl. přenesená",J121,0)</f>
        <v>0</v>
      </c>
      <c r="BH121" s="148">
        <f>IF(N121="sníž. přenesená",J121,0)</f>
        <v>0</v>
      </c>
      <c r="BI121" s="148">
        <f>IF(N121="nulová",J121,0)</f>
        <v>0</v>
      </c>
      <c r="BJ121" s="15" t="s">
        <v>80</v>
      </c>
      <c r="BK121" s="148">
        <f>ROUND(I121*H121,2)</f>
        <v>0</v>
      </c>
      <c r="BL121" s="15" t="s">
        <v>840</v>
      </c>
      <c r="BM121" s="147" t="s">
        <v>1380</v>
      </c>
    </row>
    <row r="122" spans="2:63" s="12" customFormat="1" ht="25.9" customHeight="1">
      <c r="B122" s="122"/>
      <c r="D122" s="123" t="s">
        <v>71</v>
      </c>
      <c r="E122" s="124" t="s">
        <v>850</v>
      </c>
      <c r="F122" s="124" t="s">
        <v>851</v>
      </c>
      <c r="I122" s="125"/>
      <c r="J122" s="126">
        <f>BK122</f>
        <v>0</v>
      </c>
      <c r="L122" s="122"/>
      <c r="M122" s="127"/>
      <c r="N122" s="128"/>
      <c r="O122" s="128"/>
      <c r="P122" s="129">
        <f>P123+P126+P128+P131+P133+P136</f>
        <v>0</v>
      </c>
      <c r="Q122" s="128"/>
      <c r="R122" s="129">
        <f>R123+R126+R128+R131+R133+R136</f>
        <v>0</v>
      </c>
      <c r="S122" s="128"/>
      <c r="T122" s="130">
        <f>T123+T126+T128+T131+T133+T136</f>
        <v>0</v>
      </c>
      <c r="AR122" s="123" t="s">
        <v>172</v>
      </c>
      <c r="AT122" s="131" t="s">
        <v>71</v>
      </c>
      <c r="AU122" s="131" t="s">
        <v>72</v>
      </c>
      <c r="AY122" s="123" t="s">
        <v>146</v>
      </c>
      <c r="BK122" s="132">
        <f>BK123+BK126+BK128+BK131+BK133+BK136</f>
        <v>0</v>
      </c>
    </row>
    <row r="123" spans="2:63" s="12" customFormat="1" ht="22.9" customHeight="1">
      <c r="B123" s="122"/>
      <c r="D123" s="123" t="s">
        <v>71</v>
      </c>
      <c r="E123" s="133" t="s">
        <v>1308</v>
      </c>
      <c r="F123" s="133" t="s">
        <v>1309</v>
      </c>
      <c r="I123" s="125"/>
      <c r="J123" s="134">
        <f>BK123</f>
        <v>0</v>
      </c>
      <c r="L123" s="122"/>
      <c r="M123" s="127"/>
      <c r="N123" s="128"/>
      <c r="O123" s="128"/>
      <c r="P123" s="129">
        <f>SUM(P124:P125)</f>
        <v>0</v>
      </c>
      <c r="Q123" s="128"/>
      <c r="R123" s="129">
        <f>SUM(R124:R125)</f>
        <v>0</v>
      </c>
      <c r="S123" s="128"/>
      <c r="T123" s="130">
        <f>SUM(T124:T125)</f>
        <v>0</v>
      </c>
      <c r="AR123" s="123" t="s">
        <v>172</v>
      </c>
      <c r="AT123" s="131" t="s">
        <v>71</v>
      </c>
      <c r="AU123" s="131" t="s">
        <v>80</v>
      </c>
      <c r="AY123" s="123" t="s">
        <v>146</v>
      </c>
      <c r="BK123" s="132">
        <f>SUM(BK124:BK125)</f>
        <v>0</v>
      </c>
    </row>
    <row r="124" spans="1:65" s="2" customFormat="1" ht="16.5" customHeight="1">
      <c r="A124" s="30"/>
      <c r="B124" s="135"/>
      <c r="C124" s="136" t="s">
        <v>233</v>
      </c>
      <c r="D124" s="136" t="s">
        <v>149</v>
      </c>
      <c r="E124" s="137" t="s">
        <v>1310</v>
      </c>
      <c r="F124" s="138" t="s">
        <v>1311</v>
      </c>
      <c r="G124" s="139" t="s">
        <v>347</v>
      </c>
      <c r="H124" s="140">
        <v>1</v>
      </c>
      <c r="I124" s="141"/>
      <c r="J124" s="142">
        <f>ROUND(I124*H124,2)</f>
        <v>0</v>
      </c>
      <c r="K124" s="138" t="s">
        <v>3</v>
      </c>
      <c r="L124" s="31"/>
      <c r="M124" s="143" t="s">
        <v>3</v>
      </c>
      <c r="N124" s="144" t="s">
        <v>43</v>
      </c>
      <c r="O124" s="51"/>
      <c r="P124" s="145">
        <f>O124*H124</f>
        <v>0</v>
      </c>
      <c r="Q124" s="145">
        <v>0</v>
      </c>
      <c r="R124" s="145">
        <f>Q124*H124</f>
        <v>0</v>
      </c>
      <c r="S124" s="145">
        <v>0</v>
      </c>
      <c r="T124" s="146">
        <f>S124*H124</f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47" t="s">
        <v>857</v>
      </c>
      <c r="AT124" s="147" t="s">
        <v>149</v>
      </c>
      <c r="AU124" s="147" t="s">
        <v>82</v>
      </c>
      <c r="AY124" s="15" t="s">
        <v>146</v>
      </c>
      <c r="BE124" s="148">
        <f>IF(N124="základní",J124,0)</f>
        <v>0</v>
      </c>
      <c r="BF124" s="148">
        <f>IF(N124="snížená",J124,0)</f>
        <v>0</v>
      </c>
      <c r="BG124" s="148">
        <f>IF(N124="zákl. přenesená",J124,0)</f>
        <v>0</v>
      </c>
      <c r="BH124" s="148">
        <f>IF(N124="sníž. přenesená",J124,0)</f>
        <v>0</v>
      </c>
      <c r="BI124" s="148">
        <f>IF(N124="nulová",J124,0)</f>
        <v>0</v>
      </c>
      <c r="BJ124" s="15" t="s">
        <v>80</v>
      </c>
      <c r="BK124" s="148">
        <f>ROUND(I124*H124,2)</f>
        <v>0</v>
      </c>
      <c r="BL124" s="15" t="s">
        <v>857</v>
      </c>
      <c r="BM124" s="147" t="s">
        <v>1381</v>
      </c>
    </row>
    <row r="125" spans="1:65" s="2" customFormat="1" ht="24.2" customHeight="1">
      <c r="A125" s="30"/>
      <c r="B125" s="135"/>
      <c r="C125" s="136" t="s">
        <v>237</v>
      </c>
      <c r="D125" s="136" t="s">
        <v>149</v>
      </c>
      <c r="E125" s="137" t="s">
        <v>1313</v>
      </c>
      <c r="F125" s="138" t="s">
        <v>1314</v>
      </c>
      <c r="G125" s="139" t="s">
        <v>347</v>
      </c>
      <c r="H125" s="140">
        <v>1</v>
      </c>
      <c r="I125" s="141"/>
      <c r="J125" s="142">
        <f>ROUND(I125*H125,2)</f>
        <v>0</v>
      </c>
      <c r="K125" s="138" t="s">
        <v>3</v>
      </c>
      <c r="L125" s="31"/>
      <c r="M125" s="143" t="s">
        <v>3</v>
      </c>
      <c r="N125" s="144" t="s">
        <v>43</v>
      </c>
      <c r="O125" s="51"/>
      <c r="P125" s="145">
        <f>O125*H125</f>
        <v>0</v>
      </c>
      <c r="Q125" s="145">
        <v>0</v>
      </c>
      <c r="R125" s="145">
        <f>Q125*H125</f>
        <v>0</v>
      </c>
      <c r="S125" s="145">
        <v>0</v>
      </c>
      <c r="T125" s="146">
        <f>S125*H125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47" t="s">
        <v>857</v>
      </c>
      <c r="AT125" s="147" t="s">
        <v>149</v>
      </c>
      <c r="AU125" s="147" t="s">
        <v>82</v>
      </c>
      <c r="AY125" s="15" t="s">
        <v>146</v>
      </c>
      <c r="BE125" s="148">
        <f>IF(N125="základní",J125,0)</f>
        <v>0</v>
      </c>
      <c r="BF125" s="148">
        <f>IF(N125="snížená",J125,0)</f>
        <v>0</v>
      </c>
      <c r="BG125" s="148">
        <f>IF(N125="zákl. přenesená",J125,0)</f>
        <v>0</v>
      </c>
      <c r="BH125" s="148">
        <f>IF(N125="sníž. přenesená",J125,0)</f>
        <v>0</v>
      </c>
      <c r="BI125" s="148">
        <f>IF(N125="nulová",J125,0)</f>
        <v>0</v>
      </c>
      <c r="BJ125" s="15" t="s">
        <v>80</v>
      </c>
      <c r="BK125" s="148">
        <f>ROUND(I125*H125,2)</f>
        <v>0</v>
      </c>
      <c r="BL125" s="15" t="s">
        <v>857</v>
      </c>
      <c r="BM125" s="147" t="s">
        <v>1382</v>
      </c>
    </row>
    <row r="126" spans="2:63" s="12" customFormat="1" ht="22.9" customHeight="1">
      <c r="B126" s="122"/>
      <c r="D126" s="123" t="s">
        <v>71</v>
      </c>
      <c r="E126" s="133" t="s">
        <v>852</v>
      </c>
      <c r="F126" s="133" t="s">
        <v>853</v>
      </c>
      <c r="I126" s="125"/>
      <c r="J126" s="134">
        <f>BK126</f>
        <v>0</v>
      </c>
      <c r="L126" s="122"/>
      <c r="M126" s="127"/>
      <c r="N126" s="128"/>
      <c r="O126" s="128"/>
      <c r="P126" s="129">
        <f>P127</f>
        <v>0</v>
      </c>
      <c r="Q126" s="128"/>
      <c r="R126" s="129">
        <f>R127</f>
        <v>0</v>
      </c>
      <c r="S126" s="128"/>
      <c r="T126" s="130">
        <f>T127</f>
        <v>0</v>
      </c>
      <c r="AR126" s="123" t="s">
        <v>172</v>
      </c>
      <c r="AT126" s="131" t="s">
        <v>71</v>
      </c>
      <c r="AU126" s="131" t="s">
        <v>80</v>
      </c>
      <c r="AY126" s="123" t="s">
        <v>146</v>
      </c>
      <c r="BK126" s="132">
        <f>BK127</f>
        <v>0</v>
      </c>
    </row>
    <row r="127" spans="1:65" s="2" customFormat="1" ht="24.2" customHeight="1">
      <c r="A127" s="30"/>
      <c r="B127" s="135"/>
      <c r="C127" s="136" t="s">
        <v>242</v>
      </c>
      <c r="D127" s="136" t="s">
        <v>149</v>
      </c>
      <c r="E127" s="137" t="s">
        <v>855</v>
      </c>
      <c r="F127" s="138" t="s">
        <v>1316</v>
      </c>
      <c r="G127" s="139" t="s">
        <v>347</v>
      </c>
      <c r="H127" s="140">
        <v>1</v>
      </c>
      <c r="I127" s="141"/>
      <c r="J127" s="142">
        <f>ROUND(I127*H127,2)</f>
        <v>0</v>
      </c>
      <c r="K127" s="138" t="s">
        <v>3</v>
      </c>
      <c r="L127" s="31"/>
      <c r="M127" s="143" t="s">
        <v>3</v>
      </c>
      <c r="N127" s="144" t="s">
        <v>43</v>
      </c>
      <c r="O127" s="51"/>
      <c r="P127" s="145">
        <f>O127*H127</f>
        <v>0</v>
      </c>
      <c r="Q127" s="145">
        <v>0</v>
      </c>
      <c r="R127" s="145">
        <f>Q127*H127</f>
        <v>0</v>
      </c>
      <c r="S127" s="145">
        <v>0</v>
      </c>
      <c r="T127" s="146">
        <f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47" t="s">
        <v>857</v>
      </c>
      <c r="AT127" s="147" t="s">
        <v>149</v>
      </c>
      <c r="AU127" s="147" t="s">
        <v>82</v>
      </c>
      <c r="AY127" s="15" t="s">
        <v>146</v>
      </c>
      <c r="BE127" s="148">
        <f>IF(N127="základní",J127,0)</f>
        <v>0</v>
      </c>
      <c r="BF127" s="148">
        <f>IF(N127="snížená",J127,0)</f>
        <v>0</v>
      </c>
      <c r="BG127" s="148">
        <f>IF(N127="zákl. přenesená",J127,0)</f>
        <v>0</v>
      </c>
      <c r="BH127" s="148">
        <f>IF(N127="sníž. přenesená",J127,0)</f>
        <v>0</v>
      </c>
      <c r="BI127" s="148">
        <f>IF(N127="nulová",J127,0)</f>
        <v>0</v>
      </c>
      <c r="BJ127" s="15" t="s">
        <v>80</v>
      </c>
      <c r="BK127" s="148">
        <f>ROUND(I127*H127,2)</f>
        <v>0</v>
      </c>
      <c r="BL127" s="15" t="s">
        <v>857</v>
      </c>
      <c r="BM127" s="147" t="s">
        <v>1383</v>
      </c>
    </row>
    <row r="128" spans="2:63" s="12" customFormat="1" ht="22.9" customHeight="1">
      <c r="B128" s="122"/>
      <c r="D128" s="123" t="s">
        <v>71</v>
      </c>
      <c r="E128" s="133" t="s">
        <v>859</v>
      </c>
      <c r="F128" s="133" t="s">
        <v>860</v>
      </c>
      <c r="I128" s="125"/>
      <c r="J128" s="134">
        <f>BK128</f>
        <v>0</v>
      </c>
      <c r="L128" s="122"/>
      <c r="M128" s="127"/>
      <c r="N128" s="128"/>
      <c r="O128" s="128"/>
      <c r="P128" s="129">
        <f>SUM(P129:P130)</f>
        <v>0</v>
      </c>
      <c r="Q128" s="128"/>
      <c r="R128" s="129">
        <f>SUM(R129:R130)</f>
        <v>0</v>
      </c>
      <c r="S128" s="128"/>
      <c r="T128" s="130">
        <f>SUM(T129:T130)</f>
        <v>0</v>
      </c>
      <c r="AR128" s="123" t="s">
        <v>172</v>
      </c>
      <c r="AT128" s="131" t="s">
        <v>71</v>
      </c>
      <c r="AU128" s="131" t="s">
        <v>80</v>
      </c>
      <c r="AY128" s="123" t="s">
        <v>146</v>
      </c>
      <c r="BK128" s="132">
        <f>SUM(BK129:BK130)</f>
        <v>0</v>
      </c>
    </row>
    <row r="129" spans="1:65" s="2" customFormat="1" ht="16.5" customHeight="1">
      <c r="A129" s="30"/>
      <c r="B129" s="135"/>
      <c r="C129" s="136" t="s">
        <v>246</v>
      </c>
      <c r="D129" s="136" t="s">
        <v>149</v>
      </c>
      <c r="E129" s="137" t="s">
        <v>1384</v>
      </c>
      <c r="F129" s="138" t="s">
        <v>1385</v>
      </c>
      <c r="G129" s="139" t="s">
        <v>1386</v>
      </c>
      <c r="H129" s="140">
        <v>1</v>
      </c>
      <c r="I129" s="141"/>
      <c r="J129" s="142">
        <f>ROUND(I129*H129,2)</f>
        <v>0</v>
      </c>
      <c r="K129" s="138" t="s">
        <v>3</v>
      </c>
      <c r="L129" s="31"/>
      <c r="M129" s="143" t="s">
        <v>3</v>
      </c>
      <c r="N129" s="144" t="s">
        <v>43</v>
      </c>
      <c r="O129" s="51"/>
      <c r="P129" s="145">
        <f>O129*H129</f>
        <v>0</v>
      </c>
      <c r="Q129" s="145">
        <v>0</v>
      </c>
      <c r="R129" s="145">
        <f>Q129*H129</f>
        <v>0</v>
      </c>
      <c r="S129" s="145">
        <v>0</v>
      </c>
      <c r="T129" s="146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47" t="s">
        <v>154</v>
      </c>
      <c r="AT129" s="147" t="s">
        <v>149</v>
      </c>
      <c r="AU129" s="147" t="s">
        <v>82</v>
      </c>
      <c r="AY129" s="15" t="s">
        <v>146</v>
      </c>
      <c r="BE129" s="148">
        <f>IF(N129="základní",J129,0)</f>
        <v>0</v>
      </c>
      <c r="BF129" s="148">
        <f>IF(N129="snížená",J129,0)</f>
        <v>0</v>
      </c>
      <c r="BG129" s="148">
        <f>IF(N129="zákl. přenesená",J129,0)</f>
        <v>0</v>
      </c>
      <c r="BH129" s="148">
        <f>IF(N129="sníž. přenesená",J129,0)</f>
        <v>0</v>
      </c>
      <c r="BI129" s="148">
        <f>IF(N129="nulová",J129,0)</f>
        <v>0</v>
      </c>
      <c r="BJ129" s="15" t="s">
        <v>80</v>
      </c>
      <c r="BK129" s="148">
        <f>ROUND(I129*H129,2)</f>
        <v>0</v>
      </c>
      <c r="BL129" s="15" t="s">
        <v>154</v>
      </c>
      <c r="BM129" s="147" t="s">
        <v>1387</v>
      </c>
    </row>
    <row r="130" spans="1:65" s="2" customFormat="1" ht="16.5" customHeight="1">
      <c r="A130" s="30"/>
      <c r="B130" s="135"/>
      <c r="C130" s="136" t="s">
        <v>8</v>
      </c>
      <c r="D130" s="136" t="s">
        <v>149</v>
      </c>
      <c r="E130" s="137" t="s">
        <v>867</v>
      </c>
      <c r="F130" s="138" t="s">
        <v>868</v>
      </c>
      <c r="G130" s="139" t="s">
        <v>347</v>
      </c>
      <c r="H130" s="140">
        <v>1</v>
      </c>
      <c r="I130" s="141"/>
      <c r="J130" s="142">
        <f>ROUND(I130*H130,2)</f>
        <v>0</v>
      </c>
      <c r="K130" s="138" t="s">
        <v>3</v>
      </c>
      <c r="L130" s="31"/>
      <c r="M130" s="143" t="s">
        <v>3</v>
      </c>
      <c r="N130" s="144" t="s">
        <v>43</v>
      </c>
      <c r="O130" s="51"/>
      <c r="P130" s="145">
        <f>O130*H130</f>
        <v>0</v>
      </c>
      <c r="Q130" s="145">
        <v>0</v>
      </c>
      <c r="R130" s="145">
        <f>Q130*H130</f>
        <v>0</v>
      </c>
      <c r="S130" s="145">
        <v>0</v>
      </c>
      <c r="T130" s="146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47" t="s">
        <v>857</v>
      </c>
      <c r="AT130" s="147" t="s">
        <v>149</v>
      </c>
      <c r="AU130" s="147" t="s">
        <v>82</v>
      </c>
      <c r="AY130" s="15" t="s">
        <v>146</v>
      </c>
      <c r="BE130" s="148">
        <f>IF(N130="základní",J130,0)</f>
        <v>0</v>
      </c>
      <c r="BF130" s="148">
        <f>IF(N130="snížená",J130,0)</f>
        <v>0</v>
      </c>
      <c r="BG130" s="148">
        <f>IF(N130="zákl. přenesená",J130,0)</f>
        <v>0</v>
      </c>
      <c r="BH130" s="148">
        <f>IF(N130="sníž. přenesená",J130,0)</f>
        <v>0</v>
      </c>
      <c r="BI130" s="148">
        <f>IF(N130="nulová",J130,0)</f>
        <v>0</v>
      </c>
      <c r="BJ130" s="15" t="s">
        <v>80</v>
      </c>
      <c r="BK130" s="148">
        <f>ROUND(I130*H130,2)</f>
        <v>0</v>
      </c>
      <c r="BL130" s="15" t="s">
        <v>857</v>
      </c>
      <c r="BM130" s="147" t="s">
        <v>1388</v>
      </c>
    </row>
    <row r="131" spans="2:63" s="12" customFormat="1" ht="22.9" customHeight="1">
      <c r="B131" s="122"/>
      <c r="D131" s="123" t="s">
        <v>71</v>
      </c>
      <c r="E131" s="133" t="s">
        <v>875</v>
      </c>
      <c r="F131" s="133" t="s">
        <v>876</v>
      </c>
      <c r="I131" s="125"/>
      <c r="J131" s="134">
        <f>BK131</f>
        <v>0</v>
      </c>
      <c r="L131" s="122"/>
      <c r="M131" s="127"/>
      <c r="N131" s="128"/>
      <c r="O131" s="128"/>
      <c r="P131" s="129">
        <f>P132</f>
        <v>0</v>
      </c>
      <c r="Q131" s="128"/>
      <c r="R131" s="129">
        <f>R132</f>
        <v>0</v>
      </c>
      <c r="S131" s="128"/>
      <c r="T131" s="130">
        <f>T132</f>
        <v>0</v>
      </c>
      <c r="AR131" s="123" t="s">
        <v>172</v>
      </c>
      <c r="AT131" s="131" t="s">
        <v>71</v>
      </c>
      <c r="AU131" s="131" t="s">
        <v>80</v>
      </c>
      <c r="AY131" s="123" t="s">
        <v>146</v>
      </c>
      <c r="BK131" s="132">
        <f>BK132</f>
        <v>0</v>
      </c>
    </row>
    <row r="132" spans="1:65" s="2" customFormat="1" ht="16.5" customHeight="1">
      <c r="A132" s="30"/>
      <c r="B132" s="135"/>
      <c r="C132" s="136" t="s">
        <v>255</v>
      </c>
      <c r="D132" s="136" t="s">
        <v>149</v>
      </c>
      <c r="E132" s="137" t="s">
        <v>878</v>
      </c>
      <c r="F132" s="138" t="s">
        <v>879</v>
      </c>
      <c r="G132" s="139" t="s">
        <v>1386</v>
      </c>
      <c r="H132" s="140">
        <v>1</v>
      </c>
      <c r="I132" s="141"/>
      <c r="J132" s="142">
        <f>ROUND(I132*H132,2)</f>
        <v>0</v>
      </c>
      <c r="K132" s="138" t="s">
        <v>3</v>
      </c>
      <c r="L132" s="31"/>
      <c r="M132" s="143" t="s">
        <v>3</v>
      </c>
      <c r="N132" s="144" t="s">
        <v>43</v>
      </c>
      <c r="O132" s="51"/>
      <c r="P132" s="145">
        <f>O132*H132</f>
        <v>0</v>
      </c>
      <c r="Q132" s="145">
        <v>0</v>
      </c>
      <c r="R132" s="145">
        <f>Q132*H132</f>
        <v>0</v>
      </c>
      <c r="S132" s="145">
        <v>0</v>
      </c>
      <c r="T132" s="146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47" t="s">
        <v>154</v>
      </c>
      <c r="AT132" s="147" t="s">
        <v>149</v>
      </c>
      <c r="AU132" s="147" t="s">
        <v>82</v>
      </c>
      <c r="AY132" s="15" t="s">
        <v>146</v>
      </c>
      <c r="BE132" s="148">
        <f>IF(N132="základní",J132,0)</f>
        <v>0</v>
      </c>
      <c r="BF132" s="148">
        <f>IF(N132="snížená",J132,0)</f>
        <v>0</v>
      </c>
      <c r="BG132" s="148">
        <f>IF(N132="zákl. přenesená",J132,0)</f>
        <v>0</v>
      </c>
      <c r="BH132" s="148">
        <f>IF(N132="sníž. přenesená",J132,0)</f>
        <v>0</v>
      </c>
      <c r="BI132" s="148">
        <f>IF(N132="nulová",J132,0)</f>
        <v>0</v>
      </c>
      <c r="BJ132" s="15" t="s">
        <v>80</v>
      </c>
      <c r="BK132" s="148">
        <f>ROUND(I132*H132,2)</f>
        <v>0</v>
      </c>
      <c r="BL132" s="15" t="s">
        <v>154</v>
      </c>
      <c r="BM132" s="147" t="s">
        <v>1389</v>
      </c>
    </row>
    <row r="133" spans="2:63" s="12" customFormat="1" ht="22.9" customHeight="1">
      <c r="B133" s="122"/>
      <c r="D133" s="123" t="s">
        <v>71</v>
      </c>
      <c r="E133" s="133" t="s">
        <v>881</v>
      </c>
      <c r="F133" s="133" t="s">
        <v>882</v>
      </c>
      <c r="I133" s="125"/>
      <c r="J133" s="134">
        <f>BK133</f>
        <v>0</v>
      </c>
      <c r="L133" s="122"/>
      <c r="M133" s="127"/>
      <c r="N133" s="128"/>
      <c r="O133" s="128"/>
      <c r="P133" s="129">
        <f>SUM(P134:P135)</f>
        <v>0</v>
      </c>
      <c r="Q133" s="128"/>
      <c r="R133" s="129">
        <f>SUM(R134:R135)</f>
        <v>0</v>
      </c>
      <c r="S133" s="128"/>
      <c r="T133" s="130">
        <f>SUM(T134:T135)</f>
        <v>0</v>
      </c>
      <c r="AR133" s="123" t="s">
        <v>172</v>
      </c>
      <c r="AT133" s="131" t="s">
        <v>71</v>
      </c>
      <c r="AU133" s="131" t="s">
        <v>80</v>
      </c>
      <c r="AY133" s="123" t="s">
        <v>146</v>
      </c>
      <c r="BK133" s="132">
        <f>SUM(BK134:BK135)</f>
        <v>0</v>
      </c>
    </row>
    <row r="134" spans="1:65" s="2" customFormat="1" ht="16.5" customHeight="1">
      <c r="A134" s="30"/>
      <c r="B134" s="135"/>
      <c r="C134" s="136" t="s">
        <v>259</v>
      </c>
      <c r="D134" s="136" t="s">
        <v>149</v>
      </c>
      <c r="E134" s="137" t="s">
        <v>884</v>
      </c>
      <c r="F134" s="138" t="s">
        <v>885</v>
      </c>
      <c r="G134" s="139" t="s">
        <v>347</v>
      </c>
      <c r="H134" s="140">
        <v>1</v>
      </c>
      <c r="I134" s="141"/>
      <c r="J134" s="142">
        <f>ROUND(I134*H134,2)</f>
        <v>0</v>
      </c>
      <c r="K134" s="138" t="s">
        <v>3</v>
      </c>
      <c r="L134" s="31"/>
      <c r="M134" s="143" t="s">
        <v>3</v>
      </c>
      <c r="N134" s="144" t="s">
        <v>43</v>
      </c>
      <c r="O134" s="51"/>
      <c r="P134" s="145">
        <f>O134*H134</f>
        <v>0</v>
      </c>
      <c r="Q134" s="145">
        <v>0</v>
      </c>
      <c r="R134" s="145">
        <f>Q134*H134</f>
        <v>0</v>
      </c>
      <c r="S134" s="145">
        <v>0</v>
      </c>
      <c r="T134" s="146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47" t="s">
        <v>154</v>
      </c>
      <c r="AT134" s="147" t="s">
        <v>149</v>
      </c>
      <c r="AU134" s="147" t="s">
        <v>82</v>
      </c>
      <c r="AY134" s="15" t="s">
        <v>146</v>
      </c>
      <c r="BE134" s="148">
        <f>IF(N134="základní",J134,0)</f>
        <v>0</v>
      </c>
      <c r="BF134" s="148">
        <f>IF(N134="snížená",J134,0)</f>
        <v>0</v>
      </c>
      <c r="BG134" s="148">
        <f>IF(N134="zákl. přenesená",J134,0)</f>
        <v>0</v>
      </c>
      <c r="BH134" s="148">
        <f>IF(N134="sníž. přenesená",J134,0)</f>
        <v>0</v>
      </c>
      <c r="BI134" s="148">
        <f>IF(N134="nulová",J134,0)</f>
        <v>0</v>
      </c>
      <c r="BJ134" s="15" t="s">
        <v>80</v>
      </c>
      <c r="BK134" s="148">
        <f>ROUND(I134*H134,2)</f>
        <v>0</v>
      </c>
      <c r="BL134" s="15" t="s">
        <v>154</v>
      </c>
      <c r="BM134" s="147" t="s">
        <v>1390</v>
      </c>
    </row>
    <row r="135" spans="1:65" s="2" customFormat="1" ht="16.5" customHeight="1">
      <c r="A135" s="30"/>
      <c r="B135" s="135"/>
      <c r="C135" s="136" t="s">
        <v>264</v>
      </c>
      <c r="D135" s="136" t="s">
        <v>149</v>
      </c>
      <c r="E135" s="137" t="s">
        <v>888</v>
      </c>
      <c r="F135" s="138" t="s">
        <v>889</v>
      </c>
      <c r="G135" s="139" t="s">
        <v>347</v>
      </c>
      <c r="H135" s="140">
        <v>1</v>
      </c>
      <c r="I135" s="141"/>
      <c r="J135" s="142">
        <f>ROUND(I135*H135,2)</f>
        <v>0</v>
      </c>
      <c r="K135" s="138" t="s">
        <v>3</v>
      </c>
      <c r="L135" s="31"/>
      <c r="M135" s="143" t="s">
        <v>3</v>
      </c>
      <c r="N135" s="144" t="s">
        <v>43</v>
      </c>
      <c r="O135" s="51"/>
      <c r="P135" s="145">
        <f>O135*H135</f>
        <v>0</v>
      </c>
      <c r="Q135" s="145">
        <v>0</v>
      </c>
      <c r="R135" s="145">
        <f>Q135*H135</f>
        <v>0</v>
      </c>
      <c r="S135" s="145">
        <v>0</v>
      </c>
      <c r="T135" s="146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47" t="s">
        <v>154</v>
      </c>
      <c r="AT135" s="147" t="s">
        <v>149</v>
      </c>
      <c r="AU135" s="147" t="s">
        <v>82</v>
      </c>
      <c r="AY135" s="15" t="s">
        <v>146</v>
      </c>
      <c r="BE135" s="148">
        <f>IF(N135="základní",J135,0)</f>
        <v>0</v>
      </c>
      <c r="BF135" s="148">
        <f>IF(N135="snížená",J135,0)</f>
        <v>0</v>
      </c>
      <c r="BG135" s="148">
        <f>IF(N135="zákl. přenesená",J135,0)</f>
        <v>0</v>
      </c>
      <c r="BH135" s="148">
        <f>IF(N135="sníž. přenesená",J135,0)</f>
        <v>0</v>
      </c>
      <c r="BI135" s="148">
        <f>IF(N135="nulová",J135,0)</f>
        <v>0</v>
      </c>
      <c r="BJ135" s="15" t="s">
        <v>80</v>
      </c>
      <c r="BK135" s="148">
        <f>ROUND(I135*H135,2)</f>
        <v>0</v>
      </c>
      <c r="BL135" s="15" t="s">
        <v>154</v>
      </c>
      <c r="BM135" s="147" t="s">
        <v>1391</v>
      </c>
    </row>
    <row r="136" spans="2:63" s="12" customFormat="1" ht="22.9" customHeight="1">
      <c r="B136" s="122"/>
      <c r="D136" s="123" t="s">
        <v>71</v>
      </c>
      <c r="E136" s="133" t="s">
        <v>891</v>
      </c>
      <c r="F136" s="133" t="s">
        <v>892</v>
      </c>
      <c r="I136" s="125"/>
      <c r="J136" s="134">
        <f>BK136</f>
        <v>0</v>
      </c>
      <c r="L136" s="122"/>
      <c r="M136" s="127"/>
      <c r="N136" s="128"/>
      <c r="O136" s="128"/>
      <c r="P136" s="129">
        <f>P137</f>
        <v>0</v>
      </c>
      <c r="Q136" s="128"/>
      <c r="R136" s="129">
        <f>R137</f>
        <v>0</v>
      </c>
      <c r="S136" s="128"/>
      <c r="T136" s="130">
        <f>T137</f>
        <v>0</v>
      </c>
      <c r="AR136" s="123" t="s">
        <v>172</v>
      </c>
      <c r="AT136" s="131" t="s">
        <v>71</v>
      </c>
      <c r="AU136" s="131" t="s">
        <v>80</v>
      </c>
      <c r="AY136" s="123" t="s">
        <v>146</v>
      </c>
      <c r="BK136" s="132">
        <f>BK137</f>
        <v>0</v>
      </c>
    </row>
    <row r="137" spans="1:65" s="2" customFormat="1" ht="16.5" customHeight="1">
      <c r="A137" s="30"/>
      <c r="B137" s="135"/>
      <c r="C137" s="136" t="s">
        <v>269</v>
      </c>
      <c r="D137" s="136" t="s">
        <v>149</v>
      </c>
      <c r="E137" s="137" t="s">
        <v>1392</v>
      </c>
      <c r="F137" s="138" t="s">
        <v>1393</v>
      </c>
      <c r="G137" s="139" t="s">
        <v>347</v>
      </c>
      <c r="H137" s="140">
        <v>1</v>
      </c>
      <c r="I137" s="141"/>
      <c r="J137" s="142">
        <f>ROUND(I137*H137,2)</f>
        <v>0</v>
      </c>
      <c r="K137" s="138" t="s">
        <v>3</v>
      </c>
      <c r="L137" s="31"/>
      <c r="M137" s="164" t="s">
        <v>3</v>
      </c>
      <c r="N137" s="165" t="s">
        <v>43</v>
      </c>
      <c r="O137" s="166"/>
      <c r="P137" s="167">
        <f>O137*H137</f>
        <v>0</v>
      </c>
      <c r="Q137" s="167">
        <v>0</v>
      </c>
      <c r="R137" s="167">
        <f>Q137*H137</f>
        <v>0</v>
      </c>
      <c r="S137" s="167">
        <v>0</v>
      </c>
      <c r="T137" s="168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47" t="s">
        <v>857</v>
      </c>
      <c r="AT137" s="147" t="s">
        <v>149</v>
      </c>
      <c r="AU137" s="147" t="s">
        <v>82</v>
      </c>
      <c r="AY137" s="15" t="s">
        <v>146</v>
      </c>
      <c r="BE137" s="148">
        <f>IF(N137="základní",J137,0)</f>
        <v>0</v>
      </c>
      <c r="BF137" s="148">
        <f>IF(N137="snížená",J137,0)</f>
        <v>0</v>
      </c>
      <c r="BG137" s="148">
        <f>IF(N137="zákl. přenesená",J137,0)</f>
        <v>0</v>
      </c>
      <c r="BH137" s="148">
        <f>IF(N137="sníž. přenesená",J137,0)</f>
        <v>0</v>
      </c>
      <c r="BI137" s="148">
        <f>IF(N137="nulová",J137,0)</f>
        <v>0</v>
      </c>
      <c r="BJ137" s="15" t="s">
        <v>80</v>
      </c>
      <c r="BK137" s="148">
        <f>ROUND(I137*H137,2)</f>
        <v>0</v>
      </c>
      <c r="BL137" s="15" t="s">
        <v>857</v>
      </c>
      <c r="BM137" s="147" t="s">
        <v>1394</v>
      </c>
    </row>
    <row r="138" spans="1:31" s="2" customFormat="1" ht="6.95" customHeight="1">
      <c r="A138" s="30"/>
      <c r="B138" s="40"/>
      <c r="C138" s="41"/>
      <c r="D138" s="41"/>
      <c r="E138" s="41"/>
      <c r="F138" s="41"/>
      <c r="G138" s="41"/>
      <c r="H138" s="41"/>
      <c r="I138" s="41"/>
      <c r="J138" s="41"/>
      <c r="K138" s="41"/>
      <c r="L138" s="31"/>
      <c r="M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</sheetData>
  <autoFilter ref="C93:K137"/>
  <mergeCells count="9">
    <mergeCell ref="E50:H50"/>
    <mergeCell ref="E84:H84"/>
    <mergeCell ref="E86:H86"/>
    <mergeCell ref="L2:V2"/>
    <mergeCell ref="E7:H7"/>
    <mergeCell ref="E9:H9"/>
    <mergeCell ref="E18:H18"/>
    <mergeCell ref="E27:H27"/>
    <mergeCell ref="E48:H48"/>
  </mergeCells>
  <hyperlinks>
    <hyperlink ref="F102" r:id="rId1" display="https://podminky.urs.cz/item/CS_URS_2022_01/723120805"/>
    <hyperlink ref="F104" r:id="rId2" display="https://podminky.urs.cz/item/CS_URS_2022_01/723181023"/>
    <hyperlink ref="F108" r:id="rId3" display="https://podminky.urs.cz/item/CS_URS_2022_01/9987231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69" customWidth="1"/>
    <col min="2" max="2" width="1.7109375" style="169" customWidth="1"/>
    <col min="3" max="4" width="5.00390625" style="169" customWidth="1"/>
    <col min="5" max="5" width="11.7109375" style="169" customWidth="1"/>
    <col min="6" max="6" width="9.140625" style="169" customWidth="1"/>
    <col min="7" max="7" width="5.00390625" style="169" customWidth="1"/>
    <col min="8" max="8" width="77.8515625" style="169" customWidth="1"/>
    <col min="9" max="10" width="20.00390625" style="169" customWidth="1"/>
    <col min="11" max="11" width="1.7109375" style="169" customWidth="1"/>
  </cols>
  <sheetData>
    <row r="1" s="1" customFormat="1" ht="37.5" customHeight="1"/>
    <row r="2" spans="2:11" s="1" customFormat="1" ht="7.5" customHeight="1">
      <c r="B2" s="170"/>
      <c r="C2" s="171"/>
      <c r="D2" s="171"/>
      <c r="E2" s="171"/>
      <c r="F2" s="171"/>
      <c r="G2" s="171"/>
      <c r="H2" s="171"/>
      <c r="I2" s="171"/>
      <c r="J2" s="171"/>
      <c r="K2" s="172"/>
    </row>
    <row r="3" spans="2:11" s="13" customFormat="1" ht="45" customHeight="1">
      <c r="B3" s="173"/>
      <c r="C3" s="462" t="s">
        <v>1395</v>
      </c>
      <c r="D3" s="462"/>
      <c r="E3" s="462"/>
      <c r="F3" s="462"/>
      <c r="G3" s="462"/>
      <c r="H3" s="462"/>
      <c r="I3" s="462"/>
      <c r="J3" s="462"/>
      <c r="K3" s="174"/>
    </row>
    <row r="4" spans="2:11" s="1" customFormat="1" ht="25.5" customHeight="1">
      <c r="B4" s="175"/>
      <c r="C4" s="463" t="s">
        <v>1396</v>
      </c>
      <c r="D4" s="463"/>
      <c r="E4" s="463"/>
      <c r="F4" s="463"/>
      <c r="G4" s="463"/>
      <c r="H4" s="463"/>
      <c r="I4" s="463"/>
      <c r="J4" s="463"/>
      <c r="K4" s="176"/>
    </row>
    <row r="5" spans="2:11" s="1" customFormat="1" ht="5.25" customHeight="1">
      <c r="B5" s="175"/>
      <c r="C5" s="177"/>
      <c r="D5" s="177"/>
      <c r="E5" s="177"/>
      <c r="F5" s="177"/>
      <c r="G5" s="177"/>
      <c r="H5" s="177"/>
      <c r="I5" s="177"/>
      <c r="J5" s="177"/>
      <c r="K5" s="176"/>
    </row>
    <row r="6" spans="2:11" s="1" customFormat="1" ht="15" customHeight="1">
      <c r="B6" s="175"/>
      <c r="C6" s="461" t="s">
        <v>1397</v>
      </c>
      <c r="D6" s="461"/>
      <c r="E6" s="461"/>
      <c r="F6" s="461"/>
      <c r="G6" s="461"/>
      <c r="H6" s="461"/>
      <c r="I6" s="461"/>
      <c r="J6" s="461"/>
      <c r="K6" s="176"/>
    </row>
    <row r="7" spans="2:11" s="1" customFormat="1" ht="15" customHeight="1">
      <c r="B7" s="179"/>
      <c r="C7" s="461" t="s">
        <v>1398</v>
      </c>
      <c r="D7" s="461"/>
      <c r="E7" s="461"/>
      <c r="F7" s="461"/>
      <c r="G7" s="461"/>
      <c r="H7" s="461"/>
      <c r="I7" s="461"/>
      <c r="J7" s="461"/>
      <c r="K7" s="176"/>
    </row>
    <row r="8" spans="2:11" s="1" customFormat="1" ht="12.75" customHeight="1">
      <c r="B8" s="179"/>
      <c r="C8" s="178"/>
      <c r="D8" s="178"/>
      <c r="E8" s="178"/>
      <c r="F8" s="178"/>
      <c r="G8" s="178"/>
      <c r="H8" s="178"/>
      <c r="I8" s="178"/>
      <c r="J8" s="178"/>
      <c r="K8" s="176"/>
    </row>
    <row r="9" spans="2:11" s="1" customFormat="1" ht="15" customHeight="1">
      <c r="B9" s="179"/>
      <c r="C9" s="461" t="s">
        <v>1399</v>
      </c>
      <c r="D9" s="461"/>
      <c r="E9" s="461"/>
      <c r="F9" s="461"/>
      <c r="G9" s="461"/>
      <c r="H9" s="461"/>
      <c r="I9" s="461"/>
      <c r="J9" s="461"/>
      <c r="K9" s="176"/>
    </row>
    <row r="10" spans="2:11" s="1" customFormat="1" ht="15" customHeight="1">
      <c r="B10" s="179"/>
      <c r="C10" s="178"/>
      <c r="D10" s="461" t="s">
        <v>1400</v>
      </c>
      <c r="E10" s="461"/>
      <c r="F10" s="461"/>
      <c r="G10" s="461"/>
      <c r="H10" s="461"/>
      <c r="I10" s="461"/>
      <c r="J10" s="461"/>
      <c r="K10" s="176"/>
    </row>
    <row r="11" spans="2:11" s="1" customFormat="1" ht="15" customHeight="1">
      <c r="B11" s="179"/>
      <c r="C11" s="180"/>
      <c r="D11" s="461" t="s">
        <v>1401</v>
      </c>
      <c r="E11" s="461"/>
      <c r="F11" s="461"/>
      <c r="G11" s="461"/>
      <c r="H11" s="461"/>
      <c r="I11" s="461"/>
      <c r="J11" s="461"/>
      <c r="K11" s="176"/>
    </row>
    <row r="12" spans="2:11" s="1" customFormat="1" ht="15" customHeight="1">
      <c r="B12" s="179"/>
      <c r="C12" s="180"/>
      <c r="D12" s="178"/>
      <c r="E12" s="178"/>
      <c r="F12" s="178"/>
      <c r="G12" s="178"/>
      <c r="H12" s="178"/>
      <c r="I12" s="178"/>
      <c r="J12" s="178"/>
      <c r="K12" s="176"/>
    </row>
    <row r="13" spans="2:11" s="1" customFormat="1" ht="15" customHeight="1">
      <c r="B13" s="179"/>
      <c r="C13" s="180"/>
      <c r="D13" s="181" t="s">
        <v>1402</v>
      </c>
      <c r="E13" s="178"/>
      <c r="F13" s="178"/>
      <c r="G13" s="178"/>
      <c r="H13" s="178"/>
      <c r="I13" s="178"/>
      <c r="J13" s="178"/>
      <c r="K13" s="176"/>
    </row>
    <row r="14" spans="2:11" s="1" customFormat="1" ht="12.75" customHeight="1">
      <c r="B14" s="179"/>
      <c r="C14" s="180"/>
      <c r="D14" s="180"/>
      <c r="E14" s="180"/>
      <c r="F14" s="180"/>
      <c r="G14" s="180"/>
      <c r="H14" s="180"/>
      <c r="I14" s="180"/>
      <c r="J14" s="180"/>
      <c r="K14" s="176"/>
    </row>
    <row r="15" spans="2:11" s="1" customFormat="1" ht="15" customHeight="1">
      <c r="B15" s="179"/>
      <c r="C15" s="180"/>
      <c r="D15" s="461" t="s">
        <v>1403</v>
      </c>
      <c r="E15" s="461"/>
      <c r="F15" s="461"/>
      <c r="G15" s="461"/>
      <c r="H15" s="461"/>
      <c r="I15" s="461"/>
      <c r="J15" s="461"/>
      <c r="K15" s="176"/>
    </row>
    <row r="16" spans="2:11" s="1" customFormat="1" ht="15" customHeight="1">
      <c r="B16" s="179"/>
      <c r="C16" s="180"/>
      <c r="D16" s="461" t="s">
        <v>1404</v>
      </c>
      <c r="E16" s="461"/>
      <c r="F16" s="461"/>
      <c r="G16" s="461"/>
      <c r="H16" s="461"/>
      <c r="I16" s="461"/>
      <c r="J16" s="461"/>
      <c r="K16" s="176"/>
    </row>
    <row r="17" spans="2:11" s="1" customFormat="1" ht="15" customHeight="1">
      <c r="B17" s="179"/>
      <c r="C17" s="180"/>
      <c r="D17" s="461" t="s">
        <v>1405</v>
      </c>
      <c r="E17" s="461"/>
      <c r="F17" s="461"/>
      <c r="G17" s="461"/>
      <c r="H17" s="461"/>
      <c r="I17" s="461"/>
      <c r="J17" s="461"/>
      <c r="K17" s="176"/>
    </row>
    <row r="18" spans="2:11" s="1" customFormat="1" ht="15" customHeight="1">
      <c r="B18" s="179"/>
      <c r="C18" s="180"/>
      <c r="D18" s="180"/>
      <c r="E18" s="182" t="s">
        <v>79</v>
      </c>
      <c r="F18" s="461" t="s">
        <v>1406</v>
      </c>
      <c r="G18" s="461"/>
      <c r="H18" s="461"/>
      <c r="I18" s="461"/>
      <c r="J18" s="461"/>
      <c r="K18" s="176"/>
    </row>
    <row r="19" spans="2:11" s="1" customFormat="1" ht="15" customHeight="1">
      <c r="B19" s="179"/>
      <c r="C19" s="180"/>
      <c r="D19" s="180"/>
      <c r="E19" s="182" t="s">
        <v>1407</v>
      </c>
      <c r="F19" s="461" t="s">
        <v>1408</v>
      </c>
      <c r="G19" s="461"/>
      <c r="H19" s="461"/>
      <c r="I19" s="461"/>
      <c r="J19" s="461"/>
      <c r="K19" s="176"/>
    </row>
    <row r="20" spans="2:11" s="1" customFormat="1" ht="15" customHeight="1">
      <c r="B20" s="179"/>
      <c r="C20" s="180"/>
      <c r="D20" s="180"/>
      <c r="E20" s="182" t="s">
        <v>1409</v>
      </c>
      <c r="F20" s="461" t="s">
        <v>1410</v>
      </c>
      <c r="G20" s="461"/>
      <c r="H20" s="461"/>
      <c r="I20" s="461"/>
      <c r="J20" s="461"/>
      <c r="K20" s="176"/>
    </row>
    <row r="21" spans="2:11" s="1" customFormat="1" ht="15" customHeight="1">
      <c r="B21" s="179"/>
      <c r="C21" s="180"/>
      <c r="D21" s="180"/>
      <c r="E21" s="182" t="s">
        <v>1411</v>
      </c>
      <c r="F21" s="461" t="s">
        <v>1412</v>
      </c>
      <c r="G21" s="461"/>
      <c r="H21" s="461"/>
      <c r="I21" s="461"/>
      <c r="J21" s="461"/>
      <c r="K21" s="176"/>
    </row>
    <row r="22" spans="2:11" s="1" customFormat="1" ht="15" customHeight="1">
      <c r="B22" s="179"/>
      <c r="C22" s="180"/>
      <c r="D22" s="180"/>
      <c r="E22" s="182" t="s">
        <v>1413</v>
      </c>
      <c r="F22" s="461" t="s">
        <v>1414</v>
      </c>
      <c r="G22" s="461"/>
      <c r="H22" s="461"/>
      <c r="I22" s="461"/>
      <c r="J22" s="461"/>
      <c r="K22" s="176"/>
    </row>
    <row r="23" spans="2:11" s="1" customFormat="1" ht="15" customHeight="1">
      <c r="B23" s="179"/>
      <c r="C23" s="180"/>
      <c r="D23" s="180"/>
      <c r="E23" s="182" t="s">
        <v>1415</v>
      </c>
      <c r="F23" s="461" t="s">
        <v>1416</v>
      </c>
      <c r="G23" s="461"/>
      <c r="H23" s="461"/>
      <c r="I23" s="461"/>
      <c r="J23" s="461"/>
      <c r="K23" s="176"/>
    </row>
    <row r="24" spans="2:11" s="1" customFormat="1" ht="12.75" customHeight="1">
      <c r="B24" s="179"/>
      <c r="C24" s="180"/>
      <c r="D24" s="180"/>
      <c r="E24" s="180"/>
      <c r="F24" s="180"/>
      <c r="G24" s="180"/>
      <c r="H24" s="180"/>
      <c r="I24" s="180"/>
      <c r="J24" s="180"/>
      <c r="K24" s="176"/>
    </row>
    <row r="25" spans="2:11" s="1" customFormat="1" ht="15" customHeight="1">
      <c r="B25" s="179"/>
      <c r="C25" s="461" t="s">
        <v>1417</v>
      </c>
      <c r="D25" s="461"/>
      <c r="E25" s="461"/>
      <c r="F25" s="461"/>
      <c r="G25" s="461"/>
      <c r="H25" s="461"/>
      <c r="I25" s="461"/>
      <c r="J25" s="461"/>
      <c r="K25" s="176"/>
    </row>
    <row r="26" spans="2:11" s="1" customFormat="1" ht="15" customHeight="1">
      <c r="B26" s="179"/>
      <c r="C26" s="461" t="s">
        <v>1418</v>
      </c>
      <c r="D26" s="461"/>
      <c r="E26" s="461"/>
      <c r="F26" s="461"/>
      <c r="G26" s="461"/>
      <c r="H26" s="461"/>
      <c r="I26" s="461"/>
      <c r="J26" s="461"/>
      <c r="K26" s="176"/>
    </row>
    <row r="27" spans="2:11" s="1" customFormat="1" ht="15" customHeight="1">
      <c r="B27" s="179"/>
      <c r="C27" s="178"/>
      <c r="D27" s="461" t="s">
        <v>1419</v>
      </c>
      <c r="E27" s="461"/>
      <c r="F27" s="461"/>
      <c r="G27" s="461"/>
      <c r="H27" s="461"/>
      <c r="I27" s="461"/>
      <c r="J27" s="461"/>
      <c r="K27" s="176"/>
    </row>
    <row r="28" spans="2:11" s="1" customFormat="1" ht="15" customHeight="1">
      <c r="B28" s="179"/>
      <c r="C28" s="180"/>
      <c r="D28" s="461" t="s">
        <v>1420</v>
      </c>
      <c r="E28" s="461"/>
      <c r="F28" s="461"/>
      <c r="G28" s="461"/>
      <c r="H28" s="461"/>
      <c r="I28" s="461"/>
      <c r="J28" s="461"/>
      <c r="K28" s="176"/>
    </row>
    <row r="29" spans="2:11" s="1" customFormat="1" ht="12.75" customHeight="1">
      <c r="B29" s="179"/>
      <c r="C29" s="180"/>
      <c r="D29" s="180"/>
      <c r="E29" s="180"/>
      <c r="F29" s="180"/>
      <c r="G29" s="180"/>
      <c r="H29" s="180"/>
      <c r="I29" s="180"/>
      <c r="J29" s="180"/>
      <c r="K29" s="176"/>
    </row>
    <row r="30" spans="2:11" s="1" customFormat="1" ht="15" customHeight="1">
      <c r="B30" s="179"/>
      <c r="C30" s="180"/>
      <c r="D30" s="461" t="s">
        <v>1421</v>
      </c>
      <c r="E30" s="461"/>
      <c r="F30" s="461"/>
      <c r="G30" s="461"/>
      <c r="H30" s="461"/>
      <c r="I30" s="461"/>
      <c r="J30" s="461"/>
      <c r="K30" s="176"/>
    </row>
    <row r="31" spans="2:11" s="1" customFormat="1" ht="15" customHeight="1">
      <c r="B31" s="179"/>
      <c r="C31" s="180"/>
      <c r="D31" s="461" t="s">
        <v>1422</v>
      </c>
      <c r="E31" s="461"/>
      <c r="F31" s="461"/>
      <c r="G31" s="461"/>
      <c r="H31" s="461"/>
      <c r="I31" s="461"/>
      <c r="J31" s="461"/>
      <c r="K31" s="176"/>
    </row>
    <row r="32" spans="2:11" s="1" customFormat="1" ht="12.75" customHeight="1">
      <c r="B32" s="179"/>
      <c r="C32" s="180"/>
      <c r="D32" s="180"/>
      <c r="E32" s="180"/>
      <c r="F32" s="180"/>
      <c r="G32" s="180"/>
      <c r="H32" s="180"/>
      <c r="I32" s="180"/>
      <c r="J32" s="180"/>
      <c r="K32" s="176"/>
    </row>
    <row r="33" spans="2:11" s="1" customFormat="1" ht="15" customHeight="1">
      <c r="B33" s="179"/>
      <c r="C33" s="180"/>
      <c r="D33" s="461" t="s">
        <v>1423</v>
      </c>
      <c r="E33" s="461"/>
      <c r="F33" s="461"/>
      <c r="G33" s="461"/>
      <c r="H33" s="461"/>
      <c r="I33" s="461"/>
      <c r="J33" s="461"/>
      <c r="K33" s="176"/>
    </row>
    <row r="34" spans="2:11" s="1" customFormat="1" ht="15" customHeight="1">
      <c r="B34" s="179"/>
      <c r="C34" s="180"/>
      <c r="D34" s="461" t="s">
        <v>1424</v>
      </c>
      <c r="E34" s="461"/>
      <c r="F34" s="461"/>
      <c r="G34" s="461"/>
      <c r="H34" s="461"/>
      <c r="I34" s="461"/>
      <c r="J34" s="461"/>
      <c r="K34" s="176"/>
    </row>
    <row r="35" spans="2:11" s="1" customFormat="1" ht="15" customHeight="1">
      <c r="B35" s="179"/>
      <c r="C35" s="180"/>
      <c r="D35" s="461" t="s">
        <v>1425</v>
      </c>
      <c r="E35" s="461"/>
      <c r="F35" s="461"/>
      <c r="G35" s="461"/>
      <c r="H35" s="461"/>
      <c r="I35" s="461"/>
      <c r="J35" s="461"/>
      <c r="K35" s="176"/>
    </row>
    <row r="36" spans="2:11" s="1" customFormat="1" ht="15" customHeight="1">
      <c r="B36" s="179"/>
      <c r="C36" s="180"/>
      <c r="D36" s="178"/>
      <c r="E36" s="181" t="s">
        <v>132</v>
      </c>
      <c r="F36" s="178"/>
      <c r="G36" s="461" t="s">
        <v>1426</v>
      </c>
      <c r="H36" s="461"/>
      <c r="I36" s="461"/>
      <c r="J36" s="461"/>
      <c r="K36" s="176"/>
    </row>
    <row r="37" spans="2:11" s="1" customFormat="1" ht="30.75" customHeight="1">
      <c r="B37" s="179"/>
      <c r="C37" s="180"/>
      <c r="D37" s="178"/>
      <c r="E37" s="181" t="s">
        <v>1427</v>
      </c>
      <c r="F37" s="178"/>
      <c r="G37" s="461" t="s">
        <v>1428</v>
      </c>
      <c r="H37" s="461"/>
      <c r="I37" s="461"/>
      <c r="J37" s="461"/>
      <c r="K37" s="176"/>
    </row>
    <row r="38" spans="2:11" s="1" customFormat="1" ht="15" customHeight="1">
      <c r="B38" s="179"/>
      <c r="C38" s="180"/>
      <c r="D38" s="178"/>
      <c r="E38" s="181" t="s">
        <v>53</v>
      </c>
      <c r="F38" s="178"/>
      <c r="G38" s="461" t="s">
        <v>1429</v>
      </c>
      <c r="H38" s="461"/>
      <c r="I38" s="461"/>
      <c r="J38" s="461"/>
      <c r="K38" s="176"/>
    </row>
    <row r="39" spans="2:11" s="1" customFormat="1" ht="15" customHeight="1">
      <c r="B39" s="179"/>
      <c r="C39" s="180"/>
      <c r="D39" s="178"/>
      <c r="E39" s="181" t="s">
        <v>54</v>
      </c>
      <c r="F39" s="178"/>
      <c r="G39" s="461" t="s">
        <v>1430</v>
      </c>
      <c r="H39" s="461"/>
      <c r="I39" s="461"/>
      <c r="J39" s="461"/>
      <c r="K39" s="176"/>
    </row>
    <row r="40" spans="2:11" s="1" customFormat="1" ht="15" customHeight="1">
      <c r="B40" s="179"/>
      <c r="C40" s="180"/>
      <c r="D40" s="178"/>
      <c r="E40" s="181" t="s">
        <v>133</v>
      </c>
      <c r="F40" s="178"/>
      <c r="G40" s="461" t="s">
        <v>1431</v>
      </c>
      <c r="H40" s="461"/>
      <c r="I40" s="461"/>
      <c r="J40" s="461"/>
      <c r="K40" s="176"/>
    </row>
    <row r="41" spans="2:11" s="1" customFormat="1" ht="15" customHeight="1">
      <c r="B41" s="179"/>
      <c r="C41" s="180"/>
      <c r="D41" s="178"/>
      <c r="E41" s="181" t="s">
        <v>134</v>
      </c>
      <c r="F41" s="178"/>
      <c r="G41" s="461" t="s">
        <v>1432</v>
      </c>
      <c r="H41" s="461"/>
      <c r="I41" s="461"/>
      <c r="J41" s="461"/>
      <c r="K41" s="176"/>
    </row>
    <row r="42" spans="2:11" s="1" customFormat="1" ht="15" customHeight="1">
      <c r="B42" s="179"/>
      <c r="C42" s="180"/>
      <c r="D42" s="178"/>
      <c r="E42" s="181" t="s">
        <v>1433</v>
      </c>
      <c r="F42" s="178"/>
      <c r="G42" s="461" t="s">
        <v>1434</v>
      </c>
      <c r="H42" s="461"/>
      <c r="I42" s="461"/>
      <c r="J42" s="461"/>
      <c r="K42" s="176"/>
    </row>
    <row r="43" spans="2:11" s="1" customFormat="1" ht="15" customHeight="1">
      <c r="B43" s="179"/>
      <c r="C43" s="180"/>
      <c r="D43" s="178"/>
      <c r="E43" s="181"/>
      <c r="F43" s="178"/>
      <c r="G43" s="461" t="s">
        <v>1435</v>
      </c>
      <c r="H43" s="461"/>
      <c r="I43" s="461"/>
      <c r="J43" s="461"/>
      <c r="K43" s="176"/>
    </row>
    <row r="44" spans="2:11" s="1" customFormat="1" ht="15" customHeight="1">
      <c r="B44" s="179"/>
      <c r="C44" s="180"/>
      <c r="D44" s="178"/>
      <c r="E44" s="181" t="s">
        <v>1436</v>
      </c>
      <c r="F44" s="178"/>
      <c r="G44" s="461" t="s">
        <v>1437</v>
      </c>
      <c r="H44" s="461"/>
      <c r="I44" s="461"/>
      <c r="J44" s="461"/>
      <c r="K44" s="176"/>
    </row>
    <row r="45" spans="2:11" s="1" customFormat="1" ht="15" customHeight="1">
      <c r="B45" s="179"/>
      <c r="C45" s="180"/>
      <c r="D45" s="178"/>
      <c r="E45" s="181" t="s">
        <v>136</v>
      </c>
      <c r="F45" s="178"/>
      <c r="G45" s="461" t="s">
        <v>1438</v>
      </c>
      <c r="H45" s="461"/>
      <c r="I45" s="461"/>
      <c r="J45" s="461"/>
      <c r="K45" s="176"/>
    </row>
    <row r="46" spans="2:11" s="1" customFormat="1" ht="12.75" customHeight="1">
      <c r="B46" s="179"/>
      <c r="C46" s="180"/>
      <c r="D46" s="178"/>
      <c r="E46" s="178"/>
      <c r="F46" s="178"/>
      <c r="G46" s="178"/>
      <c r="H46" s="178"/>
      <c r="I46" s="178"/>
      <c r="J46" s="178"/>
      <c r="K46" s="176"/>
    </row>
    <row r="47" spans="2:11" s="1" customFormat="1" ht="15" customHeight="1">
      <c r="B47" s="179"/>
      <c r="C47" s="180"/>
      <c r="D47" s="461" t="s">
        <v>1439</v>
      </c>
      <c r="E47" s="461"/>
      <c r="F47" s="461"/>
      <c r="G47" s="461"/>
      <c r="H47" s="461"/>
      <c r="I47" s="461"/>
      <c r="J47" s="461"/>
      <c r="K47" s="176"/>
    </row>
    <row r="48" spans="2:11" s="1" customFormat="1" ht="15" customHeight="1">
      <c r="B48" s="179"/>
      <c r="C48" s="180"/>
      <c r="D48" s="180"/>
      <c r="E48" s="461" t="s">
        <v>1440</v>
      </c>
      <c r="F48" s="461"/>
      <c r="G48" s="461"/>
      <c r="H48" s="461"/>
      <c r="I48" s="461"/>
      <c r="J48" s="461"/>
      <c r="K48" s="176"/>
    </row>
    <row r="49" spans="2:11" s="1" customFormat="1" ht="15" customHeight="1">
      <c r="B49" s="179"/>
      <c r="C49" s="180"/>
      <c r="D49" s="180"/>
      <c r="E49" s="461" t="s">
        <v>1441</v>
      </c>
      <c r="F49" s="461"/>
      <c r="G49" s="461"/>
      <c r="H49" s="461"/>
      <c r="I49" s="461"/>
      <c r="J49" s="461"/>
      <c r="K49" s="176"/>
    </row>
    <row r="50" spans="2:11" s="1" customFormat="1" ht="15" customHeight="1">
      <c r="B50" s="179"/>
      <c r="C50" s="180"/>
      <c r="D50" s="180"/>
      <c r="E50" s="461" t="s">
        <v>1442</v>
      </c>
      <c r="F50" s="461"/>
      <c r="G50" s="461"/>
      <c r="H50" s="461"/>
      <c r="I50" s="461"/>
      <c r="J50" s="461"/>
      <c r="K50" s="176"/>
    </row>
    <row r="51" spans="2:11" s="1" customFormat="1" ht="15" customHeight="1">
      <c r="B51" s="179"/>
      <c r="C51" s="180"/>
      <c r="D51" s="461" t="s">
        <v>1443</v>
      </c>
      <c r="E51" s="461"/>
      <c r="F51" s="461"/>
      <c r="G51" s="461"/>
      <c r="H51" s="461"/>
      <c r="I51" s="461"/>
      <c r="J51" s="461"/>
      <c r="K51" s="176"/>
    </row>
    <row r="52" spans="2:11" s="1" customFormat="1" ht="25.5" customHeight="1">
      <c r="B52" s="175"/>
      <c r="C52" s="463" t="s">
        <v>1444</v>
      </c>
      <c r="D52" s="463"/>
      <c r="E52" s="463"/>
      <c r="F52" s="463"/>
      <c r="G52" s="463"/>
      <c r="H52" s="463"/>
      <c r="I52" s="463"/>
      <c r="J52" s="463"/>
      <c r="K52" s="176"/>
    </row>
    <row r="53" spans="2:11" s="1" customFormat="1" ht="5.25" customHeight="1">
      <c r="B53" s="175"/>
      <c r="C53" s="177"/>
      <c r="D53" s="177"/>
      <c r="E53" s="177"/>
      <c r="F53" s="177"/>
      <c r="G53" s="177"/>
      <c r="H53" s="177"/>
      <c r="I53" s="177"/>
      <c r="J53" s="177"/>
      <c r="K53" s="176"/>
    </row>
    <row r="54" spans="2:11" s="1" customFormat="1" ht="15" customHeight="1">
      <c r="B54" s="175"/>
      <c r="C54" s="461" t="s">
        <v>1445</v>
      </c>
      <c r="D54" s="461"/>
      <c r="E54" s="461"/>
      <c r="F54" s="461"/>
      <c r="G54" s="461"/>
      <c r="H54" s="461"/>
      <c r="I54" s="461"/>
      <c r="J54" s="461"/>
      <c r="K54" s="176"/>
    </row>
    <row r="55" spans="2:11" s="1" customFormat="1" ht="15" customHeight="1">
      <c r="B55" s="175"/>
      <c r="C55" s="461" t="s">
        <v>1446</v>
      </c>
      <c r="D55" s="461"/>
      <c r="E55" s="461"/>
      <c r="F55" s="461"/>
      <c r="G55" s="461"/>
      <c r="H55" s="461"/>
      <c r="I55" s="461"/>
      <c r="J55" s="461"/>
      <c r="K55" s="176"/>
    </row>
    <row r="56" spans="2:11" s="1" customFormat="1" ht="12.75" customHeight="1">
      <c r="B56" s="175"/>
      <c r="C56" s="178"/>
      <c r="D56" s="178"/>
      <c r="E56" s="178"/>
      <c r="F56" s="178"/>
      <c r="G56" s="178"/>
      <c r="H56" s="178"/>
      <c r="I56" s="178"/>
      <c r="J56" s="178"/>
      <c r="K56" s="176"/>
    </row>
    <row r="57" spans="2:11" s="1" customFormat="1" ht="15" customHeight="1">
      <c r="B57" s="175"/>
      <c r="C57" s="461" t="s">
        <v>1447</v>
      </c>
      <c r="D57" s="461"/>
      <c r="E57" s="461"/>
      <c r="F57" s="461"/>
      <c r="G57" s="461"/>
      <c r="H57" s="461"/>
      <c r="I57" s="461"/>
      <c r="J57" s="461"/>
      <c r="K57" s="176"/>
    </row>
    <row r="58" spans="2:11" s="1" customFormat="1" ht="15" customHeight="1">
      <c r="B58" s="175"/>
      <c r="C58" s="180"/>
      <c r="D58" s="461" t="s">
        <v>1448</v>
      </c>
      <c r="E58" s="461"/>
      <c r="F58" s="461"/>
      <c r="G58" s="461"/>
      <c r="H58" s="461"/>
      <c r="I58" s="461"/>
      <c r="J58" s="461"/>
      <c r="K58" s="176"/>
    </row>
    <row r="59" spans="2:11" s="1" customFormat="1" ht="15" customHeight="1">
      <c r="B59" s="175"/>
      <c r="C59" s="180"/>
      <c r="D59" s="461" t="s">
        <v>1449</v>
      </c>
      <c r="E59" s="461"/>
      <c r="F59" s="461"/>
      <c r="G59" s="461"/>
      <c r="H59" s="461"/>
      <c r="I59" s="461"/>
      <c r="J59" s="461"/>
      <c r="K59" s="176"/>
    </row>
    <row r="60" spans="2:11" s="1" customFormat="1" ht="15" customHeight="1">
      <c r="B60" s="175"/>
      <c r="C60" s="180"/>
      <c r="D60" s="461" t="s">
        <v>1450</v>
      </c>
      <c r="E60" s="461"/>
      <c r="F60" s="461"/>
      <c r="G60" s="461"/>
      <c r="H60" s="461"/>
      <c r="I60" s="461"/>
      <c r="J60" s="461"/>
      <c r="K60" s="176"/>
    </row>
    <row r="61" spans="2:11" s="1" customFormat="1" ht="15" customHeight="1">
      <c r="B61" s="175"/>
      <c r="C61" s="180"/>
      <c r="D61" s="461" t="s">
        <v>1451</v>
      </c>
      <c r="E61" s="461"/>
      <c r="F61" s="461"/>
      <c r="G61" s="461"/>
      <c r="H61" s="461"/>
      <c r="I61" s="461"/>
      <c r="J61" s="461"/>
      <c r="K61" s="176"/>
    </row>
    <row r="62" spans="2:11" s="1" customFormat="1" ht="15" customHeight="1">
      <c r="B62" s="175"/>
      <c r="C62" s="180"/>
      <c r="D62" s="465" t="s">
        <v>1452</v>
      </c>
      <c r="E62" s="465"/>
      <c r="F62" s="465"/>
      <c r="G62" s="465"/>
      <c r="H62" s="465"/>
      <c r="I62" s="465"/>
      <c r="J62" s="465"/>
      <c r="K62" s="176"/>
    </row>
    <row r="63" spans="2:11" s="1" customFormat="1" ht="15" customHeight="1">
      <c r="B63" s="175"/>
      <c r="C63" s="180"/>
      <c r="D63" s="461" t="s">
        <v>1453</v>
      </c>
      <c r="E63" s="461"/>
      <c r="F63" s="461"/>
      <c r="G63" s="461"/>
      <c r="H63" s="461"/>
      <c r="I63" s="461"/>
      <c r="J63" s="461"/>
      <c r="K63" s="176"/>
    </row>
    <row r="64" spans="2:11" s="1" customFormat="1" ht="12.75" customHeight="1">
      <c r="B64" s="175"/>
      <c r="C64" s="180"/>
      <c r="D64" s="180"/>
      <c r="E64" s="183"/>
      <c r="F64" s="180"/>
      <c r="G64" s="180"/>
      <c r="H64" s="180"/>
      <c r="I64" s="180"/>
      <c r="J64" s="180"/>
      <c r="K64" s="176"/>
    </row>
    <row r="65" spans="2:11" s="1" customFormat="1" ht="15" customHeight="1">
      <c r="B65" s="175"/>
      <c r="C65" s="180"/>
      <c r="D65" s="461" t="s">
        <v>1454</v>
      </c>
      <c r="E65" s="461"/>
      <c r="F65" s="461"/>
      <c r="G65" s="461"/>
      <c r="H65" s="461"/>
      <c r="I65" s="461"/>
      <c r="J65" s="461"/>
      <c r="K65" s="176"/>
    </row>
    <row r="66" spans="2:11" s="1" customFormat="1" ht="15" customHeight="1">
      <c r="B66" s="175"/>
      <c r="C66" s="180"/>
      <c r="D66" s="465" t="s">
        <v>1455</v>
      </c>
      <c r="E66" s="465"/>
      <c r="F66" s="465"/>
      <c r="G66" s="465"/>
      <c r="H66" s="465"/>
      <c r="I66" s="465"/>
      <c r="J66" s="465"/>
      <c r="K66" s="176"/>
    </row>
    <row r="67" spans="2:11" s="1" customFormat="1" ht="15" customHeight="1">
      <c r="B67" s="175"/>
      <c r="C67" s="180"/>
      <c r="D67" s="461" t="s">
        <v>1456</v>
      </c>
      <c r="E67" s="461"/>
      <c r="F67" s="461"/>
      <c r="G67" s="461"/>
      <c r="H67" s="461"/>
      <c r="I67" s="461"/>
      <c r="J67" s="461"/>
      <c r="K67" s="176"/>
    </row>
    <row r="68" spans="2:11" s="1" customFormat="1" ht="15" customHeight="1">
      <c r="B68" s="175"/>
      <c r="C68" s="180"/>
      <c r="D68" s="461" t="s">
        <v>1457</v>
      </c>
      <c r="E68" s="461"/>
      <c r="F68" s="461"/>
      <c r="G68" s="461"/>
      <c r="H68" s="461"/>
      <c r="I68" s="461"/>
      <c r="J68" s="461"/>
      <c r="K68" s="176"/>
    </row>
    <row r="69" spans="2:11" s="1" customFormat="1" ht="15" customHeight="1">
      <c r="B69" s="175"/>
      <c r="C69" s="180"/>
      <c r="D69" s="461" t="s">
        <v>1458</v>
      </c>
      <c r="E69" s="461"/>
      <c r="F69" s="461"/>
      <c r="G69" s="461"/>
      <c r="H69" s="461"/>
      <c r="I69" s="461"/>
      <c r="J69" s="461"/>
      <c r="K69" s="176"/>
    </row>
    <row r="70" spans="2:11" s="1" customFormat="1" ht="15" customHeight="1">
      <c r="B70" s="175"/>
      <c r="C70" s="180"/>
      <c r="D70" s="461" t="s">
        <v>1459</v>
      </c>
      <c r="E70" s="461"/>
      <c r="F70" s="461"/>
      <c r="G70" s="461"/>
      <c r="H70" s="461"/>
      <c r="I70" s="461"/>
      <c r="J70" s="461"/>
      <c r="K70" s="176"/>
    </row>
    <row r="71" spans="2:11" s="1" customFormat="1" ht="12.75" customHeight="1">
      <c r="B71" s="184"/>
      <c r="C71" s="185"/>
      <c r="D71" s="185"/>
      <c r="E71" s="185"/>
      <c r="F71" s="185"/>
      <c r="G71" s="185"/>
      <c r="H71" s="185"/>
      <c r="I71" s="185"/>
      <c r="J71" s="185"/>
      <c r="K71" s="186"/>
    </row>
    <row r="72" spans="2:11" s="1" customFormat="1" ht="18.75" customHeight="1">
      <c r="B72" s="187"/>
      <c r="C72" s="187"/>
      <c r="D72" s="187"/>
      <c r="E72" s="187"/>
      <c r="F72" s="187"/>
      <c r="G72" s="187"/>
      <c r="H72" s="187"/>
      <c r="I72" s="187"/>
      <c r="J72" s="187"/>
      <c r="K72" s="188"/>
    </row>
    <row r="73" spans="2:11" s="1" customFormat="1" ht="18.75" customHeight="1">
      <c r="B73" s="188"/>
      <c r="C73" s="188"/>
      <c r="D73" s="188"/>
      <c r="E73" s="188"/>
      <c r="F73" s="188"/>
      <c r="G73" s="188"/>
      <c r="H73" s="188"/>
      <c r="I73" s="188"/>
      <c r="J73" s="188"/>
      <c r="K73" s="188"/>
    </row>
    <row r="74" spans="2:11" s="1" customFormat="1" ht="7.5" customHeight="1">
      <c r="B74" s="189"/>
      <c r="C74" s="190"/>
      <c r="D74" s="190"/>
      <c r="E74" s="190"/>
      <c r="F74" s="190"/>
      <c r="G74" s="190"/>
      <c r="H74" s="190"/>
      <c r="I74" s="190"/>
      <c r="J74" s="190"/>
      <c r="K74" s="191"/>
    </row>
    <row r="75" spans="2:11" s="1" customFormat="1" ht="45" customHeight="1">
      <c r="B75" s="192"/>
      <c r="C75" s="464" t="s">
        <v>1460</v>
      </c>
      <c r="D75" s="464"/>
      <c r="E75" s="464"/>
      <c r="F75" s="464"/>
      <c r="G75" s="464"/>
      <c r="H75" s="464"/>
      <c r="I75" s="464"/>
      <c r="J75" s="464"/>
      <c r="K75" s="193"/>
    </row>
    <row r="76" spans="2:11" s="1" customFormat="1" ht="17.25" customHeight="1">
      <c r="B76" s="192"/>
      <c r="C76" s="194" t="s">
        <v>1461</v>
      </c>
      <c r="D76" s="194"/>
      <c r="E76" s="194"/>
      <c r="F76" s="194" t="s">
        <v>1462</v>
      </c>
      <c r="G76" s="195"/>
      <c r="H76" s="194" t="s">
        <v>54</v>
      </c>
      <c r="I76" s="194" t="s">
        <v>57</v>
      </c>
      <c r="J76" s="194" t="s">
        <v>1463</v>
      </c>
      <c r="K76" s="193"/>
    </row>
    <row r="77" spans="2:11" s="1" customFormat="1" ht="17.25" customHeight="1">
      <c r="B77" s="192"/>
      <c r="C77" s="196" t="s">
        <v>1464</v>
      </c>
      <c r="D77" s="196"/>
      <c r="E77" s="196"/>
      <c r="F77" s="197" t="s">
        <v>1465</v>
      </c>
      <c r="G77" s="198"/>
      <c r="H77" s="196"/>
      <c r="I77" s="196"/>
      <c r="J77" s="196" t="s">
        <v>1466</v>
      </c>
      <c r="K77" s="193"/>
    </row>
    <row r="78" spans="2:11" s="1" customFormat="1" ht="5.25" customHeight="1">
      <c r="B78" s="192"/>
      <c r="C78" s="199"/>
      <c r="D78" s="199"/>
      <c r="E78" s="199"/>
      <c r="F78" s="199"/>
      <c r="G78" s="200"/>
      <c r="H78" s="199"/>
      <c r="I78" s="199"/>
      <c r="J78" s="199"/>
      <c r="K78" s="193"/>
    </row>
    <row r="79" spans="2:11" s="1" customFormat="1" ht="15" customHeight="1">
      <c r="B79" s="192"/>
      <c r="C79" s="181" t="s">
        <v>53</v>
      </c>
      <c r="D79" s="201"/>
      <c r="E79" s="201"/>
      <c r="F79" s="202" t="s">
        <v>1467</v>
      </c>
      <c r="G79" s="203"/>
      <c r="H79" s="181" t="s">
        <v>1468</v>
      </c>
      <c r="I79" s="181" t="s">
        <v>1469</v>
      </c>
      <c r="J79" s="181">
        <v>20</v>
      </c>
      <c r="K79" s="193"/>
    </row>
    <row r="80" spans="2:11" s="1" customFormat="1" ht="15" customHeight="1">
      <c r="B80" s="192"/>
      <c r="C80" s="181" t="s">
        <v>1470</v>
      </c>
      <c r="D80" s="181"/>
      <c r="E80" s="181"/>
      <c r="F80" s="202" t="s">
        <v>1467</v>
      </c>
      <c r="G80" s="203"/>
      <c r="H80" s="181" t="s">
        <v>1471</v>
      </c>
      <c r="I80" s="181" t="s">
        <v>1469</v>
      </c>
      <c r="J80" s="181">
        <v>120</v>
      </c>
      <c r="K80" s="193"/>
    </row>
    <row r="81" spans="2:11" s="1" customFormat="1" ht="15" customHeight="1">
      <c r="B81" s="204"/>
      <c r="C81" s="181" t="s">
        <v>1472</v>
      </c>
      <c r="D81" s="181"/>
      <c r="E81" s="181"/>
      <c r="F81" s="202" t="s">
        <v>1473</v>
      </c>
      <c r="G81" s="203"/>
      <c r="H81" s="181" t="s">
        <v>1474</v>
      </c>
      <c r="I81" s="181" t="s">
        <v>1469</v>
      </c>
      <c r="J81" s="181">
        <v>50</v>
      </c>
      <c r="K81" s="193"/>
    </row>
    <row r="82" spans="2:11" s="1" customFormat="1" ht="15" customHeight="1">
      <c r="B82" s="204"/>
      <c r="C82" s="181" t="s">
        <v>1475</v>
      </c>
      <c r="D82" s="181"/>
      <c r="E82" s="181"/>
      <c r="F82" s="202" t="s">
        <v>1467</v>
      </c>
      <c r="G82" s="203"/>
      <c r="H82" s="181" t="s">
        <v>1476</v>
      </c>
      <c r="I82" s="181" t="s">
        <v>1477</v>
      </c>
      <c r="J82" s="181"/>
      <c r="K82" s="193"/>
    </row>
    <row r="83" spans="2:11" s="1" customFormat="1" ht="15" customHeight="1">
      <c r="B83" s="204"/>
      <c r="C83" s="205" t="s">
        <v>1478</v>
      </c>
      <c r="D83" s="205"/>
      <c r="E83" s="205"/>
      <c r="F83" s="206" t="s">
        <v>1473</v>
      </c>
      <c r="G83" s="205"/>
      <c r="H83" s="205" t="s">
        <v>1479</v>
      </c>
      <c r="I83" s="205" t="s">
        <v>1469</v>
      </c>
      <c r="J83" s="205">
        <v>15</v>
      </c>
      <c r="K83" s="193"/>
    </row>
    <row r="84" spans="2:11" s="1" customFormat="1" ht="15" customHeight="1">
      <c r="B84" s="204"/>
      <c r="C84" s="205" t="s">
        <v>1480</v>
      </c>
      <c r="D84" s="205"/>
      <c r="E84" s="205"/>
      <c r="F84" s="206" t="s">
        <v>1473</v>
      </c>
      <c r="G84" s="205"/>
      <c r="H84" s="205" t="s">
        <v>1481</v>
      </c>
      <c r="I84" s="205" t="s">
        <v>1469</v>
      </c>
      <c r="J84" s="205">
        <v>15</v>
      </c>
      <c r="K84" s="193"/>
    </row>
    <row r="85" spans="2:11" s="1" customFormat="1" ht="15" customHeight="1">
      <c r="B85" s="204"/>
      <c r="C85" s="205" t="s">
        <v>1482</v>
      </c>
      <c r="D85" s="205"/>
      <c r="E85" s="205"/>
      <c r="F85" s="206" t="s">
        <v>1473</v>
      </c>
      <c r="G85" s="205"/>
      <c r="H85" s="205" t="s">
        <v>1483</v>
      </c>
      <c r="I85" s="205" t="s">
        <v>1469</v>
      </c>
      <c r="J85" s="205">
        <v>20</v>
      </c>
      <c r="K85" s="193"/>
    </row>
    <row r="86" spans="2:11" s="1" customFormat="1" ht="15" customHeight="1">
      <c r="B86" s="204"/>
      <c r="C86" s="205" t="s">
        <v>1484</v>
      </c>
      <c r="D86" s="205"/>
      <c r="E86" s="205"/>
      <c r="F86" s="206" t="s">
        <v>1473</v>
      </c>
      <c r="G86" s="205"/>
      <c r="H86" s="205" t="s">
        <v>1485</v>
      </c>
      <c r="I86" s="205" t="s">
        <v>1469</v>
      </c>
      <c r="J86" s="205">
        <v>20</v>
      </c>
      <c r="K86" s="193"/>
    </row>
    <row r="87" spans="2:11" s="1" customFormat="1" ht="15" customHeight="1">
      <c r="B87" s="204"/>
      <c r="C87" s="181" t="s">
        <v>1486</v>
      </c>
      <c r="D87" s="181"/>
      <c r="E87" s="181"/>
      <c r="F87" s="202" t="s">
        <v>1473</v>
      </c>
      <c r="G87" s="203"/>
      <c r="H87" s="181" t="s">
        <v>1487</v>
      </c>
      <c r="I87" s="181" t="s">
        <v>1469</v>
      </c>
      <c r="J87" s="181">
        <v>50</v>
      </c>
      <c r="K87" s="193"/>
    </row>
    <row r="88" spans="2:11" s="1" customFormat="1" ht="15" customHeight="1">
      <c r="B88" s="204"/>
      <c r="C88" s="181" t="s">
        <v>1488</v>
      </c>
      <c r="D88" s="181"/>
      <c r="E88" s="181"/>
      <c r="F88" s="202" t="s">
        <v>1473</v>
      </c>
      <c r="G88" s="203"/>
      <c r="H88" s="181" t="s">
        <v>1489</v>
      </c>
      <c r="I88" s="181" t="s">
        <v>1469</v>
      </c>
      <c r="J88" s="181">
        <v>20</v>
      </c>
      <c r="K88" s="193"/>
    </row>
    <row r="89" spans="2:11" s="1" customFormat="1" ht="15" customHeight="1">
      <c r="B89" s="204"/>
      <c r="C89" s="181" t="s">
        <v>1490</v>
      </c>
      <c r="D89" s="181"/>
      <c r="E89" s="181"/>
      <c r="F89" s="202" t="s">
        <v>1473</v>
      </c>
      <c r="G89" s="203"/>
      <c r="H89" s="181" t="s">
        <v>1491</v>
      </c>
      <c r="I89" s="181" t="s">
        <v>1469</v>
      </c>
      <c r="J89" s="181">
        <v>20</v>
      </c>
      <c r="K89" s="193"/>
    </row>
    <row r="90" spans="2:11" s="1" customFormat="1" ht="15" customHeight="1">
      <c r="B90" s="204"/>
      <c r="C90" s="181" t="s">
        <v>1492</v>
      </c>
      <c r="D90" s="181"/>
      <c r="E90" s="181"/>
      <c r="F90" s="202" t="s">
        <v>1473</v>
      </c>
      <c r="G90" s="203"/>
      <c r="H90" s="181" t="s">
        <v>1493</v>
      </c>
      <c r="I90" s="181" t="s">
        <v>1469</v>
      </c>
      <c r="J90" s="181">
        <v>50</v>
      </c>
      <c r="K90" s="193"/>
    </row>
    <row r="91" spans="2:11" s="1" customFormat="1" ht="15" customHeight="1">
      <c r="B91" s="204"/>
      <c r="C91" s="181" t="s">
        <v>1494</v>
      </c>
      <c r="D91" s="181"/>
      <c r="E91" s="181"/>
      <c r="F91" s="202" t="s">
        <v>1473</v>
      </c>
      <c r="G91" s="203"/>
      <c r="H91" s="181" t="s">
        <v>1494</v>
      </c>
      <c r="I91" s="181" t="s">
        <v>1469</v>
      </c>
      <c r="J91" s="181">
        <v>50</v>
      </c>
      <c r="K91" s="193"/>
    </row>
    <row r="92" spans="2:11" s="1" customFormat="1" ht="15" customHeight="1">
      <c r="B92" s="204"/>
      <c r="C92" s="181" t="s">
        <v>1495</v>
      </c>
      <c r="D92" s="181"/>
      <c r="E92" s="181"/>
      <c r="F92" s="202" t="s">
        <v>1473</v>
      </c>
      <c r="G92" s="203"/>
      <c r="H92" s="181" t="s">
        <v>1496</v>
      </c>
      <c r="I92" s="181" t="s">
        <v>1469</v>
      </c>
      <c r="J92" s="181">
        <v>255</v>
      </c>
      <c r="K92" s="193"/>
    </row>
    <row r="93" spans="2:11" s="1" customFormat="1" ht="15" customHeight="1">
      <c r="B93" s="204"/>
      <c r="C93" s="181" t="s">
        <v>1497</v>
      </c>
      <c r="D93" s="181"/>
      <c r="E93" s="181"/>
      <c r="F93" s="202" t="s">
        <v>1467</v>
      </c>
      <c r="G93" s="203"/>
      <c r="H93" s="181" t="s">
        <v>1498</v>
      </c>
      <c r="I93" s="181" t="s">
        <v>1499</v>
      </c>
      <c r="J93" s="181"/>
      <c r="K93" s="193"/>
    </row>
    <row r="94" spans="2:11" s="1" customFormat="1" ht="15" customHeight="1">
      <c r="B94" s="204"/>
      <c r="C94" s="181" t="s">
        <v>1500</v>
      </c>
      <c r="D94" s="181"/>
      <c r="E94" s="181"/>
      <c r="F94" s="202" t="s">
        <v>1467</v>
      </c>
      <c r="G94" s="203"/>
      <c r="H94" s="181" t="s">
        <v>1501</v>
      </c>
      <c r="I94" s="181" t="s">
        <v>1502</v>
      </c>
      <c r="J94" s="181"/>
      <c r="K94" s="193"/>
    </row>
    <row r="95" spans="2:11" s="1" customFormat="1" ht="15" customHeight="1">
      <c r="B95" s="204"/>
      <c r="C95" s="181" t="s">
        <v>1503</v>
      </c>
      <c r="D95" s="181"/>
      <c r="E95" s="181"/>
      <c r="F95" s="202" t="s">
        <v>1467</v>
      </c>
      <c r="G95" s="203"/>
      <c r="H95" s="181" t="s">
        <v>1503</v>
      </c>
      <c r="I95" s="181" t="s">
        <v>1502</v>
      </c>
      <c r="J95" s="181"/>
      <c r="K95" s="193"/>
    </row>
    <row r="96" spans="2:11" s="1" customFormat="1" ht="15" customHeight="1">
      <c r="B96" s="204"/>
      <c r="C96" s="181" t="s">
        <v>38</v>
      </c>
      <c r="D96" s="181"/>
      <c r="E96" s="181"/>
      <c r="F96" s="202" t="s">
        <v>1467</v>
      </c>
      <c r="G96" s="203"/>
      <c r="H96" s="181" t="s">
        <v>1504</v>
      </c>
      <c r="I96" s="181" t="s">
        <v>1502</v>
      </c>
      <c r="J96" s="181"/>
      <c r="K96" s="193"/>
    </row>
    <row r="97" spans="2:11" s="1" customFormat="1" ht="15" customHeight="1">
      <c r="B97" s="204"/>
      <c r="C97" s="181" t="s">
        <v>48</v>
      </c>
      <c r="D97" s="181"/>
      <c r="E97" s="181"/>
      <c r="F97" s="202" t="s">
        <v>1467</v>
      </c>
      <c r="G97" s="203"/>
      <c r="H97" s="181" t="s">
        <v>1505</v>
      </c>
      <c r="I97" s="181" t="s">
        <v>1502</v>
      </c>
      <c r="J97" s="181"/>
      <c r="K97" s="193"/>
    </row>
    <row r="98" spans="2:11" s="1" customFormat="1" ht="15" customHeight="1">
      <c r="B98" s="207"/>
      <c r="C98" s="208"/>
      <c r="D98" s="208"/>
      <c r="E98" s="208"/>
      <c r="F98" s="208"/>
      <c r="G98" s="208"/>
      <c r="H98" s="208"/>
      <c r="I98" s="208"/>
      <c r="J98" s="208"/>
      <c r="K98" s="209"/>
    </row>
    <row r="99" spans="2:11" s="1" customFormat="1" ht="18.75" customHeight="1">
      <c r="B99" s="210"/>
      <c r="C99" s="211"/>
      <c r="D99" s="211"/>
      <c r="E99" s="211"/>
      <c r="F99" s="211"/>
      <c r="G99" s="211"/>
      <c r="H99" s="211"/>
      <c r="I99" s="211"/>
      <c r="J99" s="211"/>
      <c r="K99" s="210"/>
    </row>
    <row r="100" spans="2:11" s="1" customFormat="1" ht="18.75" customHeight="1"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</row>
    <row r="101" spans="2:11" s="1" customFormat="1" ht="7.5" customHeight="1">
      <c r="B101" s="189"/>
      <c r="C101" s="190"/>
      <c r="D101" s="190"/>
      <c r="E101" s="190"/>
      <c r="F101" s="190"/>
      <c r="G101" s="190"/>
      <c r="H101" s="190"/>
      <c r="I101" s="190"/>
      <c r="J101" s="190"/>
      <c r="K101" s="191"/>
    </row>
    <row r="102" spans="2:11" s="1" customFormat="1" ht="45" customHeight="1">
      <c r="B102" s="192"/>
      <c r="C102" s="464" t="s">
        <v>1506</v>
      </c>
      <c r="D102" s="464"/>
      <c r="E102" s="464"/>
      <c r="F102" s="464"/>
      <c r="G102" s="464"/>
      <c r="H102" s="464"/>
      <c r="I102" s="464"/>
      <c r="J102" s="464"/>
      <c r="K102" s="193"/>
    </row>
    <row r="103" spans="2:11" s="1" customFormat="1" ht="17.25" customHeight="1">
      <c r="B103" s="192"/>
      <c r="C103" s="194" t="s">
        <v>1461</v>
      </c>
      <c r="D103" s="194"/>
      <c r="E103" s="194"/>
      <c r="F103" s="194" t="s">
        <v>1462</v>
      </c>
      <c r="G103" s="195"/>
      <c r="H103" s="194" t="s">
        <v>54</v>
      </c>
      <c r="I103" s="194" t="s">
        <v>57</v>
      </c>
      <c r="J103" s="194" t="s">
        <v>1463</v>
      </c>
      <c r="K103" s="193"/>
    </row>
    <row r="104" spans="2:11" s="1" customFormat="1" ht="17.25" customHeight="1">
      <c r="B104" s="192"/>
      <c r="C104" s="196" t="s">
        <v>1464</v>
      </c>
      <c r="D104" s="196"/>
      <c r="E104" s="196"/>
      <c r="F104" s="197" t="s">
        <v>1465</v>
      </c>
      <c r="G104" s="198"/>
      <c r="H104" s="196"/>
      <c r="I104" s="196"/>
      <c r="J104" s="196" t="s">
        <v>1466</v>
      </c>
      <c r="K104" s="193"/>
    </row>
    <row r="105" spans="2:11" s="1" customFormat="1" ht="5.25" customHeight="1">
      <c r="B105" s="192"/>
      <c r="C105" s="194"/>
      <c r="D105" s="194"/>
      <c r="E105" s="194"/>
      <c r="F105" s="194"/>
      <c r="G105" s="212"/>
      <c r="H105" s="194"/>
      <c r="I105" s="194"/>
      <c r="J105" s="194"/>
      <c r="K105" s="193"/>
    </row>
    <row r="106" spans="2:11" s="1" customFormat="1" ht="15" customHeight="1">
      <c r="B106" s="192"/>
      <c r="C106" s="181" t="s">
        <v>53</v>
      </c>
      <c r="D106" s="201"/>
      <c r="E106" s="201"/>
      <c r="F106" s="202" t="s">
        <v>1467</v>
      </c>
      <c r="G106" s="181"/>
      <c r="H106" s="181" t="s">
        <v>1507</v>
      </c>
      <c r="I106" s="181" t="s">
        <v>1469</v>
      </c>
      <c r="J106" s="181">
        <v>20</v>
      </c>
      <c r="K106" s="193"/>
    </row>
    <row r="107" spans="2:11" s="1" customFormat="1" ht="15" customHeight="1">
      <c r="B107" s="192"/>
      <c r="C107" s="181" t="s">
        <v>1470</v>
      </c>
      <c r="D107" s="181"/>
      <c r="E107" s="181"/>
      <c r="F107" s="202" t="s">
        <v>1467</v>
      </c>
      <c r="G107" s="181"/>
      <c r="H107" s="181" t="s">
        <v>1507</v>
      </c>
      <c r="I107" s="181" t="s">
        <v>1469</v>
      </c>
      <c r="J107" s="181">
        <v>120</v>
      </c>
      <c r="K107" s="193"/>
    </row>
    <row r="108" spans="2:11" s="1" customFormat="1" ht="15" customHeight="1">
      <c r="B108" s="204"/>
      <c r="C108" s="181" t="s">
        <v>1472</v>
      </c>
      <c r="D108" s="181"/>
      <c r="E108" s="181"/>
      <c r="F108" s="202" t="s">
        <v>1473</v>
      </c>
      <c r="G108" s="181"/>
      <c r="H108" s="181" t="s">
        <v>1507</v>
      </c>
      <c r="I108" s="181" t="s">
        <v>1469</v>
      </c>
      <c r="J108" s="181">
        <v>50</v>
      </c>
      <c r="K108" s="193"/>
    </row>
    <row r="109" spans="2:11" s="1" customFormat="1" ht="15" customHeight="1">
      <c r="B109" s="204"/>
      <c r="C109" s="181" t="s">
        <v>1475</v>
      </c>
      <c r="D109" s="181"/>
      <c r="E109" s="181"/>
      <c r="F109" s="202" t="s">
        <v>1467</v>
      </c>
      <c r="G109" s="181"/>
      <c r="H109" s="181" t="s">
        <v>1507</v>
      </c>
      <c r="I109" s="181" t="s">
        <v>1477</v>
      </c>
      <c r="J109" s="181"/>
      <c r="K109" s="193"/>
    </row>
    <row r="110" spans="2:11" s="1" customFormat="1" ht="15" customHeight="1">
      <c r="B110" s="204"/>
      <c r="C110" s="181" t="s">
        <v>1486</v>
      </c>
      <c r="D110" s="181"/>
      <c r="E110" s="181"/>
      <c r="F110" s="202" t="s">
        <v>1473</v>
      </c>
      <c r="G110" s="181"/>
      <c r="H110" s="181" t="s">
        <v>1507</v>
      </c>
      <c r="I110" s="181" t="s">
        <v>1469</v>
      </c>
      <c r="J110" s="181">
        <v>50</v>
      </c>
      <c r="K110" s="193"/>
    </row>
    <row r="111" spans="2:11" s="1" customFormat="1" ht="15" customHeight="1">
      <c r="B111" s="204"/>
      <c r="C111" s="181" t="s">
        <v>1494</v>
      </c>
      <c r="D111" s="181"/>
      <c r="E111" s="181"/>
      <c r="F111" s="202" t="s">
        <v>1473</v>
      </c>
      <c r="G111" s="181"/>
      <c r="H111" s="181" t="s">
        <v>1507</v>
      </c>
      <c r="I111" s="181" t="s">
        <v>1469</v>
      </c>
      <c r="J111" s="181">
        <v>50</v>
      </c>
      <c r="K111" s="193"/>
    </row>
    <row r="112" spans="2:11" s="1" customFormat="1" ht="15" customHeight="1">
      <c r="B112" s="204"/>
      <c r="C112" s="181" t="s">
        <v>1492</v>
      </c>
      <c r="D112" s="181"/>
      <c r="E112" s="181"/>
      <c r="F112" s="202" t="s">
        <v>1473</v>
      </c>
      <c r="G112" s="181"/>
      <c r="H112" s="181" t="s">
        <v>1507</v>
      </c>
      <c r="I112" s="181" t="s">
        <v>1469</v>
      </c>
      <c r="J112" s="181">
        <v>50</v>
      </c>
      <c r="K112" s="193"/>
    </row>
    <row r="113" spans="2:11" s="1" customFormat="1" ht="15" customHeight="1">
      <c r="B113" s="204"/>
      <c r="C113" s="181" t="s">
        <v>53</v>
      </c>
      <c r="D113" s="181"/>
      <c r="E113" s="181"/>
      <c r="F113" s="202" t="s">
        <v>1467</v>
      </c>
      <c r="G113" s="181"/>
      <c r="H113" s="181" t="s">
        <v>1508</v>
      </c>
      <c r="I113" s="181" t="s">
        <v>1469</v>
      </c>
      <c r="J113" s="181">
        <v>20</v>
      </c>
      <c r="K113" s="193"/>
    </row>
    <row r="114" spans="2:11" s="1" customFormat="1" ht="15" customHeight="1">
      <c r="B114" s="204"/>
      <c r="C114" s="181" t="s">
        <v>1509</v>
      </c>
      <c r="D114" s="181"/>
      <c r="E114" s="181"/>
      <c r="F114" s="202" t="s">
        <v>1467</v>
      </c>
      <c r="G114" s="181"/>
      <c r="H114" s="181" t="s">
        <v>1510</v>
      </c>
      <c r="I114" s="181" t="s">
        <v>1469</v>
      </c>
      <c r="J114" s="181">
        <v>120</v>
      </c>
      <c r="K114" s="193"/>
    </row>
    <row r="115" spans="2:11" s="1" customFormat="1" ht="15" customHeight="1">
      <c r="B115" s="204"/>
      <c r="C115" s="181" t="s">
        <v>38</v>
      </c>
      <c r="D115" s="181"/>
      <c r="E115" s="181"/>
      <c r="F115" s="202" t="s">
        <v>1467</v>
      </c>
      <c r="G115" s="181"/>
      <c r="H115" s="181" t="s">
        <v>1511</v>
      </c>
      <c r="I115" s="181" t="s">
        <v>1502</v>
      </c>
      <c r="J115" s="181"/>
      <c r="K115" s="193"/>
    </row>
    <row r="116" spans="2:11" s="1" customFormat="1" ht="15" customHeight="1">
      <c r="B116" s="204"/>
      <c r="C116" s="181" t="s">
        <v>48</v>
      </c>
      <c r="D116" s="181"/>
      <c r="E116" s="181"/>
      <c r="F116" s="202" t="s">
        <v>1467</v>
      </c>
      <c r="G116" s="181"/>
      <c r="H116" s="181" t="s">
        <v>1512</v>
      </c>
      <c r="I116" s="181" t="s">
        <v>1502</v>
      </c>
      <c r="J116" s="181"/>
      <c r="K116" s="193"/>
    </row>
    <row r="117" spans="2:11" s="1" customFormat="1" ht="15" customHeight="1">
      <c r="B117" s="204"/>
      <c r="C117" s="181" t="s">
        <v>57</v>
      </c>
      <c r="D117" s="181"/>
      <c r="E117" s="181"/>
      <c r="F117" s="202" t="s">
        <v>1467</v>
      </c>
      <c r="G117" s="181"/>
      <c r="H117" s="181" t="s">
        <v>1513</v>
      </c>
      <c r="I117" s="181" t="s">
        <v>1514</v>
      </c>
      <c r="J117" s="181"/>
      <c r="K117" s="193"/>
    </row>
    <row r="118" spans="2:11" s="1" customFormat="1" ht="15" customHeight="1">
      <c r="B118" s="207"/>
      <c r="C118" s="213"/>
      <c r="D118" s="213"/>
      <c r="E118" s="213"/>
      <c r="F118" s="213"/>
      <c r="G118" s="213"/>
      <c r="H118" s="213"/>
      <c r="I118" s="213"/>
      <c r="J118" s="213"/>
      <c r="K118" s="209"/>
    </row>
    <row r="119" spans="2:11" s="1" customFormat="1" ht="18.75" customHeight="1">
      <c r="B119" s="214"/>
      <c r="C119" s="215"/>
      <c r="D119" s="215"/>
      <c r="E119" s="215"/>
      <c r="F119" s="216"/>
      <c r="G119" s="215"/>
      <c r="H119" s="215"/>
      <c r="I119" s="215"/>
      <c r="J119" s="215"/>
      <c r="K119" s="214"/>
    </row>
    <row r="120" spans="2:11" s="1" customFormat="1" ht="18.75" customHeight="1"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</row>
    <row r="121" spans="2:11" s="1" customFormat="1" ht="7.5" customHeight="1">
      <c r="B121" s="217"/>
      <c r="C121" s="218"/>
      <c r="D121" s="218"/>
      <c r="E121" s="218"/>
      <c r="F121" s="218"/>
      <c r="G121" s="218"/>
      <c r="H121" s="218"/>
      <c r="I121" s="218"/>
      <c r="J121" s="218"/>
      <c r="K121" s="219"/>
    </row>
    <row r="122" spans="2:11" s="1" customFormat="1" ht="45" customHeight="1">
      <c r="B122" s="220"/>
      <c r="C122" s="462" t="s">
        <v>1515</v>
      </c>
      <c r="D122" s="462"/>
      <c r="E122" s="462"/>
      <c r="F122" s="462"/>
      <c r="G122" s="462"/>
      <c r="H122" s="462"/>
      <c r="I122" s="462"/>
      <c r="J122" s="462"/>
      <c r="K122" s="221"/>
    </row>
    <row r="123" spans="2:11" s="1" customFormat="1" ht="17.25" customHeight="1">
      <c r="B123" s="222"/>
      <c r="C123" s="194" t="s">
        <v>1461</v>
      </c>
      <c r="D123" s="194"/>
      <c r="E123" s="194"/>
      <c r="F123" s="194" t="s">
        <v>1462</v>
      </c>
      <c r="G123" s="195"/>
      <c r="H123" s="194" t="s">
        <v>54</v>
      </c>
      <c r="I123" s="194" t="s">
        <v>57</v>
      </c>
      <c r="J123" s="194" t="s">
        <v>1463</v>
      </c>
      <c r="K123" s="223"/>
    </row>
    <row r="124" spans="2:11" s="1" customFormat="1" ht="17.25" customHeight="1">
      <c r="B124" s="222"/>
      <c r="C124" s="196" t="s">
        <v>1464</v>
      </c>
      <c r="D124" s="196"/>
      <c r="E124" s="196"/>
      <c r="F124" s="197" t="s">
        <v>1465</v>
      </c>
      <c r="G124" s="198"/>
      <c r="H124" s="196"/>
      <c r="I124" s="196"/>
      <c r="J124" s="196" t="s">
        <v>1466</v>
      </c>
      <c r="K124" s="223"/>
    </row>
    <row r="125" spans="2:11" s="1" customFormat="1" ht="5.25" customHeight="1">
      <c r="B125" s="224"/>
      <c r="C125" s="199"/>
      <c r="D125" s="199"/>
      <c r="E125" s="199"/>
      <c r="F125" s="199"/>
      <c r="G125" s="225"/>
      <c r="H125" s="199"/>
      <c r="I125" s="199"/>
      <c r="J125" s="199"/>
      <c r="K125" s="226"/>
    </row>
    <row r="126" spans="2:11" s="1" customFormat="1" ht="15" customHeight="1">
      <c r="B126" s="224"/>
      <c r="C126" s="181" t="s">
        <v>1470</v>
      </c>
      <c r="D126" s="201"/>
      <c r="E126" s="201"/>
      <c r="F126" s="202" t="s">
        <v>1467</v>
      </c>
      <c r="G126" s="181"/>
      <c r="H126" s="181" t="s">
        <v>1507</v>
      </c>
      <c r="I126" s="181" t="s">
        <v>1469</v>
      </c>
      <c r="J126" s="181">
        <v>120</v>
      </c>
      <c r="K126" s="227"/>
    </row>
    <row r="127" spans="2:11" s="1" customFormat="1" ht="15" customHeight="1">
      <c r="B127" s="224"/>
      <c r="C127" s="181" t="s">
        <v>1516</v>
      </c>
      <c r="D127" s="181"/>
      <c r="E127" s="181"/>
      <c r="F127" s="202" t="s">
        <v>1467</v>
      </c>
      <c r="G127" s="181"/>
      <c r="H127" s="181" t="s">
        <v>1517</v>
      </c>
      <c r="I127" s="181" t="s">
        <v>1469</v>
      </c>
      <c r="J127" s="181" t="s">
        <v>1518</v>
      </c>
      <c r="K127" s="227"/>
    </row>
    <row r="128" spans="2:11" s="1" customFormat="1" ht="15" customHeight="1">
      <c r="B128" s="224"/>
      <c r="C128" s="181" t="s">
        <v>1415</v>
      </c>
      <c r="D128" s="181"/>
      <c r="E128" s="181"/>
      <c r="F128" s="202" t="s">
        <v>1467</v>
      </c>
      <c r="G128" s="181"/>
      <c r="H128" s="181" t="s">
        <v>1519</v>
      </c>
      <c r="I128" s="181" t="s">
        <v>1469</v>
      </c>
      <c r="J128" s="181" t="s">
        <v>1518</v>
      </c>
      <c r="K128" s="227"/>
    </row>
    <row r="129" spans="2:11" s="1" customFormat="1" ht="15" customHeight="1">
      <c r="B129" s="224"/>
      <c r="C129" s="181" t="s">
        <v>1478</v>
      </c>
      <c r="D129" s="181"/>
      <c r="E129" s="181"/>
      <c r="F129" s="202" t="s">
        <v>1473</v>
      </c>
      <c r="G129" s="181"/>
      <c r="H129" s="181" t="s">
        <v>1479</v>
      </c>
      <c r="I129" s="181" t="s">
        <v>1469</v>
      </c>
      <c r="J129" s="181">
        <v>15</v>
      </c>
      <c r="K129" s="227"/>
    </row>
    <row r="130" spans="2:11" s="1" customFormat="1" ht="15" customHeight="1">
      <c r="B130" s="224"/>
      <c r="C130" s="205" t="s">
        <v>1480</v>
      </c>
      <c r="D130" s="205"/>
      <c r="E130" s="205"/>
      <c r="F130" s="206" t="s">
        <v>1473</v>
      </c>
      <c r="G130" s="205"/>
      <c r="H130" s="205" t="s">
        <v>1481</v>
      </c>
      <c r="I130" s="205" t="s">
        <v>1469</v>
      </c>
      <c r="J130" s="205">
        <v>15</v>
      </c>
      <c r="K130" s="227"/>
    </row>
    <row r="131" spans="2:11" s="1" customFormat="1" ht="15" customHeight="1">
      <c r="B131" s="224"/>
      <c r="C131" s="205" t="s">
        <v>1482</v>
      </c>
      <c r="D131" s="205"/>
      <c r="E131" s="205"/>
      <c r="F131" s="206" t="s">
        <v>1473</v>
      </c>
      <c r="G131" s="205"/>
      <c r="H131" s="205" t="s">
        <v>1483</v>
      </c>
      <c r="I131" s="205" t="s">
        <v>1469</v>
      </c>
      <c r="J131" s="205">
        <v>20</v>
      </c>
      <c r="K131" s="227"/>
    </row>
    <row r="132" spans="2:11" s="1" customFormat="1" ht="15" customHeight="1">
      <c r="B132" s="224"/>
      <c r="C132" s="205" t="s">
        <v>1484</v>
      </c>
      <c r="D132" s="205"/>
      <c r="E132" s="205"/>
      <c r="F132" s="206" t="s">
        <v>1473</v>
      </c>
      <c r="G132" s="205"/>
      <c r="H132" s="205" t="s">
        <v>1485</v>
      </c>
      <c r="I132" s="205" t="s">
        <v>1469</v>
      </c>
      <c r="J132" s="205">
        <v>20</v>
      </c>
      <c r="K132" s="227"/>
    </row>
    <row r="133" spans="2:11" s="1" customFormat="1" ht="15" customHeight="1">
      <c r="B133" s="224"/>
      <c r="C133" s="181" t="s">
        <v>1472</v>
      </c>
      <c r="D133" s="181"/>
      <c r="E133" s="181"/>
      <c r="F133" s="202" t="s">
        <v>1473</v>
      </c>
      <c r="G133" s="181"/>
      <c r="H133" s="181" t="s">
        <v>1507</v>
      </c>
      <c r="I133" s="181" t="s">
        <v>1469</v>
      </c>
      <c r="J133" s="181">
        <v>50</v>
      </c>
      <c r="K133" s="227"/>
    </row>
    <row r="134" spans="2:11" s="1" customFormat="1" ht="15" customHeight="1">
      <c r="B134" s="224"/>
      <c r="C134" s="181" t="s">
        <v>1486</v>
      </c>
      <c r="D134" s="181"/>
      <c r="E134" s="181"/>
      <c r="F134" s="202" t="s">
        <v>1473</v>
      </c>
      <c r="G134" s="181"/>
      <c r="H134" s="181" t="s">
        <v>1507</v>
      </c>
      <c r="I134" s="181" t="s">
        <v>1469</v>
      </c>
      <c r="J134" s="181">
        <v>50</v>
      </c>
      <c r="K134" s="227"/>
    </row>
    <row r="135" spans="2:11" s="1" customFormat="1" ht="15" customHeight="1">
      <c r="B135" s="224"/>
      <c r="C135" s="181" t="s">
        <v>1492</v>
      </c>
      <c r="D135" s="181"/>
      <c r="E135" s="181"/>
      <c r="F135" s="202" t="s">
        <v>1473</v>
      </c>
      <c r="G135" s="181"/>
      <c r="H135" s="181" t="s">
        <v>1507</v>
      </c>
      <c r="I135" s="181" t="s">
        <v>1469</v>
      </c>
      <c r="J135" s="181">
        <v>50</v>
      </c>
      <c r="K135" s="227"/>
    </row>
    <row r="136" spans="2:11" s="1" customFormat="1" ht="15" customHeight="1">
      <c r="B136" s="224"/>
      <c r="C136" s="181" t="s">
        <v>1494</v>
      </c>
      <c r="D136" s="181"/>
      <c r="E136" s="181"/>
      <c r="F136" s="202" t="s">
        <v>1473</v>
      </c>
      <c r="G136" s="181"/>
      <c r="H136" s="181" t="s">
        <v>1507</v>
      </c>
      <c r="I136" s="181" t="s">
        <v>1469</v>
      </c>
      <c r="J136" s="181">
        <v>50</v>
      </c>
      <c r="K136" s="227"/>
    </row>
    <row r="137" spans="2:11" s="1" customFormat="1" ht="15" customHeight="1">
      <c r="B137" s="224"/>
      <c r="C137" s="181" t="s">
        <v>1495</v>
      </c>
      <c r="D137" s="181"/>
      <c r="E137" s="181"/>
      <c r="F137" s="202" t="s">
        <v>1473</v>
      </c>
      <c r="G137" s="181"/>
      <c r="H137" s="181" t="s">
        <v>1520</v>
      </c>
      <c r="I137" s="181" t="s">
        <v>1469</v>
      </c>
      <c r="J137" s="181">
        <v>255</v>
      </c>
      <c r="K137" s="227"/>
    </row>
    <row r="138" spans="2:11" s="1" customFormat="1" ht="15" customHeight="1">
      <c r="B138" s="224"/>
      <c r="C138" s="181" t="s">
        <v>1497</v>
      </c>
      <c r="D138" s="181"/>
      <c r="E138" s="181"/>
      <c r="F138" s="202" t="s">
        <v>1467</v>
      </c>
      <c r="G138" s="181"/>
      <c r="H138" s="181" t="s">
        <v>1521</v>
      </c>
      <c r="I138" s="181" t="s">
        <v>1499</v>
      </c>
      <c r="J138" s="181"/>
      <c r="K138" s="227"/>
    </row>
    <row r="139" spans="2:11" s="1" customFormat="1" ht="15" customHeight="1">
      <c r="B139" s="224"/>
      <c r="C139" s="181" t="s">
        <v>1500</v>
      </c>
      <c r="D139" s="181"/>
      <c r="E139" s="181"/>
      <c r="F139" s="202" t="s">
        <v>1467</v>
      </c>
      <c r="G139" s="181"/>
      <c r="H139" s="181" t="s">
        <v>1522</v>
      </c>
      <c r="I139" s="181" t="s">
        <v>1502</v>
      </c>
      <c r="J139" s="181"/>
      <c r="K139" s="227"/>
    </row>
    <row r="140" spans="2:11" s="1" customFormat="1" ht="15" customHeight="1">
      <c r="B140" s="224"/>
      <c r="C140" s="181" t="s">
        <v>1503</v>
      </c>
      <c r="D140" s="181"/>
      <c r="E140" s="181"/>
      <c r="F140" s="202" t="s">
        <v>1467</v>
      </c>
      <c r="G140" s="181"/>
      <c r="H140" s="181" t="s">
        <v>1503</v>
      </c>
      <c r="I140" s="181" t="s">
        <v>1502</v>
      </c>
      <c r="J140" s="181"/>
      <c r="K140" s="227"/>
    </row>
    <row r="141" spans="2:11" s="1" customFormat="1" ht="15" customHeight="1">
      <c r="B141" s="224"/>
      <c r="C141" s="181" t="s">
        <v>38</v>
      </c>
      <c r="D141" s="181"/>
      <c r="E141" s="181"/>
      <c r="F141" s="202" t="s">
        <v>1467</v>
      </c>
      <c r="G141" s="181"/>
      <c r="H141" s="181" t="s">
        <v>1523</v>
      </c>
      <c r="I141" s="181" t="s">
        <v>1502</v>
      </c>
      <c r="J141" s="181"/>
      <c r="K141" s="227"/>
    </row>
    <row r="142" spans="2:11" s="1" customFormat="1" ht="15" customHeight="1">
      <c r="B142" s="224"/>
      <c r="C142" s="181" t="s">
        <v>1524</v>
      </c>
      <c r="D142" s="181"/>
      <c r="E142" s="181"/>
      <c r="F142" s="202" t="s">
        <v>1467</v>
      </c>
      <c r="G142" s="181"/>
      <c r="H142" s="181" t="s">
        <v>1525</v>
      </c>
      <c r="I142" s="181" t="s">
        <v>1502</v>
      </c>
      <c r="J142" s="181"/>
      <c r="K142" s="227"/>
    </row>
    <row r="143" spans="2:11" s="1" customFormat="1" ht="15" customHeight="1">
      <c r="B143" s="228"/>
      <c r="C143" s="229"/>
      <c r="D143" s="229"/>
      <c r="E143" s="229"/>
      <c r="F143" s="229"/>
      <c r="G143" s="229"/>
      <c r="H143" s="229"/>
      <c r="I143" s="229"/>
      <c r="J143" s="229"/>
      <c r="K143" s="230"/>
    </row>
    <row r="144" spans="2:11" s="1" customFormat="1" ht="18.75" customHeight="1">
      <c r="B144" s="215"/>
      <c r="C144" s="215"/>
      <c r="D144" s="215"/>
      <c r="E144" s="215"/>
      <c r="F144" s="216"/>
      <c r="G144" s="215"/>
      <c r="H144" s="215"/>
      <c r="I144" s="215"/>
      <c r="J144" s="215"/>
      <c r="K144" s="215"/>
    </row>
    <row r="145" spans="2:11" s="1" customFormat="1" ht="18.75" customHeight="1"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</row>
    <row r="146" spans="2:11" s="1" customFormat="1" ht="7.5" customHeight="1">
      <c r="B146" s="189"/>
      <c r="C146" s="190"/>
      <c r="D146" s="190"/>
      <c r="E146" s="190"/>
      <c r="F146" s="190"/>
      <c r="G146" s="190"/>
      <c r="H146" s="190"/>
      <c r="I146" s="190"/>
      <c r="J146" s="190"/>
      <c r="K146" s="191"/>
    </row>
    <row r="147" spans="2:11" s="1" customFormat="1" ht="45" customHeight="1">
      <c r="B147" s="192"/>
      <c r="C147" s="464" t="s">
        <v>1526</v>
      </c>
      <c r="D147" s="464"/>
      <c r="E147" s="464"/>
      <c r="F147" s="464"/>
      <c r="G147" s="464"/>
      <c r="H147" s="464"/>
      <c r="I147" s="464"/>
      <c r="J147" s="464"/>
      <c r="K147" s="193"/>
    </row>
    <row r="148" spans="2:11" s="1" customFormat="1" ht="17.25" customHeight="1">
      <c r="B148" s="192"/>
      <c r="C148" s="194" t="s">
        <v>1461</v>
      </c>
      <c r="D148" s="194"/>
      <c r="E148" s="194"/>
      <c r="F148" s="194" t="s">
        <v>1462</v>
      </c>
      <c r="G148" s="195"/>
      <c r="H148" s="194" t="s">
        <v>54</v>
      </c>
      <c r="I148" s="194" t="s">
        <v>57</v>
      </c>
      <c r="J148" s="194" t="s">
        <v>1463</v>
      </c>
      <c r="K148" s="193"/>
    </row>
    <row r="149" spans="2:11" s="1" customFormat="1" ht="17.25" customHeight="1">
      <c r="B149" s="192"/>
      <c r="C149" s="196" t="s">
        <v>1464</v>
      </c>
      <c r="D149" s="196"/>
      <c r="E149" s="196"/>
      <c r="F149" s="197" t="s">
        <v>1465</v>
      </c>
      <c r="G149" s="198"/>
      <c r="H149" s="196"/>
      <c r="I149" s="196"/>
      <c r="J149" s="196" t="s">
        <v>1466</v>
      </c>
      <c r="K149" s="193"/>
    </row>
    <row r="150" spans="2:11" s="1" customFormat="1" ht="5.25" customHeight="1">
      <c r="B150" s="204"/>
      <c r="C150" s="199"/>
      <c r="D150" s="199"/>
      <c r="E150" s="199"/>
      <c r="F150" s="199"/>
      <c r="G150" s="200"/>
      <c r="H150" s="199"/>
      <c r="I150" s="199"/>
      <c r="J150" s="199"/>
      <c r="K150" s="227"/>
    </row>
    <row r="151" spans="2:11" s="1" customFormat="1" ht="15" customHeight="1">
      <c r="B151" s="204"/>
      <c r="C151" s="231" t="s">
        <v>1470</v>
      </c>
      <c r="D151" s="181"/>
      <c r="E151" s="181"/>
      <c r="F151" s="232" t="s">
        <v>1467</v>
      </c>
      <c r="G151" s="181"/>
      <c r="H151" s="231" t="s">
        <v>1507</v>
      </c>
      <c r="I151" s="231" t="s">
        <v>1469</v>
      </c>
      <c r="J151" s="231">
        <v>120</v>
      </c>
      <c r="K151" s="227"/>
    </row>
    <row r="152" spans="2:11" s="1" customFormat="1" ht="15" customHeight="1">
      <c r="B152" s="204"/>
      <c r="C152" s="231" t="s">
        <v>1516</v>
      </c>
      <c r="D152" s="181"/>
      <c r="E152" s="181"/>
      <c r="F152" s="232" t="s">
        <v>1467</v>
      </c>
      <c r="G152" s="181"/>
      <c r="H152" s="231" t="s">
        <v>1527</v>
      </c>
      <c r="I152" s="231" t="s">
        <v>1469</v>
      </c>
      <c r="J152" s="231" t="s">
        <v>1518</v>
      </c>
      <c r="K152" s="227"/>
    </row>
    <row r="153" spans="2:11" s="1" customFormat="1" ht="15" customHeight="1">
      <c r="B153" s="204"/>
      <c r="C153" s="231" t="s">
        <v>1415</v>
      </c>
      <c r="D153" s="181"/>
      <c r="E153" s="181"/>
      <c r="F153" s="232" t="s">
        <v>1467</v>
      </c>
      <c r="G153" s="181"/>
      <c r="H153" s="231" t="s">
        <v>1528</v>
      </c>
      <c r="I153" s="231" t="s">
        <v>1469</v>
      </c>
      <c r="J153" s="231" t="s">
        <v>1518</v>
      </c>
      <c r="K153" s="227"/>
    </row>
    <row r="154" spans="2:11" s="1" customFormat="1" ht="15" customHeight="1">
      <c r="B154" s="204"/>
      <c r="C154" s="231" t="s">
        <v>1472</v>
      </c>
      <c r="D154" s="181"/>
      <c r="E154" s="181"/>
      <c r="F154" s="232" t="s">
        <v>1473</v>
      </c>
      <c r="G154" s="181"/>
      <c r="H154" s="231" t="s">
        <v>1507</v>
      </c>
      <c r="I154" s="231" t="s">
        <v>1469</v>
      </c>
      <c r="J154" s="231">
        <v>50</v>
      </c>
      <c r="K154" s="227"/>
    </row>
    <row r="155" spans="2:11" s="1" customFormat="1" ht="15" customHeight="1">
      <c r="B155" s="204"/>
      <c r="C155" s="231" t="s">
        <v>1475</v>
      </c>
      <c r="D155" s="181"/>
      <c r="E155" s="181"/>
      <c r="F155" s="232" t="s">
        <v>1467</v>
      </c>
      <c r="G155" s="181"/>
      <c r="H155" s="231" t="s">
        <v>1507</v>
      </c>
      <c r="I155" s="231" t="s">
        <v>1477</v>
      </c>
      <c r="J155" s="231"/>
      <c r="K155" s="227"/>
    </row>
    <row r="156" spans="2:11" s="1" customFormat="1" ht="15" customHeight="1">
      <c r="B156" s="204"/>
      <c r="C156" s="231" t="s">
        <v>1486</v>
      </c>
      <c r="D156" s="181"/>
      <c r="E156" s="181"/>
      <c r="F156" s="232" t="s">
        <v>1473</v>
      </c>
      <c r="G156" s="181"/>
      <c r="H156" s="231" t="s">
        <v>1507</v>
      </c>
      <c r="I156" s="231" t="s">
        <v>1469</v>
      </c>
      <c r="J156" s="231">
        <v>50</v>
      </c>
      <c r="K156" s="227"/>
    </row>
    <row r="157" spans="2:11" s="1" customFormat="1" ht="15" customHeight="1">
      <c r="B157" s="204"/>
      <c r="C157" s="231" t="s">
        <v>1494</v>
      </c>
      <c r="D157" s="181"/>
      <c r="E157" s="181"/>
      <c r="F157" s="232" t="s">
        <v>1473</v>
      </c>
      <c r="G157" s="181"/>
      <c r="H157" s="231" t="s">
        <v>1507</v>
      </c>
      <c r="I157" s="231" t="s">
        <v>1469</v>
      </c>
      <c r="J157" s="231">
        <v>50</v>
      </c>
      <c r="K157" s="227"/>
    </row>
    <row r="158" spans="2:11" s="1" customFormat="1" ht="15" customHeight="1">
      <c r="B158" s="204"/>
      <c r="C158" s="231" t="s">
        <v>1492</v>
      </c>
      <c r="D158" s="181"/>
      <c r="E158" s="181"/>
      <c r="F158" s="232" t="s">
        <v>1473</v>
      </c>
      <c r="G158" s="181"/>
      <c r="H158" s="231" t="s">
        <v>1507</v>
      </c>
      <c r="I158" s="231" t="s">
        <v>1469</v>
      </c>
      <c r="J158" s="231">
        <v>50</v>
      </c>
      <c r="K158" s="227"/>
    </row>
    <row r="159" spans="2:11" s="1" customFormat="1" ht="15" customHeight="1">
      <c r="B159" s="204"/>
      <c r="C159" s="231" t="s">
        <v>99</v>
      </c>
      <c r="D159" s="181"/>
      <c r="E159" s="181"/>
      <c r="F159" s="232" t="s">
        <v>1467</v>
      </c>
      <c r="G159" s="181"/>
      <c r="H159" s="231" t="s">
        <v>1529</v>
      </c>
      <c r="I159" s="231" t="s">
        <v>1469</v>
      </c>
      <c r="J159" s="231" t="s">
        <v>1530</v>
      </c>
      <c r="K159" s="227"/>
    </row>
    <row r="160" spans="2:11" s="1" customFormat="1" ht="15" customHeight="1">
      <c r="B160" s="204"/>
      <c r="C160" s="231" t="s">
        <v>1531</v>
      </c>
      <c r="D160" s="181"/>
      <c r="E160" s="181"/>
      <c r="F160" s="232" t="s">
        <v>1467</v>
      </c>
      <c r="G160" s="181"/>
      <c r="H160" s="231" t="s">
        <v>1532</v>
      </c>
      <c r="I160" s="231" t="s">
        <v>1502</v>
      </c>
      <c r="J160" s="231"/>
      <c r="K160" s="227"/>
    </row>
    <row r="161" spans="2:11" s="1" customFormat="1" ht="15" customHeight="1">
      <c r="B161" s="233"/>
      <c r="C161" s="213"/>
      <c r="D161" s="213"/>
      <c r="E161" s="213"/>
      <c r="F161" s="213"/>
      <c r="G161" s="213"/>
      <c r="H161" s="213"/>
      <c r="I161" s="213"/>
      <c r="J161" s="213"/>
      <c r="K161" s="234"/>
    </row>
    <row r="162" spans="2:11" s="1" customFormat="1" ht="18.75" customHeight="1">
      <c r="B162" s="215"/>
      <c r="C162" s="225"/>
      <c r="D162" s="225"/>
      <c r="E162" s="225"/>
      <c r="F162" s="235"/>
      <c r="G162" s="225"/>
      <c r="H162" s="225"/>
      <c r="I162" s="225"/>
      <c r="J162" s="225"/>
      <c r="K162" s="215"/>
    </row>
    <row r="163" spans="2:11" s="1" customFormat="1" ht="18.75" customHeight="1"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</row>
    <row r="164" spans="2:11" s="1" customFormat="1" ht="7.5" customHeight="1">
      <c r="B164" s="170"/>
      <c r="C164" s="171"/>
      <c r="D164" s="171"/>
      <c r="E164" s="171"/>
      <c r="F164" s="171"/>
      <c r="G164" s="171"/>
      <c r="H164" s="171"/>
      <c r="I164" s="171"/>
      <c r="J164" s="171"/>
      <c r="K164" s="172"/>
    </row>
    <row r="165" spans="2:11" s="1" customFormat="1" ht="45" customHeight="1">
      <c r="B165" s="173"/>
      <c r="C165" s="462" t="s">
        <v>1533</v>
      </c>
      <c r="D165" s="462"/>
      <c r="E165" s="462"/>
      <c r="F165" s="462"/>
      <c r="G165" s="462"/>
      <c r="H165" s="462"/>
      <c r="I165" s="462"/>
      <c r="J165" s="462"/>
      <c r="K165" s="174"/>
    </row>
    <row r="166" spans="2:11" s="1" customFormat="1" ht="17.25" customHeight="1">
      <c r="B166" s="173"/>
      <c r="C166" s="194" t="s">
        <v>1461</v>
      </c>
      <c r="D166" s="194"/>
      <c r="E166" s="194"/>
      <c r="F166" s="194" t="s">
        <v>1462</v>
      </c>
      <c r="G166" s="236"/>
      <c r="H166" s="237" t="s">
        <v>54</v>
      </c>
      <c r="I166" s="237" t="s">
        <v>57</v>
      </c>
      <c r="J166" s="194" t="s">
        <v>1463</v>
      </c>
      <c r="K166" s="174"/>
    </row>
    <row r="167" spans="2:11" s="1" customFormat="1" ht="17.25" customHeight="1">
      <c r="B167" s="175"/>
      <c r="C167" s="196" t="s">
        <v>1464</v>
      </c>
      <c r="D167" s="196"/>
      <c r="E167" s="196"/>
      <c r="F167" s="197" t="s">
        <v>1465</v>
      </c>
      <c r="G167" s="238"/>
      <c r="H167" s="239"/>
      <c r="I167" s="239"/>
      <c r="J167" s="196" t="s">
        <v>1466</v>
      </c>
      <c r="K167" s="176"/>
    </row>
    <row r="168" spans="2:11" s="1" customFormat="1" ht="5.25" customHeight="1">
      <c r="B168" s="204"/>
      <c r="C168" s="199"/>
      <c r="D168" s="199"/>
      <c r="E168" s="199"/>
      <c r="F168" s="199"/>
      <c r="G168" s="200"/>
      <c r="H168" s="199"/>
      <c r="I168" s="199"/>
      <c r="J168" s="199"/>
      <c r="K168" s="227"/>
    </row>
    <row r="169" spans="2:11" s="1" customFormat="1" ht="15" customHeight="1">
      <c r="B169" s="204"/>
      <c r="C169" s="181" t="s">
        <v>1470</v>
      </c>
      <c r="D169" s="181"/>
      <c r="E169" s="181"/>
      <c r="F169" s="202" t="s">
        <v>1467</v>
      </c>
      <c r="G169" s="181"/>
      <c r="H169" s="181" t="s">
        <v>1507</v>
      </c>
      <c r="I169" s="181" t="s">
        <v>1469</v>
      </c>
      <c r="J169" s="181">
        <v>120</v>
      </c>
      <c r="K169" s="227"/>
    </row>
    <row r="170" spans="2:11" s="1" customFormat="1" ht="15" customHeight="1">
      <c r="B170" s="204"/>
      <c r="C170" s="181" t="s">
        <v>1516</v>
      </c>
      <c r="D170" s="181"/>
      <c r="E170" s="181"/>
      <c r="F170" s="202" t="s">
        <v>1467</v>
      </c>
      <c r="G170" s="181"/>
      <c r="H170" s="181" t="s">
        <v>1517</v>
      </c>
      <c r="I170" s="181" t="s">
        <v>1469</v>
      </c>
      <c r="J170" s="181" t="s">
        <v>1518</v>
      </c>
      <c r="K170" s="227"/>
    </row>
    <row r="171" spans="2:11" s="1" customFormat="1" ht="15" customHeight="1">
      <c r="B171" s="204"/>
      <c r="C171" s="181" t="s">
        <v>1415</v>
      </c>
      <c r="D171" s="181"/>
      <c r="E171" s="181"/>
      <c r="F171" s="202" t="s">
        <v>1467</v>
      </c>
      <c r="G171" s="181"/>
      <c r="H171" s="181" t="s">
        <v>1534</v>
      </c>
      <c r="I171" s="181" t="s">
        <v>1469</v>
      </c>
      <c r="J171" s="181" t="s">
        <v>1518</v>
      </c>
      <c r="K171" s="227"/>
    </row>
    <row r="172" spans="2:11" s="1" customFormat="1" ht="15" customHeight="1">
      <c r="B172" s="204"/>
      <c r="C172" s="181" t="s">
        <v>1472</v>
      </c>
      <c r="D172" s="181"/>
      <c r="E172" s="181"/>
      <c r="F172" s="202" t="s">
        <v>1473</v>
      </c>
      <c r="G172" s="181"/>
      <c r="H172" s="181" t="s">
        <v>1534</v>
      </c>
      <c r="I172" s="181" t="s">
        <v>1469</v>
      </c>
      <c r="J172" s="181">
        <v>50</v>
      </c>
      <c r="K172" s="227"/>
    </row>
    <row r="173" spans="2:11" s="1" customFormat="1" ht="15" customHeight="1">
      <c r="B173" s="204"/>
      <c r="C173" s="181" t="s">
        <v>1475</v>
      </c>
      <c r="D173" s="181"/>
      <c r="E173" s="181"/>
      <c r="F173" s="202" t="s">
        <v>1467</v>
      </c>
      <c r="G173" s="181"/>
      <c r="H173" s="181" t="s">
        <v>1534</v>
      </c>
      <c r="I173" s="181" t="s">
        <v>1477</v>
      </c>
      <c r="J173" s="181"/>
      <c r="K173" s="227"/>
    </row>
    <row r="174" spans="2:11" s="1" customFormat="1" ht="15" customHeight="1">
      <c r="B174" s="204"/>
      <c r="C174" s="181" t="s">
        <v>1486</v>
      </c>
      <c r="D174" s="181"/>
      <c r="E174" s="181"/>
      <c r="F174" s="202" t="s">
        <v>1473</v>
      </c>
      <c r="G174" s="181"/>
      <c r="H174" s="181" t="s">
        <v>1534</v>
      </c>
      <c r="I174" s="181" t="s">
        <v>1469</v>
      </c>
      <c r="J174" s="181">
        <v>50</v>
      </c>
      <c r="K174" s="227"/>
    </row>
    <row r="175" spans="2:11" s="1" customFormat="1" ht="15" customHeight="1">
      <c r="B175" s="204"/>
      <c r="C175" s="181" t="s">
        <v>1494</v>
      </c>
      <c r="D175" s="181"/>
      <c r="E175" s="181"/>
      <c r="F175" s="202" t="s">
        <v>1473</v>
      </c>
      <c r="G175" s="181"/>
      <c r="H175" s="181" t="s">
        <v>1534</v>
      </c>
      <c r="I175" s="181" t="s">
        <v>1469</v>
      </c>
      <c r="J175" s="181">
        <v>50</v>
      </c>
      <c r="K175" s="227"/>
    </row>
    <row r="176" spans="2:11" s="1" customFormat="1" ht="15" customHeight="1">
      <c r="B176" s="204"/>
      <c r="C176" s="181" t="s">
        <v>1492</v>
      </c>
      <c r="D176" s="181"/>
      <c r="E176" s="181"/>
      <c r="F176" s="202" t="s">
        <v>1473</v>
      </c>
      <c r="G176" s="181"/>
      <c r="H176" s="181" t="s">
        <v>1534</v>
      </c>
      <c r="I176" s="181" t="s">
        <v>1469</v>
      </c>
      <c r="J176" s="181">
        <v>50</v>
      </c>
      <c r="K176" s="227"/>
    </row>
    <row r="177" spans="2:11" s="1" customFormat="1" ht="15" customHeight="1">
      <c r="B177" s="204"/>
      <c r="C177" s="181" t="s">
        <v>132</v>
      </c>
      <c r="D177" s="181"/>
      <c r="E177" s="181"/>
      <c r="F177" s="202" t="s">
        <v>1467</v>
      </c>
      <c r="G177" s="181"/>
      <c r="H177" s="181" t="s">
        <v>1535</v>
      </c>
      <c r="I177" s="181" t="s">
        <v>1536</v>
      </c>
      <c r="J177" s="181"/>
      <c r="K177" s="227"/>
    </row>
    <row r="178" spans="2:11" s="1" customFormat="1" ht="15" customHeight="1">
      <c r="B178" s="204"/>
      <c r="C178" s="181" t="s">
        <v>57</v>
      </c>
      <c r="D178" s="181"/>
      <c r="E178" s="181"/>
      <c r="F178" s="202" t="s">
        <v>1467</v>
      </c>
      <c r="G178" s="181"/>
      <c r="H178" s="181" t="s">
        <v>1537</v>
      </c>
      <c r="I178" s="181" t="s">
        <v>1538</v>
      </c>
      <c r="J178" s="181">
        <v>1</v>
      </c>
      <c r="K178" s="227"/>
    </row>
    <row r="179" spans="2:11" s="1" customFormat="1" ht="15" customHeight="1">
      <c r="B179" s="204"/>
      <c r="C179" s="181" t="s">
        <v>53</v>
      </c>
      <c r="D179" s="181"/>
      <c r="E179" s="181"/>
      <c r="F179" s="202" t="s">
        <v>1467</v>
      </c>
      <c r="G179" s="181"/>
      <c r="H179" s="181" t="s">
        <v>1539</v>
      </c>
      <c r="I179" s="181" t="s">
        <v>1469</v>
      </c>
      <c r="J179" s="181">
        <v>20</v>
      </c>
      <c r="K179" s="227"/>
    </row>
    <row r="180" spans="2:11" s="1" customFormat="1" ht="15" customHeight="1">
      <c r="B180" s="204"/>
      <c r="C180" s="181" t="s">
        <v>54</v>
      </c>
      <c r="D180" s="181"/>
      <c r="E180" s="181"/>
      <c r="F180" s="202" t="s">
        <v>1467</v>
      </c>
      <c r="G180" s="181"/>
      <c r="H180" s="181" t="s">
        <v>1540</v>
      </c>
      <c r="I180" s="181" t="s">
        <v>1469</v>
      </c>
      <c r="J180" s="181">
        <v>255</v>
      </c>
      <c r="K180" s="227"/>
    </row>
    <row r="181" spans="2:11" s="1" customFormat="1" ht="15" customHeight="1">
      <c r="B181" s="204"/>
      <c r="C181" s="181" t="s">
        <v>133</v>
      </c>
      <c r="D181" s="181"/>
      <c r="E181" s="181"/>
      <c r="F181" s="202" t="s">
        <v>1467</v>
      </c>
      <c r="G181" s="181"/>
      <c r="H181" s="181" t="s">
        <v>1431</v>
      </c>
      <c r="I181" s="181" t="s">
        <v>1469</v>
      </c>
      <c r="J181" s="181">
        <v>10</v>
      </c>
      <c r="K181" s="227"/>
    </row>
    <row r="182" spans="2:11" s="1" customFormat="1" ht="15" customHeight="1">
      <c r="B182" s="204"/>
      <c r="C182" s="181" t="s">
        <v>134</v>
      </c>
      <c r="D182" s="181"/>
      <c r="E182" s="181"/>
      <c r="F182" s="202" t="s">
        <v>1467</v>
      </c>
      <c r="G182" s="181"/>
      <c r="H182" s="181" t="s">
        <v>1541</v>
      </c>
      <c r="I182" s="181" t="s">
        <v>1502</v>
      </c>
      <c r="J182" s="181"/>
      <c r="K182" s="227"/>
    </row>
    <row r="183" spans="2:11" s="1" customFormat="1" ht="15" customHeight="1">
      <c r="B183" s="204"/>
      <c r="C183" s="181" t="s">
        <v>1542</v>
      </c>
      <c r="D183" s="181"/>
      <c r="E183" s="181"/>
      <c r="F183" s="202" t="s">
        <v>1467</v>
      </c>
      <c r="G183" s="181"/>
      <c r="H183" s="181" t="s">
        <v>1543</v>
      </c>
      <c r="I183" s="181" t="s">
        <v>1502</v>
      </c>
      <c r="J183" s="181"/>
      <c r="K183" s="227"/>
    </row>
    <row r="184" spans="2:11" s="1" customFormat="1" ht="15" customHeight="1">
      <c r="B184" s="204"/>
      <c r="C184" s="181" t="s">
        <v>1531</v>
      </c>
      <c r="D184" s="181"/>
      <c r="E184" s="181"/>
      <c r="F184" s="202" t="s">
        <v>1467</v>
      </c>
      <c r="G184" s="181"/>
      <c r="H184" s="181" t="s">
        <v>1544</v>
      </c>
      <c r="I184" s="181" t="s">
        <v>1502</v>
      </c>
      <c r="J184" s="181"/>
      <c r="K184" s="227"/>
    </row>
    <row r="185" spans="2:11" s="1" customFormat="1" ht="15" customHeight="1">
      <c r="B185" s="204"/>
      <c r="C185" s="181" t="s">
        <v>136</v>
      </c>
      <c r="D185" s="181"/>
      <c r="E185" s="181"/>
      <c r="F185" s="202" t="s">
        <v>1473</v>
      </c>
      <c r="G185" s="181"/>
      <c r="H185" s="181" t="s">
        <v>1545</v>
      </c>
      <c r="I185" s="181" t="s">
        <v>1469</v>
      </c>
      <c r="J185" s="181">
        <v>50</v>
      </c>
      <c r="K185" s="227"/>
    </row>
    <row r="186" spans="2:11" s="1" customFormat="1" ht="15" customHeight="1">
      <c r="B186" s="204"/>
      <c r="C186" s="181" t="s">
        <v>1546</v>
      </c>
      <c r="D186" s="181"/>
      <c r="E186" s="181"/>
      <c r="F186" s="202" t="s">
        <v>1473</v>
      </c>
      <c r="G186" s="181"/>
      <c r="H186" s="181" t="s">
        <v>1547</v>
      </c>
      <c r="I186" s="181" t="s">
        <v>1548</v>
      </c>
      <c r="J186" s="181"/>
      <c r="K186" s="227"/>
    </row>
    <row r="187" spans="2:11" s="1" customFormat="1" ht="15" customHeight="1">
      <c r="B187" s="204"/>
      <c r="C187" s="181" t="s">
        <v>1549</v>
      </c>
      <c r="D187" s="181"/>
      <c r="E187" s="181"/>
      <c r="F187" s="202" t="s">
        <v>1473</v>
      </c>
      <c r="G187" s="181"/>
      <c r="H187" s="181" t="s">
        <v>1550</v>
      </c>
      <c r="I187" s="181" t="s">
        <v>1548</v>
      </c>
      <c r="J187" s="181"/>
      <c r="K187" s="227"/>
    </row>
    <row r="188" spans="2:11" s="1" customFormat="1" ht="15" customHeight="1">
      <c r="B188" s="204"/>
      <c r="C188" s="181" t="s">
        <v>1551</v>
      </c>
      <c r="D188" s="181"/>
      <c r="E188" s="181"/>
      <c r="F188" s="202" t="s">
        <v>1473</v>
      </c>
      <c r="G188" s="181"/>
      <c r="H188" s="181" t="s">
        <v>1552</v>
      </c>
      <c r="I188" s="181" t="s">
        <v>1548</v>
      </c>
      <c r="J188" s="181"/>
      <c r="K188" s="227"/>
    </row>
    <row r="189" spans="2:11" s="1" customFormat="1" ht="15" customHeight="1">
      <c r="B189" s="204"/>
      <c r="C189" s="240" t="s">
        <v>1553</v>
      </c>
      <c r="D189" s="181"/>
      <c r="E189" s="181"/>
      <c r="F189" s="202" t="s">
        <v>1473</v>
      </c>
      <c r="G189" s="181"/>
      <c r="H189" s="181" t="s">
        <v>1554</v>
      </c>
      <c r="I189" s="181" t="s">
        <v>1555</v>
      </c>
      <c r="J189" s="241" t="s">
        <v>1556</v>
      </c>
      <c r="K189" s="227"/>
    </row>
    <row r="190" spans="2:11" s="1" customFormat="1" ht="15" customHeight="1">
      <c r="B190" s="204"/>
      <c r="C190" s="240" t="s">
        <v>42</v>
      </c>
      <c r="D190" s="181"/>
      <c r="E190" s="181"/>
      <c r="F190" s="202" t="s">
        <v>1467</v>
      </c>
      <c r="G190" s="181"/>
      <c r="H190" s="178" t="s">
        <v>1557</v>
      </c>
      <c r="I190" s="181" t="s">
        <v>1558</v>
      </c>
      <c r="J190" s="181"/>
      <c r="K190" s="227"/>
    </row>
    <row r="191" spans="2:11" s="1" customFormat="1" ht="15" customHeight="1">
      <c r="B191" s="204"/>
      <c r="C191" s="240" t="s">
        <v>1559</v>
      </c>
      <c r="D191" s="181"/>
      <c r="E191" s="181"/>
      <c r="F191" s="202" t="s">
        <v>1467</v>
      </c>
      <c r="G191" s="181"/>
      <c r="H191" s="181" t="s">
        <v>1560</v>
      </c>
      <c r="I191" s="181" t="s">
        <v>1502</v>
      </c>
      <c r="J191" s="181"/>
      <c r="K191" s="227"/>
    </row>
    <row r="192" spans="2:11" s="1" customFormat="1" ht="15" customHeight="1">
      <c r="B192" s="204"/>
      <c r="C192" s="240" t="s">
        <v>1561</v>
      </c>
      <c r="D192" s="181"/>
      <c r="E192" s="181"/>
      <c r="F192" s="202" t="s">
        <v>1467</v>
      </c>
      <c r="G192" s="181"/>
      <c r="H192" s="181" t="s">
        <v>1562</v>
      </c>
      <c r="I192" s="181" t="s">
        <v>1502</v>
      </c>
      <c r="J192" s="181"/>
      <c r="K192" s="227"/>
    </row>
    <row r="193" spans="2:11" s="1" customFormat="1" ht="15" customHeight="1">
      <c r="B193" s="204"/>
      <c r="C193" s="240" t="s">
        <v>1563</v>
      </c>
      <c r="D193" s="181"/>
      <c r="E193" s="181"/>
      <c r="F193" s="202" t="s">
        <v>1473</v>
      </c>
      <c r="G193" s="181"/>
      <c r="H193" s="181" t="s">
        <v>1564</v>
      </c>
      <c r="I193" s="181" t="s">
        <v>1502</v>
      </c>
      <c r="J193" s="181"/>
      <c r="K193" s="227"/>
    </row>
    <row r="194" spans="2:11" s="1" customFormat="1" ht="15" customHeight="1">
      <c r="B194" s="233"/>
      <c r="C194" s="242"/>
      <c r="D194" s="213"/>
      <c r="E194" s="213"/>
      <c r="F194" s="213"/>
      <c r="G194" s="213"/>
      <c r="H194" s="213"/>
      <c r="I194" s="213"/>
      <c r="J194" s="213"/>
      <c r="K194" s="234"/>
    </row>
    <row r="195" spans="2:11" s="1" customFormat="1" ht="18.75" customHeight="1">
      <c r="B195" s="215"/>
      <c r="C195" s="225"/>
      <c r="D195" s="225"/>
      <c r="E195" s="225"/>
      <c r="F195" s="235"/>
      <c r="G195" s="225"/>
      <c r="H195" s="225"/>
      <c r="I195" s="225"/>
      <c r="J195" s="225"/>
      <c r="K195" s="215"/>
    </row>
    <row r="196" spans="2:11" s="1" customFormat="1" ht="18.75" customHeight="1">
      <c r="B196" s="215"/>
      <c r="C196" s="225"/>
      <c r="D196" s="225"/>
      <c r="E196" s="225"/>
      <c r="F196" s="235"/>
      <c r="G196" s="225"/>
      <c r="H196" s="225"/>
      <c r="I196" s="225"/>
      <c r="J196" s="225"/>
      <c r="K196" s="215"/>
    </row>
    <row r="197" spans="2:11" s="1" customFormat="1" ht="18.75" customHeight="1"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</row>
    <row r="198" spans="2:11" s="1" customFormat="1" ht="13.5">
      <c r="B198" s="170"/>
      <c r="C198" s="171"/>
      <c r="D198" s="171"/>
      <c r="E198" s="171"/>
      <c r="F198" s="171"/>
      <c r="G198" s="171"/>
      <c r="H198" s="171"/>
      <c r="I198" s="171"/>
      <c r="J198" s="171"/>
      <c r="K198" s="172"/>
    </row>
    <row r="199" spans="2:11" s="1" customFormat="1" ht="21">
      <c r="B199" s="173"/>
      <c r="C199" s="462" t="s">
        <v>1565</v>
      </c>
      <c r="D199" s="462"/>
      <c r="E199" s="462"/>
      <c r="F199" s="462"/>
      <c r="G199" s="462"/>
      <c r="H199" s="462"/>
      <c r="I199" s="462"/>
      <c r="J199" s="462"/>
      <c r="K199" s="174"/>
    </row>
    <row r="200" spans="2:11" s="1" customFormat="1" ht="25.5" customHeight="1">
      <c r="B200" s="173"/>
      <c r="C200" s="243" t="s">
        <v>1566</v>
      </c>
      <c r="D200" s="243"/>
      <c r="E200" s="243"/>
      <c r="F200" s="243" t="s">
        <v>1567</v>
      </c>
      <c r="G200" s="244"/>
      <c r="H200" s="468" t="s">
        <v>1568</v>
      </c>
      <c r="I200" s="468"/>
      <c r="J200" s="468"/>
      <c r="K200" s="174"/>
    </row>
    <row r="201" spans="2:11" s="1" customFormat="1" ht="5.25" customHeight="1">
      <c r="B201" s="204"/>
      <c r="C201" s="199"/>
      <c r="D201" s="199"/>
      <c r="E201" s="199"/>
      <c r="F201" s="199"/>
      <c r="G201" s="225"/>
      <c r="H201" s="199"/>
      <c r="I201" s="199"/>
      <c r="J201" s="199"/>
      <c r="K201" s="227"/>
    </row>
    <row r="202" spans="2:11" s="1" customFormat="1" ht="15" customHeight="1">
      <c r="B202" s="204"/>
      <c r="C202" s="181" t="s">
        <v>1558</v>
      </c>
      <c r="D202" s="181"/>
      <c r="E202" s="181"/>
      <c r="F202" s="202" t="s">
        <v>43</v>
      </c>
      <c r="G202" s="181"/>
      <c r="H202" s="467" t="s">
        <v>1569</v>
      </c>
      <c r="I202" s="467"/>
      <c r="J202" s="467"/>
      <c r="K202" s="227"/>
    </row>
    <row r="203" spans="2:11" s="1" customFormat="1" ht="15" customHeight="1">
      <c r="B203" s="204"/>
      <c r="C203" s="181"/>
      <c r="D203" s="181"/>
      <c r="E203" s="181"/>
      <c r="F203" s="202" t="s">
        <v>44</v>
      </c>
      <c r="G203" s="181"/>
      <c r="H203" s="467" t="s">
        <v>1570</v>
      </c>
      <c r="I203" s="467"/>
      <c r="J203" s="467"/>
      <c r="K203" s="227"/>
    </row>
    <row r="204" spans="2:11" s="1" customFormat="1" ht="15" customHeight="1">
      <c r="B204" s="204"/>
      <c r="C204" s="181"/>
      <c r="D204" s="181"/>
      <c r="E204" s="181"/>
      <c r="F204" s="202" t="s">
        <v>47</v>
      </c>
      <c r="G204" s="181"/>
      <c r="H204" s="467" t="s">
        <v>1571</v>
      </c>
      <c r="I204" s="467"/>
      <c r="J204" s="467"/>
      <c r="K204" s="227"/>
    </row>
    <row r="205" spans="2:11" s="1" customFormat="1" ht="15" customHeight="1">
      <c r="B205" s="204"/>
      <c r="C205" s="181"/>
      <c r="D205" s="181"/>
      <c r="E205" s="181"/>
      <c r="F205" s="202" t="s">
        <v>45</v>
      </c>
      <c r="G205" s="181"/>
      <c r="H205" s="467" t="s">
        <v>1572</v>
      </c>
      <c r="I205" s="467"/>
      <c r="J205" s="467"/>
      <c r="K205" s="227"/>
    </row>
    <row r="206" spans="2:11" s="1" customFormat="1" ht="15" customHeight="1">
      <c r="B206" s="204"/>
      <c r="C206" s="181"/>
      <c r="D206" s="181"/>
      <c r="E206" s="181"/>
      <c r="F206" s="202" t="s">
        <v>46</v>
      </c>
      <c r="G206" s="181"/>
      <c r="H206" s="467" t="s">
        <v>1573</v>
      </c>
      <c r="I206" s="467"/>
      <c r="J206" s="467"/>
      <c r="K206" s="227"/>
    </row>
    <row r="207" spans="2:11" s="1" customFormat="1" ht="15" customHeight="1">
      <c r="B207" s="204"/>
      <c r="C207" s="181"/>
      <c r="D207" s="181"/>
      <c r="E207" s="181"/>
      <c r="F207" s="202"/>
      <c r="G207" s="181"/>
      <c r="H207" s="181"/>
      <c r="I207" s="181"/>
      <c r="J207" s="181"/>
      <c r="K207" s="227"/>
    </row>
    <row r="208" spans="2:11" s="1" customFormat="1" ht="15" customHeight="1">
      <c r="B208" s="204"/>
      <c r="C208" s="181" t="s">
        <v>1514</v>
      </c>
      <c r="D208" s="181"/>
      <c r="E208" s="181"/>
      <c r="F208" s="202" t="s">
        <v>79</v>
      </c>
      <c r="G208" s="181"/>
      <c r="H208" s="467" t="s">
        <v>1574</v>
      </c>
      <c r="I208" s="467"/>
      <c r="J208" s="467"/>
      <c r="K208" s="227"/>
    </row>
    <row r="209" spans="2:11" s="1" customFormat="1" ht="15" customHeight="1">
      <c r="B209" s="204"/>
      <c r="C209" s="181"/>
      <c r="D209" s="181"/>
      <c r="E209" s="181"/>
      <c r="F209" s="202" t="s">
        <v>1409</v>
      </c>
      <c r="G209" s="181"/>
      <c r="H209" s="467" t="s">
        <v>1410</v>
      </c>
      <c r="I209" s="467"/>
      <c r="J209" s="467"/>
      <c r="K209" s="227"/>
    </row>
    <row r="210" spans="2:11" s="1" customFormat="1" ht="15" customHeight="1">
      <c r="B210" s="204"/>
      <c r="C210" s="181"/>
      <c r="D210" s="181"/>
      <c r="E210" s="181"/>
      <c r="F210" s="202" t="s">
        <v>1407</v>
      </c>
      <c r="G210" s="181"/>
      <c r="H210" s="467" t="s">
        <v>1575</v>
      </c>
      <c r="I210" s="467"/>
      <c r="J210" s="467"/>
      <c r="K210" s="227"/>
    </row>
    <row r="211" spans="2:11" s="1" customFormat="1" ht="15" customHeight="1">
      <c r="B211" s="245"/>
      <c r="C211" s="181"/>
      <c r="D211" s="181"/>
      <c r="E211" s="181"/>
      <c r="F211" s="202" t="s">
        <v>1411</v>
      </c>
      <c r="G211" s="240"/>
      <c r="H211" s="466" t="s">
        <v>1412</v>
      </c>
      <c r="I211" s="466"/>
      <c r="J211" s="466"/>
      <c r="K211" s="246"/>
    </row>
    <row r="212" spans="2:11" s="1" customFormat="1" ht="15" customHeight="1">
      <c r="B212" s="245"/>
      <c r="C212" s="181"/>
      <c r="D212" s="181"/>
      <c r="E212" s="181"/>
      <c r="F212" s="202" t="s">
        <v>1413</v>
      </c>
      <c r="G212" s="240"/>
      <c r="H212" s="466" t="s">
        <v>892</v>
      </c>
      <c r="I212" s="466"/>
      <c r="J212" s="466"/>
      <c r="K212" s="246"/>
    </row>
    <row r="213" spans="2:11" s="1" customFormat="1" ht="15" customHeight="1">
      <c r="B213" s="245"/>
      <c r="C213" s="181"/>
      <c r="D213" s="181"/>
      <c r="E213" s="181"/>
      <c r="F213" s="202"/>
      <c r="G213" s="240"/>
      <c r="H213" s="231"/>
      <c r="I213" s="231"/>
      <c r="J213" s="231"/>
      <c r="K213" s="246"/>
    </row>
    <row r="214" spans="2:11" s="1" customFormat="1" ht="15" customHeight="1">
      <c r="B214" s="245"/>
      <c r="C214" s="181" t="s">
        <v>1538</v>
      </c>
      <c r="D214" s="181"/>
      <c r="E214" s="181"/>
      <c r="F214" s="202">
        <v>1</v>
      </c>
      <c r="G214" s="240"/>
      <c r="H214" s="466" t="s">
        <v>1576</v>
      </c>
      <c r="I214" s="466"/>
      <c r="J214" s="466"/>
      <c r="K214" s="246"/>
    </row>
    <row r="215" spans="2:11" s="1" customFormat="1" ht="15" customHeight="1">
      <c r="B215" s="245"/>
      <c r="C215" s="181"/>
      <c r="D215" s="181"/>
      <c r="E215" s="181"/>
      <c r="F215" s="202">
        <v>2</v>
      </c>
      <c r="G215" s="240"/>
      <c r="H215" s="466" t="s">
        <v>1577</v>
      </c>
      <c r="I215" s="466"/>
      <c r="J215" s="466"/>
      <c r="K215" s="246"/>
    </row>
    <row r="216" spans="2:11" s="1" customFormat="1" ht="15" customHeight="1">
      <c r="B216" s="245"/>
      <c r="C216" s="181"/>
      <c r="D216" s="181"/>
      <c r="E216" s="181"/>
      <c r="F216" s="202">
        <v>3</v>
      </c>
      <c r="G216" s="240"/>
      <c r="H216" s="466" t="s">
        <v>1578</v>
      </c>
      <c r="I216" s="466"/>
      <c r="J216" s="466"/>
      <c r="K216" s="246"/>
    </row>
    <row r="217" spans="2:11" s="1" customFormat="1" ht="15" customHeight="1">
      <c r="B217" s="245"/>
      <c r="C217" s="181"/>
      <c r="D217" s="181"/>
      <c r="E217" s="181"/>
      <c r="F217" s="202">
        <v>4</v>
      </c>
      <c r="G217" s="240"/>
      <c r="H217" s="466" t="s">
        <v>1579</v>
      </c>
      <c r="I217" s="466"/>
      <c r="J217" s="466"/>
      <c r="K217" s="246"/>
    </row>
    <row r="218" spans="2:11" s="1" customFormat="1" ht="12.75" customHeight="1">
      <c r="B218" s="247"/>
      <c r="C218" s="248"/>
      <c r="D218" s="248"/>
      <c r="E218" s="248"/>
      <c r="F218" s="248"/>
      <c r="G218" s="248"/>
      <c r="H218" s="248"/>
      <c r="I218" s="248"/>
      <c r="J218" s="248"/>
      <c r="K218" s="24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DESKTOP-R19VL48\Jára</dc:creator>
  <cp:keywords/>
  <dc:description/>
  <cp:lastModifiedBy>Jan Toman</cp:lastModifiedBy>
  <dcterms:created xsi:type="dcterms:W3CDTF">2022-04-22T08:45:25Z</dcterms:created>
  <dcterms:modified xsi:type="dcterms:W3CDTF">2022-04-22T09:13:22Z</dcterms:modified>
  <cp:category/>
  <cp:version/>
  <cp:contentType/>
  <cp:contentStatus/>
</cp:coreProperties>
</file>