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 defaultThemeVersion="166925"/>
  <bookViews>
    <workbookView xWindow="0" yWindow="0" windowWidth="28800" windowHeight="11025" activeTab="1"/>
  </bookViews>
  <sheets>
    <sheet name="Rekapitulace stavby" sheetId="1" r:id="rId1"/>
    <sheet name="SO 01.1-c - strukturovaná..." sheetId="2" r:id="rId2"/>
  </sheets>
  <definedNames>
    <definedName name="_xlnm._FilterDatabase" localSheetId="1" hidden="1">'SO 01.1-c - strukturovaná...'!$C$91:$K$160</definedName>
    <definedName name="_xlnm.Print_Area" localSheetId="0">'Rekapitulace stavby'!$D$4:$AO$36,'Rekapitulace stavby'!$C$42:$AQ$56</definedName>
    <definedName name="_xlnm.Print_Area" localSheetId="1">'SO 01.1-c - strukturovaná...'!$C$4:$J$39,'SO 01.1-c - strukturovaná...'!$C$45:$J$73,'SO 01.1-c - strukturovaná...'!$C$79:$K$160</definedName>
    <definedName name="_xlnm.Print_Titles" localSheetId="0">'Rekapitulace stavby'!$52:$52</definedName>
    <definedName name="_xlnm.Print_Titles" localSheetId="1">'SO 01.1-c - strukturovaná...'!$91:$91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<sst xmlns="http://schemas.openxmlformats.org/spreadsheetml/2006/main" count="1120" uniqueCount="291">
  <si>
    <t>Export Komplet</t>
  </si>
  <si>
    <t>VZ</t>
  </si>
  <si>
    <t>2.0</t>
  </si>
  <si>
    <t/>
  </si>
  <si>
    <t>False</t>
  </si>
  <si>
    <t>{267b694c-645c-4a7e-8013-c1c748eda338}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</si>
  <si>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</si>
  <si>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</si>
  <si>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</si>
  <si>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</si>
  <si>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</si>
  <si>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</si>
  <si>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</si>
  <si>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</si>
  <si>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2020-09A-1-1</t>
  </si>
  <si>
    <t>Stavba:</t>
  </si>
  <si>
    <t>INFRASTRUKTURA ZŠ CHOMUTOV - odb.učebny - cizí jazyk+IT -ZŠ Na příkopech 895, Chomutov - učebna 1.1</t>
  </si>
  <si>
    <t>KSO:</t>
  </si>
  <si>
    <t>CC-CZ:</t>
  </si>
  <si>
    <t>Místo:</t>
  </si>
  <si>
    <t xml:space="preserve"> </t>
  </si>
  <si>
    <t>Datum:</t>
  </si>
  <si>
    <t>2. 3. 2020</t>
  </si>
  <si>
    <t>Zadavatel:</t>
  </si>
  <si>
    <t>IČ:</t>
  </si>
  <si>
    <t xml:space="preserve"> 00261891</t>
  </si>
  <si>
    <t>Statutární město Chomutov</t>
  </si>
  <si>
    <t>DIČ:</t>
  </si>
  <si>
    <t>Zhotovitel:</t>
  </si>
  <si>
    <t>Projektant:</t>
  </si>
  <si>
    <t>KAP ATELIER s.r.o.</t>
  </si>
  <si>
    <t>True</t>
  </si>
  <si>
    <t>Zpracovatel:</t>
  </si>
  <si>
    <t>75900513</t>
  </si>
  <si>
    <t>ing. Kateřina Tumpachová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</si>
  <si>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</si>
  <si>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</si>
  <si>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</si>
  <si>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</si>
  <si>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</si>
  <si>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</si>
  <si>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</si>
  <si>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</si>
  <si>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</si>
  <si>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</si>
  <si>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</si>
  <si>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</si>
  <si>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</si>
  <si>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</si>
  <si>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</si>
  <si>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</si>
  <si>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</si>
  <si>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</si>
  <si>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</si>
  <si>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</si>
  <si>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</si>
  <si>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</si>
  <si>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</si>
  <si>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</si>
  <si>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</si>
  <si>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</si>
  <si>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</si>
  <si>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</si>
  <si>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</si>
  <si>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</si>
  <si>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</si>
  <si>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</si>
  <si>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</si>
  <si>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</si>
  <si>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</si>
  <si>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</si>
  <si>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</si>
  <si>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</si>
  <si>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</si>
  <si>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</si>
  <si>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</si>
  <si>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</si>
  <si>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</si>
  <si>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</si>
  <si>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SO 01.1-c</t>
  </si>
  <si>
    <t>strukturovaná kabeláž</t>
  </si>
  <si>
    <t>{0ba8f5a4-fad0-4c51-bcac-e0d5917691b7}</t>
  </si>
  <si>
    <t>KRYCÍ LIST SOUPISU PRACÍ</t>
  </si>
  <si>
    <t>Objekt:</t>
  </si>
  <si>
    <t>SO 01.1-c - strukturovaná kabeláž</t>
  </si>
  <si>
    <t>REKAPITULACE ČLENĚNÍ SOUPISU PRACÍ</t>
  </si>
  <si>
    <t>Kód dílu - Popis</t>
  </si>
  <si>
    <t>Cena celkem [CZK]</t>
  </si>
  <si>
    <t>-1</t>
  </si>
  <si>
    <t>D1 - kabeláž UTP</t>
  </si>
  <si>
    <t>D2 - přípojné kabely metalické</t>
  </si>
  <si>
    <t>D3 - rozvaděče</t>
  </si>
  <si>
    <t>D7 - nosné prvky kabeláží</t>
  </si>
  <si>
    <t xml:space="preserve">D8 - Server </t>
  </si>
  <si>
    <t>D9 - Aktivní prvky + WiFi AP</t>
  </si>
  <si>
    <t>D10 - Demontáže a přeložky stávajících vedení</t>
  </si>
  <si>
    <t>D11 - ostatní</t>
  </si>
  <si>
    <t>D12 - MONTÁŽE</t>
  </si>
  <si>
    <t>D13 - zakončení optických kabelů (přeložky)</t>
  </si>
  <si>
    <t>D14 - zakončení metalických kabelů (přeložky)</t>
  </si>
  <si>
    <t xml:space="preserve">D15 - demontáže starých rozvodů SK v budoucích učebnách včetně rozvaděče R2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</si>
  <si>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</si>
  <si>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</si>
  <si>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</si>
  <si>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</si>
  <si>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</si>
  <si>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</si>
  <si>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</si>
  <si>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</si>
  <si>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</si>
  <si>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</si>
  <si>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</si>
  <si>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</si>
  <si>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</si>
  <si>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</si>
  <si>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kabeláž UTP</t>
  </si>
  <si>
    <t>ROZPOCET</t>
  </si>
  <si>
    <t>M</t>
  </si>
  <si>
    <t>Cat6Plus 23 AWG U/UTP 4 Pair HFFR-LS Eca Sheathed Violet RAL 4005 Cable</t>
  </si>
  <si>
    <t>bal 305m</t>
  </si>
  <si>
    <t>vlastní</t>
  </si>
  <si>
    <t>8</t>
  </si>
  <si>
    <t>4</t>
  </si>
  <si>
    <t>ks</t>
  </si>
  <si>
    <t>3</t>
  </si>
  <si>
    <t>45 x 45mm European Style Double Shuttered Module - Accepts 1 x RJ-45 Jack</t>
  </si>
  <si>
    <t>6</t>
  </si>
  <si>
    <t>45 x 45mm European Style Double Shuttered Module - Accepts 2 x RJ-45 Jack</t>
  </si>
  <si>
    <t>5</t>
  </si>
  <si>
    <t>80mm x 80mm Continental style UNI Range faceplate - (Rounded Corner)- WHITE)</t>
  </si>
  <si>
    <t>10</t>
  </si>
  <si>
    <t>80x80x33mm Continental style UNI Range backbox - (Rounded Corner)- WHITE</t>
  </si>
  <si>
    <t>12</t>
  </si>
  <si>
    <t>7</t>
  </si>
  <si>
    <t>Cat6Plus 24 Port Unscreened Patch Panel 1U 110 IDC 568A/B Wired Black with cable management</t>
  </si>
  <si>
    <t>14</t>
  </si>
  <si>
    <t>suchý zip, šířka 20mm, délka 20mm, černý</t>
  </si>
  <si>
    <t>bal</t>
  </si>
  <si>
    <t>16</t>
  </si>
  <si>
    <t>9</t>
  </si>
  <si>
    <t>kabelová vázací páska 203mm délka,nylon6.6, natural,balení 1000ks</t>
  </si>
  <si>
    <t>18</t>
  </si>
  <si>
    <t>kabelová vázací páska 368mm délka,nylon6.6, natural,balení 250ks</t>
  </si>
  <si>
    <t>20</t>
  </si>
  <si>
    <t>D2</t>
  </si>
  <si>
    <t>přípojné kabely metalické</t>
  </si>
  <si>
    <t>11</t>
  </si>
  <si>
    <t>UTP6-0,5-GY propojovací kabel RJ45/RJ45, U/UTP, 0,5m, kat. 6, šedý</t>
  </si>
  <si>
    <t>22</t>
  </si>
  <si>
    <t>Cat6Plus 24 AWG U/UTP Stranded 4 Pair RJ45 - RJ45 Blade Patch Cord Grey LS/OH IEC 332.1 Sheathed Cable with Grey Boots 1m</t>
  </si>
  <si>
    <t>24</t>
  </si>
  <si>
    <t>13</t>
  </si>
  <si>
    <t>Cat6Plus 24 AWG U/UTP Stranded 4 Pair RJ45 - RJ45 Blade Patch Cord Grey LS/OH IEC 332.1 Sheathed Cable with Grey Boots 2m</t>
  </si>
  <si>
    <t>26</t>
  </si>
  <si>
    <t>28</t>
  </si>
  <si>
    <t>D3</t>
  </si>
  <si>
    <t>rozvaděče</t>
  </si>
  <si>
    <t>Motážní sada 100ks</t>
  </si>
  <si>
    <t>50</t>
  </si>
  <si>
    <t>Drobný materiál,</t>
  </si>
  <si>
    <t>52</t>
  </si>
  <si>
    <t>D7</t>
  </si>
  <si>
    <t>nosné prvky kabeláží</t>
  </si>
  <si>
    <t>17</t>
  </si>
  <si>
    <t>KANÁL PARAPETNÍ PK 140x70 D HD /2M/, Parapetní kanál dutý bílá barva , 2m v kartonu</t>
  </si>
  <si>
    <t>m</t>
  </si>
  <si>
    <t>106</t>
  </si>
  <si>
    <t>TRUBKA KOPOFLEX 50 KF 09050 BA</t>
  </si>
  <si>
    <t>112</t>
  </si>
  <si>
    <t>19</t>
  </si>
  <si>
    <t>příslušenství k lištám  tvarovky</t>
  </si>
  <si>
    <t>cpl</t>
  </si>
  <si>
    <t>114</t>
  </si>
  <si>
    <t>D8</t>
  </si>
  <si>
    <t xml:space="preserve">Server </t>
  </si>
  <si>
    <t>116</t>
  </si>
  <si>
    <t>D9</t>
  </si>
  <si>
    <t>Aktivní prvky + WiFi AP</t>
  </si>
  <si>
    <t>118</t>
  </si>
  <si>
    <t>120</t>
  </si>
  <si>
    <t>23</t>
  </si>
  <si>
    <t>Drobný materiál</t>
  </si>
  <si>
    <t>130</t>
  </si>
  <si>
    <t>D10</t>
  </si>
  <si>
    <t>Demontáže a přeložky stávajících vedení</t>
  </si>
  <si>
    <t>příchytky a závěsná oka, montážní materiál</t>
  </si>
  <si>
    <t>132</t>
  </si>
  <si>
    <t>25</t>
  </si>
  <si>
    <t>Ochranna svárů</t>
  </si>
  <si>
    <t>134</t>
  </si>
  <si>
    <t>136</t>
  </si>
  <si>
    <t>D11</t>
  </si>
  <si>
    <t>ostatní</t>
  </si>
  <si>
    <t>27</t>
  </si>
  <si>
    <t>montážní materiál (šrouby, vruty, hmoždinky, pásky apod.)</t>
  </si>
  <si>
    <t>138</t>
  </si>
  <si>
    <t>D12</t>
  </si>
  <si>
    <t>MONTÁŽE</t>
  </si>
  <si>
    <t>K</t>
  </si>
  <si>
    <t>Pokládka UTP kabelů</t>
  </si>
  <si>
    <t>140</t>
  </si>
  <si>
    <t>29</t>
  </si>
  <si>
    <t>demontáže stáv. UTP kabelů, odpojení</t>
  </si>
  <si>
    <t>144</t>
  </si>
  <si>
    <t>30</t>
  </si>
  <si>
    <t>montáž UTP kabelů a zásuvek do nábytku</t>
  </si>
  <si>
    <t>146</t>
  </si>
  <si>
    <t>31</t>
  </si>
  <si>
    <t>montáž nosných prvků</t>
  </si>
  <si>
    <t>148</t>
  </si>
  <si>
    <t>32</t>
  </si>
  <si>
    <t>průrazy včetně začištění</t>
  </si>
  <si>
    <t>150</t>
  </si>
  <si>
    <t>33</t>
  </si>
  <si>
    <t>nazbrojení rozvaděče SK</t>
  </si>
  <si>
    <t>154</t>
  </si>
  <si>
    <t>34</t>
  </si>
  <si>
    <t>zapojení modulu RJ45</t>
  </si>
  <si>
    <t>158</t>
  </si>
  <si>
    <t>35</t>
  </si>
  <si>
    <t>montáž zásuvky SK</t>
  </si>
  <si>
    <t>160</t>
  </si>
  <si>
    <t>36</t>
  </si>
  <si>
    <t>odpojení, demontáž optických kabelů ve stávajících parapetních kanálech a vedeních</t>
  </si>
  <si>
    <t>168</t>
  </si>
  <si>
    <t>37</t>
  </si>
  <si>
    <t>odpojení, demontáž metalických kabelů ve stávajících parapetních kanálech a vedeních</t>
  </si>
  <si>
    <t>170</t>
  </si>
  <si>
    <t>38</t>
  </si>
  <si>
    <t>montáž nové trasy v budoucím podhledu nových učeben včetně pokládky kabelů FO + UTP</t>
  </si>
  <si>
    <t>172</t>
  </si>
  <si>
    <t>39</t>
  </si>
  <si>
    <t>174</t>
  </si>
  <si>
    <t>D13</t>
  </si>
  <si>
    <t>zakončení optických kabelů (přeložky)</t>
  </si>
  <si>
    <t>40</t>
  </si>
  <si>
    <t>zakončení optických kabelů</t>
  </si>
  <si>
    <t>176</t>
  </si>
  <si>
    <t>41</t>
  </si>
  <si>
    <t>kompletace rozvaděče FO</t>
  </si>
  <si>
    <t>178</t>
  </si>
  <si>
    <t>42</t>
  </si>
  <si>
    <t>svár na vlákně SM</t>
  </si>
  <si>
    <t>180</t>
  </si>
  <si>
    <t>43</t>
  </si>
  <si>
    <t>Měření optického vlákna oboustranné PM+- reflektormetrické vč. protokolu</t>
  </si>
  <si>
    <t>182</t>
  </si>
  <si>
    <t>D14</t>
  </si>
  <si>
    <t>zakončení metalických kabelů (přeložky)</t>
  </si>
  <si>
    <t>44</t>
  </si>
  <si>
    <t>184</t>
  </si>
  <si>
    <t>45</t>
  </si>
  <si>
    <t>Cerifikace LAN Měření portů LAN</t>
  </si>
  <si>
    <t>port</t>
  </si>
  <si>
    <t>186</t>
  </si>
  <si>
    <t>46</t>
  </si>
  <si>
    <t>organizace kabelů v rozvaděči</t>
  </si>
  <si>
    <t>188</t>
  </si>
  <si>
    <t>D15</t>
  </si>
  <si>
    <t xml:space="preserve">demontáže starých rozvodů SK v budoucích učebnách včetně rozvaděče R2 </t>
  </si>
  <si>
    <t>47</t>
  </si>
  <si>
    <t>demontáže starých rozvodů SK v budoucích učebnách včetně rozvaděče R2</t>
  </si>
  <si>
    <t>190</t>
  </si>
  <si>
    <t>48</t>
  </si>
  <si>
    <t>identifikace kabelů nezanesených v dokumentacích</t>
  </si>
  <si>
    <t>192</t>
  </si>
  <si>
    <t>49</t>
  </si>
  <si>
    <t>úklid po montážních činnostech, přesuny hmot</t>
  </si>
  <si>
    <t>196</t>
  </si>
  <si>
    <t>Dokumentace skutečného provedení</t>
  </si>
  <si>
    <t>198</t>
  </si>
  <si>
    <t>51</t>
  </si>
  <si>
    <t>200</t>
  </si>
  <si>
    <t>konfigurace, instalace a zapojení switch</t>
  </si>
  <si>
    <t>202</t>
  </si>
  <si>
    <t>53</t>
  </si>
  <si>
    <t>montáž + zapojení server (bez kofigurace)</t>
  </si>
  <si>
    <t>204</t>
  </si>
  <si>
    <t>54</t>
  </si>
  <si>
    <t>montáž a konfigurace WiFi AP</t>
  </si>
  <si>
    <t>206</t>
  </si>
  <si>
    <t>55</t>
  </si>
  <si>
    <t>dopravní náklady</t>
  </si>
  <si>
    <t>208</t>
  </si>
  <si>
    <t>doplnit název</t>
  </si>
  <si>
    <t>nestíněný keystone RJ45 Cat.6 beznástrojový, šedý</t>
  </si>
  <si>
    <t>Server (dle technické specifikace přílohy ZD)</t>
  </si>
  <si>
    <t>pigtail LC/PC, SM, délka 1m</t>
  </si>
  <si>
    <t>propojovací kabel RJ45/RJ45, U/UTP, kat. 6, 3m, šedý</t>
  </si>
  <si>
    <t>Managed 48 Port GigE PoE Switch- Hraniční přepínač typ1 (Technická specifikace dle přílohy ZD)</t>
  </si>
  <si>
    <t>Licence pro podporu 24x7 hraničního přepínače, pokročilá výměna hardwaru (NBD), firmware a obecné aktualizace na 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</si>
</sst>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1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1" fillId="0" borderId="18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20" applyFont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5" fillId="0" borderId="0" xfId="0" applyNumberFormat="1" applyFont="1" applyAlignment="1">
      <alignment/>
    </xf>
    <xf numFmtId="166" fontId="26" fillId="0" borderId="10" xfId="0" applyNumberFormat="1" applyFont="1" applyBorder="1" applyAlignment="1">
      <alignment/>
    </xf>
    <xf numFmtId="166" fontId="26" fillId="0" borderId="11" xfId="0" applyNumberFormat="1" applyFont="1" applyBorder="1" applyAlignment="1">
      <alignment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0" fontId="28" fillId="0" borderId="3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8" fillId="0" borderId="12" xfId="0" applyNumberFormat="1" applyFont="1" applyBorder="1" applyAlignment="1">
      <alignment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166" fontId="14" fillId="0" borderId="0" xfId="0" applyNumberFormat="1" applyFont="1" applyBorder="1" applyAlignment="1">
      <alignment vertical="center"/>
    </xf>
    <xf numFmtId="166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14" fillId="0" borderId="19" xfId="0" applyNumberFormat="1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21" xfId="0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67" fontId="13" fillId="0" borderId="21" xfId="0" applyNumberFormat="1" applyFont="1" applyBorder="1" applyAlignment="1" applyProtection="1">
      <alignment vertical="center"/>
      <protection locked="0"/>
    </xf>
    <xf numFmtId="4" fontId="13" fillId="0" borderId="2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49" fontId="29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10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4" fontId="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D750-AF25-47A9-AEEB-490A34230E6A}">
  <sheetPr>
    <pageSetUpPr fitToPage="1"/>
  </sheetPr>
  <dimension ref="A1:CM57"/>
  <sheetViews>
    <sheetView showGridLines="0" workbookViewId="0" topLeftCell="A61">
      <selection activeCell="U76" sqref="U7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168" t="s">
        <v>6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2" t="s">
        <v>7</v>
      </c>
      <c r="BT2" s="2" t="s">
        <v>8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7</v>
      </c>
      <c r="BT3" s="2" t="s">
        <v>9</v>
      </c>
    </row>
    <row r="4" spans="2:71" ht="24.95" customHeight="1">
      <c r="B4" s="5"/>
      <c r="D4" s="6" t="s">
        <v>10</v>
      </c>
      <c r="AR4" s="5"/>
      <c r="AS4" s="7" t="s">
        <v>11</v>
      </c>
      <c r="BS4" s="2" t="s">
        <v>12</v>
      </c>
    </row>
    <row r="5" spans="2:71" ht="12" customHeight="1">
      <c r="B5" s="5"/>
      <c r="D5" s="8" t="s">
        <v>13</v>
      </c>
      <c r="K5" s="170" t="s">
        <v>14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5"/>
      <c r="BS5" s="2" t="s">
        <v>7</v>
      </c>
    </row>
    <row r="6" spans="2:71" ht="36.95" customHeight="1">
      <c r="B6" s="5"/>
      <c r="D6" s="9" t="s">
        <v>15</v>
      </c>
      <c r="K6" s="171" t="s">
        <v>16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5"/>
      <c r="BS6" s="2" t="s">
        <v>7</v>
      </c>
    </row>
    <row r="7" spans="2:71" ht="12" customHeight="1">
      <c r="B7" s="5"/>
      <c r="D7" s="10" t="s">
        <v>17</v>
      </c>
      <c r="K7" s="11" t="s">
        <v>3</v>
      </c>
      <c r="AK7" s="10" t="s">
        <v>18</v>
      </c>
      <c r="AN7" s="11" t="s">
        <v>3</v>
      </c>
      <c r="AR7" s="5"/>
      <c r="BS7" s="2" t="s">
        <v>7</v>
      </c>
    </row>
    <row r="8" spans="2:71" ht="12" customHeight="1">
      <c r="B8" s="5"/>
      <c r="D8" s="10" t="s">
        <v>19</v>
      </c>
      <c r="K8" s="11" t="s">
        <v>20</v>
      </c>
      <c r="AK8" s="10" t="s">
        <v>21</v>
      </c>
      <c r="AN8" s="11" t="s">
        <v>22</v>
      </c>
      <c r="AR8" s="5"/>
      <c r="BS8" s="2" t="s">
        <v>7</v>
      </c>
    </row>
    <row r="9" spans="2:71" ht="14.45" customHeight="1">
      <c r="B9" s="5"/>
      <c r="AR9" s="5"/>
      <c r="BS9" s="2" t="s">
        <v>7</v>
      </c>
    </row>
    <row r="10" spans="2:71" ht="12" customHeight="1">
      <c r="B10" s="5"/>
      <c r="D10" s="10" t="s">
        <v>23</v>
      </c>
      <c r="AK10" s="10" t="s">
        <v>24</v>
      </c>
      <c r="AN10" s="11" t="s">
        <v>25</v>
      </c>
      <c r="AR10" s="5"/>
      <c r="BS10" s="2" t="s">
        <v>7</v>
      </c>
    </row>
    <row r="11" spans="2:71" ht="18.4" customHeight="1">
      <c r="B11" s="5"/>
      <c r="E11" s="11" t="s">
        <v>26</v>
      </c>
      <c r="AK11" s="10" t="s">
        <v>27</v>
      </c>
      <c r="AN11" s="11" t="s">
        <v>3</v>
      </c>
      <c r="AR11" s="5"/>
      <c r="BS11" s="2" t="s">
        <v>7</v>
      </c>
    </row>
    <row r="12" spans="2:71" ht="6.95" customHeight="1">
      <c r="B12" s="5"/>
      <c r="AR12" s="5"/>
      <c r="BS12" s="2" t="s">
        <v>7</v>
      </c>
    </row>
    <row r="13" spans="2:71" ht="12" customHeight="1">
      <c r="B13" s="5"/>
      <c r="D13" s="10" t="s">
        <v>28</v>
      </c>
      <c r="AK13" s="10" t="s">
        <v>24</v>
      </c>
      <c r="AN13" s="11" t="s">
        <v>3</v>
      </c>
      <c r="AR13" s="5"/>
      <c r="BS13" s="2" t="s">
        <v>7</v>
      </c>
    </row>
    <row r="14" spans="2:71" ht="12.75">
      <c r="B14" s="5"/>
      <c r="E14" s="11" t="s">
        <v>20</v>
      </c>
      <c r="AK14" s="10" t="s">
        <v>27</v>
      </c>
      <c r="AN14" s="11" t="s">
        <v>3</v>
      </c>
      <c r="AR14" s="5"/>
      <c r="BS14" s="2" t="s">
        <v>7</v>
      </c>
    </row>
    <row r="15" spans="2:71" ht="6.95" customHeight="1">
      <c r="B15" s="5"/>
      <c r="AR15" s="5"/>
      <c r="BS15" s="2" t="s">
        <v>4</v>
      </c>
    </row>
    <row r="16" spans="2:71" ht="12" customHeight="1">
      <c r="B16" s="5"/>
      <c r="D16" s="10" t="s">
        <v>29</v>
      </c>
      <c r="AK16" s="10" t="s">
        <v>24</v>
      </c>
      <c r="AN16" s="11" t="s">
        <v>3</v>
      </c>
      <c r="AR16" s="5"/>
      <c r="BS16" s="2" t="s">
        <v>4</v>
      </c>
    </row>
    <row r="17" spans="2:71" ht="18.4" customHeight="1">
      <c r="B17" s="5"/>
      <c r="E17" s="11" t="s">
        <v>30</v>
      </c>
      <c r="AK17" s="10" t="s">
        <v>27</v>
      </c>
      <c r="AN17" s="11" t="s">
        <v>3</v>
      </c>
      <c r="AR17" s="5"/>
      <c r="BS17" s="2" t="s">
        <v>31</v>
      </c>
    </row>
    <row r="18" spans="2:71" ht="6.95" customHeight="1">
      <c r="B18" s="5"/>
      <c r="AR18" s="5"/>
      <c r="BS18" s="2" t="s">
        <v>7</v>
      </c>
    </row>
    <row r="19" spans="2:71" ht="12" customHeight="1">
      <c r="B19" s="5"/>
      <c r="D19" s="10" t="s">
        <v>32</v>
      </c>
      <c r="AK19" s="10" t="s">
        <v>24</v>
      </c>
      <c r="AN19" s="11" t="s">
        <v>33</v>
      </c>
      <c r="AR19" s="5"/>
      <c r="BS19" s="2" t="s">
        <v>7</v>
      </c>
    </row>
    <row r="20" spans="2:71" ht="18.4" customHeight="1">
      <c r="B20" s="5"/>
      <c r="E20" s="11" t="s">
        <v>34</v>
      </c>
      <c r="AK20" s="10" t="s">
        <v>27</v>
      </c>
      <c r="AN20" s="11" t="s">
        <v>3</v>
      </c>
      <c r="AR20" s="5"/>
      <c r="BS20" s="2" t="s">
        <v>4</v>
      </c>
    </row>
    <row r="21" spans="2:44" ht="6.95" customHeight="1">
      <c r="B21" s="5"/>
      <c r="AR21" s="5"/>
    </row>
    <row r="22" spans="2:44" ht="12" customHeight="1">
      <c r="B22" s="5"/>
      <c r="D22" s="10" t="s">
        <v>35</v>
      </c>
      <c r="AR22" s="5"/>
    </row>
    <row r="23" spans="2:44" ht="47.25" customHeight="1">
      <c r="B23" s="5"/>
      <c r="E23" s="172" t="s">
        <v>36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5"/>
    </row>
    <row r="24" spans="2:44" ht="6.95" customHeight="1">
      <c r="B24" s="5"/>
      <c r="AR24" s="5"/>
    </row>
    <row r="25" spans="2:44" ht="6.95" customHeight="1">
      <c r="B25" s="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R25" s="5"/>
    </row>
    <row r="26" spans="1:57" s="17" customFormat="1" ht="25.9" customHeight="1">
      <c r="A26" s="13"/>
      <c r="B26" s="14"/>
      <c r="C26" s="13"/>
      <c r="D26" s="15" t="s">
        <v>37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3">
        <f>ROUND(AG54,2)</f>
        <v>0</v>
      </c>
      <c r="AL26" s="174"/>
      <c r="AM26" s="174"/>
      <c r="AN26" s="174"/>
      <c r="AO26" s="174"/>
      <c r="AP26" s="13"/>
      <c r="AQ26" s="13"/>
      <c r="AR26" s="14"/>
      <c r="BE26" s="13"/>
    </row>
    <row r="27" spans="1:57" s="17" customFormat="1" ht="6.95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BE27" s="13"/>
    </row>
    <row r="28" spans="1:57" s="17" customFormat="1" ht="12.7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67" t="s">
        <v>38</v>
      </c>
      <c r="M28" s="167"/>
      <c r="N28" s="167"/>
      <c r="O28" s="167"/>
      <c r="P28" s="167"/>
      <c r="Q28" s="13"/>
      <c r="R28" s="13"/>
      <c r="S28" s="13"/>
      <c r="T28" s="13"/>
      <c r="U28" s="13"/>
      <c r="V28" s="13"/>
      <c r="W28" s="167" t="s">
        <v>39</v>
      </c>
      <c r="X28" s="167"/>
      <c r="Y28" s="167"/>
      <c r="Z28" s="167"/>
      <c r="AA28" s="167"/>
      <c r="AB28" s="167"/>
      <c r="AC28" s="167"/>
      <c r="AD28" s="167"/>
      <c r="AE28" s="167"/>
      <c r="AF28" s="13"/>
      <c r="AG28" s="13"/>
      <c r="AH28" s="13"/>
      <c r="AI28" s="13"/>
      <c r="AJ28" s="13"/>
      <c r="AK28" s="167" t="s">
        <v>40</v>
      </c>
      <c r="AL28" s="167"/>
      <c r="AM28" s="167"/>
      <c r="AN28" s="167"/>
      <c r="AO28" s="167"/>
      <c r="AP28" s="13"/>
      <c r="AQ28" s="13"/>
      <c r="AR28" s="14"/>
      <c r="BE28" s="13"/>
    </row>
    <row r="29" spans="2:44" s="18" customFormat="1" ht="14.45" customHeight="1">
      <c r="B29" s="19"/>
      <c r="D29" s="10" t="s">
        <v>41</v>
      </c>
      <c r="F29" s="10" t="s">
        <v>42</v>
      </c>
      <c r="L29" s="160">
        <v>0.21</v>
      </c>
      <c r="M29" s="161"/>
      <c r="N29" s="161"/>
      <c r="O29" s="161"/>
      <c r="P29" s="161"/>
      <c r="W29" s="162">
        <f>AK26</f>
        <v>0</v>
      </c>
      <c r="X29" s="161"/>
      <c r="Y29" s="161"/>
      <c r="Z29" s="161"/>
      <c r="AA29" s="161"/>
      <c r="AB29" s="161"/>
      <c r="AC29" s="161"/>
      <c r="AD29" s="161"/>
      <c r="AE29" s="161"/>
      <c r="AK29" s="162">
        <f>W29*0.21</f>
        <v>0</v>
      </c>
      <c r="AL29" s="161"/>
      <c r="AM29" s="161"/>
      <c r="AN29" s="161"/>
      <c r="AO29" s="161"/>
      <c r="AR29" s="19"/>
    </row>
    <row r="30" spans="2:44" s="18" customFormat="1" ht="14.45" customHeight="1">
      <c r="B30" s="19"/>
      <c r="F30" s="10" t="s">
        <v>43</v>
      </c>
      <c r="L30" s="160">
        <v>0.15</v>
      </c>
      <c r="M30" s="161"/>
      <c r="N30" s="161"/>
      <c r="O30" s="161"/>
      <c r="P30" s="161"/>
      <c r="W30" s="162">
        <f>ROUND(BA54,2)</f>
        <v>0</v>
      </c>
      <c r="X30" s="161"/>
      <c r="Y30" s="161"/>
      <c r="Z30" s="161"/>
      <c r="AA30" s="161"/>
      <c r="AB30" s="161"/>
      <c r="AC30" s="161"/>
      <c r="AD30" s="161"/>
      <c r="AE30" s="161"/>
      <c r="AK30" s="162">
        <f>ROUND(AW54,2)</f>
        <v>0</v>
      </c>
      <c r="AL30" s="161"/>
      <c r="AM30" s="161"/>
      <c r="AN30" s="161"/>
      <c r="AO30" s="161"/>
      <c r="AR30" s="19"/>
    </row>
    <row r="31" spans="2:44" s="18" customFormat="1" ht="14.45" customHeight="1" hidden="1">
      <c r="B31" s="19"/>
      <c r="F31" s="10" t="s">
        <v>44</v>
      </c>
      <c r="L31" s="160">
        <v>0.21</v>
      </c>
      <c r="M31" s="161"/>
      <c r="N31" s="161"/>
      <c r="O31" s="161"/>
      <c r="P31" s="161"/>
      <c r="W31" s="162">
        <f>ROUND(BB54,2)</f>
        <v>0</v>
      </c>
      <c r="X31" s="161"/>
      <c r="Y31" s="161"/>
      <c r="Z31" s="161"/>
      <c r="AA31" s="161"/>
      <c r="AB31" s="161"/>
      <c r="AC31" s="161"/>
      <c r="AD31" s="161"/>
      <c r="AE31" s="161"/>
      <c r="AK31" s="162">
        <v>0</v>
      </c>
      <c r="AL31" s="161"/>
      <c r="AM31" s="161"/>
      <c r="AN31" s="161"/>
      <c r="AO31" s="161"/>
      <c r="AR31" s="19"/>
    </row>
    <row r="32" spans="2:44" s="18" customFormat="1" ht="14.45" customHeight="1" hidden="1">
      <c r="B32" s="19"/>
      <c r="F32" s="10" t="s">
        <v>45</v>
      </c>
      <c r="L32" s="160">
        <v>0.15</v>
      </c>
      <c r="M32" s="161"/>
      <c r="N32" s="161"/>
      <c r="O32" s="161"/>
      <c r="P32" s="161"/>
      <c r="W32" s="162">
        <f>ROUND(BC54,2)</f>
        <v>0</v>
      </c>
      <c r="X32" s="161"/>
      <c r="Y32" s="161"/>
      <c r="Z32" s="161"/>
      <c r="AA32" s="161"/>
      <c r="AB32" s="161"/>
      <c r="AC32" s="161"/>
      <c r="AD32" s="161"/>
      <c r="AE32" s="161"/>
      <c r="AK32" s="162">
        <v>0</v>
      </c>
      <c r="AL32" s="161"/>
      <c r="AM32" s="161"/>
      <c r="AN32" s="161"/>
      <c r="AO32" s="161"/>
      <c r="AR32" s="19"/>
    </row>
    <row r="33" spans="2:44" s="18" customFormat="1" ht="14.45" customHeight="1" hidden="1">
      <c r="B33" s="19"/>
      <c r="F33" s="10" t="s">
        <v>46</v>
      </c>
      <c r="L33" s="160">
        <v>0</v>
      </c>
      <c r="M33" s="161"/>
      <c r="N33" s="161"/>
      <c r="O33" s="161"/>
      <c r="P33" s="161"/>
      <c r="W33" s="162">
        <f>ROUND(BD54,2)</f>
        <v>0</v>
      </c>
      <c r="X33" s="161"/>
      <c r="Y33" s="161"/>
      <c r="Z33" s="161"/>
      <c r="AA33" s="161"/>
      <c r="AB33" s="161"/>
      <c r="AC33" s="161"/>
      <c r="AD33" s="161"/>
      <c r="AE33" s="161"/>
      <c r="AK33" s="162">
        <v>0</v>
      </c>
      <c r="AL33" s="161"/>
      <c r="AM33" s="161"/>
      <c r="AN33" s="161"/>
      <c r="AO33" s="161"/>
      <c r="AR33" s="19"/>
    </row>
    <row r="34" spans="1:57" s="17" customFormat="1" ht="6.95" customHeight="1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  <c r="BE34" s="13"/>
    </row>
    <row r="35" spans="1:57" s="17" customFormat="1" ht="25.9" customHeight="1">
      <c r="A35" s="13"/>
      <c r="B35" s="14"/>
      <c r="C35" s="20"/>
      <c r="D35" s="21" t="s">
        <v>47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 t="s">
        <v>48</v>
      </c>
      <c r="U35" s="22"/>
      <c r="V35" s="22"/>
      <c r="W35" s="22"/>
      <c r="X35" s="163" t="s">
        <v>49</v>
      </c>
      <c r="Y35" s="164"/>
      <c r="Z35" s="164"/>
      <c r="AA35" s="164"/>
      <c r="AB35" s="164"/>
      <c r="AC35" s="22"/>
      <c r="AD35" s="22"/>
      <c r="AE35" s="22"/>
      <c r="AF35" s="22"/>
      <c r="AG35" s="22"/>
      <c r="AH35" s="22"/>
      <c r="AI35" s="22"/>
      <c r="AJ35" s="22"/>
      <c r="AK35" s="165">
        <f>SUM(AK26:AK33)</f>
        <v>0</v>
      </c>
      <c r="AL35" s="164"/>
      <c r="AM35" s="164"/>
      <c r="AN35" s="164"/>
      <c r="AO35" s="166"/>
      <c r="AP35" s="20"/>
      <c r="AQ35" s="20"/>
      <c r="AR35" s="14"/>
      <c r="BE35" s="13"/>
    </row>
    <row r="36" spans="1:57" s="17" customFormat="1" ht="6.9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  <c r="BE36" s="13"/>
    </row>
    <row r="37" spans="1:57" s="17" customFormat="1" ht="6.95" customHeight="1">
      <c r="A37" s="1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14"/>
      <c r="BE37" s="13"/>
    </row>
    <row r="41" spans="1:57" s="17" customFormat="1" ht="6.95" customHeight="1">
      <c r="A41" s="1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4"/>
      <c r="BE41" s="13"/>
    </row>
    <row r="42" spans="1:57" s="17" customFormat="1" ht="24.95" customHeight="1">
      <c r="A42" s="13"/>
      <c r="B42" s="14"/>
      <c r="C42" s="6" t="s">
        <v>50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4"/>
      <c r="BE42" s="13"/>
    </row>
    <row r="43" spans="1:57" s="17" customFormat="1" ht="6.95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4"/>
      <c r="BE43" s="13"/>
    </row>
    <row r="44" spans="2:44" s="28" customFormat="1" ht="12" customHeight="1">
      <c r="B44" s="29"/>
      <c r="C44" s="10" t="s">
        <v>13</v>
      </c>
      <c r="L44" s="28" t="str">
        <f>K5</f>
        <v>2020-09A-1-1</v>
      </c>
      <c r="AR44" s="29"/>
    </row>
    <row r="45" spans="2:44" s="30" customFormat="1" ht="36.95" customHeight="1">
      <c r="B45" s="31"/>
      <c r="C45" s="32" t="s">
        <v>15</v>
      </c>
      <c r="L45" s="158" t="str">
        <f>K6</f>
        <v>INFRASTRUKTURA ZŠ CHOMUTOV - odb.učebny - cizí jazyk+IT -ZŠ Na příkopech 895, Chomutov - učebna 1.1</v>
      </c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R45" s="31"/>
    </row>
    <row r="46" spans="1:57" s="17" customFormat="1" ht="6.95" customHeight="1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4"/>
      <c r="BE46" s="13"/>
    </row>
    <row r="47" spans="1:57" s="17" customFormat="1" ht="12" customHeight="1">
      <c r="A47" s="13"/>
      <c r="B47" s="14"/>
      <c r="C47" s="10" t="s">
        <v>19</v>
      </c>
      <c r="D47" s="13"/>
      <c r="E47" s="13"/>
      <c r="F47" s="13"/>
      <c r="G47" s="13"/>
      <c r="H47" s="13"/>
      <c r="I47" s="13"/>
      <c r="J47" s="13"/>
      <c r="K47" s="13"/>
      <c r="L47" s="33" t="str">
        <f>IF(K8="","",K8)</f>
        <v xml:space="preserve"> 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0" t="s">
        <v>21</v>
      </c>
      <c r="AJ47" s="13"/>
      <c r="AK47" s="13"/>
      <c r="AL47" s="13"/>
      <c r="AM47" s="147" t="str">
        <f>IF(AN8="","",AN8)</f>
        <v>2. 3. 2020</v>
      </c>
      <c r="AN47" s="147"/>
      <c r="AO47" s="13"/>
      <c r="AP47" s="13"/>
      <c r="AQ47" s="13"/>
      <c r="AR47" s="14"/>
      <c r="BE47" s="13"/>
    </row>
    <row r="48" spans="1:57" s="17" customFormat="1" ht="6.95" customHeight="1">
      <c r="A48" s="13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4"/>
      <c r="BE48" s="13"/>
    </row>
    <row r="49" spans="1:57" s="17" customFormat="1" ht="15.2" customHeight="1">
      <c r="A49" s="13"/>
      <c r="B49" s="14"/>
      <c r="C49" s="10" t="s">
        <v>23</v>
      </c>
      <c r="D49" s="13"/>
      <c r="E49" s="13"/>
      <c r="F49" s="13"/>
      <c r="G49" s="13"/>
      <c r="H49" s="13"/>
      <c r="I49" s="13"/>
      <c r="J49" s="13"/>
      <c r="K49" s="13"/>
      <c r="L49" s="28" t="str">
        <f>IF(E11="","",E11)</f>
        <v>Statutární město Chomutov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0" t="s">
        <v>29</v>
      </c>
      <c r="AJ49" s="13"/>
      <c r="AK49" s="13"/>
      <c r="AL49" s="13"/>
      <c r="AM49" s="148" t="str">
        <f>IF(E17="","",E17)</f>
        <v>KAP ATELIER s.r.o.</v>
      </c>
      <c r="AN49" s="149"/>
      <c r="AO49" s="149"/>
      <c r="AP49" s="149"/>
      <c r="AQ49" s="13"/>
      <c r="AR49" s="14"/>
      <c r="AS49" s="150" t="s">
        <v>51</v>
      </c>
      <c r="AT49" s="151"/>
      <c r="AU49" s="34"/>
      <c r="AV49" s="34"/>
      <c r="AW49" s="34"/>
      <c r="AX49" s="34"/>
      <c r="AY49" s="34"/>
      <c r="AZ49" s="34"/>
      <c r="BA49" s="34"/>
      <c r="BB49" s="34"/>
      <c r="BC49" s="34"/>
      <c r="BD49" s="35"/>
      <c r="BE49" s="13"/>
    </row>
    <row r="50" spans="1:57" s="17" customFormat="1" ht="15.2" customHeight="1">
      <c r="A50" s="13"/>
      <c r="B50" s="14"/>
      <c r="C50" s="10" t="s">
        <v>28</v>
      </c>
      <c r="D50" s="13"/>
      <c r="E50" s="13"/>
      <c r="F50" s="13"/>
      <c r="G50" s="13"/>
      <c r="H50" s="13"/>
      <c r="I50" s="13"/>
      <c r="J50" s="13"/>
      <c r="K50" s="13"/>
      <c r="L50" s="28" t="str">
        <f>IF(E14="","",E14)</f>
        <v xml:space="preserve"> 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0" t="s">
        <v>32</v>
      </c>
      <c r="AJ50" s="13"/>
      <c r="AK50" s="13"/>
      <c r="AL50" s="13"/>
      <c r="AM50" s="148" t="str">
        <f>IF(E20="","",E20)</f>
        <v>ing. Kateřina Tumpachová</v>
      </c>
      <c r="AN50" s="149"/>
      <c r="AO50" s="149"/>
      <c r="AP50" s="149"/>
      <c r="AQ50" s="13"/>
      <c r="AR50" s="14"/>
      <c r="AS50" s="152"/>
      <c r="AT50" s="153"/>
      <c r="AU50" s="36"/>
      <c r="AV50" s="36"/>
      <c r="AW50" s="36"/>
      <c r="AX50" s="36"/>
      <c r="AY50" s="36"/>
      <c r="AZ50" s="36"/>
      <c r="BA50" s="36"/>
      <c r="BB50" s="36"/>
      <c r="BC50" s="36"/>
      <c r="BD50" s="37"/>
      <c r="BE50" s="13"/>
    </row>
    <row r="51" spans="1:57" s="17" customFormat="1" ht="10.9" customHeight="1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4"/>
      <c r="AS51" s="152"/>
      <c r="AT51" s="153"/>
      <c r="AU51" s="36"/>
      <c r="AV51" s="36"/>
      <c r="AW51" s="36"/>
      <c r="AX51" s="36"/>
      <c r="AY51" s="36"/>
      <c r="AZ51" s="36"/>
      <c r="BA51" s="36"/>
      <c r="BB51" s="36"/>
      <c r="BC51" s="36"/>
      <c r="BD51" s="37"/>
      <c r="BE51" s="13"/>
    </row>
    <row r="52" spans="1:57" s="17" customFormat="1" ht="29.25" customHeight="1">
      <c r="A52" s="13"/>
      <c r="B52" s="14"/>
      <c r="C52" s="154" t="s">
        <v>52</v>
      </c>
      <c r="D52" s="155"/>
      <c r="E52" s="155"/>
      <c r="F52" s="155"/>
      <c r="G52" s="155"/>
      <c r="H52" s="38"/>
      <c r="I52" s="156" t="s">
        <v>53</v>
      </c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7" t="s">
        <v>54</v>
      </c>
      <c r="AH52" s="155"/>
      <c r="AI52" s="155"/>
      <c r="AJ52" s="155"/>
      <c r="AK52" s="155"/>
      <c r="AL52" s="155"/>
      <c r="AM52" s="155"/>
      <c r="AN52" s="156" t="s">
        <v>55</v>
      </c>
      <c r="AO52" s="155"/>
      <c r="AP52" s="155"/>
      <c r="AQ52" s="39" t="s">
        <v>56</v>
      </c>
      <c r="AR52" s="14"/>
      <c r="AS52" s="40" t="s">
        <v>57</v>
      </c>
      <c r="AT52" s="41" t="s">
        <v>58</v>
      </c>
      <c r="AU52" s="41" t="s">
        <v>59</v>
      </c>
      <c r="AV52" s="41" t="s">
        <v>60</v>
      </c>
      <c r="AW52" s="41" t="s">
        <v>61</v>
      </c>
      <c r="AX52" s="41" t="s">
        <v>62</v>
      </c>
      <c r="AY52" s="41" t="s">
        <v>63</v>
      </c>
      <c r="AZ52" s="41" t="s">
        <v>64</v>
      </c>
      <c r="BA52" s="41" t="s">
        <v>65</v>
      </c>
      <c r="BB52" s="41" t="s">
        <v>66</v>
      </c>
      <c r="BC52" s="41" t="s">
        <v>67</v>
      </c>
      <c r="BD52" s="42" t="s">
        <v>68</v>
      </c>
      <c r="BE52" s="13"/>
    </row>
    <row r="53" spans="1:57" s="17" customFormat="1" ht="10.9" customHeight="1">
      <c r="A53" s="13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4"/>
      <c r="AS53" s="4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  <c r="BE53" s="13"/>
    </row>
    <row r="54" spans="2:90" s="46" customFormat="1" ht="32.45" customHeight="1">
      <c r="B54" s="47"/>
      <c r="C54" s="48" t="s">
        <v>69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45">
        <f>ROUND(SUM(AG55:AG55),2)</f>
        <v>0</v>
      </c>
      <c r="AH54" s="145"/>
      <c r="AI54" s="145"/>
      <c r="AJ54" s="145"/>
      <c r="AK54" s="145"/>
      <c r="AL54" s="145"/>
      <c r="AM54" s="145"/>
      <c r="AN54" s="146">
        <f>AN55</f>
        <v>0</v>
      </c>
      <c r="AO54" s="146"/>
      <c r="AP54" s="146"/>
      <c r="AQ54" s="50" t="s">
        <v>3</v>
      </c>
      <c r="AR54" s="47"/>
      <c r="AS54" s="51">
        <f>ROUND(SUM(AS55:AS55),2)</f>
        <v>0</v>
      </c>
      <c r="AT54" s="52">
        <f aca="true" t="shared" si="0" ref="AT54:AT55">ROUND(SUM(AV54:AW54),2)</f>
        <v>116708.37</v>
      </c>
      <c r="AU54" s="53">
        <f>ROUND(SUM(AU55:AU55),5)</f>
        <v>0</v>
      </c>
      <c r="AV54" s="52">
        <f>ROUND(AZ54*L29,2)</f>
        <v>116708.37</v>
      </c>
      <c r="AW54" s="52">
        <f>ROUND(BA54*L30,2)</f>
        <v>0</v>
      </c>
      <c r="AX54" s="52">
        <f>ROUND(BB54*L29,2)</f>
        <v>0</v>
      </c>
      <c r="AY54" s="52">
        <f>ROUND(BC54*L30,2)</f>
        <v>0</v>
      </c>
      <c r="AZ54" s="52">
        <f>ROUND(SUM(AZ55:AZ55),2)</f>
        <v>555754.14</v>
      </c>
      <c r="BA54" s="52">
        <f>ROUND(SUM(BA55:BA55),2)</f>
        <v>0</v>
      </c>
      <c r="BB54" s="52">
        <f>ROUND(SUM(BB55:BB55),2)</f>
        <v>0</v>
      </c>
      <c r="BC54" s="52">
        <f>ROUND(SUM(BC55:BC55),2)</f>
        <v>0</v>
      </c>
      <c r="BD54" s="54">
        <f>ROUND(SUM(BD55:BD55),2)</f>
        <v>0</v>
      </c>
      <c r="BS54" s="55" t="s">
        <v>70</v>
      </c>
      <c r="BT54" s="55" t="s">
        <v>71</v>
      </c>
      <c r="BU54" s="56" t="s">
        <v>72</v>
      </c>
      <c r="BV54" s="55" t="s">
        <v>73</v>
      </c>
      <c r="BW54" s="55" t="s">
        <v>5</v>
      </c>
      <c r="BX54" s="55" t="s">
        <v>74</v>
      </c>
      <c r="CL54" s="55" t="s">
        <v>3</v>
      </c>
    </row>
    <row r="55" spans="1:91" s="66" customFormat="1" ht="24.75" customHeight="1">
      <c r="A55" s="57" t="s">
        <v>75</v>
      </c>
      <c r="B55" s="58"/>
      <c r="C55" s="59"/>
      <c r="D55" s="142" t="s">
        <v>79</v>
      </c>
      <c r="E55" s="142"/>
      <c r="F55" s="142"/>
      <c r="G55" s="142"/>
      <c r="H55" s="142"/>
      <c r="I55" s="60"/>
      <c r="J55" s="142" t="s">
        <v>80</v>
      </c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>
        <f>'SO 01.1-c - strukturovaná...'!J92</f>
        <v>0</v>
      </c>
      <c r="AH55" s="144"/>
      <c r="AI55" s="144"/>
      <c r="AJ55" s="144"/>
      <c r="AK55" s="144"/>
      <c r="AL55" s="144"/>
      <c r="AM55" s="144"/>
      <c r="AN55" s="143">
        <f>AG55*1.21</f>
        <v>0</v>
      </c>
      <c r="AO55" s="144"/>
      <c r="AP55" s="144"/>
      <c r="AQ55" s="61" t="s">
        <v>76</v>
      </c>
      <c r="AR55" s="58"/>
      <c r="AS55" s="62">
        <v>0</v>
      </c>
      <c r="AT55" s="63">
        <f t="shared" si="0"/>
        <v>116708.37</v>
      </c>
      <c r="AU55" s="64">
        <v>0</v>
      </c>
      <c r="AV55" s="63">
        <v>116708.37</v>
      </c>
      <c r="AW55" s="63">
        <v>0</v>
      </c>
      <c r="AX55" s="63">
        <v>0</v>
      </c>
      <c r="AY55" s="63">
        <v>0</v>
      </c>
      <c r="AZ55" s="63">
        <v>555754.14</v>
      </c>
      <c r="BA55" s="63">
        <v>0</v>
      </c>
      <c r="BB55" s="63">
        <v>0</v>
      </c>
      <c r="BC55" s="63">
        <v>0</v>
      </c>
      <c r="BD55" s="65">
        <v>0</v>
      </c>
      <c r="BT55" s="67" t="s">
        <v>77</v>
      </c>
      <c r="BV55" s="67" t="s">
        <v>73</v>
      </c>
      <c r="BW55" s="67" t="s">
        <v>81</v>
      </c>
      <c r="BX55" s="67" t="s">
        <v>5</v>
      </c>
      <c r="CL55" s="67" t="s">
        <v>3</v>
      </c>
      <c r="CM55" s="67" t="s">
        <v>78</v>
      </c>
    </row>
    <row r="56" spans="1:57" s="17" customFormat="1" ht="30" customHeight="1">
      <c r="A56" s="13"/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4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57" s="17" customFormat="1" ht="6.95" customHeight="1">
      <c r="A57" s="13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14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</sheetData>
  <mergeCells count="40">
    <mergeCell ref="L28:P28"/>
    <mergeCell ref="W28:AE28"/>
    <mergeCell ref="AK28:AO28"/>
    <mergeCell ref="AR2:BE2"/>
    <mergeCell ref="K5:AO5"/>
    <mergeCell ref="K6:AO6"/>
    <mergeCell ref="E23:AN23"/>
    <mergeCell ref="AK26:AO26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D55:H55"/>
    <mergeCell ref="J55:AF55"/>
    <mergeCell ref="AG55:AM55"/>
    <mergeCell ref="AN55:AP55"/>
    <mergeCell ref="AG54:AM54"/>
    <mergeCell ref="AN54:AP54"/>
  </mergeCells>
  <hyperlinks>
    <hyperlink ref="A55" location="'SO 01.1-c - strukturovan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55C3F-7F78-43F5-A4AC-4866A8246C19}">
  <sheetPr>
    <pageSetUpPr fitToPage="1"/>
  </sheetPr>
  <dimension ref="A1:BM161"/>
  <sheetViews>
    <sheetView showGridLines="0" tabSelected="1" workbookViewId="0" topLeftCell="A110">
      <selection activeCell="F118" sqref="F1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1" ht="12">
      <c r="A1" s="68"/>
    </row>
    <row r="2" spans="12:46" ht="36.95" customHeight="1">
      <c r="L2" s="168" t="s">
        <v>6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2" t="s">
        <v>81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78</v>
      </c>
    </row>
    <row r="4" spans="2:46" ht="24.95" customHeight="1">
      <c r="B4" s="5"/>
      <c r="D4" s="6" t="s">
        <v>82</v>
      </c>
      <c r="L4" s="5"/>
      <c r="M4" s="69" t="s">
        <v>11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0" t="s">
        <v>15</v>
      </c>
      <c r="L6" s="5"/>
    </row>
    <row r="7" spans="2:12" ht="16.5" customHeight="1">
      <c r="B7" s="5"/>
      <c r="E7" s="176" t="s">
        <v>16</v>
      </c>
      <c r="F7" s="177"/>
      <c r="G7" s="177"/>
      <c r="H7" s="177"/>
      <c r="L7" s="5"/>
    </row>
    <row r="8" spans="1:31" s="17" customFormat="1" ht="12" customHeight="1">
      <c r="A8" s="13"/>
      <c r="B8" s="14"/>
      <c r="C8" s="13"/>
      <c r="D8" s="10" t="s">
        <v>83</v>
      </c>
      <c r="E8" s="13"/>
      <c r="F8" s="13"/>
      <c r="G8" s="13"/>
      <c r="H8" s="13"/>
      <c r="I8" s="13"/>
      <c r="J8" s="13"/>
      <c r="K8" s="13"/>
      <c r="L8" s="70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17" customFormat="1" ht="16.5" customHeight="1">
      <c r="A9" s="13"/>
      <c r="B9" s="14"/>
      <c r="C9" s="13"/>
      <c r="D9" s="13"/>
      <c r="E9" s="158" t="s">
        <v>84</v>
      </c>
      <c r="F9" s="175"/>
      <c r="G9" s="175"/>
      <c r="H9" s="175"/>
      <c r="I9" s="13"/>
      <c r="J9" s="13"/>
      <c r="K9" s="13"/>
      <c r="L9" s="70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17" customFormat="1" ht="12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70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17" customFormat="1" ht="12" customHeight="1">
      <c r="A11" s="13"/>
      <c r="B11" s="14"/>
      <c r="C11" s="13"/>
      <c r="D11" s="10" t="s">
        <v>17</v>
      </c>
      <c r="E11" s="13"/>
      <c r="F11" s="11" t="s">
        <v>3</v>
      </c>
      <c r="G11" s="13"/>
      <c r="H11" s="13"/>
      <c r="I11" s="10" t="s">
        <v>18</v>
      </c>
      <c r="J11" s="11" t="s">
        <v>3</v>
      </c>
      <c r="K11" s="13"/>
      <c r="L11" s="70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7" customFormat="1" ht="12" customHeight="1">
      <c r="A12" s="13"/>
      <c r="B12" s="14"/>
      <c r="C12" s="13"/>
      <c r="D12" s="10" t="s">
        <v>19</v>
      </c>
      <c r="E12" s="13"/>
      <c r="F12" s="11" t="s">
        <v>20</v>
      </c>
      <c r="G12" s="13"/>
      <c r="H12" s="13"/>
      <c r="I12" s="10" t="s">
        <v>21</v>
      </c>
      <c r="J12" s="71" t="s">
        <v>22</v>
      </c>
      <c r="K12" s="13"/>
      <c r="L12" s="70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7" customFormat="1" ht="10.9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70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7" customFormat="1" ht="12" customHeight="1">
      <c r="A14" s="13"/>
      <c r="B14" s="14"/>
      <c r="C14" s="13"/>
      <c r="D14" s="10" t="s">
        <v>23</v>
      </c>
      <c r="E14" s="13"/>
      <c r="F14" s="13"/>
      <c r="G14" s="13"/>
      <c r="H14" s="13"/>
      <c r="I14" s="10" t="s">
        <v>24</v>
      </c>
      <c r="J14" s="11" t="s">
        <v>25</v>
      </c>
      <c r="K14" s="13"/>
      <c r="L14" s="70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7" customFormat="1" ht="18" customHeight="1">
      <c r="A15" s="13"/>
      <c r="B15" s="14"/>
      <c r="C15" s="13"/>
      <c r="D15" s="13"/>
      <c r="E15" s="11" t="s">
        <v>26</v>
      </c>
      <c r="F15" s="13"/>
      <c r="G15" s="13"/>
      <c r="H15" s="13"/>
      <c r="I15" s="10" t="s">
        <v>27</v>
      </c>
      <c r="J15" s="11" t="s">
        <v>3</v>
      </c>
      <c r="K15" s="13"/>
      <c r="L15" s="70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7" customFormat="1" ht="6.95" customHeigh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70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7" customFormat="1" ht="12" customHeight="1">
      <c r="A17" s="13"/>
      <c r="B17" s="14"/>
      <c r="C17" s="13"/>
      <c r="D17" s="10" t="s">
        <v>28</v>
      </c>
      <c r="E17" s="13"/>
      <c r="F17" s="13"/>
      <c r="G17" s="13"/>
      <c r="H17" s="13"/>
      <c r="I17" s="10" t="s">
        <v>24</v>
      </c>
      <c r="J17" s="11" t="s">
        <v>3</v>
      </c>
      <c r="K17" s="13"/>
      <c r="L17" s="70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7" customFormat="1" ht="18" customHeight="1">
      <c r="A18" s="13"/>
      <c r="B18" s="14"/>
      <c r="C18" s="13"/>
      <c r="D18" s="13"/>
      <c r="E18" s="170" t="s">
        <v>20</v>
      </c>
      <c r="F18" s="170"/>
      <c r="G18" s="170"/>
      <c r="H18" s="170"/>
      <c r="I18" s="10" t="s">
        <v>27</v>
      </c>
      <c r="J18" s="11" t="s">
        <v>3</v>
      </c>
      <c r="K18" s="13"/>
      <c r="L18" s="70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7" customFormat="1" ht="6.95" customHeigh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70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7" customFormat="1" ht="12" customHeight="1">
      <c r="A20" s="13"/>
      <c r="B20" s="14"/>
      <c r="C20" s="13"/>
      <c r="D20" s="10" t="s">
        <v>29</v>
      </c>
      <c r="E20" s="13"/>
      <c r="F20" s="13"/>
      <c r="G20" s="13"/>
      <c r="H20" s="13"/>
      <c r="I20" s="10" t="s">
        <v>24</v>
      </c>
      <c r="J20" s="11" t="s">
        <v>3</v>
      </c>
      <c r="K20" s="13"/>
      <c r="L20" s="7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7" customFormat="1" ht="18" customHeight="1">
      <c r="A21" s="13"/>
      <c r="B21" s="14"/>
      <c r="C21" s="13"/>
      <c r="D21" s="13"/>
      <c r="E21" s="11" t="s">
        <v>30</v>
      </c>
      <c r="F21" s="13"/>
      <c r="G21" s="13"/>
      <c r="H21" s="13"/>
      <c r="I21" s="10" t="s">
        <v>27</v>
      </c>
      <c r="J21" s="11" t="s">
        <v>3</v>
      </c>
      <c r="K21" s="13"/>
      <c r="L21" s="7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7" customFormat="1" ht="6.95" customHeight="1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7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7" customFormat="1" ht="12" customHeight="1">
      <c r="A23" s="13"/>
      <c r="B23" s="14"/>
      <c r="C23" s="13"/>
      <c r="D23" s="10" t="s">
        <v>32</v>
      </c>
      <c r="E23" s="13"/>
      <c r="F23" s="13"/>
      <c r="G23" s="13"/>
      <c r="H23" s="13"/>
      <c r="I23" s="10" t="s">
        <v>24</v>
      </c>
      <c r="J23" s="11" t="s">
        <v>33</v>
      </c>
      <c r="K23" s="13"/>
      <c r="L23" s="7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7" customFormat="1" ht="18" customHeight="1">
      <c r="A24" s="13"/>
      <c r="B24" s="14"/>
      <c r="C24" s="13"/>
      <c r="D24" s="13"/>
      <c r="E24" s="11" t="s">
        <v>34</v>
      </c>
      <c r="F24" s="13"/>
      <c r="G24" s="13"/>
      <c r="H24" s="13"/>
      <c r="I24" s="10" t="s">
        <v>27</v>
      </c>
      <c r="J24" s="11" t="s">
        <v>3</v>
      </c>
      <c r="K24" s="13"/>
      <c r="L24" s="7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7" customFormat="1" ht="6.95" customHeight="1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70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7" customFormat="1" ht="12" customHeight="1">
      <c r="A26" s="13"/>
      <c r="B26" s="14"/>
      <c r="C26" s="13"/>
      <c r="D26" s="10" t="s">
        <v>35</v>
      </c>
      <c r="E26" s="13"/>
      <c r="F26" s="13"/>
      <c r="G26" s="13"/>
      <c r="H26" s="13"/>
      <c r="I26" s="13"/>
      <c r="J26" s="13"/>
      <c r="K26" s="13"/>
      <c r="L26" s="7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75" customFormat="1" ht="16.5" customHeight="1">
      <c r="A27" s="72"/>
      <c r="B27" s="73"/>
      <c r="C27" s="72"/>
      <c r="D27" s="72"/>
      <c r="E27" s="172" t="s">
        <v>3</v>
      </c>
      <c r="F27" s="172"/>
      <c r="G27" s="172"/>
      <c r="H27" s="172"/>
      <c r="I27" s="72"/>
      <c r="J27" s="72"/>
      <c r="K27" s="72"/>
      <c r="L27" s="74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s="17" customFormat="1" ht="6.95" customHeight="1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7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7" customFormat="1" ht="6.95" customHeight="1">
      <c r="A29" s="13"/>
      <c r="B29" s="14"/>
      <c r="C29" s="13"/>
      <c r="D29" s="44"/>
      <c r="E29" s="44"/>
      <c r="F29" s="44"/>
      <c r="G29" s="44"/>
      <c r="H29" s="44"/>
      <c r="I29" s="44"/>
      <c r="J29" s="44"/>
      <c r="K29" s="44"/>
      <c r="L29" s="70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7" customFormat="1" ht="25.35" customHeight="1">
      <c r="A30" s="13"/>
      <c r="B30" s="14"/>
      <c r="C30" s="13"/>
      <c r="D30" s="76" t="s">
        <v>37</v>
      </c>
      <c r="E30" s="13"/>
      <c r="F30" s="13"/>
      <c r="G30" s="13"/>
      <c r="H30" s="13"/>
      <c r="I30" s="13"/>
      <c r="J30" s="77">
        <f>ROUND(J92,2)</f>
        <v>0</v>
      </c>
      <c r="K30" s="13"/>
      <c r="L30" s="70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7" customFormat="1" ht="6.95" customHeight="1">
      <c r="A31" s="13"/>
      <c r="B31" s="14"/>
      <c r="C31" s="13"/>
      <c r="D31" s="44"/>
      <c r="E31" s="44"/>
      <c r="F31" s="44"/>
      <c r="G31" s="44"/>
      <c r="H31" s="44"/>
      <c r="I31" s="44"/>
      <c r="J31" s="44"/>
      <c r="K31" s="44"/>
      <c r="L31" s="70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7" customFormat="1" ht="14.45" customHeight="1">
      <c r="A32" s="13"/>
      <c r="B32" s="14"/>
      <c r="C32" s="13"/>
      <c r="D32" s="13"/>
      <c r="E32" s="13"/>
      <c r="F32" s="78" t="s">
        <v>39</v>
      </c>
      <c r="G32" s="13"/>
      <c r="H32" s="13"/>
      <c r="I32" s="78" t="s">
        <v>38</v>
      </c>
      <c r="J32" s="78" t="s">
        <v>40</v>
      </c>
      <c r="K32" s="13"/>
      <c r="L32" s="70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7" customFormat="1" ht="14.45" customHeight="1">
      <c r="A33" s="13"/>
      <c r="B33" s="14"/>
      <c r="C33" s="13"/>
      <c r="D33" s="79" t="s">
        <v>41</v>
      </c>
      <c r="E33" s="10" t="s">
        <v>42</v>
      </c>
      <c r="F33" s="80">
        <f>ROUND((SUM(BE92:BE160)),2)</f>
        <v>0</v>
      </c>
      <c r="G33" s="13"/>
      <c r="H33" s="13"/>
      <c r="I33" s="81">
        <v>0.21</v>
      </c>
      <c r="J33" s="80">
        <f>ROUND(((SUM(BE92:BE160))*I33),2)</f>
        <v>0</v>
      </c>
      <c r="K33" s="13"/>
      <c r="L33" s="70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7" customFormat="1" ht="14.45" customHeight="1">
      <c r="A34" s="13"/>
      <c r="B34" s="14"/>
      <c r="C34" s="13"/>
      <c r="D34" s="13"/>
      <c r="E34" s="10" t="s">
        <v>43</v>
      </c>
      <c r="F34" s="80">
        <f>ROUND((SUM(BF92:BF160)),2)</f>
        <v>0</v>
      </c>
      <c r="G34" s="13"/>
      <c r="H34" s="13"/>
      <c r="I34" s="81">
        <v>0.15</v>
      </c>
      <c r="J34" s="80">
        <f>ROUND(((SUM(BF92:BF160))*I34),2)</f>
        <v>0</v>
      </c>
      <c r="K34" s="13"/>
      <c r="L34" s="70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7" customFormat="1" ht="14.45" customHeight="1" hidden="1">
      <c r="A35" s="13"/>
      <c r="B35" s="14"/>
      <c r="C35" s="13"/>
      <c r="D35" s="13"/>
      <c r="E35" s="10" t="s">
        <v>44</v>
      </c>
      <c r="F35" s="80">
        <f>ROUND((SUM(BG92:BG160)),2)</f>
        <v>0</v>
      </c>
      <c r="G35" s="13"/>
      <c r="H35" s="13"/>
      <c r="I35" s="81">
        <v>0.21</v>
      </c>
      <c r="J35" s="80">
        <f>0</f>
        <v>0</v>
      </c>
      <c r="K35" s="13"/>
      <c r="L35" s="7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7" customFormat="1" ht="14.45" customHeight="1" hidden="1">
      <c r="A36" s="13"/>
      <c r="B36" s="14"/>
      <c r="C36" s="13"/>
      <c r="D36" s="13"/>
      <c r="E36" s="10" t="s">
        <v>45</v>
      </c>
      <c r="F36" s="80">
        <f>ROUND((SUM(BH92:BH160)),2)</f>
        <v>0</v>
      </c>
      <c r="G36" s="13"/>
      <c r="H36" s="13"/>
      <c r="I36" s="81">
        <v>0.15</v>
      </c>
      <c r="J36" s="80">
        <f>0</f>
        <v>0</v>
      </c>
      <c r="K36" s="13"/>
      <c r="L36" s="7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7" customFormat="1" ht="14.45" customHeight="1" hidden="1">
      <c r="A37" s="13"/>
      <c r="B37" s="14"/>
      <c r="C37" s="13"/>
      <c r="D37" s="13"/>
      <c r="E37" s="10" t="s">
        <v>46</v>
      </c>
      <c r="F37" s="80">
        <f>ROUND((SUM(BI92:BI160)),2)</f>
        <v>0</v>
      </c>
      <c r="G37" s="13"/>
      <c r="H37" s="13"/>
      <c r="I37" s="81">
        <v>0</v>
      </c>
      <c r="J37" s="80">
        <f>0</f>
        <v>0</v>
      </c>
      <c r="K37" s="13"/>
      <c r="L37" s="7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7" customFormat="1" ht="6.9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7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7" customFormat="1" ht="25.35" customHeight="1">
      <c r="A39" s="13"/>
      <c r="B39" s="14"/>
      <c r="C39" s="82"/>
      <c r="D39" s="83" t="s">
        <v>47</v>
      </c>
      <c r="E39" s="38"/>
      <c r="F39" s="38"/>
      <c r="G39" s="84" t="s">
        <v>48</v>
      </c>
      <c r="H39" s="85" t="s">
        <v>49</v>
      </c>
      <c r="I39" s="38"/>
      <c r="J39" s="86">
        <f>SUM(J30:J37)</f>
        <v>0</v>
      </c>
      <c r="K39" s="87"/>
      <c r="L39" s="7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7" customFormat="1" ht="14.45" customHeight="1">
      <c r="A40" s="1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7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4" spans="1:31" s="17" customFormat="1" ht="6.95" customHeight="1">
      <c r="A44" s="1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70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17" customFormat="1" ht="24.95" customHeight="1">
      <c r="A45" s="13"/>
      <c r="B45" s="14"/>
      <c r="C45" s="6" t="s">
        <v>85</v>
      </c>
      <c r="D45" s="13"/>
      <c r="E45" s="13"/>
      <c r="F45" s="13"/>
      <c r="G45" s="13"/>
      <c r="H45" s="13"/>
      <c r="I45" s="13"/>
      <c r="J45" s="13"/>
      <c r="K45" s="13"/>
      <c r="L45" s="70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s="17" customFormat="1" ht="6.95" customHeight="1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70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s="17" customFormat="1" ht="12" customHeight="1">
      <c r="A47" s="13"/>
      <c r="B47" s="14"/>
      <c r="C47" s="10" t="s">
        <v>15</v>
      </c>
      <c r="D47" s="13"/>
      <c r="E47" s="13"/>
      <c r="F47" s="13"/>
      <c r="G47" s="13"/>
      <c r="H47" s="13"/>
      <c r="I47" s="13"/>
      <c r="J47" s="13"/>
      <c r="K47" s="13"/>
      <c r="L47" s="70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17" customFormat="1" ht="16.5" customHeight="1">
      <c r="A48" s="13"/>
      <c r="B48" s="14"/>
      <c r="C48" s="13"/>
      <c r="D48" s="13"/>
      <c r="E48" s="176" t="str">
        <f>E7</f>
        <v>INFRASTRUKTURA ZŠ CHOMUTOV - odb.učebny - cizí jazyk+IT -ZŠ Na příkopech 895, Chomutov - učebna 1.1</v>
      </c>
      <c r="F48" s="177"/>
      <c r="G48" s="177"/>
      <c r="H48" s="177"/>
      <c r="I48" s="13"/>
      <c r="J48" s="13"/>
      <c r="K48" s="13"/>
      <c r="L48" s="70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17" customFormat="1" ht="12" customHeight="1">
      <c r="A49" s="13"/>
      <c r="B49" s="14"/>
      <c r="C49" s="10" t="s">
        <v>83</v>
      </c>
      <c r="D49" s="13"/>
      <c r="E49" s="13"/>
      <c r="F49" s="13"/>
      <c r="G49" s="13"/>
      <c r="H49" s="13"/>
      <c r="I49" s="13"/>
      <c r="J49" s="13"/>
      <c r="K49" s="13"/>
      <c r="L49" s="70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s="17" customFormat="1" ht="16.5" customHeight="1">
      <c r="A50" s="13"/>
      <c r="B50" s="14"/>
      <c r="C50" s="13"/>
      <c r="D50" s="13"/>
      <c r="E50" s="158" t="str">
        <f>E9</f>
        <v>SO 01.1-c - strukturovaná kabeláž</v>
      </c>
      <c r="F50" s="175"/>
      <c r="G50" s="175"/>
      <c r="H50" s="175"/>
      <c r="I50" s="13"/>
      <c r="J50" s="13"/>
      <c r="K50" s="13"/>
      <c r="L50" s="70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s="17" customFormat="1" ht="6.95" customHeight="1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7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s="17" customFormat="1" ht="12" customHeight="1">
      <c r="A52" s="13"/>
      <c r="B52" s="14"/>
      <c r="C52" s="10" t="s">
        <v>19</v>
      </c>
      <c r="D52" s="13"/>
      <c r="E52" s="13"/>
      <c r="F52" s="11" t="str">
        <f>F12</f>
        <v xml:space="preserve"> </v>
      </c>
      <c r="G52" s="13"/>
      <c r="H52" s="13"/>
      <c r="I52" s="10" t="s">
        <v>21</v>
      </c>
      <c r="J52" s="71" t="str">
        <f>IF(J12="","",J12)</f>
        <v>2. 3. 2020</v>
      </c>
      <c r="K52" s="13"/>
      <c r="L52" s="70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17" customFormat="1" ht="6.95" customHeight="1">
      <c r="A53" s="13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70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17" customFormat="1" ht="25.7" customHeight="1">
      <c r="A54" s="13"/>
      <c r="B54" s="14"/>
      <c r="C54" s="10" t="s">
        <v>23</v>
      </c>
      <c r="D54" s="13"/>
      <c r="E54" s="13"/>
      <c r="F54" s="11" t="str">
        <f>E15</f>
        <v>Statutární město Chomutov</v>
      </c>
      <c r="G54" s="13"/>
      <c r="H54" s="13"/>
      <c r="I54" s="10" t="s">
        <v>29</v>
      </c>
      <c r="J54" s="88" t="str">
        <f>E21</f>
        <v>KAP ATELIER s.r.o.</v>
      </c>
      <c r="K54" s="13"/>
      <c r="L54" s="70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s="17" customFormat="1" ht="25.7" customHeight="1">
      <c r="A55" s="13"/>
      <c r="B55" s="14"/>
      <c r="C55" s="10" t="s">
        <v>28</v>
      </c>
      <c r="D55" s="13"/>
      <c r="E55" s="13"/>
      <c r="F55" s="11" t="str">
        <f>IF(E18="","",E18)</f>
        <v xml:space="preserve"> </v>
      </c>
      <c r="G55" s="13"/>
      <c r="H55" s="13"/>
      <c r="I55" s="10" t="s">
        <v>32</v>
      </c>
      <c r="J55" s="88" t="str">
        <f>E24</f>
        <v>ing. Kateřina Tumpachová</v>
      </c>
      <c r="K55" s="13"/>
      <c r="L55" s="70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17" customFormat="1" ht="10.35" customHeight="1">
      <c r="A56" s="13"/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70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s="17" customFormat="1" ht="29.25" customHeight="1">
      <c r="A57" s="13"/>
      <c r="B57" s="14"/>
      <c r="C57" s="89" t="s">
        <v>86</v>
      </c>
      <c r="D57" s="82"/>
      <c r="E57" s="82"/>
      <c r="F57" s="82"/>
      <c r="G57" s="82"/>
      <c r="H57" s="82"/>
      <c r="I57" s="82"/>
      <c r="J57" s="90" t="s">
        <v>87</v>
      </c>
      <c r="K57" s="82"/>
      <c r="L57" s="70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s="17" customFormat="1" ht="10.35" customHeight="1">
      <c r="A58" s="13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70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47" s="17" customFormat="1" ht="22.9" customHeight="1">
      <c r="A59" s="13"/>
      <c r="B59" s="14"/>
      <c r="C59" s="91" t="s">
        <v>69</v>
      </c>
      <c r="D59" s="13"/>
      <c r="E59" s="13"/>
      <c r="F59" s="13"/>
      <c r="G59" s="13"/>
      <c r="H59" s="13"/>
      <c r="I59" s="13"/>
      <c r="J59" s="77">
        <f>J92</f>
        <v>0</v>
      </c>
      <c r="K59" s="13"/>
      <c r="L59" s="70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U59" s="2" t="s">
        <v>88</v>
      </c>
    </row>
    <row r="60" spans="2:12" s="92" customFormat="1" ht="24.95" customHeight="1">
      <c r="B60" s="93"/>
      <c r="D60" s="94" t="s">
        <v>89</v>
      </c>
      <c r="E60" s="95"/>
      <c r="F60" s="95"/>
      <c r="G60" s="95"/>
      <c r="H60" s="95"/>
      <c r="I60" s="95"/>
      <c r="J60" s="96">
        <f>J93</f>
        <v>0</v>
      </c>
      <c r="L60" s="93"/>
    </row>
    <row r="61" spans="2:12" s="92" customFormat="1" ht="24.95" customHeight="1">
      <c r="B61" s="93"/>
      <c r="D61" s="94" t="s">
        <v>90</v>
      </c>
      <c r="E61" s="95"/>
      <c r="F61" s="95"/>
      <c r="G61" s="95"/>
      <c r="H61" s="95"/>
      <c r="I61" s="95"/>
      <c r="J61" s="96">
        <f>J104</f>
        <v>0</v>
      </c>
      <c r="L61" s="93"/>
    </row>
    <row r="62" spans="2:12" s="92" customFormat="1" ht="24.95" customHeight="1">
      <c r="B62" s="93"/>
      <c r="D62" s="94" t="s">
        <v>91</v>
      </c>
      <c r="E62" s="95"/>
      <c r="F62" s="95"/>
      <c r="G62" s="95"/>
      <c r="H62" s="95"/>
      <c r="I62" s="95"/>
      <c r="J62" s="96">
        <f>J109</f>
        <v>0</v>
      </c>
      <c r="L62" s="93"/>
    </row>
    <row r="63" spans="2:12" s="92" customFormat="1" ht="24.95" customHeight="1">
      <c r="B63" s="93"/>
      <c r="D63" s="94" t="s">
        <v>92</v>
      </c>
      <c r="E63" s="95"/>
      <c r="F63" s="95"/>
      <c r="G63" s="95"/>
      <c r="H63" s="95"/>
      <c r="I63" s="95"/>
      <c r="J63" s="96">
        <f>J112</f>
        <v>0</v>
      </c>
      <c r="L63" s="93"/>
    </row>
    <row r="64" spans="2:12" s="92" customFormat="1" ht="24.95" customHeight="1">
      <c r="B64" s="93"/>
      <c r="D64" s="94" t="s">
        <v>93</v>
      </c>
      <c r="E64" s="95"/>
      <c r="F64" s="95"/>
      <c r="G64" s="95"/>
      <c r="H64" s="95"/>
      <c r="I64" s="95"/>
      <c r="J64" s="96">
        <f>J116</f>
        <v>0</v>
      </c>
      <c r="L64" s="93"/>
    </row>
    <row r="65" spans="2:12" s="92" customFormat="1" ht="24.95" customHeight="1">
      <c r="B65" s="93"/>
      <c r="D65" s="94" t="s">
        <v>94</v>
      </c>
      <c r="E65" s="95"/>
      <c r="F65" s="95"/>
      <c r="G65" s="95"/>
      <c r="H65" s="95"/>
      <c r="I65" s="95"/>
      <c r="J65" s="96">
        <f>J118</f>
        <v>0</v>
      </c>
      <c r="L65" s="93"/>
    </row>
    <row r="66" spans="2:12" s="92" customFormat="1" ht="24.95" customHeight="1">
      <c r="B66" s="93"/>
      <c r="D66" s="94" t="s">
        <v>95</v>
      </c>
      <c r="E66" s="95"/>
      <c r="F66" s="95"/>
      <c r="G66" s="95"/>
      <c r="H66" s="95"/>
      <c r="I66" s="95"/>
      <c r="J66" s="96">
        <f>J122</f>
        <v>0</v>
      </c>
      <c r="L66" s="93"/>
    </row>
    <row r="67" spans="2:12" s="92" customFormat="1" ht="24.95" customHeight="1">
      <c r="B67" s="93"/>
      <c r="D67" s="94" t="s">
        <v>96</v>
      </c>
      <c r="E67" s="95"/>
      <c r="F67" s="95"/>
      <c r="G67" s="95"/>
      <c r="H67" s="95"/>
      <c r="I67" s="95"/>
      <c r="J67" s="96">
        <f>J126</f>
        <v>0</v>
      </c>
      <c r="L67" s="93"/>
    </row>
    <row r="68" spans="2:12" s="92" customFormat="1" ht="24.95" customHeight="1">
      <c r="B68" s="93"/>
      <c r="D68" s="94" t="s">
        <v>97</v>
      </c>
      <c r="E68" s="95"/>
      <c r="F68" s="95"/>
      <c r="G68" s="95"/>
      <c r="H68" s="95"/>
      <c r="I68" s="95"/>
      <c r="J68" s="96">
        <f>J128</f>
        <v>0</v>
      </c>
      <c r="L68" s="93"/>
    </row>
    <row r="69" spans="2:12" s="92" customFormat="1" ht="24.95" customHeight="1">
      <c r="B69" s="93"/>
      <c r="D69" s="94" t="s">
        <v>95</v>
      </c>
      <c r="E69" s="95"/>
      <c r="F69" s="95"/>
      <c r="G69" s="95"/>
      <c r="H69" s="95"/>
      <c r="I69" s="95"/>
      <c r="J69" s="96">
        <f>J137</f>
        <v>0</v>
      </c>
      <c r="L69" s="93"/>
    </row>
    <row r="70" spans="2:12" s="92" customFormat="1" ht="24.95" customHeight="1">
      <c r="B70" s="93"/>
      <c r="D70" s="94" t="s">
        <v>98</v>
      </c>
      <c r="E70" s="95"/>
      <c r="F70" s="95"/>
      <c r="G70" s="95"/>
      <c r="H70" s="95"/>
      <c r="I70" s="95"/>
      <c r="J70" s="96">
        <f>J142</f>
        <v>0</v>
      </c>
      <c r="L70" s="93"/>
    </row>
    <row r="71" spans="2:12" s="92" customFormat="1" ht="24.95" customHeight="1">
      <c r="B71" s="93"/>
      <c r="D71" s="94" t="s">
        <v>99</v>
      </c>
      <c r="E71" s="95"/>
      <c r="F71" s="95"/>
      <c r="G71" s="95"/>
      <c r="H71" s="95"/>
      <c r="I71" s="95"/>
      <c r="J71" s="96">
        <f>J147</f>
        <v>0</v>
      </c>
      <c r="L71" s="93"/>
    </row>
    <row r="72" spans="2:12" s="92" customFormat="1" ht="24.95" customHeight="1">
      <c r="B72" s="93"/>
      <c r="D72" s="94" t="s">
        <v>100</v>
      </c>
      <c r="E72" s="95"/>
      <c r="F72" s="95"/>
      <c r="G72" s="95"/>
      <c r="H72" s="95"/>
      <c r="I72" s="95"/>
      <c r="J72" s="96">
        <f>J151</f>
        <v>0</v>
      </c>
      <c r="L72" s="93"/>
    </row>
    <row r="73" spans="1:31" s="17" customFormat="1" ht="21.75" customHeight="1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70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s="17" customFormat="1" ht="6.95" customHeight="1">
      <c r="A74" s="13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70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8" spans="1:31" s="17" customFormat="1" ht="6.95" customHeight="1">
      <c r="A78" s="13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70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s="17" customFormat="1" ht="24.95" customHeight="1">
      <c r="A79" s="13"/>
      <c r="B79" s="14"/>
      <c r="C79" s="6" t="s">
        <v>101</v>
      </c>
      <c r="D79" s="13"/>
      <c r="E79" s="13"/>
      <c r="F79" s="13"/>
      <c r="G79" s="13"/>
      <c r="H79" s="13"/>
      <c r="I79" s="13"/>
      <c r="J79" s="13"/>
      <c r="K79" s="13"/>
      <c r="L79" s="70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s="17" customFormat="1" ht="6.95" customHeight="1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70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s="17" customFormat="1" ht="12" customHeight="1">
      <c r="A81" s="13"/>
      <c r="B81" s="14"/>
      <c r="C81" s="10" t="s">
        <v>15</v>
      </c>
      <c r="D81" s="13"/>
      <c r="E81" s="13"/>
      <c r="F81" s="13"/>
      <c r="G81" s="13"/>
      <c r="H81" s="13"/>
      <c r="I81" s="13"/>
      <c r="J81" s="13"/>
      <c r="K81" s="13"/>
      <c r="L81" s="70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17" customFormat="1" ht="16.5" customHeight="1">
      <c r="A82" s="13"/>
      <c r="B82" s="14"/>
      <c r="C82" s="13"/>
      <c r="D82" s="13"/>
      <c r="E82" s="176" t="str">
        <f>E7</f>
        <v>INFRASTRUKTURA ZŠ CHOMUTOV - odb.učebny - cizí jazyk+IT -ZŠ Na příkopech 895, Chomutov - učebna 1.1</v>
      </c>
      <c r="F82" s="177"/>
      <c r="G82" s="177"/>
      <c r="H82" s="177"/>
      <c r="I82" s="13"/>
      <c r="J82" s="13"/>
      <c r="K82" s="13"/>
      <c r="L82" s="70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17" customFormat="1" ht="12" customHeight="1">
      <c r="A83" s="13"/>
      <c r="B83" s="14"/>
      <c r="C83" s="10" t="s">
        <v>83</v>
      </c>
      <c r="D83" s="13"/>
      <c r="E83" s="13"/>
      <c r="F83" s="13"/>
      <c r="G83" s="13"/>
      <c r="H83" s="13"/>
      <c r="I83" s="13"/>
      <c r="J83" s="13"/>
      <c r="K83" s="13"/>
      <c r="L83" s="70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17" customFormat="1" ht="16.5" customHeight="1">
      <c r="A84" s="13"/>
      <c r="B84" s="14"/>
      <c r="C84" s="13"/>
      <c r="D84" s="13"/>
      <c r="E84" s="158" t="str">
        <f>E9</f>
        <v>SO 01.1-c - strukturovaná kabeláž</v>
      </c>
      <c r="F84" s="175"/>
      <c r="G84" s="175"/>
      <c r="H84" s="175"/>
      <c r="I84" s="13"/>
      <c r="J84" s="13"/>
      <c r="K84" s="13"/>
      <c r="L84" s="70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17" customFormat="1" ht="6.95" customHeight="1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70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17" customFormat="1" ht="12" customHeight="1">
      <c r="A86" s="13"/>
      <c r="B86" s="14"/>
      <c r="C86" s="10" t="s">
        <v>19</v>
      </c>
      <c r="D86" s="13"/>
      <c r="E86" s="13"/>
      <c r="F86" s="11" t="str">
        <f>F12</f>
        <v xml:space="preserve"> </v>
      </c>
      <c r="G86" s="13"/>
      <c r="H86" s="13"/>
      <c r="I86" s="10" t="s">
        <v>21</v>
      </c>
      <c r="J86" s="71" t="str">
        <f>IF(J12="","",J12)</f>
        <v>2. 3. 2020</v>
      </c>
      <c r="K86" s="13"/>
      <c r="L86" s="70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s="17" customFormat="1" ht="6.95" customHeight="1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70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17" customFormat="1" ht="25.7" customHeight="1">
      <c r="A88" s="13"/>
      <c r="B88" s="14"/>
      <c r="C88" s="10" t="s">
        <v>23</v>
      </c>
      <c r="D88" s="13"/>
      <c r="E88" s="13"/>
      <c r="F88" s="11" t="str">
        <f>E15</f>
        <v>Statutární město Chomutov</v>
      </c>
      <c r="G88" s="13"/>
      <c r="H88" s="13"/>
      <c r="I88" s="10" t="s">
        <v>29</v>
      </c>
      <c r="J88" s="88" t="str">
        <f>E21</f>
        <v>KAP ATELIER s.r.o.</v>
      </c>
      <c r="K88" s="13"/>
      <c r="L88" s="70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17" customFormat="1" ht="25.7" customHeight="1">
      <c r="A89" s="13"/>
      <c r="B89" s="14"/>
      <c r="C89" s="10" t="s">
        <v>28</v>
      </c>
      <c r="D89" s="13"/>
      <c r="E89" s="13"/>
      <c r="F89" s="11" t="str">
        <f>IF(E18="","",E18)</f>
        <v xml:space="preserve"> </v>
      </c>
      <c r="G89" s="13"/>
      <c r="H89" s="13"/>
      <c r="I89" s="10" t="s">
        <v>32</v>
      </c>
      <c r="J89" s="88" t="str">
        <f>E24</f>
        <v>ing. Kateřina Tumpachová</v>
      </c>
      <c r="K89" s="13"/>
      <c r="L89" s="70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17" customFormat="1" ht="10.35" customHeight="1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70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103" customFormat="1" ht="29.25" customHeight="1">
      <c r="A91" s="97"/>
      <c r="B91" s="98"/>
      <c r="C91" s="99" t="s">
        <v>102</v>
      </c>
      <c r="D91" s="100" t="s">
        <v>56</v>
      </c>
      <c r="E91" s="100" t="s">
        <v>52</v>
      </c>
      <c r="F91" s="100" t="s">
        <v>53</v>
      </c>
      <c r="G91" s="100" t="s">
        <v>103</v>
      </c>
      <c r="H91" s="100" t="s">
        <v>104</v>
      </c>
      <c r="I91" s="100" t="s">
        <v>105</v>
      </c>
      <c r="J91" s="100" t="s">
        <v>87</v>
      </c>
      <c r="K91" s="101" t="s">
        <v>106</v>
      </c>
      <c r="L91" s="102"/>
      <c r="M91" s="40" t="s">
        <v>3</v>
      </c>
      <c r="N91" s="41" t="s">
        <v>41</v>
      </c>
      <c r="O91" s="41" t="s">
        <v>107</v>
      </c>
      <c r="P91" s="41" t="s">
        <v>108</v>
      </c>
      <c r="Q91" s="41" t="s">
        <v>109</v>
      </c>
      <c r="R91" s="41" t="s">
        <v>110</v>
      </c>
      <c r="S91" s="41" t="s">
        <v>111</v>
      </c>
      <c r="T91" s="42" t="s">
        <v>112</v>
      </c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</row>
    <row r="92" spans="1:63" s="17" customFormat="1" ht="22.9" customHeight="1">
      <c r="A92" s="13"/>
      <c r="B92" s="14"/>
      <c r="C92" s="48" t="s">
        <v>113</v>
      </c>
      <c r="D92" s="13"/>
      <c r="E92" s="13"/>
      <c r="F92" s="13"/>
      <c r="G92" s="13"/>
      <c r="H92" s="13"/>
      <c r="I92" s="13"/>
      <c r="J92" s="104">
        <f>BK92</f>
        <v>0</v>
      </c>
      <c r="K92" s="13"/>
      <c r="L92" s="14"/>
      <c r="M92" s="43"/>
      <c r="N92" s="34"/>
      <c r="O92" s="44"/>
      <c r="P92" s="105">
        <f>P93+P104+P109+P112+P116+P118+P122+P126+P128+P137+P142+P147+P151</f>
        <v>0</v>
      </c>
      <c r="Q92" s="44"/>
      <c r="R92" s="105">
        <f>R93+R104+R109+R112+R116+R118+R122+R126+R128+R137+R142+R147+R151</f>
        <v>0</v>
      </c>
      <c r="S92" s="44"/>
      <c r="T92" s="106">
        <f>T93+T104+T109+T112+T116+T118+T122+T126+T128+T137+T142+T147+T151</f>
        <v>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" t="s">
        <v>70</v>
      </c>
      <c r="AU92" s="2" t="s">
        <v>88</v>
      </c>
      <c r="BK92" s="107">
        <f>BK93+BK104+BK109+BK112+BK116+BK118+BK122+BK126+BK128+BK137+BK142+BK147+BK151</f>
        <v>0</v>
      </c>
    </row>
    <row r="93" spans="2:63" s="108" customFormat="1" ht="25.9" customHeight="1">
      <c r="B93" s="109"/>
      <c r="C93" s="123"/>
      <c r="D93" s="124" t="s">
        <v>70</v>
      </c>
      <c r="E93" s="125" t="s">
        <v>114</v>
      </c>
      <c r="F93" s="125" t="s">
        <v>115</v>
      </c>
      <c r="G93" s="123"/>
      <c r="H93" s="123"/>
      <c r="I93" s="123"/>
      <c r="J93" s="126">
        <f>BK93</f>
        <v>0</v>
      </c>
      <c r="K93" s="123"/>
      <c r="L93" s="127"/>
      <c r="M93" s="128"/>
      <c r="N93" s="129"/>
      <c r="O93" s="111"/>
      <c r="P93" s="112">
        <f>SUM(P94:P103)</f>
        <v>0</v>
      </c>
      <c r="Q93" s="111"/>
      <c r="R93" s="112">
        <f>SUM(R94:R103)</f>
        <v>0</v>
      </c>
      <c r="S93" s="111"/>
      <c r="T93" s="113">
        <f>SUM(T94:T103)</f>
        <v>0</v>
      </c>
      <c r="AR93" s="110" t="s">
        <v>77</v>
      </c>
      <c r="AT93" s="114" t="s">
        <v>70</v>
      </c>
      <c r="AU93" s="114" t="s">
        <v>71</v>
      </c>
      <c r="AY93" s="110" t="s">
        <v>116</v>
      </c>
      <c r="BK93" s="115">
        <f>SUM(BK94:BK103)</f>
        <v>0</v>
      </c>
    </row>
    <row r="94" spans="1:65" s="17" customFormat="1" ht="23.25" customHeight="1">
      <c r="A94" s="13"/>
      <c r="B94" s="116"/>
      <c r="C94" s="130" t="s">
        <v>77</v>
      </c>
      <c r="D94" s="130" t="s">
        <v>117</v>
      </c>
      <c r="E94" s="141" t="s">
        <v>284</v>
      </c>
      <c r="F94" s="132" t="s">
        <v>118</v>
      </c>
      <c r="G94" s="133" t="s">
        <v>119</v>
      </c>
      <c r="H94" s="134">
        <v>4</v>
      </c>
      <c r="I94" s="135">
        <v>0</v>
      </c>
      <c r="J94" s="135">
        <f aca="true" t="shared" si="0" ref="J94:J103">ROUND(I94*H94,2)</f>
        <v>0</v>
      </c>
      <c r="K94" s="132" t="s">
        <v>120</v>
      </c>
      <c r="L94" s="136"/>
      <c r="M94" s="137" t="s">
        <v>3</v>
      </c>
      <c r="N94" s="138" t="s">
        <v>42</v>
      </c>
      <c r="O94" s="117">
        <v>0</v>
      </c>
      <c r="P94" s="117">
        <f aca="true" t="shared" si="1" ref="P94:P103">O94*H94</f>
        <v>0</v>
      </c>
      <c r="Q94" s="117">
        <v>0</v>
      </c>
      <c r="R94" s="117">
        <f aca="true" t="shared" si="2" ref="R94:R103">Q94*H94</f>
        <v>0</v>
      </c>
      <c r="S94" s="117">
        <v>0</v>
      </c>
      <c r="T94" s="118">
        <f aca="true" t="shared" si="3" ref="T94:T103">S94*H94</f>
        <v>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R94" s="119" t="s">
        <v>121</v>
      </c>
      <c r="AT94" s="119" t="s">
        <v>117</v>
      </c>
      <c r="AU94" s="119" t="s">
        <v>77</v>
      </c>
      <c r="AY94" s="2" t="s">
        <v>116</v>
      </c>
      <c r="BE94" s="120">
        <f aca="true" t="shared" si="4" ref="BE94:BE103">IF(N94="základní",J94,0)</f>
        <v>0</v>
      </c>
      <c r="BF94" s="120">
        <f aca="true" t="shared" si="5" ref="BF94:BF103">IF(N94="snížená",J94,0)</f>
        <v>0</v>
      </c>
      <c r="BG94" s="120">
        <f aca="true" t="shared" si="6" ref="BG94:BG103">IF(N94="zákl. přenesená",J94,0)</f>
        <v>0</v>
      </c>
      <c r="BH94" s="120">
        <f aca="true" t="shared" si="7" ref="BH94:BH103">IF(N94="sníž. přenesená",J94,0)</f>
        <v>0</v>
      </c>
      <c r="BI94" s="120">
        <f aca="true" t="shared" si="8" ref="BI94:BI103">IF(N94="nulová",J94,0)</f>
        <v>0</v>
      </c>
      <c r="BJ94" s="2" t="s">
        <v>77</v>
      </c>
      <c r="BK94" s="120">
        <f aca="true" t="shared" si="9" ref="BK94:BK103">ROUND(I94*H94,2)</f>
        <v>0</v>
      </c>
      <c r="BL94" s="2" t="s">
        <v>122</v>
      </c>
      <c r="BM94" s="119" t="s">
        <v>78</v>
      </c>
    </row>
    <row r="95" spans="1:65" s="17" customFormat="1" ht="16.5" customHeight="1">
      <c r="A95" s="13"/>
      <c r="B95" s="116"/>
      <c r="C95" s="130" t="s">
        <v>78</v>
      </c>
      <c r="D95" s="130" t="s">
        <v>117</v>
      </c>
      <c r="E95" s="141" t="s">
        <v>284</v>
      </c>
      <c r="F95" s="132" t="s">
        <v>285</v>
      </c>
      <c r="G95" s="133" t="s">
        <v>123</v>
      </c>
      <c r="H95" s="134">
        <v>35</v>
      </c>
      <c r="I95" s="135"/>
      <c r="J95" s="135">
        <f t="shared" si="0"/>
        <v>0</v>
      </c>
      <c r="K95" s="132" t="s">
        <v>120</v>
      </c>
      <c r="L95" s="136"/>
      <c r="M95" s="137" t="s">
        <v>3</v>
      </c>
      <c r="N95" s="138" t="s">
        <v>42</v>
      </c>
      <c r="O95" s="117">
        <v>0</v>
      </c>
      <c r="P95" s="117">
        <f t="shared" si="1"/>
        <v>0</v>
      </c>
      <c r="Q95" s="117">
        <v>0</v>
      </c>
      <c r="R95" s="117">
        <f t="shared" si="2"/>
        <v>0</v>
      </c>
      <c r="S95" s="117">
        <v>0</v>
      </c>
      <c r="T95" s="118">
        <f t="shared" si="3"/>
        <v>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R95" s="119" t="s">
        <v>121</v>
      </c>
      <c r="AT95" s="119" t="s">
        <v>117</v>
      </c>
      <c r="AU95" s="119" t="s">
        <v>77</v>
      </c>
      <c r="AY95" s="2" t="s">
        <v>116</v>
      </c>
      <c r="BE95" s="120">
        <f t="shared" si="4"/>
        <v>0</v>
      </c>
      <c r="BF95" s="120">
        <f t="shared" si="5"/>
        <v>0</v>
      </c>
      <c r="BG95" s="120">
        <f t="shared" si="6"/>
        <v>0</v>
      </c>
      <c r="BH95" s="120">
        <f t="shared" si="7"/>
        <v>0</v>
      </c>
      <c r="BI95" s="120">
        <f t="shared" si="8"/>
        <v>0</v>
      </c>
      <c r="BJ95" s="2" t="s">
        <v>77</v>
      </c>
      <c r="BK95" s="120">
        <f t="shared" si="9"/>
        <v>0</v>
      </c>
      <c r="BL95" s="2" t="s">
        <v>122</v>
      </c>
      <c r="BM95" s="119" t="s">
        <v>122</v>
      </c>
    </row>
    <row r="96" spans="1:65" s="17" customFormat="1" ht="16.5" customHeight="1">
      <c r="A96" s="13"/>
      <c r="B96" s="116"/>
      <c r="C96" s="130" t="s">
        <v>124</v>
      </c>
      <c r="D96" s="130" t="s">
        <v>117</v>
      </c>
      <c r="E96" s="141" t="s">
        <v>284</v>
      </c>
      <c r="F96" s="132" t="s">
        <v>125</v>
      </c>
      <c r="G96" s="133" t="s">
        <v>123</v>
      </c>
      <c r="H96" s="134">
        <v>31</v>
      </c>
      <c r="I96" s="135"/>
      <c r="J96" s="135">
        <f t="shared" si="0"/>
        <v>0</v>
      </c>
      <c r="K96" s="132" t="s">
        <v>120</v>
      </c>
      <c r="L96" s="136"/>
      <c r="M96" s="137" t="s">
        <v>3</v>
      </c>
      <c r="N96" s="138" t="s">
        <v>42</v>
      </c>
      <c r="O96" s="117">
        <v>0</v>
      </c>
      <c r="P96" s="117">
        <f t="shared" si="1"/>
        <v>0</v>
      </c>
      <c r="Q96" s="117">
        <v>0</v>
      </c>
      <c r="R96" s="117">
        <f t="shared" si="2"/>
        <v>0</v>
      </c>
      <c r="S96" s="117">
        <v>0</v>
      </c>
      <c r="T96" s="118">
        <f t="shared" si="3"/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R96" s="119" t="s">
        <v>121</v>
      </c>
      <c r="AT96" s="119" t="s">
        <v>117</v>
      </c>
      <c r="AU96" s="119" t="s">
        <v>77</v>
      </c>
      <c r="AY96" s="2" t="s">
        <v>116</v>
      </c>
      <c r="BE96" s="120">
        <f t="shared" si="4"/>
        <v>0</v>
      </c>
      <c r="BF96" s="120">
        <f t="shared" si="5"/>
        <v>0</v>
      </c>
      <c r="BG96" s="120">
        <f t="shared" si="6"/>
        <v>0</v>
      </c>
      <c r="BH96" s="120">
        <f t="shared" si="7"/>
        <v>0</v>
      </c>
      <c r="BI96" s="120">
        <f t="shared" si="8"/>
        <v>0</v>
      </c>
      <c r="BJ96" s="2" t="s">
        <v>77</v>
      </c>
      <c r="BK96" s="120">
        <f t="shared" si="9"/>
        <v>0</v>
      </c>
      <c r="BL96" s="2" t="s">
        <v>122</v>
      </c>
      <c r="BM96" s="119" t="s">
        <v>126</v>
      </c>
    </row>
    <row r="97" spans="1:65" s="17" customFormat="1" ht="16.5" customHeight="1">
      <c r="A97" s="13"/>
      <c r="B97" s="116"/>
      <c r="C97" s="130" t="s">
        <v>122</v>
      </c>
      <c r="D97" s="130" t="s">
        <v>117</v>
      </c>
      <c r="E97" s="141" t="s">
        <v>284</v>
      </c>
      <c r="F97" s="132" t="s">
        <v>127</v>
      </c>
      <c r="G97" s="133" t="s">
        <v>123</v>
      </c>
      <c r="H97" s="134">
        <v>2</v>
      </c>
      <c r="I97" s="135"/>
      <c r="J97" s="135">
        <f t="shared" si="0"/>
        <v>0</v>
      </c>
      <c r="K97" s="132" t="s">
        <v>120</v>
      </c>
      <c r="L97" s="136"/>
      <c r="M97" s="137" t="s">
        <v>3</v>
      </c>
      <c r="N97" s="138" t="s">
        <v>42</v>
      </c>
      <c r="O97" s="117">
        <v>0</v>
      </c>
      <c r="P97" s="117">
        <f t="shared" si="1"/>
        <v>0</v>
      </c>
      <c r="Q97" s="117">
        <v>0</v>
      </c>
      <c r="R97" s="117">
        <f t="shared" si="2"/>
        <v>0</v>
      </c>
      <c r="S97" s="117">
        <v>0</v>
      </c>
      <c r="T97" s="118">
        <f t="shared" si="3"/>
        <v>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R97" s="119" t="s">
        <v>121</v>
      </c>
      <c r="AT97" s="119" t="s">
        <v>117</v>
      </c>
      <c r="AU97" s="119" t="s">
        <v>77</v>
      </c>
      <c r="AY97" s="2" t="s">
        <v>116</v>
      </c>
      <c r="BE97" s="120">
        <f t="shared" si="4"/>
        <v>0</v>
      </c>
      <c r="BF97" s="120">
        <f t="shared" si="5"/>
        <v>0</v>
      </c>
      <c r="BG97" s="120">
        <f t="shared" si="6"/>
        <v>0</v>
      </c>
      <c r="BH97" s="120">
        <f t="shared" si="7"/>
        <v>0</v>
      </c>
      <c r="BI97" s="120">
        <f t="shared" si="8"/>
        <v>0</v>
      </c>
      <c r="BJ97" s="2" t="s">
        <v>77</v>
      </c>
      <c r="BK97" s="120">
        <f t="shared" si="9"/>
        <v>0</v>
      </c>
      <c r="BL97" s="2" t="s">
        <v>122</v>
      </c>
      <c r="BM97" s="119" t="s">
        <v>121</v>
      </c>
    </row>
    <row r="98" spans="1:65" s="17" customFormat="1" ht="16.5" customHeight="1">
      <c r="A98" s="13"/>
      <c r="B98" s="116"/>
      <c r="C98" s="130" t="s">
        <v>128</v>
      </c>
      <c r="D98" s="130" t="s">
        <v>117</v>
      </c>
      <c r="E98" s="141" t="s">
        <v>284</v>
      </c>
      <c r="F98" s="132" t="s">
        <v>129</v>
      </c>
      <c r="G98" s="133" t="s">
        <v>123</v>
      </c>
      <c r="H98" s="134">
        <v>33</v>
      </c>
      <c r="I98" s="135"/>
      <c r="J98" s="135">
        <f t="shared" si="0"/>
        <v>0</v>
      </c>
      <c r="K98" s="132" t="s">
        <v>120</v>
      </c>
      <c r="L98" s="136"/>
      <c r="M98" s="137" t="s">
        <v>3</v>
      </c>
      <c r="N98" s="138" t="s">
        <v>42</v>
      </c>
      <c r="O98" s="117">
        <v>0</v>
      </c>
      <c r="P98" s="117">
        <f t="shared" si="1"/>
        <v>0</v>
      </c>
      <c r="Q98" s="117">
        <v>0</v>
      </c>
      <c r="R98" s="117">
        <f t="shared" si="2"/>
        <v>0</v>
      </c>
      <c r="S98" s="117">
        <v>0</v>
      </c>
      <c r="T98" s="118">
        <f t="shared" si="3"/>
        <v>0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R98" s="119" t="s">
        <v>121</v>
      </c>
      <c r="AT98" s="119" t="s">
        <v>117</v>
      </c>
      <c r="AU98" s="119" t="s">
        <v>77</v>
      </c>
      <c r="AY98" s="2" t="s">
        <v>116</v>
      </c>
      <c r="BE98" s="120">
        <f t="shared" si="4"/>
        <v>0</v>
      </c>
      <c r="BF98" s="120">
        <f t="shared" si="5"/>
        <v>0</v>
      </c>
      <c r="BG98" s="120">
        <f t="shared" si="6"/>
        <v>0</v>
      </c>
      <c r="BH98" s="120">
        <f t="shared" si="7"/>
        <v>0</v>
      </c>
      <c r="BI98" s="120">
        <f t="shared" si="8"/>
        <v>0</v>
      </c>
      <c r="BJ98" s="2" t="s">
        <v>77</v>
      </c>
      <c r="BK98" s="120">
        <f t="shared" si="9"/>
        <v>0</v>
      </c>
      <c r="BL98" s="2" t="s">
        <v>122</v>
      </c>
      <c r="BM98" s="119" t="s">
        <v>130</v>
      </c>
    </row>
    <row r="99" spans="1:65" s="17" customFormat="1" ht="16.5" customHeight="1">
      <c r="A99" s="13"/>
      <c r="B99" s="116"/>
      <c r="C99" s="130" t="s">
        <v>126</v>
      </c>
      <c r="D99" s="130" t="s">
        <v>117</v>
      </c>
      <c r="E99" s="141" t="s">
        <v>284</v>
      </c>
      <c r="F99" s="132" t="s">
        <v>131</v>
      </c>
      <c r="G99" s="133" t="s">
        <v>123</v>
      </c>
      <c r="H99" s="134">
        <v>33</v>
      </c>
      <c r="I99" s="135"/>
      <c r="J99" s="135">
        <f t="shared" si="0"/>
        <v>0</v>
      </c>
      <c r="K99" s="132" t="s">
        <v>120</v>
      </c>
      <c r="L99" s="136"/>
      <c r="M99" s="137" t="s">
        <v>3</v>
      </c>
      <c r="N99" s="138" t="s">
        <v>42</v>
      </c>
      <c r="O99" s="117">
        <v>0</v>
      </c>
      <c r="P99" s="117">
        <f t="shared" si="1"/>
        <v>0</v>
      </c>
      <c r="Q99" s="117">
        <v>0</v>
      </c>
      <c r="R99" s="117">
        <f t="shared" si="2"/>
        <v>0</v>
      </c>
      <c r="S99" s="117">
        <v>0</v>
      </c>
      <c r="T99" s="118">
        <f t="shared" si="3"/>
        <v>0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R99" s="119" t="s">
        <v>121</v>
      </c>
      <c r="AT99" s="119" t="s">
        <v>117</v>
      </c>
      <c r="AU99" s="119" t="s">
        <v>77</v>
      </c>
      <c r="AY99" s="2" t="s">
        <v>116</v>
      </c>
      <c r="BE99" s="120">
        <f t="shared" si="4"/>
        <v>0</v>
      </c>
      <c r="BF99" s="120">
        <f t="shared" si="5"/>
        <v>0</v>
      </c>
      <c r="BG99" s="120">
        <f t="shared" si="6"/>
        <v>0</v>
      </c>
      <c r="BH99" s="120">
        <f t="shared" si="7"/>
        <v>0</v>
      </c>
      <c r="BI99" s="120">
        <f t="shared" si="8"/>
        <v>0</v>
      </c>
      <c r="BJ99" s="2" t="s">
        <v>77</v>
      </c>
      <c r="BK99" s="120">
        <f t="shared" si="9"/>
        <v>0</v>
      </c>
      <c r="BL99" s="2" t="s">
        <v>122</v>
      </c>
      <c r="BM99" s="119" t="s">
        <v>132</v>
      </c>
    </row>
    <row r="100" spans="1:65" s="17" customFormat="1" ht="16.5" customHeight="1">
      <c r="A100" s="13"/>
      <c r="B100" s="116"/>
      <c r="C100" s="130" t="s">
        <v>133</v>
      </c>
      <c r="D100" s="130" t="s">
        <v>117</v>
      </c>
      <c r="E100" s="141" t="s">
        <v>284</v>
      </c>
      <c r="F100" s="132" t="s">
        <v>134</v>
      </c>
      <c r="G100" s="133" t="s">
        <v>123</v>
      </c>
      <c r="H100" s="134">
        <v>2</v>
      </c>
      <c r="I100" s="135"/>
      <c r="J100" s="135">
        <f t="shared" si="0"/>
        <v>0</v>
      </c>
      <c r="K100" s="132" t="s">
        <v>120</v>
      </c>
      <c r="L100" s="136"/>
      <c r="M100" s="137" t="s">
        <v>3</v>
      </c>
      <c r="N100" s="138" t="s">
        <v>42</v>
      </c>
      <c r="O100" s="117">
        <v>0</v>
      </c>
      <c r="P100" s="117">
        <f t="shared" si="1"/>
        <v>0</v>
      </c>
      <c r="Q100" s="117">
        <v>0</v>
      </c>
      <c r="R100" s="117">
        <f t="shared" si="2"/>
        <v>0</v>
      </c>
      <c r="S100" s="117">
        <v>0</v>
      </c>
      <c r="T100" s="118">
        <f t="shared" si="3"/>
        <v>0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R100" s="119" t="s">
        <v>121</v>
      </c>
      <c r="AT100" s="119" t="s">
        <v>117</v>
      </c>
      <c r="AU100" s="119" t="s">
        <v>77</v>
      </c>
      <c r="AY100" s="2" t="s">
        <v>116</v>
      </c>
      <c r="BE100" s="120">
        <f t="shared" si="4"/>
        <v>0</v>
      </c>
      <c r="BF100" s="120">
        <f t="shared" si="5"/>
        <v>0</v>
      </c>
      <c r="BG100" s="120">
        <f t="shared" si="6"/>
        <v>0</v>
      </c>
      <c r="BH100" s="120">
        <f t="shared" si="7"/>
        <v>0</v>
      </c>
      <c r="BI100" s="120">
        <f t="shared" si="8"/>
        <v>0</v>
      </c>
      <c r="BJ100" s="2" t="s">
        <v>77</v>
      </c>
      <c r="BK100" s="120">
        <f t="shared" si="9"/>
        <v>0</v>
      </c>
      <c r="BL100" s="2" t="s">
        <v>122</v>
      </c>
      <c r="BM100" s="119" t="s">
        <v>135</v>
      </c>
    </row>
    <row r="101" spans="1:65" s="17" customFormat="1" ht="16.5" customHeight="1">
      <c r="A101" s="13"/>
      <c r="B101" s="116"/>
      <c r="C101" s="130" t="s">
        <v>121</v>
      </c>
      <c r="D101" s="130" t="s">
        <v>117</v>
      </c>
      <c r="E101" s="141" t="s">
        <v>284</v>
      </c>
      <c r="F101" s="132" t="s">
        <v>136</v>
      </c>
      <c r="G101" s="133" t="s">
        <v>137</v>
      </c>
      <c r="H101" s="134">
        <v>2</v>
      </c>
      <c r="I101" s="135"/>
      <c r="J101" s="135">
        <f t="shared" si="0"/>
        <v>0</v>
      </c>
      <c r="K101" s="132" t="s">
        <v>120</v>
      </c>
      <c r="L101" s="136"/>
      <c r="M101" s="137" t="s">
        <v>3</v>
      </c>
      <c r="N101" s="138" t="s">
        <v>42</v>
      </c>
      <c r="O101" s="117">
        <v>0</v>
      </c>
      <c r="P101" s="117">
        <f t="shared" si="1"/>
        <v>0</v>
      </c>
      <c r="Q101" s="117">
        <v>0</v>
      </c>
      <c r="R101" s="117">
        <f t="shared" si="2"/>
        <v>0</v>
      </c>
      <c r="S101" s="117">
        <v>0</v>
      </c>
      <c r="T101" s="118">
        <f t="shared" si="3"/>
        <v>0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R101" s="119" t="s">
        <v>121</v>
      </c>
      <c r="AT101" s="119" t="s">
        <v>117</v>
      </c>
      <c r="AU101" s="119" t="s">
        <v>77</v>
      </c>
      <c r="AY101" s="2" t="s">
        <v>116</v>
      </c>
      <c r="BE101" s="120">
        <f t="shared" si="4"/>
        <v>0</v>
      </c>
      <c r="BF101" s="120">
        <f t="shared" si="5"/>
        <v>0</v>
      </c>
      <c r="BG101" s="120">
        <f t="shared" si="6"/>
        <v>0</v>
      </c>
      <c r="BH101" s="120">
        <f t="shared" si="7"/>
        <v>0</v>
      </c>
      <c r="BI101" s="120">
        <f t="shared" si="8"/>
        <v>0</v>
      </c>
      <c r="BJ101" s="2" t="s">
        <v>77</v>
      </c>
      <c r="BK101" s="120">
        <f t="shared" si="9"/>
        <v>0</v>
      </c>
      <c r="BL101" s="2" t="s">
        <v>122</v>
      </c>
      <c r="BM101" s="119" t="s">
        <v>138</v>
      </c>
    </row>
    <row r="102" spans="1:65" s="17" customFormat="1" ht="16.5" customHeight="1">
      <c r="A102" s="13"/>
      <c r="B102" s="116"/>
      <c r="C102" s="130" t="s">
        <v>139</v>
      </c>
      <c r="D102" s="130" t="s">
        <v>117</v>
      </c>
      <c r="E102" s="141" t="s">
        <v>284</v>
      </c>
      <c r="F102" s="132" t="s">
        <v>140</v>
      </c>
      <c r="G102" s="133" t="s">
        <v>137</v>
      </c>
      <c r="H102" s="134">
        <v>2</v>
      </c>
      <c r="I102" s="135"/>
      <c r="J102" s="135">
        <f t="shared" si="0"/>
        <v>0</v>
      </c>
      <c r="K102" s="132" t="s">
        <v>120</v>
      </c>
      <c r="L102" s="136"/>
      <c r="M102" s="137" t="s">
        <v>3</v>
      </c>
      <c r="N102" s="138" t="s">
        <v>42</v>
      </c>
      <c r="O102" s="117">
        <v>0</v>
      </c>
      <c r="P102" s="117">
        <f t="shared" si="1"/>
        <v>0</v>
      </c>
      <c r="Q102" s="117">
        <v>0</v>
      </c>
      <c r="R102" s="117">
        <f t="shared" si="2"/>
        <v>0</v>
      </c>
      <c r="S102" s="117">
        <v>0</v>
      </c>
      <c r="T102" s="118">
        <f t="shared" si="3"/>
        <v>0</v>
      </c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R102" s="119" t="s">
        <v>121</v>
      </c>
      <c r="AT102" s="119" t="s">
        <v>117</v>
      </c>
      <c r="AU102" s="119" t="s">
        <v>77</v>
      </c>
      <c r="AY102" s="2" t="s">
        <v>116</v>
      </c>
      <c r="BE102" s="120">
        <f t="shared" si="4"/>
        <v>0</v>
      </c>
      <c r="BF102" s="120">
        <f t="shared" si="5"/>
        <v>0</v>
      </c>
      <c r="BG102" s="120">
        <f t="shared" si="6"/>
        <v>0</v>
      </c>
      <c r="BH102" s="120">
        <f t="shared" si="7"/>
        <v>0</v>
      </c>
      <c r="BI102" s="120">
        <f t="shared" si="8"/>
        <v>0</v>
      </c>
      <c r="BJ102" s="2" t="s">
        <v>77</v>
      </c>
      <c r="BK102" s="120">
        <f t="shared" si="9"/>
        <v>0</v>
      </c>
      <c r="BL102" s="2" t="s">
        <v>122</v>
      </c>
      <c r="BM102" s="119" t="s">
        <v>141</v>
      </c>
    </row>
    <row r="103" spans="1:65" s="17" customFormat="1" ht="16.5" customHeight="1">
      <c r="A103" s="13"/>
      <c r="B103" s="116"/>
      <c r="C103" s="130" t="s">
        <v>130</v>
      </c>
      <c r="D103" s="130" t="s">
        <v>117</v>
      </c>
      <c r="E103" s="141" t="s">
        <v>284</v>
      </c>
      <c r="F103" s="132" t="s">
        <v>142</v>
      </c>
      <c r="G103" s="133" t="s">
        <v>137</v>
      </c>
      <c r="H103" s="134">
        <v>4</v>
      </c>
      <c r="I103" s="135"/>
      <c r="J103" s="135">
        <f t="shared" si="0"/>
        <v>0</v>
      </c>
      <c r="K103" s="132" t="s">
        <v>120</v>
      </c>
      <c r="L103" s="136"/>
      <c r="M103" s="137" t="s">
        <v>3</v>
      </c>
      <c r="N103" s="138" t="s">
        <v>42</v>
      </c>
      <c r="O103" s="117">
        <v>0</v>
      </c>
      <c r="P103" s="117">
        <f t="shared" si="1"/>
        <v>0</v>
      </c>
      <c r="Q103" s="117">
        <v>0</v>
      </c>
      <c r="R103" s="117">
        <f t="shared" si="2"/>
        <v>0</v>
      </c>
      <c r="S103" s="117">
        <v>0</v>
      </c>
      <c r="T103" s="118">
        <f t="shared" si="3"/>
        <v>0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R103" s="119" t="s">
        <v>121</v>
      </c>
      <c r="AT103" s="119" t="s">
        <v>117</v>
      </c>
      <c r="AU103" s="119" t="s">
        <v>77</v>
      </c>
      <c r="AY103" s="2" t="s">
        <v>116</v>
      </c>
      <c r="BE103" s="120">
        <f t="shared" si="4"/>
        <v>0</v>
      </c>
      <c r="BF103" s="120">
        <f t="shared" si="5"/>
        <v>0</v>
      </c>
      <c r="BG103" s="120">
        <f t="shared" si="6"/>
        <v>0</v>
      </c>
      <c r="BH103" s="120">
        <f t="shared" si="7"/>
        <v>0</v>
      </c>
      <c r="BI103" s="120">
        <f t="shared" si="8"/>
        <v>0</v>
      </c>
      <c r="BJ103" s="2" t="s">
        <v>77</v>
      </c>
      <c r="BK103" s="120">
        <f t="shared" si="9"/>
        <v>0</v>
      </c>
      <c r="BL103" s="2" t="s">
        <v>122</v>
      </c>
      <c r="BM103" s="119" t="s">
        <v>143</v>
      </c>
    </row>
    <row r="104" spans="2:63" s="108" customFormat="1" ht="25.9" customHeight="1">
      <c r="B104" s="109"/>
      <c r="C104" s="123"/>
      <c r="D104" s="124" t="s">
        <v>70</v>
      </c>
      <c r="E104" s="125" t="s">
        <v>144</v>
      </c>
      <c r="F104" s="125" t="s">
        <v>145</v>
      </c>
      <c r="G104" s="123"/>
      <c r="H104" s="123"/>
      <c r="I104" s="123"/>
      <c r="J104" s="126">
        <f>BK104</f>
        <v>0</v>
      </c>
      <c r="K104" s="123"/>
      <c r="L104" s="127"/>
      <c r="M104" s="128"/>
      <c r="N104" s="129"/>
      <c r="O104" s="111"/>
      <c r="P104" s="112">
        <f>SUM(P105:P108)</f>
        <v>0</v>
      </c>
      <c r="Q104" s="111"/>
      <c r="R104" s="112">
        <f>SUM(R105:R108)</f>
        <v>0</v>
      </c>
      <c r="S104" s="111"/>
      <c r="T104" s="113">
        <f>SUM(T105:T108)</f>
        <v>0</v>
      </c>
      <c r="AR104" s="110" t="s">
        <v>77</v>
      </c>
      <c r="AT104" s="114" t="s">
        <v>70</v>
      </c>
      <c r="AU104" s="114" t="s">
        <v>71</v>
      </c>
      <c r="AY104" s="110" t="s">
        <v>116</v>
      </c>
      <c r="BK104" s="115">
        <f>SUM(BK105:BK108)</f>
        <v>0</v>
      </c>
    </row>
    <row r="105" spans="1:65" s="17" customFormat="1" ht="16.5" customHeight="1">
      <c r="A105" s="13"/>
      <c r="B105" s="116"/>
      <c r="C105" s="130" t="s">
        <v>146</v>
      </c>
      <c r="D105" s="130" t="s">
        <v>117</v>
      </c>
      <c r="E105" s="141" t="s">
        <v>284</v>
      </c>
      <c r="F105" s="132" t="s">
        <v>147</v>
      </c>
      <c r="G105" s="133" t="s">
        <v>123</v>
      </c>
      <c r="H105" s="134">
        <v>10</v>
      </c>
      <c r="I105" s="135"/>
      <c r="J105" s="135">
        <f>ROUND(I105*H105,2)</f>
        <v>0</v>
      </c>
      <c r="K105" s="132" t="s">
        <v>120</v>
      </c>
      <c r="L105" s="136"/>
      <c r="M105" s="137" t="s">
        <v>3</v>
      </c>
      <c r="N105" s="138" t="s">
        <v>42</v>
      </c>
      <c r="O105" s="117">
        <v>0</v>
      </c>
      <c r="P105" s="117">
        <f>O105*H105</f>
        <v>0</v>
      </c>
      <c r="Q105" s="117">
        <v>0</v>
      </c>
      <c r="R105" s="117">
        <f>Q105*H105</f>
        <v>0</v>
      </c>
      <c r="S105" s="117">
        <v>0</v>
      </c>
      <c r="T105" s="118">
        <f>S105*H105</f>
        <v>0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R105" s="119" t="s">
        <v>121</v>
      </c>
      <c r="AT105" s="119" t="s">
        <v>117</v>
      </c>
      <c r="AU105" s="119" t="s">
        <v>77</v>
      </c>
      <c r="AY105" s="2" t="s">
        <v>116</v>
      </c>
      <c r="BE105" s="120">
        <f>IF(N105="základní",J105,0)</f>
        <v>0</v>
      </c>
      <c r="BF105" s="120">
        <f>IF(N105="snížená",J105,0)</f>
        <v>0</v>
      </c>
      <c r="BG105" s="120">
        <f>IF(N105="zákl. přenesená",J105,0)</f>
        <v>0</v>
      </c>
      <c r="BH105" s="120">
        <f>IF(N105="sníž. přenesená",J105,0)</f>
        <v>0</v>
      </c>
      <c r="BI105" s="120">
        <f>IF(N105="nulová",J105,0)</f>
        <v>0</v>
      </c>
      <c r="BJ105" s="2" t="s">
        <v>77</v>
      </c>
      <c r="BK105" s="120">
        <f>ROUND(I105*H105,2)</f>
        <v>0</v>
      </c>
      <c r="BL105" s="2" t="s">
        <v>122</v>
      </c>
      <c r="BM105" s="119" t="s">
        <v>148</v>
      </c>
    </row>
    <row r="106" spans="1:65" s="17" customFormat="1" ht="21.75" customHeight="1">
      <c r="A106" s="13"/>
      <c r="B106" s="116"/>
      <c r="C106" s="130" t="s">
        <v>132</v>
      </c>
      <c r="D106" s="130" t="s">
        <v>117</v>
      </c>
      <c r="E106" s="141" t="s">
        <v>284</v>
      </c>
      <c r="F106" s="132" t="s">
        <v>149</v>
      </c>
      <c r="G106" s="133" t="s">
        <v>123</v>
      </c>
      <c r="H106" s="134">
        <v>30</v>
      </c>
      <c r="I106" s="135"/>
      <c r="J106" s="135">
        <f>ROUND(I106*H106,2)</f>
        <v>0</v>
      </c>
      <c r="K106" s="132" t="s">
        <v>120</v>
      </c>
      <c r="L106" s="136"/>
      <c r="M106" s="137" t="s">
        <v>3</v>
      </c>
      <c r="N106" s="138" t="s">
        <v>42</v>
      </c>
      <c r="O106" s="117">
        <v>0</v>
      </c>
      <c r="P106" s="117">
        <f>O106*H106</f>
        <v>0</v>
      </c>
      <c r="Q106" s="117">
        <v>0</v>
      </c>
      <c r="R106" s="117">
        <f>Q106*H106</f>
        <v>0</v>
      </c>
      <c r="S106" s="117">
        <v>0</v>
      </c>
      <c r="T106" s="118">
        <f>S106*H106</f>
        <v>0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R106" s="119" t="s">
        <v>121</v>
      </c>
      <c r="AT106" s="119" t="s">
        <v>117</v>
      </c>
      <c r="AU106" s="119" t="s">
        <v>77</v>
      </c>
      <c r="AY106" s="2" t="s">
        <v>116</v>
      </c>
      <c r="BE106" s="120">
        <f>IF(N106="základní",J106,0)</f>
        <v>0</v>
      </c>
      <c r="BF106" s="120">
        <f>IF(N106="snížená",J106,0)</f>
        <v>0</v>
      </c>
      <c r="BG106" s="120">
        <f>IF(N106="zákl. přenesená",J106,0)</f>
        <v>0</v>
      </c>
      <c r="BH106" s="120">
        <f>IF(N106="sníž. přenesená",J106,0)</f>
        <v>0</v>
      </c>
      <c r="BI106" s="120">
        <f>IF(N106="nulová",J106,0)</f>
        <v>0</v>
      </c>
      <c r="BJ106" s="2" t="s">
        <v>77</v>
      </c>
      <c r="BK106" s="120">
        <f>ROUND(I106*H106,2)</f>
        <v>0</v>
      </c>
      <c r="BL106" s="2" t="s">
        <v>122</v>
      </c>
      <c r="BM106" s="119" t="s">
        <v>150</v>
      </c>
    </row>
    <row r="107" spans="1:65" s="17" customFormat="1" ht="21.75" customHeight="1">
      <c r="A107" s="13"/>
      <c r="B107" s="116"/>
      <c r="C107" s="130" t="s">
        <v>151</v>
      </c>
      <c r="D107" s="130" t="s">
        <v>117</v>
      </c>
      <c r="E107" s="141" t="s">
        <v>284</v>
      </c>
      <c r="F107" s="132" t="s">
        <v>152</v>
      </c>
      <c r="G107" s="133" t="s">
        <v>123</v>
      </c>
      <c r="H107" s="134">
        <v>15</v>
      </c>
      <c r="I107" s="135"/>
      <c r="J107" s="135">
        <f>ROUND(I107*H107,2)</f>
        <v>0</v>
      </c>
      <c r="K107" s="132" t="s">
        <v>120</v>
      </c>
      <c r="L107" s="136"/>
      <c r="M107" s="137" t="s">
        <v>3</v>
      </c>
      <c r="N107" s="138" t="s">
        <v>42</v>
      </c>
      <c r="O107" s="117">
        <v>0</v>
      </c>
      <c r="P107" s="117">
        <f>O107*H107</f>
        <v>0</v>
      </c>
      <c r="Q107" s="117">
        <v>0</v>
      </c>
      <c r="R107" s="117">
        <f>Q107*H107</f>
        <v>0</v>
      </c>
      <c r="S107" s="117">
        <v>0</v>
      </c>
      <c r="T107" s="118">
        <f>S107*H107</f>
        <v>0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R107" s="119" t="s">
        <v>121</v>
      </c>
      <c r="AT107" s="119" t="s">
        <v>117</v>
      </c>
      <c r="AU107" s="119" t="s">
        <v>77</v>
      </c>
      <c r="AY107" s="2" t="s">
        <v>116</v>
      </c>
      <c r="BE107" s="120">
        <f>IF(N107="základní",J107,0)</f>
        <v>0</v>
      </c>
      <c r="BF107" s="120">
        <f>IF(N107="snížená",J107,0)</f>
        <v>0</v>
      </c>
      <c r="BG107" s="120">
        <f>IF(N107="zákl. přenesená",J107,0)</f>
        <v>0</v>
      </c>
      <c r="BH107" s="120">
        <f>IF(N107="sníž. přenesená",J107,0)</f>
        <v>0</v>
      </c>
      <c r="BI107" s="120">
        <f>IF(N107="nulová",J107,0)</f>
        <v>0</v>
      </c>
      <c r="BJ107" s="2" t="s">
        <v>77</v>
      </c>
      <c r="BK107" s="120">
        <f>ROUND(I107*H107,2)</f>
        <v>0</v>
      </c>
      <c r="BL107" s="2" t="s">
        <v>122</v>
      </c>
      <c r="BM107" s="119" t="s">
        <v>153</v>
      </c>
    </row>
    <row r="108" spans="1:65" s="17" customFormat="1" ht="16.5" customHeight="1">
      <c r="A108" s="13"/>
      <c r="B108" s="116"/>
      <c r="C108" s="130" t="s">
        <v>135</v>
      </c>
      <c r="D108" s="130" t="s">
        <v>117</v>
      </c>
      <c r="E108" s="141" t="s">
        <v>284</v>
      </c>
      <c r="F108" s="132" t="s">
        <v>288</v>
      </c>
      <c r="G108" s="133" t="s">
        <v>123</v>
      </c>
      <c r="H108" s="134">
        <v>15</v>
      </c>
      <c r="I108" s="135"/>
      <c r="J108" s="135">
        <f>ROUND(I108*H108,2)</f>
        <v>0</v>
      </c>
      <c r="K108" s="132" t="s">
        <v>120</v>
      </c>
      <c r="L108" s="136"/>
      <c r="M108" s="137" t="s">
        <v>3</v>
      </c>
      <c r="N108" s="138" t="s">
        <v>42</v>
      </c>
      <c r="O108" s="117">
        <v>0</v>
      </c>
      <c r="P108" s="117">
        <f>O108*H108</f>
        <v>0</v>
      </c>
      <c r="Q108" s="117">
        <v>0</v>
      </c>
      <c r="R108" s="117">
        <f>Q108*H108</f>
        <v>0</v>
      </c>
      <c r="S108" s="117">
        <v>0</v>
      </c>
      <c r="T108" s="118">
        <f>S108*H108</f>
        <v>0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R108" s="119" t="s">
        <v>121</v>
      </c>
      <c r="AT108" s="119" t="s">
        <v>117</v>
      </c>
      <c r="AU108" s="119" t="s">
        <v>77</v>
      </c>
      <c r="AY108" s="2" t="s">
        <v>116</v>
      </c>
      <c r="BE108" s="120">
        <f>IF(N108="základní",J108,0)</f>
        <v>0</v>
      </c>
      <c r="BF108" s="120">
        <f>IF(N108="snížená",J108,0)</f>
        <v>0</v>
      </c>
      <c r="BG108" s="120">
        <f>IF(N108="zákl. přenesená",J108,0)</f>
        <v>0</v>
      </c>
      <c r="BH108" s="120">
        <f>IF(N108="sníž. přenesená",J108,0)</f>
        <v>0</v>
      </c>
      <c r="BI108" s="120">
        <f>IF(N108="nulová",J108,0)</f>
        <v>0</v>
      </c>
      <c r="BJ108" s="2" t="s">
        <v>77</v>
      </c>
      <c r="BK108" s="120">
        <f>ROUND(I108*H108,2)</f>
        <v>0</v>
      </c>
      <c r="BL108" s="2" t="s">
        <v>122</v>
      </c>
      <c r="BM108" s="119" t="s">
        <v>154</v>
      </c>
    </row>
    <row r="109" spans="2:63" s="108" customFormat="1" ht="25.9" customHeight="1">
      <c r="B109" s="109"/>
      <c r="C109" s="123"/>
      <c r="D109" s="124" t="s">
        <v>70</v>
      </c>
      <c r="E109" s="125" t="s">
        <v>155</v>
      </c>
      <c r="F109" s="125" t="s">
        <v>156</v>
      </c>
      <c r="G109" s="123"/>
      <c r="H109" s="123"/>
      <c r="I109" s="123"/>
      <c r="J109" s="126">
        <f>BK109</f>
        <v>0</v>
      </c>
      <c r="K109" s="123"/>
      <c r="L109" s="127"/>
      <c r="M109" s="128"/>
      <c r="N109" s="129"/>
      <c r="O109" s="111"/>
      <c r="P109" s="112">
        <f>SUM(P110:P111)</f>
        <v>0</v>
      </c>
      <c r="Q109" s="111"/>
      <c r="R109" s="112">
        <f>SUM(R110:R111)</f>
        <v>0</v>
      </c>
      <c r="S109" s="111"/>
      <c r="T109" s="113">
        <f>SUM(T110:T111)</f>
        <v>0</v>
      </c>
      <c r="AR109" s="110" t="s">
        <v>77</v>
      </c>
      <c r="AT109" s="114" t="s">
        <v>70</v>
      </c>
      <c r="AU109" s="114" t="s">
        <v>71</v>
      </c>
      <c r="AY109" s="110" t="s">
        <v>116</v>
      </c>
      <c r="BK109" s="115">
        <f>SUM(BK110:BK111)</f>
        <v>0</v>
      </c>
    </row>
    <row r="110" spans="1:65" s="17" customFormat="1" ht="16.5" customHeight="1">
      <c r="A110" s="13"/>
      <c r="B110" s="116"/>
      <c r="C110" s="130" t="s">
        <v>9</v>
      </c>
      <c r="D110" s="130" t="s">
        <v>117</v>
      </c>
      <c r="E110" s="131"/>
      <c r="F110" s="132" t="s">
        <v>157</v>
      </c>
      <c r="G110" s="133" t="s">
        <v>123</v>
      </c>
      <c r="H110" s="134">
        <v>1</v>
      </c>
      <c r="I110" s="135"/>
      <c r="J110" s="135">
        <f>ROUND(I110*H110,2)</f>
        <v>0</v>
      </c>
      <c r="K110" s="132" t="s">
        <v>120</v>
      </c>
      <c r="L110" s="136"/>
      <c r="M110" s="137" t="s">
        <v>3</v>
      </c>
      <c r="N110" s="138" t="s">
        <v>42</v>
      </c>
      <c r="O110" s="117">
        <v>0</v>
      </c>
      <c r="P110" s="117">
        <f>O110*H110</f>
        <v>0</v>
      </c>
      <c r="Q110" s="117">
        <v>0</v>
      </c>
      <c r="R110" s="117">
        <f>Q110*H110</f>
        <v>0</v>
      </c>
      <c r="S110" s="117">
        <v>0</v>
      </c>
      <c r="T110" s="118">
        <f>S110*H110</f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R110" s="119" t="s">
        <v>121</v>
      </c>
      <c r="AT110" s="119" t="s">
        <v>117</v>
      </c>
      <c r="AU110" s="119" t="s">
        <v>77</v>
      </c>
      <c r="AY110" s="2" t="s">
        <v>116</v>
      </c>
      <c r="BE110" s="120">
        <f>IF(N110="základní",J110,0)</f>
        <v>0</v>
      </c>
      <c r="BF110" s="120">
        <f>IF(N110="snížená",J110,0)</f>
        <v>0</v>
      </c>
      <c r="BG110" s="120">
        <f>IF(N110="zákl. přenesená",J110,0)</f>
        <v>0</v>
      </c>
      <c r="BH110" s="120">
        <f>IF(N110="sníž. přenesená",J110,0)</f>
        <v>0</v>
      </c>
      <c r="BI110" s="120">
        <f>IF(N110="nulová",J110,0)</f>
        <v>0</v>
      </c>
      <c r="BJ110" s="2" t="s">
        <v>77</v>
      </c>
      <c r="BK110" s="120">
        <f>ROUND(I110*H110,2)</f>
        <v>0</v>
      </c>
      <c r="BL110" s="2" t="s">
        <v>122</v>
      </c>
      <c r="BM110" s="119" t="s">
        <v>158</v>
      </c>
    </row>
    <row r="111" spans="1:65" s="17" customFormat="1" ht="16.5" customHeight="1">
      <c r="A111" s="13"/>
      <c r="B111" s="116"/>
      <c r="C111" s="130" t="s">
        <v>138</v>
      </c>
      <c r="D111" s="130" t="s">
        <v>117</v>
      </c>
      <c r="E111" s="131"/>
      <c r="F111" s="132" t="s">
        <v>159</v>
      </c>
      <c r="G111" s="133" t="s">
        <v>123</v>
      </c>
      <c r="H111" s="134">
        <v>1</v>
      </c>
      <c r="I111" s="135"/>
      <c r="J111" s="135">
        <f>ROUND(I111*H111,2)</f>
        <v>0</v>
      </c>
      <c r="K111" s="132" t="s">
        <v>120</v>
      </c>
      <c r="L111" s="136"/>
      <c r="M111" s="137" t="s">
        <v>3</v>
      </c>
      <c r="N111" s="138" t="s">
        <v>42</v>
      </c>
      <c r="O111" s="117">
        <v>0</v>
      </c>
      <c r="P111" s="117">
        <f>O111*H111</f>
        <v>0</v>
      </c>
      <c r="Q111" s="117">
        <v>0</v>
      </c>
      <c r="R111" s="117">
        <f>Q111*H111</f>
        <v>0</v>
      </c>
      <c r="S111" s="117">
        <v>0</v>
      </c>
      <c r="T111" s="118">
        <f>S111*H111</f>
        <v>0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R111" s="119" t="s">
        <v>121</v>
      </c>
      <c r="AT111" s="119" t="s">
        <v>117</v>
      </c>
      <c r="AU111" s="119" t="s">
        <v>77</v>
      </c>
      <c r="AY111" s="2" t="s">
        <v>116</v>
      </c>
      <c r="BE111" s="120">
        <f>IF(N111="základní",J111,0)</f>
        <v>0</v>
      </c>
      <c r="BF111" s="120">
        <f>IF(N111="snížená",J111,0)</f>
        <v>0</v>
      </c>
      <c r="BG111" s="120">
        <f>IF(N111="zákl. přenesená",J111,0)</f>
        <v>0</v>
      </c>
      <c r="BH111" s="120">
        <f>IF(N111="sníž. přenesená",J111,0)</f>
        <v>0</v>
      </c>
      <c r="BI111" s="120">
        <f>IF(N111="nulová",J111,0)</f>
        <v>0</v>
      </c>
      <c r="BJ111" s="2" t="s">
        <v>77</v>
      </c>
      <c r="BK111" s="120">
        <f>ROUND(I111*H111,2)</f>
        <v>0</v>
      </c>
      <c r="BL111" s="2" t="s">
        <v>122</v>
      </c>
      <c r="BM111" s="119" t="s">
        <v>160</v>
      </c>
    </row>
    <row r="112" spans="2:63" s="108" customFormat="1" ht="25.9" customHeight="1">
      <c r="B112" s="109"/>
      <c r="C112" s="123"/>
      <c r="D112" s="124" t="s">
        <v>70</v>
      </c>
      <c r="E112" s="125" t="s">
        <v>161</v>
      </c>
      <c r="F112" s="125" t="s">
        <v>162</v>
      </c>
      <c r="G112" s="123"/>
      <c r="H112" s="123"/>
      <c r="I112" s="123"/>
      <c r="J112" s="126">
        <f>BK112</f>
        <v>0</v>
      </c>
      <c r="K112" s="123"/>
      <c r="L112" s="127"/>
      <c r="M112" s="128"/>
      <c r="N112" s="129"/>
      <c r="O112" s="111"/>
      <c r="P112" s="112">
        <f>SUM(P113:P115)</f>
        <v>0</v>
      </c>
      <c r="Q112" s="111"/>
      <c r="R112" s="112">
        <f>SUM(R113:R115)</f>
        <v>0</v>
      </c>
      <c r="S112" s="111"/>
      <c r="T112" s="113">
        <f>SUM(T113:T115)</f>
        <v>0</v>
      </c>
      <c r="AR112" s="110" t="s">
        <v>77</v>
      </c>
      <c r="AT112" s="114" t="s">
        <v>70</v>
      </c>
      <c r="AU112" s="114" t="s">
        <v>71</v>
      </c>
      <c r="AY112" s="110" t="s">
        <v>116</v>
      </c>
      <c r="BK112" s="115">
        <f>SUM(BK113:BK115)</f>
        <v>0</v>
      </c>
    </row>
    <row r="113" spans="1:65" s="17" customFormat="1" ht="16.5" customHeight="1">
      <c r="A113" s="13"/>
      <c r="B113" s="116"/>
      <c r="C113" s="130" t="s">
        <v>163</v>
      </c>
      <c r="D113" s="130" t="s">
        <v>117</v>
      </c>
      <c r="E113" s="141" t="s">
        <v>284</v>
      </c>
      <c r="F113" s="132" t="s">
        <v>164</v>
      </c>
      <c r="G113" s="133" t="s">
        <v>165</v>
      </c>
      <c r="H113" s="134">
        <v>4</v>
      </c>
      <c r="I113" s="135"/>
      <c r="J113" s="135">
        <f>ROUND(I113*H113,2)</f>
        <v>0</v>
      </c>
      <c r="K113" s="132" t="s">
        <v>120</v>
      </c>
      <c r="L113" s="136"/>
      <c r="M113" s="137" t="s">
        <v>3</v>
      </c>
      <c r="N113" s="138" t="s">
        <v>42</v>
      </c>
      <c r="O113" s="117">
        <v>0</v>
      </c>
      <c r="P113" s="117">
        <f>O113*H113</f>
        <v>0</v>
      </c>
      <c r="Q113" s="117">
        <v>0</v>
      </c>
      <c r="R113" s="117">
        <f>Q113*H113</f>
        <v>0</v>
      </c>
      <c r="S113" s="117">
        <v>0</v>
      </c>
      <c r="T113" s="118">
        <f>S113*H113</f>
        <v>0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R113" s="119" t="s">
        <v>121</v>
      </c>
      <c r="AT113" s="119" t="s">
        <v>117</v>
      </c>
      <c r="AU113" s="119" t="s">
        <v>77</v>
      </c>
      <c r="AY113" s="2" t="s">
        <v>116</v>
      </c>
      <c r="BE113" s="120">
        <f>IF(N113="základní",J113,0)</f>
        <v>0</v>
      </c>
      <c r="BF113" s="120">
        <f>IF(N113="snížená",J113,0)</f>
        <v>0</v>
      </c>
      <c r="BG113" s="120">
        <f>IF(N113="zákl. přenesená",J113,0)</f>
        <v>0</v>
      </c>
      <c r="BH113" s="120">
        <f>IF(N113="sníž. přenesená",J113,0)</f>
        <v>0</v>
      </c>
      <c r="BI113" s="120">
        <f>IF(N113="nulová",J113,0)</f>
        <v>0</v>
      </c>
      <c r="BJ113" s="2" t="s">
        <v>77</v>
      </c>
      <c r="BK113" s="120">
        <f>ROUND(I113*H113,2)</f>
        <v>0</v>
      </c>
      <c r="BL113" s="2" t="s">
        <v>122</v>
      </c>
      <c r="BM113" s="119" t="s">
        <v>166</v>
      </c>
    </row>
    <row r="114" spans="1:65" s="17" customFormat="1" ht="16.5" customHeight="1">
      <c r="A114" s="13"/>
      <c r="B114" s="116"/>
      <c r="C114" s="130" t="s">
        <v>141</v>
      </c>
      <c r="D114" s="130" t="s">
        <v>117</v>
      </c>
      <c r="E114" s="141" t="s">
        <v>284</v>
      </c>
      <c r="F114" s="132" t="s">
        <v>167</v>
      </c>
      <c r="G114" s="133" t="s">
        <v>165</v>
      </c>
      <c r="H114" s="134">
        <v>5</v>
      </c>
      <c r="I114" s="135"/>
      <c r="J114" s="135">
        <f>ROUND(I114*H114,2)</f>
        <v>0</v>
      </c>
      <c r="K114" s="132" t="s">
        <v>120</v>
      </c>
      <c r="L114" s="136"/>
      <c r="M114" s="137" t="s">
        <v>3</v>
      </c>
      <c r="N114" s="138" t="s">
        <v>42</v>
      </c>
      <c r="O114" s="117">
        <v>0</v>
      </c>
      <c r="P114" s="117">
        <f>O114*H114</f>
        <v>0</v>
      </c>
      <c r="Q114" s="117">
        <v>0</v>
      </c>
      <c r="R114" s="117">
        <f>Q114*H114</f>
        <v>0</v>
      </c>
      <c r="S114" s="117">
        <v>0</v>
      </c>
      <c r="T114" s="118">
        <f>S114*H114</f>
        <v>0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R114" s="119" t="s">
        <v>121</v>
      </c>
      <c r="AT114" s="119" t="s">
        <v>117</v>
      </c>
      <c r="AU114" s="119" t="s">
        <v>77</v>
      </c>
      <c r="AY114" s="2" t="s">
        <v>116</v>
      </c>
      <c r="BE114" s="120">
        <f>IF(N114="základní",J114,0)</f>
        <v>0</v>
      </c>
      <c r="BF114" s="120">
        <f>IF(N114="snížená",J114,0)</f>
        <v>0</v>
      </c>
      <c r="BG114" s="120">
        <f>IF(N114="zákl. přenesená",J114,0)</f>
        <v>0</v>
      </c>
      <c r="BH114" s="120">
        <f>IF(N114="sníž. přenesená",J114,0)</f>
        <v>0</v>
      </c>
      <c r="BI114" s="120">
        <f>IF(N114="nulová",J114,0)</f>
        <v>0</v>
      </c>
      <c r="BJ114" s="2" t="s">
        <v>77</v>
      </c>
      <c r="BK114" s="120">
        <f>ROUND(I114*H114,2)</f>
        <v>0</v>
      </c>
      <c r="BL114" s="2" t="s">
        <v>122</v>
      </c>
      <c r="BM114" s="119" t="s">
        <v>168</v>
      </c>
    </row>
    <row r="115" spans="1:65" s="17" customFormat="1" ht="16.5" customHeight="1">
      <c r="A115" s="13"/>
      <c r="B115" s="116"/>
      <c r="C115" s="130" t="s">
        <v>169</v>
      </c>
      <c r="D115" s="130" t="s">
        <v>117</v>
      </c>
      <c r="E115" s="131"/>
      <c r="F115" s="132" t="s">
        <v>170</v>
      </c>
      <c r="G115" s="133" t="s">
        <v>171</v>
      </c>
      <c r="H115" s="134">
        <v>1</v>
      </c>
      <c r="I115" s="135"/>
      <c r="J115" s="135">
        <f>ROUND(I115*H115,2)</f>
        <v>0</v>
      </c>
      <c r="K115" s="132" t="s">
        <v>120</v>
      </c>
      <c r="L115" s="136"/>
      <c r="M115" s="137" t="s">
        <v>3</v>
      </c>
      <c r="N115" s="138" t="s">
        <v>42</v>
      </c>
      <c r="O115" s="117">
        <v>0</v>
      </c>
      <c r="P115" s="117">
        <f>O115*H115</f>
        <v>0</v>
      </c>
      <c r="Q115" s="117">
        <v>0</v>
      </c>
      <c r="R115" s="117">
        <f>Q115*H115</f>
        <v>0</v>
      </c>
      <c r="S115" s="117">
        <v>0</v>
      </c>
      <c r="T115" s="118">
        <f>S115*H115</f>
        <v>0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R115" s="119" t="s">
        <v>121</v>
      </c>
      <c r="AT115" s="119" t="s">
        <v>117</v>
      </c>
      <c r="AU115" s="119" t="s">
        <v>77</v>
      </c>
      <c r="AY115" s="2" t="s">
        <v>116</v>
      </c>
      <c r="BE115" s="120">
        <f>IF(N115="základní",J115,0)</f>
        <v>0</v>
      </c>
      <c r="BF115" s="120">
        <f>IF(N115="snížená",J115,0)</f>
        <v>0</v>
      </c>
      <c r="BG115" s="120">
        <f>IF(N115="zákl. přenesená",J115,0)</f>
        <v>0</v>
      </c>
      <c r="BH115" s="120">
        <f>IF(N115="sníž. přenesená",J115,0)</f>
        <v>0</v>
      </c>
      <c r="BI115" s="120">
        <f>IF(N115="nulová",J115,0)</f>
        <v>0</v>
      </c>
      <c r="BJ115" s="2" t="s">
        <v>77</v>
      </c>
      <c r="BK115" s="120">
        <f>ROUND(I115*H115,2)</f>
        <v>0</v>
      </c>
      <c r="BL115" s="2" t="s">
        <v>122</v>
      </c>
      <c r="BM115" s="119" t="s">
        <v>172</v>
      </c>
    </row>
    <row r="116" spans="2:63" s="108" customFormat="1" ht="25.9" customHeight="1">
      <c r="B116" s="109"/>
      <c r="C116" s="123"/>
      <c r="D116" s="124" t="s">
        <v>70</v>
      </c>
      <c r="E116" s="125" t="s">
        <v>173</v>
      </c>
      <c r="F116" s="125" t="s">
        <v>174</v>
      </c>
      <c r="G116" s="123"/>
      <c r="H116" s="123"/>
      <c r="I116" s="123"/>
      <c r="J116" s="126">
        <f>BK116</f>
        <v>0</v>
      </c>
      <c r="K116" s="123"/>
      <c r="L116" s="127"/>
      <c r="M116" s="128"/>
      <c r="N116" s="129"/>
      <c r="O116" s="111"/>
      <c r="P116" s="112">
        <f>P117</f>
        <v>0</v>
      </c>
      <c r="Q116" s="111"/>
      <c r="R116" s="112">
        <f>R117</f>
        <v>0</v>
      </c>
      <c r="S116" s="111"/>
      <c r="T116" s="113">
        <f>T117</f>
        <v>0</v>
      </c>
      <c r="AR116" s="110" t="s">
        <v>77</v>
      </c>
      <c r="AT116" s="114" t="s">
        <v>70</v>
      </c>
      <c r="AU116" s="114" t="s">
        <v>71</v>
      </c>
      <c r="AY116" s="110" t="s">
        <v>116</v>
      </c>
      <c r="BK116" s="115">
        <f>BK117</f>
        <v>0</v>
      </c>
    </row>
    <row r="117" spans="1:65" s="17" customFormat="1" ht="12">
      <c r="A117" s="13"/>
      <c r="B117" s="116"/>
      <c r="C117" s="130" t="s">
        <v>143</v>
      </c>
      <c r="D117" s="130" t="s">
        <v>117</v>
      </c>
      <c r="E117" s="141" t="s">
        <v>284</v>
      </c>
      <c r="F117" s="132" t="s">
        <v>286</v>
      </c>
      <c r="G117" s="133" t="s">
        <v>123</v>
      </c>
      <c r="H117" s="134">
        <v>1</v>
      </c>
      <c r="I117" s="135"/>
      <c r="J117" s="135">
        <f>ROUND(I117*H117,2)</f>
        <v>0</v>
      </c>
      <c r="K117" s="132" t="s">
        <v>120</v>
      </c>
      <c r="L117" s="136"/>
      <c r="M117" s="137" t="s">
        <v>3</v>
      </c>
      <c r="N117" s="138" t="s">
        <v>42</v>
      </c>
      <c r="O117" s="117">
        <v>0</v>
      </c>
      <c r="P117" s="117">
        <f>O117*H117</f>
        <v>0</v>
      </c>
      <c r="Q117" s="117">
        <v>0</v>
      </c>
      <c r="R117" s="117">
        <f>Q117*H117</f>
        <v>0</v>
      </c>
      <c r="S117" s="117">
        <v>0</v>
      </c>
      <c r="T117" s="118">
        <f>S117*H117</f>
        <v>0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R117" s="119" t="s">
        <v>121</v>
      </c>
      <c r="AT117" s="119" t="s">
        <v>117</v>
      </c>
      <c r="AU117" s="119" t="s">
        <v>77</v>
      </c>
      <c r="AY117" s="2" t="s">
        <v>116</v>
      </c>
      <c r="BE117" s="120">
        <f>IF(N117="základní",J117,0)</f>
        <v>0</v>
      </c>
      <c r="BF117" s="120">
        <f>IF(N117="snížená",J117,0)</f>
        <v>0</v>
      </c>
      <c r="BG117" s="120">
        <f>IF(N117="zákl. přenesená",J117,0)</f>
        <v>0</v>
      </c>
      <c r="BH117" s="120">
        <f>IF(N117="sníž. přenesená",J117,0)</f>
        <v>0</v>
      </c>
      <c r="BI117" s="120">
        <f>IF(N117="nulová",J117,0)</f>
        <v>0</v>
      </c>
      <c r="BJ117" s="2" t="s">
        <v>77</v>
      </c>
      <c r="BK117" s="120">
        <f>ROUND(I117*H117,2)</f>
        <v>0</v>
      </c>
      <c r="BL117" s="2" t="s">
        <v>122</v>
      </c>
      <c r="BM117" s="119" t="s">
        <v>175</v>
      </c>
    </row>
    <row r="118" spans="2:63" s="108" customFormat="1" ht="25.9" customHeight="1">
      <c r="B118" s="109"/>
      <c r="C118" s="123"/>
      <c r="D118" s="124" t="s">
        <v>70</v>
      </c>
      <c r="E118" s="125" t="s">
        <v>176</v>
      </c>
      <c r="F118" s="125" t="s">
        <v>177</v>
      </c>
      <c r="G118" s="123"/>
      <c r="H118" s="123"/>
      <c r="I118" s="123"/>
      <c r="J118" s="126">
        <f>BK118</f>
        <v>0</v>
      </c>
      <c r="K118" s="123"/>
      <c r="L118" s="127"/>
      <c r="M118" s="128"/>
      <c r="N118" s="129"/>
      <c r="O118" s="111"/>
      <c r="P118" s="112">
        <f>SUM(P119:P121)</f>
        <v>0</v>
      </c>
      <c r="Q118" s="111"/>
      <c r="R118" s="112">
        <f>SUM(R119:R121)</f>
        <v>0</v>
      </c>
      <c r="S118" s="111"/>
      <c r="T118" s="113">
        <f>SUM(T119:T121)</f>
        <v>0</v>
      </c>
      <c r="AR118" s="110" t="s">
        <v>77</v>
      </c>
      <c r="AT118" s="114" t="s">
        <v>70</v>
      </c>
      <c r="AU118" s="114" t="s">
        <v>71</v>
      </c>
      <c r="AY118" s="110" t="s">
        <v>116</v>
      </c>
      <c r="BK118" s="115">
        <f>SUM(BK119:BK121)</f>
        <v>0</v>
      </c>
    </row>
    <row r="119" spans="1:65" s="17" customFormat="1" ht="12">
      <c r="A119" s="13"/>
      <c r="B119" s="116"/>
      <c r="C119" s="130" t="s">
        <v>8</v>
      </c>
      <c r="D119" s="130" t="s">
        <v>117</v>
      </c>
      <c r="E119" s="141" t="s">
        <v>284</v>
      </c>
      <c r="F119" s="132" t="s">
        <v>289</v>
      </c>
      <c r="G119" s="133" t="s">
        <v>123</v>
      </c>
      <c r="H119" s="134">
        <v>1</v>
      </c>
      <c r="I119" s="135"/>
      <c r="J119" s="135">
        <f>ROUND(I119*H119,2)</f>
        <v>0</v>
      </c>
      <c r="K119" s="132" t="s">
        <v>120</v>
      </c>
      <c r="L119" s="136"/>
      <c r="M119" s="137" t="s">
        <v>3</v>
      </c>
      <c r="N119" s="138" t="s">
        <v>42</v>
      </c>
      <c r="O119" s="117">
        <v>0</v>
      </c>
      <c r="P119" s="117">
        <f>O119*H119</f>
        <v>0</v>
      </c>
      <c r="Q119" s="117">
        <v>0</v>
      </c>
      <c r="R119" s="117">
        <f>Q119*H119</f>
        <v>0</v>
      </c>
      <c r="S119" s="117">
        <v>0</v>
      </c>
      <c r="T119" s="118">
        <f>S119*H119</f>
        <v>0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R119" s="119" t="s">
        <v>121</v>
      </c>
      <c r="AT119" s="119" t="s">
        <v>117</v>
      </c>
      <c r="AU119" s="119" t="s">
        <v>77</v>
      </c>
      <c r="AY119" s="2" t="s">
        <v>116</v>
      </c>
      <c r="BE119" s="120">
        <f>IF(N119="základní",J119,0)</f>
        <v>0</v>
      </c>
      <c r="BF119" s="120">
        <f>IF(N119="snížená",J119,0)</f>
        <v>0</v>
      </c>
      <c r="BG119" s="120">
        <f>IF(N119="zákl. přenesená",J119,0)</f>
        <v>0</v>
      </c>
      <c r="BH119" s="120">
        <f>IF(N119="sníž. přenesená",J119,0)</f>
        <v>0</v>
      </c>
      <c r="BI119" s="120">
        <f>IF(N119="nulová",J119,0)</f>
        <v>0</v>
      </c>
      <c r="BJ119" s="2" t="s">
        <v>77</v>
      </c>
      <c r="BK119" s="120">
        <f>ROUND(I119*H119,2)</f>
        <v>0</v>
      </c>
      <c r="BL119" s="2" t="s">
        <v>122</v>
      </c>
      <c r="BM119" s="119" t="s">
        <v>178</v>
      </c>
    </row>
    <row r="120" spans="1:65" s="17" customFormat="1" ht="24">
      <c r="A120" s="13"/>
      <c r="B120" s="116"/>
      <c r="C120" s="130" t="s">
        <v>148</v>
      </c>
      <c r="D120" s="130" t="s">
        <v>117</v>
      </c>
      <c r="E120" s="141" t="s">
        <v>284</v>
      </c>
      <c r="F120" s="132" t="s">
        <v>290</v>
      </c>
      <c r="G120" s="133" t="s">
        <v>123</v>
      </c>
      <c r="H120" s="134">
        <v>1</v>
      </c>
      <c r="I120" s="135"/>
      <c r="J120" s="135">
        <f>ROUND(I120*H120,2)</f>
        <v>0</v>
      </c>
      <c r="K120" s="132" t="s">
        <v>120</v>
      </c>
      <c r="L120" s="136"/>
      <c r="M120" s="137" t="s">
        <v>3</v>
      </c>
      <c r="N120" s="138" t="s">
        <v>42</v>
      </c>
      <c r="O120" s="117">
        <v>0</v>
      </c>
      <c r="P120" s="117">
        <f>O120*H120</f>
        <v>0</v>
      </c>
      <c r="Q120" s="117">
        <v>0</v>
      </c>
      <c r="R120" s="117">
        <f>Q120*H120</f>
        <v>0</v>
      </c>
      <c r="S120" s="117">
        <v>0</v>
      </c>
      <c r="T120" s="118">
        <f>S120*H120</f>
        <v>0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R120" s="119" t="s">
        <v>121</v>
      </c>
      <c r="AT120" s="119" t="s">
        <v>117</v>
      </c>
      <c r="AU120" s="119" t="s">
        <v>77</v>
      </c>
      <c r="AY120" s="2" t="s">
        <v>116</v>
      </c>
      <c r="BE120" s="120">
        <f>IF(N120="základní",J120,0)</f>
        <v>0</v>
      </c>
      <c r="BF120" s="120">
        <f>IF(N120="snížená",J120,0)</f>
        <v>0</v>
      </c>
      <c r="BG120" s="120">
        <f>IF(N120="zákl. přenesená",J120,0)</f>
        <v>0</v>
      </c>
      <c r="BH120" s="120">
        <f>IF(N120="sníž. přenesená",J120,0)</f>
        <v>0</v>
      </c>
      <c r="BI120" s="120">
        <f>IF(N120="nulová",J120,0)</f>
        <v>0</v>
      </c>
      <c r="BJ120" s="2" t="s">
        <v>77</v>
      </c>
      <c r="BK120" s="120">
        <f>ROUND(I120*H120,2)</f>
        <v>0</v>
      </c>
      <c r="BL120" s="2" t="s">
        <v>122</v>
      </c>
      <c r="BM120" s="119" t="s">
        <v>179</v>
      </c>
    </row>
    <row r="121" spans="1:65" s="17" customFormat="1" ht="16.5" customHeight="1">
      <c r="A121" s="13"/>
      <c r="B121" s="116"/>
      <c r="C121" s="130" t="s">
        <v>180</v>
      </c>
      <c r="D121" s="130" t="s">
        <v>117</v>
      </c>
      <c r="E121" s="131"/>
      <c r="F121" s="132" t="s">
        <v>181</v>
      </c>
      <c r="G121" s="133" t="s">
        <v>171</v>
      </c>
      <c r="H121" s="134">
        <v>1</v>
      </c>
      <c r="I121" s="135"/>
      <c r="J121" s="135">
        <f>ROUND(I121*H121,2)</f>
        <v>0</v>
      </c>
      <c r="K121" s="132" t="s">
        <v>120</v>
      </c>
      <c r="L121" s="136"/>
      <c r="M121" s="137" t="s">
        <v>3</v>
      </c>
      <c r="N121" s="138" t="s">
        <v>42</v>
      </c>
      <c r="O121" s="117">
        <v>0</v>
      </c>
      <c r="P121" s="117">
        <f>O121*H121</f>
        <v>0</v>
      </c>
      <c r="Q121" s="117">
        <v>0</v>
      </c>
      <c r="R121" s="117">
        <f>Q121*H121</f>
        <v>0</v>
      </c>
      <c r="S121" s="117">
        <v>0</v>
      </c>
      <c r="T121" s="118">
        <f>S121*H121</f>
        <v>0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R121" s="119" t="s">
        <v>121</v>
      </c>
      <c r="AT121" s="119" t="s">
        <v>117</v>
      </c>
      <c r="AU121" s="119" t="s">
        <v>77</v>
      </c>
      <c r="AY121" s="2" t="s">
        <v>116</v>
      </c>
      <c r="BE121" s="120">
        <f>IF(N121="základní",J121,0)</f>
        <v>0</v>
      </c>
      <c r="BF121" s="120">
        <f>IF(N121="snížená",J121,0)</f>
        <v>0</v>
      </c>
      <c r="BG121" s="120">
        <f>IF(N121="zákl. přenesená",J121,0)</f>
        <v>0</v>
      </c>
      <c r="BH121" s="120">
        <f>IF(N121="sníž. přenesená",J121,0)</f>
        <v>0</v>
      </c>
      <c r="BI121" s="120">
        <f>IF(N121="nulová",J121,0)</f>
        <v>0</v>
      </c>
      <c r="BJ121" s="2" t="s">
        <v>77</v>
      </c>
      <c r="BK121" s="120">
        <f>ROUND(I121*H121,2)</f>
        <v>0</v>
      </c>
      <c r="BL121" s="2" t="s">
        <v>122</v>
      </c>
      <c r="BM121" s="119" t="s">
        <v>182</v>
      </c>
    </row>
    <row r="122" spans="2:63" s="108" customFormat="1" ht="25.9" customHeight="1">
      <c r="B122" s="109"/>
      <c r="C122" s="123"/>
      <c r="D122" s="124" t="s">
        <v>70</v>
      </c>
      <c r="E122" s="125" t="s">
        <v>183</v>
      </c>
      <c r="F122" s="125" t="s">
        <v>184</v>
      </c>
      <c r="G122" s="123"/>
      <c r="H122" s="123"/>
      <c r="I122" s="123"/>
      <c r="J122" s="126">
        <f>BK122</f>
        <v>0</v>
      </c>
      <c r="K122" s="123"/>
      <c r="L122" s="127"/>
      <c r="M122" s="128"/>
      <c r="N122" s="129"/>
      <c r="O122" s="111"/>
      <c r="P122" s="112">
        <f>SUM(P123:P125)</f>
        <v>0</v>
      </c>
      <c r="Q122" s="111"/>
      <c r="R122" s="112">
        <f>SUM(R123:R125)</f>
        <v>0</v>
      </c>
      <c r="S122" s="111"/>
      <c r="T122" s="113">
        <f>SUM(T123:T125)</f>
        <v>0</v>
      </c>
      <c r="AR122" s="110" t="s">
        <v>77</v>
      </c>
      <c r="AT122" s="114" t="s">
        <v>70</v>
      </c>
      <c r="AU122" s="114" t="s">
        <v>71</v>
      </c>
      <c r="AY122" s="110" t="s">
        <v>116</v>
      </c>
      <c r="BK122" s="115">
        <f>SUM(BK123:BK125)</f>
        <v>0</v>
      </c>
    </row>
    <row r="123" spans="1:65" s="17" customFormat="1" ht="16.5" customHeight="1">
      <c r="A123" s="13"/>
      <c r="B123" s="116"/>
      <c r="C123" s="130" t="s">
        <v>150</v>
      </c>
      <c r="D123" s="130" t="s">
        <v>117</v>
      </c>
      <c r="E123" s="131"/>
      <c r="F123" s="132" t="s">
        <v>185</v>
      </c>
      <c r="G123" s="133" t="s">
        <v>171</v>
      </c>
      <c r="H123" s="134">
        <v>1</v>
      </c>
      <c r="I123" s="135"/>
      <c r="J123" s="135">
        <f>ROUND(I123*H123,2)</f>
        <v>0</v>
      </c>
      <c r="K123" s="132" t="s">
        <v>120</v>
      </c>
      <c r="L123" s="136"/>
      <c r="M123" s="137" t="s">
        <v>3</v>
      </c>
      <c r="N123" s="138" t="s">
        <v>42</v>
      </c>
      <c r="O123" s="117">
        <v>0</v>
      </c>
      <c r="P123" s="117">
        <f>O123*H123</f>
        <v>0</v>
      </c>
      <c r="Q123" s="117">
        <v>0</v>
      </c>
      <c r="R123" s="117">
        <f>Q123*H123</f>
        <v>0</v>
      </c>
      <c r="S123" s="117">
        <v>0</v>
      </c>
      <c r="T123" s="118">
        <f>S123*H123</f>
        <v>0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R123" s="119" t="s">
        <v>121</v>
      </c>
      <c r="AT123" s="119" t="s">
        <v>117</v>
      </c>
      <c r="AU123" s="119" t="s">
        <v>77</v>
      </c>
      <c r="AY123" s="2" t="s">
        <v>116</v>
      </c>
      <c r="BE123" s="120">
        <f>IF(N123="základní",J123,0)</f>
        <v>0</v>
      </c>
      <c r="BF123" s="120">
        <f>IF(N123="snížená",J123,0)</f>
        <v>0</v>
      </c>
      <c r="BG123" s="120">
        <f>IF(N123="zákl. přenesená",J123,0)</f>
        <v>0</v>
      </c>
      <c r="BH123" s="120">
        <f>IF(N123="sníž. přenesená",J123,0)</f>
        <v>0</v>
      </c>
      <c r="BI123" s="120">
        <f>IF(N123="nulová",J123,0)</f>
        <v>0</v>
      </c>
      <c r="BJ123" s="2" t="s">
        <v>77</v>
      </c>
      <c r="BK123" s="120">
        <f>ROUND(I123*H123,2)</f>
        <v>0</v>
      </c>
      <c r="BL123" s="2" t="s">
        <v>122</v>
      </c>
      <c r="BM123" s="119" t="s">
        <v>186</v>
      </c>
    </row>
    <row r="124" spans="1:65" s="17" customFormat="1" ht="16.5" customHeight="1">
      <c r="A124" s="13"/>
      <c r="B124" s="116"/>
      <c r="C124" s="130" t="s">
        <v>187</v>
      </c>
      <c r="D124" s="130" t="s">
        <v>117</v>
      </c>
      <c r="E124" s="131"/>
      <c r="F124" s="132" t="s">
        <v>188</v>
      </c>
      <c r="G124" s="133" t="s">
        <v>123</v>
      </c>
      <c r="H124" s="134">
        <v>52</v>
      </c>
      <c r="I124" s="135"/>
      <c r="J124" s="135">
        <f>ROUND(I124*H124,2)</f>
        <v>0</v>
      </c>
      <c r="K124" s="132" t="s">
        <v>120</v>
      </c>
      <c r="L124" s="136"/>
      <c r="M124" s="137" t="s">
        <v>3</v>
      </c>
      <c r="N124" s="138" t="s">
        <v>42</v>
      </c>
      <c r="O124" s="117">
        <v>0</v>
      </c>
      <c r="P124" s="117">
        <f>O124*H124</f>
        <v>0</v>
      </c>
      <c r="Q124" s="117">
        <v>0</v>
      </c>
      <c r="R124" s="117">
        <f>Q124*H124</f>
        <v>0</v>
      </c>
      <c r="S124" s="117">
        <v>0</v>
      </c>
      <c r="T124" s="118">
        <f>S124*H124</f>
        <v>0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R124" s="119" t="s">
        <v>121</v>
      </c>
      <c r="AT124" s="119" t="s">
        <v>117</v>
      </c>
      <c r="AU124" s="119" t="s">
        <v>77</v>
      </c>
      <c r="AY124" s="2" t="s">
        <v>116</v>
      </c>
      <c r="BE124" s="120">
        <f>IF(N124="základní",J124,0)</f>
        <v>0</v>
      </c>
      <c r="BF124" s="120">
        <f>IF(N124="snížená",J124,0)</f>
        <v>0</v>
      </c>
      <c r="BG124" s="120">
        <f>IF(N124="zákl. přenesená",J124,0)</f>
        <v>0</v>
      </c>
      <c r="BH124" s="120">
        <f>IF(N124="sníž. přenesená",J124,0)</f>
        <v>0</v>
      </c>
      <c r="BI124" s="120">
        <f>IF(N124="nulová",J124,0)</f>
        <v>0</v>
      </c>
      <c r="BJ124" s="2" t="s">
        <v>77</v>
      </c>
      <c r="BK124" s="120">
        <f>ROUND(I124*H124,2)</f>
        <v>0</v>
      </c>
      <c r="BL124" s="2" t="s">
        <v>122</v>
      </c>
      <c r="BM124" s="119" t="s">
        <v>189</v>
      </c>
    </row>
    <row r="125" spans="1:65" s="17" customFormat="1" ht="16.5" customHeight="1">
      <c r="A125" s="13"/>
      <c r="B125" s="116"/>
      <c r="C125" s="130" t="s">
        <v>153</v>
      </c>
      <c r="D125" s="130" t="s">
        <v>117</v>
      </c>
      <c r="E125" s="131"/>
      <c r="F125" s="132" t="s">
        <v>287</v>
      </c>
      <c r="G125" s="133" t="s">
        <v>123</v>
      </c>
      <c r="H125" s="134">
        <v>52</v>
      </c>
      <c r="I125" s="135"/>
      <c r="J125" s="135">
        <f>ROUND(I125*H125,2)</f>
        <v>0</v>
      </c>
      <c r="K125" s="132" t="s">
        <v>120</v>
      </c>
      <c r="L125" s="136"/>
      <c r="M125" s="137" t="s">
        <v>3</v>
      </c>
      <c r="N125" s="138" t="s">
        <v>42</v>
      </c>
      <c r="O125" s="117">
        <v>0</v>
      </c>
      <c r="P125" s="117">
        <f>O125*H125</f>
        <v>0</v>
      </c>
      <c r="Q125" s="117">
        <v>0</v>
      </c>
      <c r="R125" s="117">
        <f>Q125*H125</f>
        <v>0</v>
      </c>
      <c r="S125" s="117">
        <v>0</v>
      </c>
      <c r="T125" s="118">
        <f>S125*H125</f>
        <v>0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R125" s="119" t="s">
        <v>121</v>
      </c>
      <c r="AT125" s="119" t="s">
        <v>117</v>
      </c>
      <c r="AU125" s="119" t="s">
        <v>77</v>
      </c>
      <c r="AY125" s="2" t="s">
        <v>116</v>
      </c>
      <c r="BE125" s="120">
        <f>IF(N125="základní",J125,0)</f>
        <v>0</v>
      </c>
      <c r="BF125" s="120">
        <f>IF(N125="snížená",J125,0)</f>
        <v>0</v>
      </c>
      <c r="BG125" s="120">
        <f>IF(N125="zákl. přenesená",J125,0)</f>
        <v>0</v>
      </c>
      <c r="BH125" s="120">
        <f>IF(N125="sníž. přenesená",J125,0)</f>
        <v>0</v>
      </c>
      <c r="BI125" s="120">
        <f>IF(N125="nulová",J125,0)</f>
        <v>0</v>
      </c>
      <c r="BJ125" s="2" t="s">
        <v>77</v>
      </c>
      <c r="BK125" s="120">
        <f>ROUND(I125*H125,2)</f>
        <v>0</v>
      </c>
      <c r="BL125" s="2" t="s">
        <v>122</v>
      </c>
      <c r="BM125" s="119" t="s">
        <v>190</v>
      </c>
    </row>
    <row r="126" spans="2:63" s="108" customFormat="1" ht="25.9" customHeight="1">
      <c r="B126" s="109"/>
      <c r="C126" s="123"/>
      <c r="D126" s="124" t="s">
        <v>70</v>
      </c>
      <c r="E126" s="125" t="s">
        <v>191</v>
      </c>
      <c r="F126" s="125" t="s">
        <v>192</v>
      </c>
      <c r="G126" s="123"/>
      <c r="H126" s="123"/>
      <c r="I126" s="123"/>
      <c r="J126" s="126">
        <f>BK126</f>
        <v>0</v>
      </c>
      <c r="K126" s="123"/>
      <c r="L126" s="127"/>
      <c r="M126" s="128"/>
      <c r="N126" s="129"/>
      <c r="O126" s="111"/>
      <c r="P126" s="112">
        <f>P127</f>
        <v>0</v>
      </c>
      <c r="Q126" s="111"/>
      <c r="R126" s="112">
        <f>R127</f>
        <v>0</v>
      </c>
      <c r="S126" s="111"/>
      <c r="T126" s="113">
        <f>T127</f>
        <v>0</v>
      </c>
      <c r="AR126" s="110" t="s">
        <v>77</v>
      </c>
      <c r="AT126" s="114" t="s">
        <v>70</v>
      </c>
      <c r="AU126" s="114" t="s">
        <v>71</v>
      </c>
      <c r="AY126" s="110" t="s">
        <v>116</v>
      </c>
      <c r="BK126" s="115">
        <f>BK127</f>
        <v>0</v>
      </c>
    </row>
    <row r="127" spans="1:65" s="17" customFormat="1" ht="16.5" customHeight="1">
      <c r="A127" s="13"/>
      <c r="B127" s="116"/>
      <c r="C127" s="130" t="s">
        <v>193</v>
      </c>
      <c r="D127" s="130" t="s">
        <v>117</v>
      </c>
      <c r="E127" s="131"/>
      <c r="F127" s="132" t="s">
        <v>194</v>
      </c>
      <c r="G127" s="133" t="s">
        <v>171</v>
      </c>
      <c r="H127" s="134">
        <v>1</v>
      </c>
      <c r="I127" s="135"/>
      <c r="J127" s="135">
        <f>ROUND(I127*H127,2)</f>
        <v>0</v>
      </c>
      <c r="K127" s="132" t="s">
        <v>120</v>
      </c>
      <c r="L127" s="136"/>
      <c r="M127" s="137" t="s">
        <v>3</v>
      </c>
      <c r="N127" s="138" t="s">
        <v>42</v>
      </c>
      <c r="O127" s="117">
        <v>0</v>
      </c>
      <c r="P127" s="117">
        <f>O127*H127</f>
        <v>0</v>
      </c>
      <c r="Q127" s="117">
        <v>0</v>
      </c>
      <c r="R127" s="117">
        <f>Q127*H127</f>
        <v>0</v>
      </c>
      <c r="S127" s="117">
        <v>0</v>
      </c>
      <c r="T127" s="118">
        <f>S127*H127</f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R127" s="119" t="s">
        <v>121</v>
      </c>
      <c r="AT127" s="119" t="s">
        <v>117</v>
      </c>
      <c r="AU127" s="119" t="s">
        <v>77</v>
      </c>
      <c r="AY127" s="2" t="s">
        <v>116</v>
      </c>
      <c r="BE127" s="120">
        <f>IF(N127="základní",J127,0)</f>
        <v>0</v>
      </c>
      <c r="BF127" s="120">
        <f>IF(N127="snížená",J127,0)</f>
        <v>0</v>
      </c>
      <c r="BG127" s="120">
        <f>IF(N127="zákl. přenesená",J127,0)</f>
        <v>0</v>
      </c>
      <c r="BH127" s="120">
        <f>IF(N127="sníž. přenesená",J127,0)</f>
        <v>0</v>
      </c>
      <c r="BI127" s="120">
        <f>IF(N127="nulová",J127,0)</f>
        <v>0</v>
      </c>
      <c r="BJ127" s="2" t="s">
        <v>77</v>
      </c>
      <c r="BK127" s="120">
        <f>ROUND(I127*H127,2)</f>
        <v>0</v>
      </c>
      <c r="BL127" s="2" t="s">
        <v>122</v>
      </c>
      <c r="BM127" s="119" t="s">
        <v>195</v>
      </c>
    </row>
    <row r="128" spans="2:63" s="108" customFormat="1" ht="25.9" customHeight="1">
      <c r="B128" s="109"/>
      <c r="C128" s="123"/>
      <c r="D128" s="124" t="s">
        <v>70</v>
      </c>
      <c r="E128" s="125" t="s">
        <v>196</v>
      </c>
      <c r="F128" s="125" t="s">
        <v>197</v>
      </c>
      <c r="G128" s="123"/>
      <c r="H128" s="123"/>
      <c r="I128" s="123"/>
      <c r="J128" s="126">
        <f>BK128</f>
        <v>0</v>
      </c>
      <c r="K128" s="123"/>
      <c r="L128" s="127"/>
      <c r="M128" s="128"/>
      <c r="N128" s="129"/>
      <c r="O128" s="111"/>
      <c r="P128" s="112">
        <f>SUM(P129:P136)</f>
        <v>0</v>
      </c>
      <c r="Q128" s="111"/>
      <c r="R128" s="112">
        <f>SUM(R129:R136)</f>
        <v>0</v>
      </c>
      <c r="S128" s="111"/>
      <c r="T128" s="113">
        <f>SUM(T129:T136)</f>
        <v>0</v>
      </c>
      <c r="AR128" s="110" t="s">
        <v>77</v>
      </c>
      <c r="AT128" s="114" t="s">
        <v>70</v>
      </c>
      <c r="AU128" s="114" t="s">
        <v>71</v>
      </c>
      <c r="AY128" s="110" t="s">
        <v>116</v>
      </c>
      <c r="BK128" s="115">
        <f>SUM(BK129:BK136)</f>
        <v>0</v>
      </c>
    </row>
    <row r="129" spans="1:65" s="17" customFormat="1" ht="16.5" customHeight="1">
      <c r="A129" s="13"/>
      <c r="B129" s="116"/>
      <c r="C129" s="130" t="s">
        <v>154</v>
      </c>
      <c r="D129" s="130" t="s">
        <v>198</v>
      </c>
      <c r="E129" s="131"/>
      <c r="F129" s="132" t="s">
        <v>199</v>
      </c>
      <c r="G129" s="133" t="s">
        <v>165</v>
      </c>
      <c r="H129" s="134">
        <v>1220</v>
      </c>
      <c r="I129" s="135"/>
      <c r="J129" s="135">
        <f aca="true" t="shared" si="10" ref="J129:J136">ROUND(I129*H129,2)</f>
        <v>0</v>
      </c>
      <c r="K129" s="132" t="s">
        <v>120</v>
      </c>
      <c r="L129" s="136"/>
      <c r="M129" s="137" t="s">
        <v>3</v>
      </c>
      <c r="N129" s="138" t="s">
        <v>42</v>
      </c>
      <c r="O129" s="117">
        <v>0</v>
      </c>
      <c r="P129" s="117">
        <f aca="true" t="shared" si="11" ref="P129:P136">O129*H129</f>
        <v>0</v>
      </c>
      <c r="Q129" s="117">
        <v>0</v>
      </c>
      <c r="R129" s="117">
        <f aca="true" t="shared" si="12" ref="R129:R136">Q129*H129</f>
        <v>0</v>
      </c>
      <c r="S129" s="117">
        <v>0</v>
      </c>
      <c r="T129" s="118">
        <f aca="true" t="shared" si="13" ref="T129:T136">S129*H129</f>
        <v>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R129" s="119" t="s">
        <v>122</v>
      </c>
      <c r="AT129" s="119" t="s">
        <v>198</v>
      </c>
      <c r="AU129" s="119" t="s">
        <v>77</v>
      </c>
      <c r="AY129" s="2" t="s">
        <v>116</v>
      </c>
      <c r="BE129" s="120">
        <f aca="true" t="shared" si="14" ref="BE129:BE136">IF(N129="základní",J129,0)</f>
        <v>0</v>
      </c>
      <c r="BF129" s="120">
        <f aca="true" t="shared" si="15" ref="BF129:BF136">IF(N129="snížená",J129,0)</f>
        <v>0</v>
      </c>
      <c r="BG129" s="120">
        <f aca="true" t="shared" si="16" ref="BG129:BG136">IF(N129="zákl. přenesená",J129,0)</f>
        <v>0</v>
      </c>
      <c r="BH129" s="120">
        <f aca="true" t="shared" si="17" ref="BH129:BH136">IF(N129="sníž. přenesená",J129,0)</f>
        <v>0</v>
      </c>
      <c r="BI129" s="120">
        <f aca="true" t="shared" si="18" ref="BI129:BI136">IF(N129="nulová",J129,0)</f>
        <v>0</v>
      </c>
      <c r="BJ129" s="2" t="s">
        <v>77</v>
      </c>
      <c r="BK129" s="120">
        <f aca="true" t="shared" si="19" ref="BK129:BK136">ROUND(I129*H129,2)</f>
        <v>0</v>
      </c>
      <c r="BL129" s="2" t="s">
        <v>122</v>
      </c>
      <c r="BM129" s="119" t="s">
        <v>200</v>
      </c>
    </row>
    <row r="130" spans="1:65" s="17" customFormat="1" ht="16.5" customHeight="1">
      <c r="A130" s="13"/>
      <c r="B130" s="116"/>
      <c r="C130" s="130" t="s">
        <v>201</v>
      </c>
      <c r="D130" s="130" t="s">
        <v>198</v>
      </c>
      <c r="E130" s="131"/>
      <c r="F130" s="132" t="s">
        <v>202</v>
      </c>
      <c r="G130" s="133" t="s">
        <v>171</v>
      </c>
      <c r="H130" s="134">
        <v>1</v>
      </c>
      <c r="I130" s="135"/>
      <c r="J130" s="135">
        <f t="shared" si="10"/>
        <v>0</v>
      </c>
      <c r="K130" s="132" t="s">
        <v>120</v>
      </c>
      <c r="L130" s="136"/>
      <c r="M130" s="137" t="s">
        <v>3</v>
      </c>
      <c r="N130" s="138" t="s">
        <v>42</v>
      </c>
      <c r="O130" s="117">
        <v>0</v>
      </c>
      <c r="P130" s="117">
        <f t="shared" si="11"/>
        <v>0</v>
      </c>
      <c r="Q130" s="117">
        <v>0</v>
      </c>
      <c r="R130" s="117">
        <f t="shared" si="12"/>
        <v>0</v>
      </c>
      <c r="S130" s="117">
        <v>0</v>
      </c>
      <c r="T130" s="118">
        <f t="shared" si="13"/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19" t="s">
        <v>122</v>
      </c>
      <c r="AT130" s="119" t="s">
        <v>198</v>
      </c>
      <c r="AU130" s="119" t="s">
        <v>77</v>
      </c>
      <c r="AY130" s="2" t="s">
        <v>116</v>
      </c>
      <c r="BE130" s="120">
        <f t="shared" si="14"/>
        <v>0</v>
      </c>
      <c r="BF130" s="120">
        <f t="shared" si="15"/>
        <v>0</v>
      </c>
      <c r="BG130" s="120">
        <f t="shared" si="16"/>
        <v>0</v>
      </c>
      <c r="BH130" s="120">
        <f t="shared" si="17"/>
        <v>0</v>
      </c>
      <c r="BI130" s="120">
        <f t="shared" si="18"/>
        <v>0</v>
      </c>
      <c r="BJ130" s="2" t="s">
        <v>77</v>
      </c>
      <c r="BK130" s="120">
        <f t="shared" si="19"/>
        <v>0</v>
      </c>
      <c r="BL130" s="2" t="s">
        <v>122</v>
      </c>
      <c r="BM130" s="119" t="s">
        <v>203</v>
      </c>
    </row>
    <row r="131" spans="1:65" s="17" customFormat="1" ht="16.5" customHeight="1">
      <c r="A131" s="13"/>
      <c r="B131" s="116"/>
      <c r="C131" s="130" t="s">
        <v>204</v>
      </c>
      <c r="D131" s="130" t="s">
        <v>198</v>
      </c>
      <c r="E131" s="131"/>
      <c r="F131" s="132" t="s">
        <v>205</v>
      </c>
      <c r="G131" s="133" t="s">
        <v>171</v>
      </c>
      <c r="H131" s="134">
        <v>1</v>
      </c>
      <c r="I131" s="135"/>
      <c r="J131" s="135">
        <f t="shared" si="10"/>
        <v>0</v>
      </c>
      <c r="K131" s="132" t="s">
        <v>120</v>
      </c>
      <c r="L131" s="136"/>
      <c r="M131" s="137" t="s">
        <v>3</v>
      </c>
      <c r="N131" s="138" t="s">
        <v>42</v>
      </c>
      <c r="O131" s="117">
        <v>0</v>
      </c>
      <c r="P131" s="117">
        <f t="shared" si="11"/>
        <v>0</v>
      </c>
      <c r="Q131" s="117">
        <v>0</v>
      </c>
      <c r="R131" s="117">
        <f t="shared" si="12"/>
        <v>0</v>
      </c>
      <c r="S131" s="117">
        <v>0</v>
      </c>
      <c r="T131" s="118">
        <f t="shared" si="13"/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R131" s="119" t="s">
        <v>122</v>
      </c>
      <c r="AT131" s="119" t="s">
        <v>198</v>
      </c>
      <c r="AU131" s="119" t="s">
        <v>77</v>
      </c>
      <c r="AY131" s="2" t="s">
        <v>116</v>
      </c>
      <c r="BE131" s="120">
        <f t="shared" si="14"/>
        <v>0</v>
      </c>
      <c r="BF131" s="120">
        <f t="shared" si="15"/>
        <v>0</v>
      </c>
      <c r="BG131" s="120">
        <f t="shared" si="16"/>
        <v>0</v>
      </c>
      <c r="BH131" s="120">
        <f t="shared" si="17"/>
        <v>0</v>
      </c>
      <c r="BI131" s="120">
        <f t="shared" si="18"/>
        <v>0</v>
      </c>
      <c r="BJ131" s="2" t="s">
        <v>77</v>
      </c>
      <c r="BK131" s="120">
        <f t="shared" si="19"/>
        <v>0</v>
      </c>
      <c r="BL131" s="2" t="s">
        <v>122</v>
      </c>
      <c r="BM131" s="119" t="s">
        <v>206</v>
      </c>
    </row>
    <row r="132" spans="1:65" s="17" customFormat="1" ht="16.5" customHeight="1">
      <c r="A132" s="13"/>
      <c r="B132" s="116"/>
      <c r="C132" s="130" t="s">
        <v>207</v>
      </c>
      <c r="D132" s="130" t="s">
        <v>198</v>
      </c>
      <c r="E132" s="131"/>
      <c r="F132" s="132" t="s">
        <v>208</v>
      </c>
      <c r="G132" s="133" t="s">
        <v>171</v>
      </c>
      <c r="H132" s="134">
        <v>1</v>
      </c>
      <c r="I132" s="135"/>
      <c r="J132" s="135">
        <f t="shared" si="10"/>
        <v>0</v>
      </c>
      <c r="K132" s="132" t="s">
        <v>120</v>
      </c>
      <c r="L132" s="136"/>
      <c r="M132" s="137" t="s">
        <v>3</v>
      </c>
      <c r="N132" s="138" t="s">
        <v>42</v>
      </c>
      <c r="O132" s="117">
        <v>0</v>
      </c>
      <c r="P132" s="117">
        <f t="shared" si="11"/>
        <v>0</v>
      </c>
      <c r="Q132" s="117">
        <v>0</v>
      </c>
      <c r="R132" s="117">
        <f t="shared" si="12"/>
        <v>0</v>
      </c>
      <c r="S132" s="117">
        <v>0</v>
      </c>
      <c r="T132" s="118">
        <f t="shared" si="13"/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19" t="s">
        <v>122</v>
      </c>
      <c r="AT132" s="119" t="s">
        <v>198</v>
      </c>
      <c r="AU132" s="119" t="s">
        <v>77</v>
      </c>
      <c r="AY132" s="2" t="s">
        <v>116</v>
      </c>
      <c r="BE132" s="120">
        <f t="shared" si="14"/>
        <v>0</v>
      </c>
      <c r="BF132" s="120">
        <f t="shared" si="15"/>
        <v>0</v>
      </c>
      <c r="BG132" s="120">
        <f t="shared" si="16"/>
        <v>0</v>
      </c>
      <c r="BH132" s="120">
        <f t="shared" si="17"/>
        <v>0</v>
      </c>
      <c r="BI132" s="120">
        <f t="shared" si="18"/>
        <v>0</v>
      </c>
      <c r="BJ132" s="2" t="s">
        <v>77</v>
      </c>
      <c r="BK132" s="120">
        <f t="shared" si="19"/>
        <v>0</v>
      </c>
      <c r="BL132" s="2" t="s">
        <v>122</v>
      </c>
      <c r="BM132" s="119" t="s">
        <v>209</v>
      </c>
    </row>
    <row r="133" spans="1:65" s="17" customFormat="1" ht="16.5" customHeight="1">
      <c r="A133" s="13"/>
      <c r="B133" s="116"/>
      <c r="C133" s="130" t="s">
        <v>210</v>
      </c>
      <c r="D133" s="130" t="s">
        <v>198</v>
      </c>
      <c r="E133" s="131"/>
      <c r="F133" s="132" t="s">
        <v>211</v>
      </c>
      <c r="G133" s="133" t="s">
        <v>171</v>
      </c>
      <c r="H133" s="134">
        <v>1</v>
      </c>
      <c r="I133" s="135"/>
      <c r="J133" s="135">
        <f t="shared" si="10"/>
        <v>0</v>
      </c>
      <c r="K133" s="132" t="s">
        <v>120</v>
      </c>
      <c r="L133" s="136"/>
      <c r="M133" s="137" t="s">
        <v>3</v>
      </c>
      <c r="N133" s="138" t="s">
        <v>42</v>
      </c>
      <c r="O133" s="117">
        <v>0</v>
      </c>
      <c r="P133" s="117">
        <f t="shared" si="11"/>
        <v>0</v>
      </c>
      <c r="Q133" s="117">
        <v>0</v>
      </c>
      <c r="R133" s="117">
        <f t="shared" si="12"/>
        <v>0</v>
      </c>
      <c r="S133" s="117">
        <v>0</v>
      </c>
      <c r="T133" s="118">
        <f t="shared" si="13"/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R133" s="119" t="s">
        <v>122</v>
      </c>
      <c r="AT133" s="119" t="s">
        <v>198</v>
      </c>
      <c r="AU133" s="119" t="s">
        <v>77</v>
      </c>
      <c r="AY133" s="2" t="s">
        <v>116</v>
      </c>
      <c r="BE133" s="120">
        <f t="shared" si="14"/>
        <v>0</v>
      </c>
      <c r="BF133" s="120">
        <f t="shared" si="15"/>
        <v>0</v>
      </c>
      <c r="BG133" s="120">
        <f t="shared" si="16"/>
        <v>0</v>
      </c>
      <c r="BH133" s="120">
        <f t="shared" si="17"/>
        <v>0</v>
      </c>
      <c r="BI133" s="120">
        <f t="shared" si="18"/>
        <v>0</v>
      </c>
      <c r="BJ133" s="2" t="s">
        <v>77</v>
      </c>
      <c r="BK133" s="120">
        <f t="shared" si="19"/>
        <v>0</v>
      </c>
      <c r="BL133" s="2" t="s">
        <v>122</v>
      </c>
      <c r="BM133" s="119" t="s">
        <v>212</v>
      </c>
    </row>
    <row r="134" spans="1:65" s="17" customFormat="1" ht="16.5" customHeight="1">
      <c r="A134" s="13"/>
      <c r="B134" s="116"/>
      <c r="C134" s="130" t="s">
        <v>213</v>
      </c>
      <c r="D134" s="130" t="s">
        <v>198</v>
      </c>
      <c r="E134" s="131"/>
      <c r="F134" s="132" t="s">
        <v>214</v>
      </c>
      <c r="G134" s="133" t="s">
        <v>123</v>
      </c>
      <c r="H134" s="134">
        <v>1</v>
      </c>
      <c r="I134" s="135"/>
      <c r="J134" s="135">
        <f t="shared" si="10"/>
        <v>0</v>
      </c>
      <c r="K134" s="132" t="s">
        <v>120</v>
      </c>
      <c r="L134" s="136"/>
      <c r="M134" s="137" t="s">
        <v>3</v>
      </c>
      <c r="N134" s="138" t="s">
        <v>42</v>
      </c>
      <c r="O134" s="117">
        <v>0</v>
      </c>
      <c r="P134" s="117">
        <f t="shared" si="11"/>
        <v>0</v>
      </c>
      <c r="Q134" s="117">
        <v>0</v>
      </c>
      <c r="R134" s="117">
        <f t="shared" si="12"/>
        <v>0</v>
      </c>
      <c r="S134" s="117">
        <v>0</v>
      </c>
      <c r="T134" s="118">
        <f t="shared" si="13"/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19" t="s">
        <v>122</v>
      </c>
      <c r="AT134" s="119" t="s">
        <v>198</v>
      </c>
      <c r="AU134" s="119" t="s">
        <v>77</v>
      </c>
      <c r="AY134" s="2" t="s">
        <v>116</v>
      </c>
      <c r="BE134" s="120">
        <f t="shared" si="14"/>
        <v>0</v>
      </c>
      <c r="BF134" s="120">
        <f t="shared" si="15"/>
        <v>0</v>
      </c>
      <c r="BG134" s="120">
        <f t="shared" si="16"/>
        <v>0</v>
      </c>
      <c r="BH134" s="120">
        <f t="shared" si="17"/>
        <v>0</v>
      </c>
      <c r="BI134" s="120">
        <f t="shared" si="18"/>
        <v>0</v>
      </c>
      <c r="BJ134" s="2" t="s">
        <v>77</v>
      </c>
      <c r="BK134" s="120">
        <f t="shared" si="19"/>
        <v>0</v>
      </c>
      <c r="BL134" s="2" t="s">
        <v>122</v>
      </c>
      <c r="BM134" s="119" t="s">
        <v>215</v>
      </c>
    </row>
    <row r="135" spans="1:65" s="17" customFormat="1" ht="16.5" customHeight="1">
      <c r="A135" s="13"/>
      <c r="B135" s="116"/>
      <c r="C135" s="130" t="s">
        <v>216</v>
      </c>
      <c r="D135" s="130" t="s">
        <v>198</v>
      </c>
      <c r="E135" s="131"/>
      <c r="F135" s="132" t="s">
        <v>217</v>
      </c>
      <c r="G135" s="133" t="s">
        <v>123</v>
      </c>
      <c r="H135" s="134">
        <v>70</v>
      </c>
      <c r="I135" s="135"/>
      <c r="J135" s="135">
        <f t="shared" si="10"/>
        <v>0</v>
      </c>
      <c r="K135" s="132" t="s">
        <v>120</v>
      </c>
      <c r="L135" s="136"/>
      <c r="M135" s="137" t="s">
        <v>3</v>
      </c>
      <c r="N135" s="138" t="s">
        <v>42</v>
      </c>
      <c r="O135" s="117">
        <v>0</v>
      </c>
      <c r="P135" s="117">
        <f t="shared" si="11"/>
        <v>0</v>
      </c>
      <c r="Q135" s="117">
        <v>0</v>
      </c>
      <c r="R135" s="117">
        <f t="shared" si="12"/>
        <v>0</v>
      </c>
      <c r="S135" s="117">
        <v>0</v>
      </c>
      <c r="T135" s="118">
        <f t="shared" si="13"/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19" t="s">
        <v>122</v>
      </c>
      <c r="AT135" s="119" t="s">
        <v>198</v>
      </c>
      <c r="AU135" s="119" t="s">
        <v>77</v>
      </c>
      <c r="AY135" s="2" t="s">
        <v>116</v>
      </c>
      <c r="BE135" s="120">
        <f t="shared" si="14"/>
        <v>0</v>
      </c>
      <c r="BF135" s="120">
        <f t="shared" si="15"/>
        <v>0</v>
      </c>
      <c r="BG135" s="120">
        <f t="shared" si="16"/>
        <v>0</v>
      </c>
      <c r="BH135" s="120">
        <f t="shared" si="17"/>
        <v>0</v>
      </c>
      <c r="BI135" s="120">
        <f t="shared" si="18"/>
        <v>0</v>
      </c>
      <c r="BJ135" s="2" t="s">
        <v>77</v>
      </c>
      <c r="BK135" s="120">
        <f t="shared" si="19"/>
        <v>0</v>
      </c>
      <c r="BL135" s="2" t="s">
        <v>122</v>
      </c>
      <c r="BM135" s="119" t="s">
        <v>218</v>
      </c>
    </row>
    <row r="136" spans="1:65" s="17" customFormat="1" ht="16.5" customHeight="1">
      <c r="A136" s="13"/>
      <c r="B136" s="116"/>
      <c r="C136" s="130" t="s">
        <v>219</v>
      </c>
      <c r="D136" s="130" t="s">
        <v>198</v>
      </c>
      <c r="E136" s="131"/>
      <c r="F136" s="132" t="s">
        <v>220</v>
      </c>
      <c r="G136" s="133" t="s">
        <v>123</v>
      </c>
      <c r="H136" s="134">
        <v>33</v>
      </c>
      <c r="I136" s="135"/>
      <c r="J136" s="135">
        <f t="shared" si="10"/>
        <v>0</v>
      </c>
      <c r="K136" s="132" t="s">
        <v>120</v>
      </c>
      <c r="L136" s="136"/>
      <c r="M136" s="137" t="s">
        <v>3</v>
      </c>
      <c r="N136" s="138" t="s">
        <v>42</v>
      </c>
      <c r="O136" s="117">
        <v>0</v>
      </c>
      <c r="P136" s="117">
        <f t="shared" si="11"/>
        <v>0</v>
      </c>
      <c r="Q136" s="117">
        <v>0</v>
      </c>
      <c r="R136" s="117">
        <f t="shared" si="12"/>
        <v>0</v>
      </c>
      <c r="S136" s="117">
        <v>0</v>
      </c>
      <c r="T136" s="118">
        <f t="shared" si="13"/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19" t="s">
        <v>122</v>
      </c>
      <c r="AT136" s="119" t="s">
        <v>198</v>
      </c>
      <c r="AU136" s="119" t="s">
        <v>77</v>
      </c>
      <c r="AY136" s="2" t="s">
        <v>116</v>
      </c>
      <c r="BE136" s="120">
        <f t="shared" si="14"/>
        <v>0</v>
      </c>
      <c r="BF136" s="120">
        <f t="shared" si="15"/>
        <v>0</v>
      </c>
      <c r="BG136" s="120">
        <f t="shared" si="16"/>
        <v>0</v>
      </c>
      <c r="BH136" s="120">
        <f t="shared" si="17"/>
        <v>0</v>
      </c>
      <c r="BI136" s="120">
        <f t="shared" si="18"/>
        <v>0</v>
      </c>
      <c r="BJ136" s="2" t="s">
        <v>77</v>
      </c>
      <c r="BK136" s="120">
        <f t="shared" si="19"/>
        <v>0</v>
      </c>
      <c r="BL136" s="2" t="s">
        <v>122</v>
      </c>
      <c r="BM136" s="119" t="s">
        <v>221</v>
      </c>
    </row>
    <row r="137" spans="2:63" s="108" customFormat="1" ht="25.9" customHeight="1">
      <c r="B137" s="109"/>
      <c r="C137" s="123"/>
      <c r="D137" s="124" t="s">
        <v>70</v>
      </c>
      <c r="E137" s="125" t="s">
        <v>183</v>
      </c>
      <c r="F137" s="125" t="s">
        <v>184</v>
      </c>
      <c r="G137" s="123"/>
      <c r="H137" s="123"/>
      <c r="I137" s="123"/>
      <c r="J137" s="126">
        <f>BK137</f>
        <v>0</v>
      </c>
      <c r="K137" s="123"/>
      <c r="L137" s="127"/>
      <c r="M137" s="128"/>
      <c r="N137" s="129"/>
      <c r="O137" s="111"/>
      <c r="P137" s="112">
        <f>SUM(P138:P141)</f>
        <v>0</v>
      </c>
      <c r="Q137" s="111"/>
      <c r="R137" s="112">
        <f>SUM(R138:R141)</f>
        <v>0</v>
      </c>
      <c r="S137" s="111"/>
      <c r="T137" s="113">
        <f>SUM(T138:T141)</f>
        <v>0</v>
      </c>
      <c r="AR137" s="110" t="s">
        <v>77</v>
      </c>
      <c r="AT137" s="114" t="s">
        <v>70</v>
      </c>
      <c r="AU137" s="114" t="s">
        <v>71</v>
      </c>
      <c r="AY137" s="110" t="s">
        <v>116</v>
      </c>
      <c r="BK137" s="115">
        <f>SUM(BK138:BK141)</f>
        <v>0</v>
      </c>
    </row>
    <row r="138" spans="1:65" s="17" customFormat="1" ht="16.5" customHeight="1">
      <c r="A138" s="13"/>
      <c r="B138" s="116"/>
      <c r="C138" s="130" t="s">
        <v>222</v>
      </c>
      <c r="D138" s="130" t="s">
        <v>198</v>
      </c>
      <c r="E138" s="131"/>
      <c r="F138" s="132" t="s">
        <v>223</v>
      </c>
      <c r="G138" s="133" t="s">
        <v>171</v>
      </c>
      <c r="H138" s="134">
        <v>5</v>
      </c>
      <c r="I138" s="135"/>
      <c r="J138" s="135">
        <f>ROUND(I138*H138,2)</f>
        <v>0</v>
      </c>
      <c r="K138" s="132" t="s">
        <v>120</v>
      </c>
      <c r="L138" s="136"/>
      <c r="M138" s="137" t="s">
        <v>3</v>
      </c>
      <c r="N138" s="138" t="s">
        <v>42</v>
      </c>
      <c r="O138" s="117">
        <v>0</v>
      </c>
      <c r="P138" s="117">
        <f>O138*H138</f>
        <v>0</v>
      </c>
      <c r="Q138" s="117">
        <v>0</v>
      </c>
      <c r="R138" s="117">
        <f>Q138*H138</f>
        <v>0</v>
      </c>
      <c r="S138" s="117">
        <v>0</v>
      </c>
      <c r="T138" s="118">
        <f>S138*H138</f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19" t="s">
        <v>122</v>
      </c>
      <c r="AT138" s="119" t="s">
        <v>198</v>
      </c>
      <c r="AU138" s="119" t="s">
        <v>77</v>
      </c>
      <c r="AY138" s="2" t="s">
        <v>116</v>
      </c>
      <c r="BE138" s="120">
        <f>IF(N138="základní",J138,0)</f>
        <v>0</v>
      </c>
      <c r="BF138" s="120">
        <f>IF(N138="snížená",J138,0)</f>
        <v>0</v>
      </c>
      <c r="BG138" s="120">
        <f>IF(N138="zákl. přenesená",J138,0)</f>
        <v>0</v>
      </c>
      <c r="BH138" s="120">
        <f>IF(N138="sníž. přenesená",J138,0)</f>
        <v>0</v>
      </c>
      <c r="BI138" s="120">
        <f>IF(N138="nulová",J138,0)</f>
        <v>0</v>
      </c>
      <c r="BJ138" s="2" t="s">
        <v>77</v>
      </c>
      <c r="BK138" s="120">
        <f>ROUND(I138*H138,2)</f>
        <v>0</v>
      </c>
      <c r="BL138" s="2" t="s">
        <v>122</v>
      </c>
      <c r="BM138" s="119" t="s">
        <v>224</v>
      </c>
    </row>
    <row r="139" spans="1:65" s="17" customFormat="1" ht="16.5" customHeight="1">
      <c r="A139" s="13"/>
      <c r="B139" s="116"/>
      <c r="C139" s="130" t="s">
        <v>225</v>
      </c>
      <c r="D139" s="130" t="s">
        <v>198</v>
      </c>
      <c r="E139" s="131"/>
      <c r="F139" s="132" t="s">
        <v>226</v>
      </c>
      <c r="G139" s="133" t="s">
        <v>171</v>
      </c>
      <c r="H139" s="134">
        <v>14</v>
      </c>
      <c r="I139" s="135"/>
      <c r="J139" s="135">
        <f>ROUND(I139*H139,2)</f>
        <v>0</v>
      </c>
      <c r="K139" s="132" t="s">
        <v>120</v>
      </c>
      <c r="L139" s="136"/>
      <c r="M139" s="137" t="s">
        <v>3</v>
      </c>
      <c r="N139" s="138" t="s">
        <v>42</v>
      </c>
      <c r="O139" s="117">
        <v>0</v>
      </c>
      <c r="P139" s="117">
        <f>O139*H139</f>
        <v>0</v>
      </c>
      <c r="Q139" s="117">
        <v>0</v>
      </c>
      <c r="R139" s="117">
        <f>Q139*H139</f>
        <v>0</v>
      </c>
      <c r="S139" s="117">
        <v>0</v>
      </c>
      <c r="T139" s="118">
        <f>S139*H139</f>
        <v>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R139" s="119" t="s">
        <v>122</v>
      </c>
      <c r="AT139" s="119" t="s">
        <v>198</v>
      </c>
      <c r="AU139" s="119" t="s">
        <v>77</v>
      </c>
      <c r="AY139" s="2" t="s">
        <v>116</v>
      </c>
      <c r="BE139" s="120">
        <f>IF(N139="základní",J139,0)</f>
        <v>0</v>
      </c>
      <c r="BF139" s="120">
        <f>IF(N139="snížená",J139,0)</f>
        <v>0</v>
      </c>
      <c r="BG139" s="120">
        <f>IF(N139="zákl. přenesená",J139,0)</f>
        <v>0</v>
      </c>
      <c r="BH139" s="120">
        <f>IF(N139="sníž. přenesená",J139,0)</f>
        <v>0</v>
      </c>
      <c r="BI139" s="120">
        <f>IF(N139="nulová",J139,0)</f>
        <v>0</v>
      </c>
      <c r="BJ139" s="2" t="s">
        <v>77</v>
      </c>
      <c r="BK139" s="120">
        <f>ROUND(I139*H139,2)</f>
        <v>0</v>
      </c>
      <c r="BL139" s="2" t="s">
        <v>122</v>
      </c>
      <c r="BM139" s="119" t="s">
        <v>227</v>
      </c>
    </row>
    <row r="140" spans="1:65" s="17" customFormat="1" ht="16.5" customHeight="1">
      <c r="A140" s="13"/>
      <c r="B140" s="116"/>
      <c r="C140" s="130" t="s">
        <v>228</v>
      </c>
      <c r="D140" s="130" t="s">
        <v>198</v>
      </c>
      <c r="E140" s="131"/>
      <c r="F140" s="132" t="s">
        <v>229</v>
      </c>
      <c r="G140" s="133" t="s">
        <v>171</v>
      </c>
      <c r="H140" s="134">
        <v>1</v>
      </c>
      <c r="I140" s="135"/>
      <c r="J140" s="135">
        <f>ROUND(I140*H140,2)</f>
        <v>0</v>
      </c>
      <c r="K140" s="132" t="s">
        <v>120</v>
      </c>
      <c r="L140" s="136"/>
      <c r="M140" s="137" t="s">
        <v>3</v>
      </c>
      <c r="N140" s="138" t="s">
        <v>42</v>
      </c>
      <c r="O140" s="117">
        <v>0</v>
      </c>
      <c r="P140" s="117">
        <f>O140*H140</f>
        <v>0</v>
      </c>
      <c r="Q140" s="117">
        <v>0</v>
      </c>
      <c r="R140" s="117">
        <f>Q140*H140</f>
        <v>0</v>
      </c>
      <c r="S140" s="117">
        <v>0</v>
      </c>
      <c r="T140" s="118">
        <f>S140*H140</f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19" t="s">
        <v>122</v>
      </c>
      <c r="AT140" s="119" t="s">
        <v>198</v>
      </c>
      <c r="AU140" s="119" t="s">
        <v>77</v>
      </c>
      <c r="AY140" s="2" t="s">
        <v>116</v>
      </c>
      <c r="BE140" s="120">
        <f>IF(N140="základní",J140,0)</f>
        <v>0</v>
      </c>
      <c r="BF140" s="120">
        <f>IF(N140="snížená",J140,0)</f>
        <v>0</v>
      </c>
      <c r="BG140" s="120">
        <f>IF(N140="zákl. přenesená",J140,0)</f>
        <v>0</v>
      </c>
      <c r="BH140" s="120">
        <f>IF(N140="sníž. přenesená",J140,0)</f>
        <v>0</v>
      </c>
      <c r="BI140" s="120">
        <f>IF(N140="nulová",J140,0)</f>
        <v>0</v>
      </c>
      <c r="BJ140" s="2" t="s">
        <v>77</v>
      </c>
      <c r="BK140" s="120">
        <f>ROUND(I140*H140,2)</f>
        <v>0</v>
      </c>
      <c r="BL140" s="2" t="s">
        <v>122</v>
      </c>
      <c r="BM140" s="119" t="s">
        <v>230</v>
      </c>
    </row>
    <row r="141" spans="1:65" s="17" customFormat="1" ht="16.5" customHeight="1">
      <c r="A141" s="13"/>
      <c r="B141" s="116"/>
      <c r="C141" s="130" t="s">
        <v>231</v>
      </c>
      <c r="D141" s="130" t="s">
        <v>198</v>
      </c>
      <c r="E141" s="131"/>
      <c r="F141" s="132" t="s">
        <v>211</v>
      </c>
      <c r="G141" s="133" t="s">
        <v>123</v>
      </c>
      <c r="H141" s="134">
        <v>2</v>
      </c>
      <c r="I141" s="135"/>
      <c r="J141" s="135">
        <f>ROUND(I141*H141,2)</f>
        <v>0</v>
      </c>
      <c r="K141" s="132" t="s">
        <v>120</v>
      </c>
      <c r="L141" s="136"/>
      <c r="M141" s="137" t="s">
        <v>3</v>
      </c>
      <c r="N141" s="138" t="s">
        <v>42</v>
      </c>
      <c r="O141" s="117">
        <v>0</v>
      </c>
      <c r="P141" s="117">
        <f>O141*H141</f>
        <v>0</v>
      </c>
      <c r="Q141" s="117">
        <v>0</v>
      </c>
      <c r="R141" s="117">
        <f>Q141*H141</f>
        <v>0</v>
      </c>
      <c r="S141" s="117">
        <v>0</v>
      </c>
      <c r="T141" s="118">
        <f>S141*H141</f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R141" s="119" t="s">
        <v>122</v>
      </c>
      <c r="AT141" s="119" t="s">
        <v>198</v>
      </c>
      <c r="AU141" s="119" t="s">
        <v>77</v>
      </c>
      <c r="AY141" s="2" t="s">
        <v>116</v>
      </c>
      <c r="BE141" s="120">
        <f>IF(N141="základní",J141,0)</f>
        <v>0</v>
      </c>
      <c r="BF141" s="120">
        <f>IF(N141="snížená",J141,0)</f>
        <v>0</v>
      </c>
      <c r="BG141" s="120">
        <f>IF(N141="zákl. přenesená",J141,0)</f>
        <v>0</v>
      </c>
      <c r="BH141" s="120">
        <f>IF(N141="sníž. přenesená",J141,0)</f>
        <v>0</v>
      </c>
      <c r="BI141" s="120">
        <f>IF(N141="nulová",J141,0)</f>
        <v>0</v>
      </c>
      <c r="BJ141" s="2" t="s">
        <v>77</v>
      </c>
      <c r="BK141" s="120">
        <f>ROUND(I141*H141,2)</f>
        <v>0</v>
      </c>
      <c r="BL141" s="2" t="s">
        <v>122</v>
      </c>
      <c r="BM141" s="119" t="s">
        <v>232</v>
      </c>
    </row>
    <row r="142" spans="2:63" s="108" customFormat="1" ht="25.9" customHeight="1">
      <c r="B142" s="109"/>
      <c r="C142" s="123"/>
      <c r="D142" s="124" t="s">
        <v>70</v>
      </c>
      <c r="E142" s="125" t="s">
        <v>233</v>
      </c>
      <c r="F142" s="125" t="s">
        <v>234</v>
      </c>
      <c r="G142" s="123"/>
      <c r="H142" s="123"/>
      <c r="I142" s="123"/>
      <c r="J142" s="126">
        <f>BK142</f>
        <v>0</v>
      </c>
      <c r="K142" s="123"/>
      <c r="L142" s="127"/>
      <c r="M142" s="128"/>
      <c r="N142" s="129"/>
      <c r="O142" s="111"/>
      <c r="P142" s="112">
        <f>SUM(P143:P146)</f>
        <v>0</v>
      </c>
      <c r="Q142" s="111"/>
      <c r="R142" s="112">
        <f>SUM(R143:R146)</f>
        <v>0</v>
      </c>
      <c r="S142" s="111"/>
      <c r="T142" s="113">
        <f>SUM(T143:T146)</f>
        <v>0</v>
      </c>
      <c r="AR142" s="110" t="s">
        <v>77</v>
      </c>
      <c r="AT142" s="114" t="s">
        <v>70</v>
      </c>
      <c r="AU142" s="114" t="s">
        <v>71</v>
      </c>
      <c r="AY142" s="110" t="s">
        <v>116</v>
      </c>
      <c r="BK142" s="115">
        <f>SUM(BK143:BK146)</f>
        <v>0</v>
      </c>
    </row>
    <row r="143" spans="1:65" s="17" customFormat="1" ht="16.5" customHeight="1">
      <c r="A143" s="13"/>
      <c r="B143" s="116"/>
      <c r="C143" s="130" t="s">
        <v>235</v>
      </c>
      <c r="D143" s="130" t="s">
        <v>198</v>
      </c>
      <c r="E143" s="131"/>
      <c r="F143" s="132" t="s">
        <v>236</v>
      </c>
      <c r="G143" s="133" t="s">
        <v>123</v>
      </c>
      <c r="H143" s="134">
        <v>5</v>
      </c>
      <c r="I143" s="135"/>
      <c r="J143" s="135">
        <f>ROUND(I143*H143,2)</f>
        <v>0</v>
      </c>
      <c r="K143" s="132" t="s">
        <v>120</v>
      </c>
      <c r="L143" s="136"/>
      <c r="M143" s="137" t="s">
        <v>3</v>
      </c>
      <c r="N143" s="138" t="s">
        <v>42</v>
      </c>
      <c r="O143" s="117">
        <v>0</v>
      </c>
      <c r="P143" s="117">
        <f>O143*H143</f>
        <v>0</v>
      </c>
      <c r="Q143" s="117">
        <v>0</v>
      </c>
      <c r="R143" s="117">
        <f>Q143*H143</f>
        <v>0</v>
      </c>
      <c r="S143" s="117">
        <v>0</v>
      </c>
      <c r="T143" s="118">
        <f>S143*H143</f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19" t="s">
        <v>122</v>
      </c>
      <c r="AT143" s="119" t="s">
        <v>198</v>
      </c>
      <c r="AU143" s="119" t="s">
        <v>77</v>
      </c>
      <c r="AY143" s="2" t="s">
        <v>116</v>
      </c>
      <c r="BE143" s="120">
        <f>IF(N143="základní",J143,0)</f>
        <v>0</v>
      </c>
      <c r="BF143" s="120">
        <f>IF(N143="snížená",J143,0)</f>
        <v>0</v>
      </c>
      <c r="BG143" s="120">
        <f>IF(N143="zákl. přenesená",J143,0)</f>
        <v>0</v>
      </c>
      <c r="BH143" s="120">
        <f>IF(N143="sníž. přenesená",J143,0)</f>
        <v>0</v>
      </c>
      <c r="BI143" s="120">
        <f>IF(N143="nulová",J143,0)</f>
        <v>0</v>
      </c>
      <c r="BJ143" s="2" t="s">
        <v>77</v>
      </c>
      <c r="BK143" s="120">
        <f>ROUND(I143*H143,2)</f>
        <v>0</v>
      </c>
      <c r="BL143" s="2" t="s">
        <v>122</v>
      </c>
      <c r="BM143" s="119" t="s">
        <v>237</v>
      </c>
    </row>
    <row r="144" spans="1:65" s="17" customFormat="1" ht="16.5" customHeight="1">
      <c r="A144" s="13"/>
      <c r="B144" s="116"/>
      <c r="C144" s="130" t="s">
        <v>238</v>
      </c>
      <c r="D144" s="130" t="s">
        <v>198</v>
      </c>
      <c r="E144" s="131"/>
      <c r="F144" s="132" t="s">
        <v>239</v>
      </c>
      <c r="G144" s="133" t="s">
        <v>123</v>
      </c>
      <c r="H144" s="134">
        <v>1</v>
      </c>
      <c r="I144" s="135"/>
      <c r="J144" s="135">
        <f>ROUND(I144*H144,2)</f>
        <v>0</v>
      </c>
      <c r="K144" s="132" t="s">
        <v>120</v>
      </c>
      <c r="L144" s="136"/>
      <c r="M144" s="137" t="s">
        <v>3</v>
      </c>
      <c r="N144" s="138" t="s">
        <v>42</v>
      </c>
      <c r="O144" s="117">
        <v>0</v>
      </c>
      <c r="P144" s="117">
        <f>O144*H144</f>
        <v>0</v>
      </c>
      <c r="Q144" s="117">
        <v>0</v>
      </c>
      <c r="R144" s="117">
        <f>Q144*H144</f>
        <v>0</v>
      </c>
      <c r="S144" s="117">
        <v>0</v>
      </c>
      <c r="T144" s="118">
        <f>S144*H144</f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R144" s="119" t="s">
        <v>122</v>
      </c>
      <c r="AT144" s="119" t="s">
        <v>198</v>
      </c>
      <c r="AU144" s="119" t="s">
        <v>77</v>
      </c>
      <c r="AY144" s="2" t="s">
        <v>116</v>
      </c>
      <c r="BE144" s="120">
        <f>IF(N144="základní",J144,0)</f>
        <v>0</v>
      </c>
      <c r="BF144" s="120">
        <f>IF(N144="snížená",J144,0)</f>
        <v>0</v>
      </c>
      <c r="BG144" s="120">
        <f>IF(N144="zákl. přenesená",J144,0)</f>
        <v>0</v>
      </c>
      <c r="BH144" s="120">
        <f>IF(N144="sníž. přenesená",J144,0)</f>
        <v>0</v>
      </c>
      <c r="BI144" s="120">
        <f>IF(N144="nulová",J144,0)</f>
        <v>0</v>
      </c>
      <c r="BJ144" s="2" t="s">
        <v>77</v>
      </c>
      <c r="BK144" s="120">
        <f>ROUND(I144*H144,2)</f>
        <v>0</v>
      </c>
      <c r="BL144" s="2" t="s">
        <v>122</v>
      </c>
      <c r="BM144" s="119" t="s">
        <v>240</v>
      </c>
    </row>
    <row r="145" spans="1:65" s="17" customFormat="1" ht="16.5" customHeight="1">
      <c r="A145" s="13"/>
      <c r="B145" s="116"/>
      <c r="C145" s="130" t="s">
        <v>241</v>
      </c>
      <c r="D145" s="130" t="s">
        <v>198</v>
      </c>
      <c r="E145" s="131"/>
      <c r="F145" s="132" t="s">
        <v>242</v>
      </c>
      <c r="G145" s="133" t="s">
        <v>123</v>
      </c>
      <c r="H145" s="134">
        <v>52</v>
      </c>
      <c r="I145" s="135"/>
      <c r="J145" s="135">
        <f>ROUND(I145*H145,2)</f>
        <v>0</v>
      </c>
      <c r="K145" s="132" t="s">
        <v>120</v>
      </c>
      <c r="L145" s="136"/>
      <c r="M145" s="137" t="s">
        <v>3</v>
      </c>
      <c r="N145" s="138" t="s">
        <v>42</v>
      </c>
      <c r="O145" s="117">
        <v>0</v>
      </c>
      <c r="P145" s="117">
        <f>O145*H145</f>
        <v>0</v>
      </c>
      <c r="Q145" s="117">
        <v>0</v>
      </c>
      <c r="R145" s="117">
        <f>Q145*H145</f>
        <v>0</v>
      </c>
      <c r="S145" s="117">
        <v>0</v>
      </c>
      <c r="T145" s="118">
        <f>S145*H145</f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19" t="s">
        <v>122</v>
      </c>
      <c r="AT145" s="119" t="s">
        <v>198</v>
      </c>
      <c r="AU145" s="119" t="s">
        <v>77</v>
      </c>
      <c r="AY145" s="2" t="s">
        <v>116</v>
      </c>
      <c r="BE145" s="120">
        <f>IF(N145="základní",J145,0)</f>
        <v>0</v>
      </c>
      <c r="BF145" s="120">
        <f>IF(N145="snížená",J145,0)</f>
        <v>0</v>
      </c>
      <c r="BG145" s="120">
        <f>IF(N145="zákl. přenesená",J145,0)</f>
        <v>0</v>
      </c>
      <c r="BH145" s="120">
        <f>IF(N145="sníž. přenesená",J145,0)</f>
        <v>0</v>
      </c>
      <c r="BI145" s="120">
        <f>IF(N145="nulová",J145,0)</f>
        <v>0</v>
      </c>
      <c r="BJ145" s="2" t="s">
        <v>77</v>
      </c>
      <c r="BK145" s="120">
        <f>ROUND(I145*H145,2)</f>
        <v>0</v>
      </c>
      <c r="BL145" s="2" t="s">
        <v>122</v>
      </c>
      <c r="BM145" s="119" t="s">
        <v>243</v>
      </c>
    </row>
    <row r="146" spans="1:65" s="17" customFormat="1" ht="16.5" customHeight="1">
      <c r="A146" s="13"/>
      <c r="B146" s="116"/>
      <c r="C146" s="130" t="s">
        <v>244</v>
      </c>
      <c r="D146" s="130" t="s">
        <v>198</v>
      </c>
      <c r="E146" s="131"/>
      <c r="F146" s="132" t="s">
        <v>245</v>
      </c>
      <c r="G146" s="133" t="s">
        <v>123</v>
      </c>
      <c r="H146" s="134">
        <v>52</v>
      </c>
      <c r="I146" s="135"/>
      <c r="J146" s="135">
        <f>ROUND(I146*H146,2)</f>
        <v>0</v>
      </c>
      <c r="K146" s="132" t="s">
        <v>120</v>
      </c>
      <c r="L146" s="136"/>
      <c r="M146" s="137" t="s">
        <v>3</v>
      </c>
      <c r="N146" s="138" t="s">
        <v>42</v>
      </c>
      <c r="O146" s="117">
        <v>0</v>
      </c>
      <c r="P146" s="117">
        <f>O146*H146</f>
        <v>0</v>
      </c>
      <c r="Q146" s="117">
        <v>0</v>
      </c>
      <c r="R146" s="117">
        <f>Q146*H146</f>
        <v>0</v>
      </c>
      <c r="S146" s="117">
        <v>0</v>
      </c>
      <c r="T146" s="118">
        <f>S146*H146</f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R146" s="119" t="s">
        <v>122</v>
      </c>
      <c r="AT146" s="119" t="s">
        <v>198</v>
      </c>
      <c r="AU146" s="119" t="s">
        <v>77</v>
      </c>
      <c r="AY146" s="2" t="s">
        <v>116</v>
      </c>
      <c r="BE146" s="120">
        <f>IF(N146="základní",J146,0)</f>
        <v>0</v>
      </c>
      <c r="BF146" s="120">
        <f>IF(N146="snížená",J146,0)</f>
        <v>0</v>
      </c>
      <c r="BG146" s="120">
        <f>IF(N146="zákl. přenesená",J146,0)</f>
        <v>0</v>
      </c>
      <c r="BH146" s="120">
        <f>IF(N146="sníž. přenesená",J146,0)</f>
        <v>0</v>
      </c>
      <c r="BI146" s="120">
        <f>IF(N146="nulová",J146,0)</f>
        <v>0</v>
      </c>
      <c r="BJ146" s="2" t="s">
        <v>77</v>
      </c>
      <c r="BK146" s="120">
        <f>ROUND(I146*H146,2)</f>
        <v>0</v>
      </c>
      <c r="BL146" s="2" t="s">
        <v>122</v>
      </c>
      <c r="BM146" s="119" t="s">
        <v>246</v>
      </c>
    </row>
    <row r="147" spans="2:63" s="108" customFormat="1" ht="25.9" customHeight="1">
      <c r="B147" s="109"/>
      <c r="C147" s="123"/>
      <c r="D147" s="124" t="s">
        <v>70</v>
      </c>
      <c r="E147" s="125" t="s">
        <v>247</v>
      </c>
      <c r="F147" s="125" t="s">
        <v>248</v>
      </c>
      <c r="G147" s="123"/>
      <c r="H147" s="123"/>
      <c r="I147" s="123"/>
      <c r="J147" s="126">
        <f>BK147</f>
        <v>0</v>
      </c>
      <c r="K147" s="123"/>
      <c r="L147" s="127"/>
      <c r="M147" s="128"/>
      <c r="N147" s="129"/>
      <c r="O147" s="111"/>
      <c r="P147" s="112">
        <f>SUM(P148:P150)</f>
        <v>0</v>
      </c>
      <c r="Q147" s="111"/>
      <c r="R147" s="112">
        <f>SUM(R148:R150)</f>
        <v>0</v>
      </c>
      <c r="S147" s="111"/>
      <c r="T147" s="113">
        <f>SUM(T148:T150)</f>
        <v>0</v>
      </c>
      <c r="AR147" s="110" t="s">
        <v>77</v>
      </c>
      <c r="AT147" s="114" t="s">
        <v>70</v>
      </c>
      <c r="AU147" s="114" t="s">
        <v>71</v>
      </c>
      <c r="AY147" s="110" t="s">
        <v>116</v>
      </c>
      <c r="BK147" s="115">
        <f>SUM(BK148:BK150)</f>
        <v>0</v>
      </c>
    </row>
    <row r="148" spans="1:65" s="17" customFormat="1" ht="16.5" customHeight="1">
      <c r="A148" s="13"/>
      <c r="B148" s="116"/>
      <c r="C148" s="130" t="s">
        <v>249</v>
      </c>
      <c r="D148" s="130" t="s">
        <v>198</v>
      </c>
      <c r="E148" s="131"/>
      <c r="F148" s="132" t="s">
        <v>217</v>
      </c>
      <c r="G148" s="133" t="s">
        <v>123</v>
      </c>
      <c r="H148" s="134">
        <v>14</v>
      </c>
      <c r="I148" s="135"/>
      <c r="J148" s="135">
        <f>ROUND(I148*H148,2)</f>
        <v>0</v>
      </c>
      <c r="K148" s="132" t="s">
        <v>120</v>
      </c>
      <c r="L148" s="136"/>
      <c r="M148" s="137" t="s">
        <v>3</v>
      </c>
      <c r="N148" s="138" t="s">
        <v>42</v>
      </c>
      <c r="O148" s="117">
        <v>0</v>
      </c>
      <c r="P148" s="117">
        <f>O148*H148</f>
        <v>0</v>
      </c>
      <c r="Q148" s="117">
        <v>0</v>
      </c>
      <c r="R148" s="117">
        <f>Q148*H148</f>
        <v>0</v>
      </c>
      <c r="S148" s="117">
        <v>0</v>
      </c>
      <c r="T148" s="118">
        <f>S148*H148</f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19" t="s">
        <v>122</v>
      </c>
      <c r="AT148" s="119" t="s">
        <v>198</v>
      </c>
      <c r="AU148" s="119" t="s">
        <v>77</v>
      </c>
      <c r="AY148" s="2" t="s">
        <v>116</v>
      </c>
      <c r="BE148" s="120">
        <f>IF(N148="základní",J148,0)</f>
        <v>0</v>
      </c>
      <c r="BF148" s="120">
        <f>IF(N148="snížená",J148,0)</f>
        <v>0</v>
      </c>
      <c r="BG148" s="120">
        <f>IF(N148="zákl. přenesená",J148,0)</f>
        <v>0</v>
      </c>
      <c r="BH148" s="120">
        <f>IF(N148="sníž. přenesená",J148,0)</f>
        <v>0</v>
      </c>
      <c r="BI148" s="120">
        <f>IF(N148="nulová",J148,0)</f>
        <v>0</v>
      </c>
      <c r="BJ148" s="2" t="s">
        <v>77</v>
      </c>
      <c r="BK148" s="120">
        <f>ROUND(I148*H148,2)</f>
        <v>0</v>
      </c>
      <c r="BL148" s="2" t="s">
        <v>122</v>
      </c>
      <c r="BM148" s="119" t="s">
        <v>250</v>
      </c>
    </row>
    <row r="149" spans="1:65" s="17" customFormat="1" ht="16.5" customHeight="1">
      <c r="A149" s="13"/>
      <c r="B149" s="116"/>
      <c r="C149" s="130" t="s">
        <v>251</v>
      </c>
      <c r="D149" s="130" t="s">
        <v>198</v>
      </c>
      <c r="E149" s="131"/>
      <c r="F149" s="132" t="s">
        <v>252</v>
      </c>
      <c r="G149" s="133" t="s">
        <v>253</v>
      </c>
      <c r="H149" s="134">
        <v>14</v>
      </c>
      <c r="I149" s="135"/>
      <c r="J149" s="135">
        <f>ROUND(I149*H149,2)</f>
        <v>0</v>
      </c>
      <c r="K149" s="132" t="s">
        <v>120</v>
      </c>
      <c r="L149" s="136"/>
      <c r="M149" s="137" t="s">
        <v>3</v>
      </c>
      <c r="N149" s="138" t="s">
        <v>42</v>
      </c>
      <c r="O149" s="117">
        <v>0</v>
      </c>
      <c r="P149" s="117">
        <f>O149*H149</f>
        <v>0</v>
      </c>
      <c r="Q149" s="117">
        <v>0</v>
      </c>
      <c r="R149" s="117">
        <f>Q149*H149</f>
        <v>0</v>
      </c>
      <c r="S149" s="117">
        <v>0</v>
      </c>
      <c r="T149" s="118">
        <f>S149*H149</f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19" t="s">
        <v>122</v>
      </c>
      <c r="AT149" s="119" t="s">
        <v>198</v>
      </c>
      <c r="AU149" s="119" t="s">
        <v>77</v>
      </c>
      <c r="AY149" s="2" t="s">
        <v>116</v>
      </c>
      <c r="BE149" s="120">
        <f>IF(N149="základní",J149,0)</f>
        <v>0</v>
      </c>
      <c r="BF149" s="120">
        <f>IF(N149="snížená",J149,0)</f>
        <v>0</v>
      </c>
      <c r="BG149" s="120">
        <f>IF(N149="zákl. přenesená",J149,0)</f>
        <v>0</v>
      </c>
      <c r="BH149" s="120">
        <f>IF(N149="sníž. přenesená",J149,0)</f>
        <v>0</v>
      </c>
      <c r="BI149" s="120">
        <f>IF(N149="nulová",J149,0)</f>
        <v>0</v>
      </c>
      <c r="BJ149" s="2" t="s">
        <v>77</v>
      </c>
      <c r="BK149" s="120">
        <f>ROUND(I149*H149,2)</f>
        <v>0</v>
      </c>
      <c r="BL149" s="2" t="s">
        <v>122</v>
      </c>
      <c r="BM149" s="119" t="s">
        <v>254</v>
      </c>
    </row>
    <row r="150" spans="1:65" s="17" customFormat="1" ht="16.5" customHeight="1">
      <c r="A150" s="13"/>
      <c r="B150" s="116"/>
      <c r="C150" s="130" t="s">
        <v>255</v>
      </c>
      <c r="D150" s="130" t="s">
        <v>198</v>
      </c>
      <c r="E150" s="131"/>
      <c r="F150" s="132" t="s">
        <v>256</v>
      </c>
      <c r="G150" s="133" t="s">
        <v>171</v>
      </c>
      <c r="H150" s="134">
        <v>1</v>
      </c>
      <c r="I150" s="135"/>
      <c r="J150" s="135">
        <f>ROUND(I150*H150,2)</f>
        <v>0</v>
      </c>
      <c r="K150" s="132" t="s">
        <v>120</v>
      </c>
      <c r="L150" s="136"/>
      <c r="M150" s="137" t="s">
        <v>3</v>
      </c>
      <c r="N150" s="138" t="s">
        <v>42</v>
      </c>
      <c r="O150" s="117">
        <v>0</v>
      </c>
      <c r="P150" s="117">
        <f>O150*H150</f>
        <v>0</v>
      </c>
      <c r="Q150" s="117">
        <v>0</v>
      </c>
      <c r="R150" s="117">
        <f>Q150*H150</f>
        <v>0</v>
      </c>
      <c r="S150" s="117">
        <v>0</v>
      </c>
      <c r="T150" s="118">
        <f>S150*H150</f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19" t="s">
        <v>122</v>
      </c>
      <c r="AT150" s="119" t="s">
        <v>198</v>
      </c>
      <c r="AU150" s="119" t="s">
        <v>77</v>
      </c>
      <c r="AY150" s="2" t="s">
        <v>116</v>
      </c>
      <c r="BE150" s="120">
        <f>IF(N150="základní",J150,0)</f>
        <v>0</v>
      </c>
      <c r="BF150" s="120">
        <f>IF(N150="snížená",J150,0)</f>
        <v>0</v>
      </c>
      <c r="BG150" s="120">
        <f>IF(N150="zákl. přenesená",J150,0)</f>
        <v>0</v>
      </c>
      <c r="BH150" s="120">
        <f>IF(N150="sníž. přenesená",J150,0)</f>
        <v>0</v>
      </c>
      <c r="BI150" s="120">
        <f>IF(N150="nulová",J150,0)</f>
        <v>0</v>
      </c>
      <c r="BJ150" s="2" t="s">
        <v>77</v>
      </c>
      <c r="BK150" s="120">
        <f>ROUND(I150*H150,2)</f>
        <v>0</v>
      </c>
      <c r="BL150" s="2" t="s">
        <v>122</v>
      </c>
      <c r="BM150" s="119" t="s">
        <v>257</v>
      </c>
    </row>
    <row r="151" spans="2:63" s="108" customFormat="1" ht="25.9" customHeight="1">
      <c r="B151" s="109"/>
      <c r="C151" s="123"/>
      <c r="D151" s="124" t="s">
        <v>70</v>
      </c>
      <c r="E151" s="125" t="s">
        <v>258</v>
      </c>
      <c r="F151" s="125" t="s">
        <v>259</v>
      </c>
      <c r="G151" s="123"/>
      <c r="H151" s="123"/>
      <c r="I151" s="123"/>
      <c r="J151" s="126">
        <f>BK151</f>
        <v>0</v>
      </c>
      <c r="K151" s="123"/>
      <c r="L151" s="127"/>
      <c r="M151" s="128"/>
      <c r="N151" s="129"/>
      <c r="O151" s="111"/>
      <c r="P151" s="112">
        <f>SUM(P152:P160)</f>
        <v>0</v>
      </c>
      <c r="Q151" s="111"/>
      <c r="R151" s="112">
        <f>SUM(R152:R160)</f>
        <v>0</v>
      </c>
      <c r="S151" s="111"/>
      <c r="T151" s="113">
        <f>SUM(T152:T160)</f>
        <v>0</v>
      </c>
      <c r="AR151" s="110" t="s">
        <v>77</v>
      </c>
      <c r="AT151" s="114" t="s">
        <v>70</v>
      </c>
      <c r="AU151" s="114" t="s">
        <v>71</v>
      </c>
      <c r="AY151" s="110" t="s">
        <v>116</v>
      </c>
      <c r="BK151" s="115">
        <f>SUM(BK152:BK160)</f>
        <v>0</v>
      </c>
    </row>
    <row r="152" spans="1:65" s="17" customFormat="1" ht="16.5" customHeight="1">
      <c r="A152" s="13"/>
      <c r="B152" s="116"/>
      <c r="C152" s="130" t="s">
        <v>260</v>
      </c>
      <c r="D152" s="130" t="s">
        <v>198</v>
      </c>
      <c r="E152" s="131"/>
      <c r="F152" s="132" t="s">
        <v>261</v>
      </c>
      <c r="G152" s="133" t="s">
        <v>171</v>
      </c>
      <c r="H152" s="134">
        <v>1</v>
      </c>
      <c r="I152" s="135"/>
      <c r="J152" s="135">
        <f aca="true" t="shared" si="20" ref="J152:J160">ROUND(I152*H152,2)</f>
        <v>0</v>
      </c>
      <c r="K152" s="132" t="s">
        <v>120</v>
      </c>
      <c r="L152" s="136"/>
      <c r="M152" s="137" t="s">
        <v>3</v>
      </c>
      <c r="N152" s="138" t="s">
        <v>42</v>
      </c>
      <c r="O152" s="117">
        <v>0</v>
      </c>
      <c r="P152" s="117">
        <f aca="true" t="shared" si="21" ref="P152:P160">O152*H152</f>
        <v>0</v>
      </c>
      <c r="Q152" s="117">
        <v>0</v>
      </c>
      <c r="R152" s="117">
        <f aca="true" t="shared" si="22" ref="R152:R160">Q152*H152</f>
        <v>0</v>
      </c>
      <c r="S152" s="117">
        <v>0</v>
      </c>
      <c r="T152" s="118">
        <f aca="true" t="shared" si="23" ref="T152:T160">S152*H152</f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R152" s="119" t="s">
        <v>122</v>
      </c>
      <c r="AT152" s="119" t="s">
        <v>198</v>
      </c>
      <c r="AU152" s="119" t="s">
        <v>77</v>
      </c>
      <c r="AY152" s="2" t="s">
        <v>116</v>
      </c>
      <c r="BE152" s="120">
        <f aca="true" t="shared" si="24" ref="BE152:BE160">IF(N152="základní",J152,0)</f>
        <v>0</v>
      </c>
      <c r="BF152" s="120">
        <f aca="true" t="shared" si="25" ref="BF152:BF160">IF(N152="snížená",J152,0)</f>
        <v>0</v>
      </c>
      <c r="BG152" s="120">
        <f aca="true" t="shared" si="26" ref="BG152:BG160">IF(N152="zákl. přenesená",J152,0)</f>
        <v>0</v>
      </c>
      <c r="BH152" s="120">
        <f aca="true" t="shared" si="27" ref="BH152:BH160">IF(N152="sníž. přenesená",J152,0)</f>
        <v>0</v>
      </c>
      <c r="BI152" s="120">
        <f aca="true" t="shared" si="28" ref="BI152:BI160">IF(N152="nulová",J152,0)</f>
        <v>0</v>
      </c>
      <c r="BJ152" s="2" t="s">
        <v>77</v>
      </c>
      <c r="BK152" s="120">
        <f aca="true" t="shared" si="29" ref="BK152:BK160">ROUND(I152*H152,2)</f>
        <v>0</v>
      </c>
      <c r="BL152" s="2" t="s">
        <v>122</v>
      </c>
      <c r="BM152" s="119" t="s">
        <v>262</v>
      </c>
    </row>
    <row r="153" spans="1:65" s="17" customFormat="1" ht="16.5" customHeight="1">
      <c r="A153" s="13"/>
      <c r="B153" s="116"/>
      <c r="C153" s="130" t="s">
        <v>263</v>
      </c>
      <c r="D153" s="130" t="s">
        <v>198</v>
      </c>
      <c r="E153" s="131"/>
      <c r="F153" s="132" t="s">
        <v>264</v>
      </c>
      <c r="G153" s="133" t="s">
        <v>171</v>
      </c>
      <c r="H153" s="134">
        <v>1</v>
      </c>
      <c r="I153" s="135"/>
      <c r="J153" s="135">
        <f t="shared" si="20"/>
        <v>0</v>
      </c>
      <c r="K153" s="132" t="s">
        <v>120</v>
      </c>
      <c r="L153" s="136"/>
      <c r="M153" s="137" t="s">
        <v>3</v>
      </c>
      <c r="N153" s="138" t="s">
        <v>42</v>
      </c>
      <c r="O153" s="117">
        <v>0</v>
      </c>
      <c r="P153" s="117">
        <f t="shared" si="21"/>
        <v>0</v>
      </c>
      <c r="Q153" s="117">
        <v>0</v>
      </c>
      <c r="R153" s="117">
        <f t="shared" si="22"/>
        <v>0</v>
      </c>
      <c r="S153" s="117">
        <v>0</v>
      </c>
      <c r="T153" s="118">
        <f t="shared" si="23"/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19" t="s">
        <v>122</v>
      </c>
      <c r="AT153" s="119" t="s">
        <v>198</v>
      </c>
      <c r="AU153" s="119" t="s">
        <v>77</v>
      </c>
      <c r="AY153" s="2" t="s">
        <v>116</v>
      </c>
      <c r="BE153" s="120">
        <f t="shared" si="24"/>
        <v>0</v>
      </c>
      <c r="BF153" s="120">
        <f t="shared" si="25"/>
        <v>0</v>
      </c>
      <c r="BG153" s="120">
        <f t="shared" si="26"/>
        <v>0</v>
      </c>
      <c r="BH153" s="120">
        <f t="shared" si="27"/>
        <v>0</v>
      </c>
      <c r="BI153" s="120">
        <f t="shared" si="28"/>
        <v>0</v>
      </c>
      <c r="BJ153" s="2" t="s">
        <v>77</v>
      </c>
      <c r="BK153" s="120">
        <f t="shared" si="29"/>
        <v>0</v>
      </c>
      <c r="BL153" s="2" t="s">
        <v>122</v>
      </c>
      <c r="BM153" s="119" t="s">
        <v>265</v>
      </c>
    </row>
    <row r="154" spans="1:65" s="17" customFormat="1" ht="16.5" customHeight="1">
      <c r="A154" s="13"/>
      <c r="B154" s="116"/>
      <c r="C154" s="130" t="s">
        <v>266</v>
      </c>
      <c r="D154" s="130" t="s">
        <v>198</v>
      </c>
      <c r="E154" s="131"/>
      <c r="F154" s="132" t="s">
        <v>267</v>
      </c>
      <c r="G154" s="133" t="s">
        <v>171</v>
      </c>
      <c r="H154" s="134">
        <v>1</v>
      </c>
      <c r="I154" s="135"/>
      <c r="J154" s="135">
        <f t="shared" si="20"/>
        <v>0</v>
      </c>
      <c r="K154" s="132" t="s">
        <v>120</v>
      </c>
      <c r="L154" s="136"/>
      <c r="M154" s="137" t="s">
        <v>3</v>
      </c>
      <c r="N154" s="138" t="s">
        <v>42</v>
      </c>
      <c r="O154" s="117">
        <v>0</v>
      </c>
      <c r="P154" s="117">
        <f t="shared" si="21"/>
        <v>0</v>
      </c>
      <c r="Q154" s="117">
        <v>0</v>
      </c>
      <c r="R154" s="117">
        <f t="shared" si="22"/>
        <v>0</v>
      </c>
      <c r="S154" s="117">
        <v>0</v>
      </c>
      <c r="T154" s="118">
        <f t="shared" si="23"/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19" t="s">
        <v>122</v>
      </c>
      <c r="AT154" s="119" t="s">
        <v>198</v>
      </c>
      <c r="AU154" s="119" t="s">
        <v>77</v>
      </c>
      <c r="AY154" s="2" t="s">
        <v>116</v>
      </c>
      <c r="BE154" s="120">
        <f t="shared" si="24"/>
        <v>0</v>
      </c>
      <c r="BF154" s="120">
        <f t="shared" si="25"/>
        <v>0</v>
      </c>
      <c r="BG154" s="120">
        <f t="shared" si="26"/>
        <v>0</v>
      </c>
      <c r="BH154" s="120">
        <f t="shared" si="27"/>
        <v>0</v>
      </c>
      <c r="BI154" s="120">
        <f t="shared" si="28"/>
        <v>0</v>
      </c>
      <c r="BJ154" s="2" t="s">
        <v>77</v>
      </c>
      <c r="BK154" s="120">
        <f t="shared" si="29"/>
        <v>0</v>
      </c>
      <c r="BL154" s="2" t="s">
        <v>122</v>
      </c>
      <c r="BM154" s="119" t="s">
        <v>268</v>
      </c>
    </row>
    <row r="155" spans="1:65" s="17" customFormat="1" ht="16.5" customHeight="1">
      <c r="A155" s="13"/>
      <c r="B155" s="116"/>
      <c r="C155" s="130" t="s">
        <v>158</v>
      </c>
      <c r="D155" s="130" t="s">
        <v>198</v>
      </c>
      <c r="E155" s="131"/>
      <c r="F155" s="132" t="s">
        <v>269</v>
      </c>
      <c r="G155" s="133" t="s">
        <v>171</v>
      </c>
      <c r="H155" s="134">
        <v>1</v>
      </c>
      <c r="I155" s="135"/>
      <c r="J155" s="135">
        <f t="shared" si="20"/>
        <v>0</v>
      </c>
      <c r="K155" s="132" t="s">
        <v>120</v>
      </c>
      <c r="L155" s="136"/>
      <c r="M155" s="137" t="s">
        <v>3</v>
      </c>
      <c r="N155" s="138" t="s">
        <v>42</v>
      </c>
      <c r="O155" s="117">
        <v>0</v>
      </c>
      <c r="P155" s="117">
        <f t="shared" si="21"/>
        <v>0</v>
      </c>
      <c r="Q155" s="117">
        <v>0</v>
      </c>
      <c r="R155" s="117">
        <f t="shared" si="22"/>
        <v>0</v>
      </c>
      <c r="S155" s="117">
        <v>0</v>
      </c>
      <c r="T155" s="118">
        <f t="shared" si="23"/>
        <v>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R155" s="119" t="s">
        <v>122</v>
      </c>
      <c r="AT155" s="119" t="s">
        <v>198</v>
      </c>
      <c r="AU155" s="119" t="s">
        <v>77</v>
      </c>
      <c r="AY155" s="2" t="s">
        <v>116</v>
      </c>
      <c r="BE155" s="120">
        <f t="shared" si="24"/>
        <v>0</v>
      </c>
      <c r="BF155" s="120">
        <f t="shared" si="25"/>
        <v>0</v>
      </c>
      <c r="BG155" s="120">
        <f t="shared" si="26"/>
        <v>0</v>
      </c>
      <c r="BH155" s="120">
        <f t="shared" si="27"/>
        <v>0</v>
      </c>
      <c r="BI155" s="120">
        <f t="shared" si="28"/>
        <v>0</v>
      </c>
      <c r="BJ155" s="2" t="s">
        <v>77</v>
      </c>
      <c r="BK155" s="120">
        <f t="shared" si="29"/>
        <v>0</v>
      </c>
      <c r="BL155" s="2" t="s">
        <v>122</v>
      </c>
      <c r="BM155" s="119" t="s">
        <v>270</v>
      </c>
    </row>
    <row r="156" spans="1:65" s="17" customFormat="1" ht="16.5" customHeight="1">
      <c r="A156" s="13"/>
      <c r="B156" s="116"/>
      <c r="C156" s="130" t="s">
        <v>271</v>
      </c>
      <c r="D156" s="130" t="s">
        <v>198</v>
      </c>
      <c r="E156" s="131"/>
      <c r="F156" s="132" t="s">
        <v>252</v>
      </c>
      <c r="G156" s="133" t="s">
        <v>253</v>
      </c>
      <c r="H156" s="134">
        <v>35</v>
      </c>
      <c r="I156" s="135"/>
      <c r="J156" s="135">
        <f t="shared" si="20"/>
        <v>0</v>
      </c>
      <c r="K156" s="132" t="s">
        <v>120</v>
      </c>
      <c r="L156" s="136"/>
      <c r="M156" s="137" t="s">
        <v>3</v>
      </c>
      <c r="N156" s="138" t="s">
        <v>42</v>
      </c>
      <c r="O156" s="117">
        <v>0</v>
      </c>
      <c r="P156" s="117">
        <f t="shared" si="21"/>
        <v>0</v>
      </c>
      <c r="Q156" s="117">
        <v>0</v>
      </c>
      <c r="R156" s="117">
        <f t="shared" si="22"/>
        <v>0</v>
      </c>
      <c r="S156" s="117">
        <v>0</v>
      </c>
      <c r="T156" s="118">
        <f t="shared" si="23"/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19" t="s">
        <v>122</v>
      </c>
      <c r="AT156" s="119" t="s">
        <v>198</v>
      </c>
      <c r="AU156" s="119" t="s">
        <v>77</v>
      </c>
      <c r="AY156" s="2" t="s">
        <v>116</v>
      </c>
      <c r="BE156" s="120">
        <f t="shared" si="24"/>
        <v>0</v>
      </c>
      <c r="BF156" s="120">
        <f t="shared" si="25"/>
        <v>0</v>
      </c>
      <c r="BG156" s="120">
        <f t="shared" si="26"/>
        <v>0</v>
      </c>
      <c r="BH156" s="120">
        <f t="shared" si="27"/>
        <v>0</v>
      </c>
      <c r="BI156" s="120">
        <f t="shared" si="28"/>
        <v>0</v>
      </c>
      <c r="BJ156" s="2" t="s">
        <v>77</v>
      </c>
      <c r="BK156" s="120">
        <f t="shared" si="29"/>
        <v>0</v>
      </c>
      <c r="BL156" s="2" t="s">
        <v>122</v>
      </c>
      <c r="BM156" s="119" t="s">
        <v>272</v>
      </c>
    </row>
    <row r="157" spans="1:65" s="17" customFormat="1" ht="16.5" customHeight="1">
      <c r="A157" s="13"/>
      <c r="B157" s="116"/>
      <c r="C157" s="130" t="s">
        <v>160</v>
      </c>
      <c r="D157" s="130" t="s">
        <v>198</v>
      </c>
      <c r="E157" s="131"/>
      <c r="F157" s="132" t="s">
        <v>273</v>
      </c>
      <c r="G157" s="133" t="s">
        <v>171</v>
      </c>
      <c r="H157" s="134">
        <v>1</v>
      </c>
      <c r="I157" s="135"/>
      <c r="J157" s="135">
        <f t="shared" si="20"/>
        <v>0</v>
      </c>
      <c r="K157" s="132" t="s">
        <v>120</v>
      </c>
      <c r="L157" s="136"/>
      <c r="M157" s="137" t="s">
        <v>3</v>
      </c>
      <c r="N157" s="138" t="s">
        <v>42</v>
      </c>
      <c r="O157" s="117">
        <v>0</v>
      </c>
      <c r="P157" s="117">
        <f t="shared" si="21"/>
        <v>0</v>
      </c>
      <c r="Q157" s="117">
        <v>0</v>
      </c>
      <c r="R157" s="117">
        <f t="shared" si="22"/>
        <v>0</v>
      </c>
      <c r="S157" s="117">
        <v>0</v>
      </c>
      <c r="T157" s="118">
        <f t="shared" si="23"/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R157" s="119" t="s">
        <v>122</v>
      </c>
      <c r="AT157" s="119" t="s">
        <v>198</v>
      </c>
      <c r="AU157" s="119" t="s">
        <v>77</v>
      </c>
      <c r="AY157" s="2" t="s">
        <v>116</v>
      </c>
      <c r="BE157" s="120">
        <f t="shared" si="24"/>
        <v>0</v>
      </c>
      <c r="BF157" s="120">
        <f t="shared" si="25"/>
        <v>0</v>
      </c>
      <c r="BG157" s="120">
        <f t="shared" si="26"/>
        <v>0</v>
      </c>
      <c r="BH157" s="120">
        <f t="shared" si="27"/>
        <v>0</v>
      </c>
      <c r="BI157" s="120">
        <f t="shared" si="28"/>
        <v>0</v>
      </c>
      <c r="BJ157" s="2" t="s">
        <v>77</v>
      </c>
      <c r="BK157" s="120">
        <f t="shared" si="29"/>
        <v>0</v>
      </c>
      <c r="BL157" s="2" t="s">
        <v>122</v>
      </c>
      <c r="BM157" s="119" t="s">
        <v>274</v>
      </c>
    </row>
    <row r="158" spans="1:65" s="17" customFormat="1" ht="16.5" customHeight="1">
      <c r="A158" s="13"/>
      <c r="B158" s="116"/>
      <c r="C158" s="130" t="s">
        <v>275</v>
      </c>
      <c r="D158" s="130" t="s">
        <v>198</v>
      </c>
      <c r="E158" s="131"/>
      <c r="F158" s="132" t="s">
        <v>276</v>
      </c>
      <c r="G158" s="133" t="s">
        <v>123</v>
      </c>
      <c r="H158" s="134">
        <v>1</v>
      </c>
      <c r="I158" s="135"/>
      <c r="J158" s="135">
        <f t="shared" si="20"/>
        <v>0</v>
      </c>
      <c r="K158" s="132" t="s">
        <v>120</v>
      </c>
      <c r="L158" s="136"/>
      <c r="M158" s="137" t="s">
        <v>3</v>
      </c>
      <c r="N158" s="138" t="s">
        <v>42</v>
      </c>
      <c r="O158" s="117">
        <v>0</v>
      </c>
      <c r="P158" s="117">
        <f t="shared" si="21"/>
        <v>0</v>
      </c>
      <c r="Q158" s="117">
        <v>0</v>
      </c>
      <c r="R158" s="117">
        <f t="shared" si="22"/>
        <v>0</v>
      </c>
      <c r="S158" s="117">
        <v>0</v>
      </c>
      <c r="T158" s="118">
        <f t="shared" si="23"/>
        <v>0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R158" s="119" t="s">
        <v>122</v>
      </c>
      <c r="AT158" s="119" t="s">
        <v>198</v>
      </c>
      <c r="AU158" s="119" t="s">
        <v>77</v>
      </c>
      <c r="AY158" s="2" t="s">
        <v>116</v>
      </c>
      <c r="BE158" s="120">
        <f t="shared" si="24"/>
        <v>0</v>
      </c>
      <c r="BF158" s="120">
        <f t="shared" si="25"/>
        <v>0</v>
      </c>
      <c r="BG158" s="120">
        <f t="shared" si="26"/>
        <v>0</v>
      </c>
      <c r="BH158" s="120">
        <f t="shared" si="27"/>
        <v>0</v>
      </c>
      <c r="BI158" s="120">
        <f t="shared" si="28"/>
        <v>0</v>
      </c>
      <c r="BJ158" s="2" t="s">
        <v>77</v>
      </c>
      <c r="BK158" s="120">
        <f t="shared" si="29"/>
        <v>0</v>
      </c>
      <c r="BL158" s="2" t="s">
        <v>122</v>
      </c>
      <c r="BM158" s="119" t="s">
        <v>277</v>
      </c>
    </row>
    <row r="159" spans="1:65" s="17" customFormat="1" ht="16.5" customHeight="1">
      <c r="A159" s="13"/>
      <c r="B159" s="116"/>
      <c r="C159" s="130" t="s">
        <v>278</v>
      </c>
      <c r="D159" s="130" t="s">
        <v>198</v>
      </c>
      <c r="E159" s="131"/>
      <c r="F159" s="132" t="s">
        <v>279</v>
      </c>
      <c r="G159" s="133" t="s">
        <v>171</v>
      </c>
      <c r="H159" s="134">
        <v>1</v>
      </c>
      <c r="I159" s="135"/>
      <c r="J159" s="135">
        <f t="shared" si="20"/>
        <v>0</v>
      </c>
      <c r="K159" s="132" t="s">
        <v>120</v>
      </c>
      <c r="L159" s="136"/>
      <c r="M159" s="137" t="s">
        <v>3</v>
      </c>
      <c r="N159" s="138" t="s">
        <v>42</v>
      </c>
      <c r="O159" s="117">
        <v>0</v>
      </c>
      <c r="P159" s="117">
        <f t="shared" si="21"/>
        <v>0</v>
      </c>
      <c r="Q159" s="117">
        <v>0</v>
      </c>
      <c r="R159" s="117">
        <f t="shared" si="22"/>
        <v>0</v>
      </c>
      <c r="S159" s="117">
        <v>0</v>
      </c>
      <c r="T159" s="118">
        <f t="shared" si="23"/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R159" s="119" t="s">
        <v>122</v>
      </c>
      <c r="AT159" s="119" t="s">
        <v>198</v>
      </c>
      <c r="AU159" s="119" t="s">
        <v>77</v>
      </c>
      <c r="AY159" s="2" t="s">
        <v>116</v>
      </c>
      <c r="BE159" s="120">
        <f t="shared" si="24"/>
        <v>0</v>
      </c>
      <c r="BF159" s="120">
        <f t="shared" si="25"/>
        <v>0</v>
      </c>
      <c r="BG159" s="120">
        <f t="shared" si="26"/>
        <v>0</v>
      </c>
      <c r="BH159" s="120">
        <f t="shared" si="27"/>
        <v>0</v>
      </c>
      <c r="BI159" s="120">
        <f t="shared" si="28"/>
        <v>0</v>
      </c>
      <c r="BJ159" s="2" t="s">
        <v>77</v>
      </c>
      <c r="BK159" s="120">
        <f t="shared" si="29"/>
        <v>0</v>
      </c>
      <c r="BL159" s="2" t="s">
        <v>122</v>
      </c>
      <c r="BM159" s="119" t="s">
        <v>280</v>
      </c>
    </row>
    <row r="160" spans="1:65" s="17" customFormat="1" ht="16.5" customHeight="1">
      <c r="A160" s="13"/>
      <c r="B160" s="116"/>
      <c r="C160" s="130" t="s">
        <v>281</v>
      </c>
      <c r="D160" s="130" t="s">
        <v>198</v>
      </c>
      <c r="E160" s="131"/>
      <c r="F160" s="132" t="s">
        <v>282</v>
      </c>
      <c r="G160" s="133" t="s">
        <v>123</v>
      </c>
      <c r="H160" s="134">
        <v>1</v>
      </c>
      <c r="I160" s="135"/>
      <c r="J160" s="135">
        <f t="shared" si="20"/>
        <v>0</v>
      </c>
      <c r="K160" s="132" t="s">
        <v>120</v>
      </c>
      <c r="L160" s="136"/>
      <c r="M160" s="139" t="s">
        <v>3</v>
      </c>
      <c r="N160" s="140" t="s">
        <v>42</v>
      </c>
      <c r="O160" s="121">
        <v>0</v>
      </c>
      <c r="P160" s="121">
        <f t="shared" si="21"/>
        <v>0</v>
      </c>
      <c r="Q160" s="121">
        <v>0</v>
      </c>
      <c r="R160" s="121">
        <f t="shared" si="22"/>
        <v>0</v>
      </c>
      <c r="S160" s="121">
        <v>0</v>
      </c>
      <c r="T160" s="122">
        <f t="shared" si="23"/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R160" s="119" t="s">
        <v>122</v>
      </c>
      <c r="AT160" s="119" t="s">
        <v>198</v>
      </c>
      <c r="AU160" s="119" t="s">
        <v>77</v>
      </c>
      <c r="AY160" s="2" t="s">
        <v>116</v>
      </c>
      <c r="BE160" s="120">
        <f t="shared" si="24"/>
        <v>0</v>
      </c>
      <c r="BF160" s="120">
        <f t="shared" si="25"/>
        <v>0</v>
      </c>
      <c r="BG160" s="120">
        <f t="shared" si="26"/>
        <v>0</v>
      </c>
      <c r="BH160" s="120">
        <f t="shared" si="27"/>
        <v>0</v>
      </c>
      <c r="BI160" s="120">
        <f t="shared" si="28"/>
        <v>0</v>
      </c>
      <c r="BJ160" s="2" t="s">
        <v>77</v>
      </c>
      <c r="BK160" s="120">
        <f t="shared" si="29"/>
        <v>0</v>
      </c>
      <c r="BL160" s="2" t="s">
        <v>122</v>
      </c>
      <c r="BM160" s="119" t="s">
        <v>283</v>
      </c>
    </row>
    <row r="161" spans="1:31" s="17" customFormat="1" ht="6.95" customHeight="1">
      <c r="A161" s="13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14"/>
      <c r="M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</sheetData>
  <autoFilter ref="C91:K16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Pöselt Lukáš</cp:lastModifiedBy>
  <dcterms:created xsi:type="dcterms:W3CDTF">2021-09-13T08:00:39Z</dcterms:created>
  <dcterms:modified xsi:type="dcterms:W3CDTF">2021-12-20T07:29:37Z</dcterms:modified>
  <cp:category/>
  <cp:version/>
  <cp:contentType/>
  <cp:contentStatus/>
</cp:coreProperties>
</file>