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0"/>
  <workbookPr/>
  <bookViews>
    <workbookView xWindow="0" yWindow="0" windowWidth="28800" windowHeight="11625" tabRatio="977" activeTab="3"/>
  </bookViews>
  <sheets>
    <sheet name="Rekapitulace stavby" sheetId="1" r:id="rId1"/>
    <sheet name="SO 101 - Stavební úpravy" sheetId="2" r:id="rId2"/>
    <sheet name="SO 102 - Dopravní značení" sheetId="3" r:id="rId3"/>
    <sheet name="SO 401,2,5 - Ostatní náklady" sheetId="4" r:id="rId4"/>
    <sheet name="SO 401,2,5 - Technologie" sheetId="5" r:id="rId5"/>
    <sheet name="SO 401,2,5 - Montážní práce" sheetId="6" r:id="rId6"/>
    <sheet name="SO 401,2,5 - Demontáže" sheetId="7" r:id="rId7"/>
    <sheet name="SO 401,2,5 - Staveb. mon. práce" sheetId="8" r:id="rId8"/>
    <sheet name="SO403 - Přeložky stožárů ..." sheetId="9" r:id="rId9"/>
    <sheet name="SO404 - Přeložky stožárů VO" sheetId="10" r:id="rId10"/>
    <sheet name="Seznam figur" sheetId="11" r:id="rId11"/>
  </sheets>
  <definedNames>
    <definedName name="_xlnm._FilterDatabase" localSheetId="1" hidden="1">'SO 101 - Stavební úpravy'!$C$122:$K$288</definedName>
    <definedName name="_xlnm._FilterDatabase" localSheetId="2" hidden="1">'SO 102 - Dopravní značení'!$C$118:$K$196</definedName>
    <definedName name="_xlnm._FilterDatabase" localSheetId="6" hidden="1">'SO 401,2,5 - Demontáže'!$C$120:$K$135</definedName>
    <definedName name="_xlnm._FilterDatabase" localSheetId="5" hidden="1">'SO 401,2,5 - Montážní práce'!$C$122:$K$178</definedName>
    <definedName name="_xlnm._FilterDatabase" localSheetId="3" hidden="1">'SO 401,2,5 - Ostatní náklady'!$C$123:$K$148</definedName>
    <definedName name="_xlnm._FilterDatabase" localSheetId="7" hidden="1">'SO 401,2,5 - Staveb. mon. práce'!$C$126:$K$208</definedName>
    <definedName name="_xlnm._FilterDatabase" localSheetId="4" hidden="1">'SO 401,2,5 - Technologie'!$C$123:$K$209</definedName>
    <definedName name="_xlnm._FilterDatabase" localSheetId="8" hidden="1">'SO403 - Přeložky stožárů ...'!$C$120:$K$221</definedName>
    <definedName name="_xlnm._FilterDatabase" localSheetId="9" hidden="1">'SO404 - Přeložky stožárů VO'!$C$119:$K$180</definedName>
    <definedName name="_xlnm.Print_Area" localSheetId="0">'Rekapitulace stavby'!$D$4:$AO$76,'Rekapitulace stavby'!$C$82:$AQ$105</definedName>
    <definedName name="_xlnm.Print_Area" localSheetId="10">'Seznam figur'!$C$4:$G$65</definedName>
    <definedName name="_xlnm.Print_Area" localSheetId="1">'SO 101 - Stavební úpravy'!$C$4:$J$75,'SO 101 - Stavební úpravy'!$C$110:$J$288</definedName>
    <definedName name="_xlnm.Print_Area" localSheetId="2">'SO 102 - Dopravní značení'!$C$4:$J$75,'SO 102 - Dopravní značení'!$C$106:$J$196</definedName>
    <definedName name="_xlnm.Print_Area" localSheetId="6">'SO 401,2,5 - Demontáže'!$C$4:$J$75,'SO 401,2,5 - Demontáže'!$C$106:$J$135</definedName>
    <definedName name="_xlnm.Print_Area" localSheetId="5">'SO 401,2,5 - Montážní práce'!$C$4:$J$75,'SO 401,2,5 - Montážní práce'!$C$108:$J$178</definedName>
    <definedName name="_xlnm.Print_Area" localSheetId="3">'SO 401,2,5 - Ostatní náklady'!$C$4:$J$75,'SO 401,2,5 - Ostatní náklady'!$C$109:$J$148</definedName>
    <definedName name="_xlnm.Print_Area" localSheetId="7">'SO 401,2,5 - Staveb. mon. práce'!$C$4:$J$75,'SO 401,2,5 - Staveb. mon. práce'!$C$112:$J$208</definedName>
    <definedName name="_xlnm.Print_Area" localSheetId="4">'SO 401,2,5 - Technologie'!$C$4:$J$75,'SO 401,2,5 - Technologie'!$C$109:$J$209</definedName>
    <definedName name="_xlnm.Print_Area" localSheetId="8">'SO403 - Přeložky stožárů ...'!$C$4:$J$76,'SO403 - Přeložky stožárů ...'!$C$108:$J$221</definedName>
    <definedName name="_xlnm.Print_Area" localSheetId="9">'SO404 - Přeložky stožárů VO'!$C$4:$J$76,'SO404 - Přeložky stožárů VO'!$C$107:$J$180</definedName>
    <definedName name="_xlnm.Print_Titles" localSheetId="0">'Rekapitulace stavby'!$92:$92</definedName>
    <definedName name="_xlnm.Print_Titles" localSheetId="1">'SO 101 - Stavební úpravy'!$122:$122</definedName>
    <definedName name="_xlnm.Print_Titles" localSheetId="2">'SO 102 - Dopravní značení'!$118:$118</definedName>
    <definedName name="_xlnm.Print_Titles" localSheetId="8">'SO403 - Přeložky stožárů ...'!$120:$120</definedName>
    <definedName name="_xlnm.Print_Titles" localSheetId="9">'SO404 - Přeložky stožárů VO'!$119:$119</definedName>
    <definedName name="_xlnm.Print_Titles" localSheetId="10">'Seznam figur'!$9:$9</definedName>
  </definedNames>
  <calcPr calcId="191029"/>
  <extLst/>
</workbook>
</file>

<file path=xl/sharedStrings.xml><?xml version="1.0" encoding="utf-8"?>
<sst xmlns="http://schemas.openxmlformats.org/spreadsheetml/2006/main" count="8781" uniqueCount="1381">
  <si>
    <t>Export Komplet</t>
  </si>
  <si>
    <t/>
  </si>
  <si>
    <t>2.0</t>
  </si>
  <si>
    <t>ZAMOK</t>
  </si>
  <si>
    <t>False</t>
  </si>
  <si>
    <t>{90d04165-7529-4848-a4a5-00db7e7c11d2}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</si>
  <si>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</si>
  <si>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</si>
  <si>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</si>
  <si>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</si>
  <si>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</si>
  <si>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</si>
  <si>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</si>
  <si>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20210110</t>
  </si>
  <si>
    <t>Stavba:</t>
  </si>
  <si>
    <t>REKONSTRUKCE KŘIŽOVATKY ULIC CIHLÁŘSKÁ x MORAVSKÁ, CHOMUTOV</t>
  </si>
  <si>
    <t>KSO:</t>
  </si>
  <si>
    <t>828 89</t>
  </si>
  <si>
    <t>CC-CZ:</t>
  </si>
  <si>
    <t>21129</t>
  </si>
  <si>
    <t>Místo:</t>
  </si>
  <si>
    <t>Chomutov</t>
  </si>
  <si>
    <t>Datum:</t>
  </si>
  <si>
    <t>CZ-CPV:</t>
  </si>
  <si>
    <t>45310000-3</t>
  </si>
  <si>
    <t>CZ-CPA:</t>
  </si>
  <si>
    <t>42.22.22</t>
  </si>
  <si>
    <t>Zadavatel:</t>
  </si>
  <si>
    <t>IČ:</t>
  </si>
  <si>
    <t>00261891</t>
  </si>
  <si>
    <t>Statutární město Chomutov</t>
  </si>
  <si>
    <t>DIČ:</t>
  </si>
  <si>
    <t>CZ00261891</t>
  </si>
  <si>
    <t>Zhotovitel:</t>
  </si>
  <si>
    <t xml:space="preserve"> </t>
  </si>
  <si>
    <t>Projektant:</t>
  </si>
  <si>
    <t>25680595</t>
  </si>
  <si>
    <t>SWARCO TRAFFIC CZ s.r.o.</t>
  </si>
  <si>
    <t>CZ25680595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</si>
  <si>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</si>
  <si>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</si>
  <si>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</si>
  <si>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</si>
  <si>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</si>
  <si>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</si>
  <si>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</si>
  <si>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</si>
  <si>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</si>
  <si>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</si>
  <si>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</si>
  <si>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</si>
  <si>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</si>
  <si>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</si>
  <si>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</si>
  <si>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</si>
  <si>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</si>
  <si>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</si>
  <si>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</si>
  <si>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</si>
  <si>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</si>
  <si>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</si>
  <si>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</si>
  <si>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</si>
  <si>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</si>
  <si>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</si>
  <si>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</si>
  <si>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</si>
  <si>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</si>
  <si>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</si>
  <si>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</si>
  <si>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</si>
  <si>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</si>
  <si>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</si>
  <si>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</si>
  <si>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</si>
  <si>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</si>
  <si>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</si>
  <si>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</si>
  <si>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</si>
  <si>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</si>
  <si>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</si>
  <si>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</si>
  <si>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</si>
  <si>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</si>
  <si>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</si>
  <si>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</si>
  <si>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</si>
  <si>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</si>
  <si>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Stavební úpravy</t>
  </si>
  <si>
    <t>STA</t>
  </si>
  <si>
    <t>1</t>
  </si>
  <si>
    <t>{685af4c3-ff53-435d-b1f7-0a4625836892}</t>
  </si>
  <si>
    <t>2</t>
  </si>
  <si>
    <t>SO 102</t>
  </si>
  <si>
    <t>Dopravní značení</t>
  </si>
  <si>
    <t>{bd5a1f2c-7bfa-47a3-990f-ca3bcaa71efa}</t>
  </si>
  <si>
    <t>Rekonstrukce křižovatky ulic Cihlářská x Moravská, Chomutov</t>
  </si>
  <si>
    <t>{12f4f857-df3a-4509-8a69-7d78f34fab73}</t>
  </si>
  <si>
    <t>Ostatní náklady</t>
  </si>
  <si>
    <t>Soupis</t>
  </si>
  <si>
    <t>{25259724-da80-42de-8c1b-19bbdf8b9a37}</t>
  </si>
  <si>
    <t>Technologie</t>
  </si>
  <si>
    <t>{91dc9d65-4ba8-47c9-b7c8-9f9484d06e86}</t>
  </si>
  <si>
    <t>3</t>
  </si>
  <si>
    <t>Montážní práce</t>
  </si>
  <si>
    <t>{713bc972-594a-4ea3-ab10-2de538ae490a}</t>
  </si>
  <si>
    <t>4</t>
  </si>
  <si>
    <t>Demontáže</t>
  </si>
  <si>
    <t>{c6496e13-1971-4104-8383-17445f4297ca}</t>
  </si>
  <si>
    <t>5</t>
  </si>
  <si>
    <t>Stavebně montážní práce</t>
  </si>
  <si>
    <t>{f2b06137-414d-4666-b2a4-40d4510fa748}</t>
  </si>
  <si>
    <t>SO403</t>
  </si>
  <si>
    <t xml:space="preserve">Přeložky stožárů trakce </t>
  </si>
  <si>
    <t>{8e1aa5f8-bfa6-418a-bedb-68bbbcad2d96}</t>
  </si>
  <si>
    <t>SO404</t>
  </si>
  <si>
    <t>Přeložky stožárů VO</t>
  </si>
  <si>
    <t>{36b7d8b4-6926-4d96-a52d-e0716c5e37c2}</t>
  </si>
  <si>
    <t>KC_II</t>
  </si>
  <si>
    <t>Konstrukce obnovy vozovky z betonové dlažby</t>
  </si>
  <si>
    <t>m2</t>
  </si>
  <si>
    <t>5,28</t>
  </si>
  <si>
    <t>KC_1</t>
  </si>
  <si>
    <t>Rekonstrukce komunikace v oblasti křižovatky</t>
  </si>
  <si>
    <t>1046</t>
  </si>
  <si>
    <t>KRYCÍ LIST SOUPISU PRACÍ</t>
  </si>
  <si>
    <t>KC_3</t>
  </si>
  <si>
    <t>Konstrukce zesíleného vjezdu</t>
  </si>
  <si>
    <t>241</t>
  </si>
  <si>
    <t>KC_2</t>
  </si>
  <si>
    <t>Konstrukce nového chodníku pro pěší</t>
  </si>
  <si>
    <t>285</t>
  </si>
  <si>
    <t>KC_5</t>
  </si>
  <si>
    <t>Konstrukce pojížděného srpku</t>
  </si>
  <si>
    <t>10</t>
  </si>
  <si>
    <t>KC_4</t>
  </si>
  <si>
    <t>Oprava komunikace po osazení obrub</t>
  </si>
  <si>
    <t>1,975</t>
  </si>
  <si>
    <t>Objekt:</t>
  </si>
  <si>
    <t>SO 101 -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</si>
  <si>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</si>
  <si>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</si>
  <si>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</si>
  <si>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</si>
  <si>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</si>
  <si>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</si>
  <si>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</si>
  <si>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</si>
  <si>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</si>
  <si>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</si>
  <si>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</si>
  <si>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</si>
  <si>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</si>
  <si>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</si>
  <si>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</si>
  <si>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</si>
  <si>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</si>
  <si>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</si>
  <si>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</si>
  <si>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</si>
  <si>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</si>
  <si>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</si>
  <si>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</si>
  <si>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</si>
  <si>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</si>
  <si>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</si>
  <si>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</si>
  <si>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</si>
  <si>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</si>
  <si>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</si>
  <si>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</si>
  <si>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</si>
  <si>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</si>
  <si>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-1200663040</t>
  </si>
  <si>
    <t>VV</t>
  </si>
  <si>
    <t>"chodník" 9+13</t>
  </si>
  <si>
    <t>113106144</t>
  </si>
  <si>
    <t>Rozebrání dlažeb ze zámkových dlaždic komunikací pro pěší strojně pl přes 50 m2</t>
  </si>
  <si>
    <t>1376402913</t>
  </si>
  <si>
    <t>"chodník" 150+77</t>
  </si>
  <si>
    <t>113107162</t>
  </si>
  <si>
    <t>Odstranění podkladu z kameniva drceného tl 200 mm strojně pl přes 50 do 200 m2</t>
  </si>
  <si>
    <t>1831466250</t>
  </si>
  <si>
    <t>"chodník" 150+77+55+110+87+86</t>
  </si>
  <si>
    <t>113107182</t>
  </si>
  <si>
    <t>Odstranění podkladu živičného tl 100 mm strojně pl přes 50 do 200 m2</t>
  </si>
  <si>
    <t>-2014155173</t>
  </si>
  <si>
    <t>"chodník" 55+110+87+86</t>
  </si>
  <si>
    <t>"oprava komunikace po osazení obrub"  0,25*(3,9+4,0)</t>
  </si>
  <si>
    <t>Součet</t>
  </si>
  <si>
    <t>113107223</t>
  </si>
  <si>
    <t>Odstranění podkladu z kameniva drceného tl 300 mm strojně pl přes 200 m2</t>
  </si>
  <si>
    <t>800443125</t>
  </si>
  <si>
    <t>"vozovka" 971</t>
  </si>
  <si>
    <t>6</t>
  </si>
  <si>
    <t>113107322</t>
  </si>
  <si>
    <t>Odstranění podkladu z kameniva drceného tl 200 mm strojně pl do 50 m2</t>
  </si>
  <si>
    <t>-1120690477</t>
  </si>
  <si>
    <t>"chodník" 9+13+31+41</t>
  </si>
  <si>
    <t>7</t>
  </si>
  <si>
    <t>113107323</t>
  </si>
  <si>
    <t>Odstranění podkladu z kameniva drceného tl 300 mm strojně pl do 50 m2</t>
  </si>
  <si>
    <t>1286397044</t>
  </si>
  <si>
    <t>8</t>
  </si>
  <si>
    <t>113107332</t>
  </si>
  <si>
    <t>Odstranění podkladu z betonu prostého tl 300 mm strojně pl do 50 m2</t>
  </si>
  <si>
    <t>593567472</t>
  </si>
  <si>
    <t>9</t>
  </si>
  <si>
    <t>113107342</t>
  </si>
  <si>
    <t>Odstranění podkladu živičného tl 100 mm strojně pl do 50 m2</t>
  </si>
  <si>
    <t>770348066</t>
  </si>
  <si>
    <t>"chodník" 31+41</t>
  </si>
  <si>
    <t>113154266</t>
  </si>
  <si>
    <t>Frézování živičného krytu tl 300 mm pruh š 2 m pl do 1000 m2 s překážkami v trase</t>
  </si>
  <si>
    <t>1029054444</t>
  </si>
  <si>
    <t>11</t>
  </si>
  <si>
    <t>113202111</t>
  </si>
  <si>
    <t>Vytrhání obrub krajníků obrubníků stojatých</t>
  </si>
  <si>
    <t>m</t>
  </si>
  <si>
    <t>537147964</t>
  </si>
  <si>
    <t>42,5+46,5+45,8+55,1</t>
  </si>
  <si>
    <t>12</t>
  </si>
  <si>
    <t>121112003</t>
  </si>
  <si>
    <t>Sejmutí ornice tl vrstvy do 200 mm ručně</t>
  </si>
  <si>
    <t>1100354564</t>
  </si>
  <si>
    <t>13</t>
  </si>
  <si>
    <t>181351003</t>
  </si>
  <si>
    <t>Rozprostření ornice tl vrstvy do 200 mm pl do 100 m2 v rovině nebo ve svahu do 1:5 strojně</t>
  </si>
  <si>
    <t>1503190742</t>
  </si>
  <si>
    <t>14</t>
  </si>
  <si>
    <t>181411131</t>
  </si>
  <si>
    <t>Založení parkového trávníku výsevem plochy do 1000 m2 v rovině a ve svahu do 1:5</t>
  </si>
  <si>
    <t>-1829397297</t>
  </si>
  <si>
    <t>M</t>
  </si>
  <si>
    <t>00572470</t>
  </si>
  <si>
    <t>osivo směs travní univerzál</t>
  </si>
  <si>
    <t>kg</t>
  </si>
  <si>
    <t>-2077871642</t>
  </si>
  <si>
    <t>4*0,02 'Přepočtené koeficientem množství</t>
  </si>
  <si>
    <t>16</t>
  </si>
  <si>
    <t>185804311</t>
  </si>
  <si>
    <t>Zalití rostlin vodou plocha do 20 m2</t>
  </si>
  <si>
    <t>m3</t>
  </si>
  <si>
    <t>-296166393</t>
  </si>
  <si>
    <t>4*0,1</t>
  </si>
  <si>
    <t>Vodorovné konstrukce</t>
  </si>
  <si>
    <t>17</t>
  </si>
  <si>
    <t>451577777</t>
  </si>
  <si>
    <t>Podklad nebo lože pod dlažbu vodorovný nebo do sklonu 1:5 z kameniva těženého tl do 100 mm</t>
  </si>
  <si>
    <t>-1866927409</t>
  </si>
  <si>
    <t>Komunikace pozemní</t>
  </si>
  <si>
    <t>18</t>
  </si>
  <si>
    <t>564851111</t>
  </si>
  <si>
    <t>Podklad ze štěrkodrtě ŠD tl 150 mm</t>
  </si>
  <si>
    <t>1701009856</t>
  </si>
  <si>
    <t>19</t>
  </si>
  <si>
    <t>564861111</t>
  </si>
  <si>
    <t>Podklad ze štěrkodrtě ŠD tl 200 mm</t>
  </si>
  <si>
    <t>-401545158</t>
  </si>
  <si>
    <t>KC_1*1,125</t>
  </si>
  <si>
    <t>20</t>
  </si>
  <si>
    <t>564861113</t>
  </si>
  <si>
    <t>Podklad ze štěrkodrtě ŠD tl 220 mm</t>
  </si>
  <si>
    <t>-1249103009</t>
  </si>
  <si>
    <t>565165112</t>
  </si>
  <si>
    <t>Asfaltový beton vrstva podkladní ACP 16 (obalované kamenivo OKS) tl 90 mm š do 3 m</t>
  </si>
  <si>
    <t>1421585315</t>
  </si>
  <si>
    <t>22</t>
  </si>
  <si>
    <t>567122111</t>
  </si>
  <si>
    <t>Podklad ze směsi stmelené cementem SC C 8/10 (KSC I) tl 120 mm</t>
  </si>
  <si>
    <t>-1982862872</t>
  </si>
  <si>
    <t>23</t>
  </si>
  <si>
    <t>567124152</t>
  </si>
  <si>
    <t>Podklad ze směsi stmelené cementem SC C 16/20 (PB II) tl 190 mm</t>
  </si>
  <si>
    <t>-669497887</t>
  </si>
  <si>
    <t>24</t>
  </si>
  <si>
    <t>567134111</t>
  </si>
  <si>
    <t>Podklad ze směsi stmelené cementem SC C 20/25 (PB I) tl 200 mm</t>
  </si>
  <si>
    <t>1092242085</t>
  </si>
  <si>
    <t>25</t>
  </si>
  <si>
    <t>573191111</t>
  </si>
  <si>
    <t>Postřik infiltrační kationaktivní emulzí v množství 1 kg/m2</t>
  </si>
  <si>
    <t>889373520</t>
  </si>
  <si>
    <t>26</t>
  </si>
  <si>
    <t>573231108</t>
  </si>
  <si>
    <t>Postřik živičný spojovací ze silniční emulze v množství 0,50 kg/m2</t>
  </si>
  <si>
    <t>530799248</t>
  </si>
  <si>
    <t>2*KC_1</t>
  </si>
  <si>
    <t>27</t>
  </si>
  <si>
    <t>577134131R</t>
  </si>
  <si>
    <t>Asfaltový beton vrstva obrusná ACO 11 (ABS) tř. I tl 40 mm š do 3 m z modifikovaného asfaltu</t>
  </si>
  <si>
    <t>76864539</t>
  </si>
  <si>
    <t>P</t>
  </si>
  <si>
    <t>Poznámka k položce:
obrusná vrstva bude vyztužena pomocí kevlarových vláken</t>
  </si>
  <si>
    <t>28</t>
  </si>
  <si>
    <t>577176131</t>
  </si>
  <si>
    <t>Asfaltový beton vrstva ložní ACL 22 (ABVH) tl 80 mm š do 3 m z modifikovaného asfaltu</t>
  </si>
  <si>
    <t>-677432692</t>
  </si>
  <si>
    <t>29</t>
  </si>
  <si>
    <t>578143113</t>
  </si>
  <si>
    <t>Litý asfalt MA 11 (LAS) tl 40 mm š do 3 m z nemodifikovaného asfaltu</t>
  </si>
  <si>
    <t>-953876151</t>
  </si>
  <si>
    <t>2*KC_4</t>
  </si>
  <si>
    <t>30</t>
  </si>
  <si>
    <t>591241111</t>
  </si>
  <si>
    <t>Kladení dlažby z kostek drobných z kamene na MC tl 50 mm</t>
  </si>
  <si>
    <t>-109174119</t>
  </si>
  <si>
    <t>"dvouřádek" 2*12,7*0,1</t>
  </si>
  <si>
    <t>31</t>
  </si>
  <si>
    <t>58381007</t>
  </si>
  <si>
    <t>kostka dlažební žula drobná 8/10</t>
  </si>
  <si>
    <t>-695896713</t>
  </si>
  <si>
    <t>12,54*1,01 'Přepočtené koeficientem množství</t>
  </si>
  <si>
    <t>32</t>
  </si>
  <si>
    <t>596211111</t>
  </si>
  <si>
    <t>Kladení zámkové dlažby komunikací pro pěší tl 60 mm skupiny A pl do 100 m2</t>
  </si>
  <si>
    <t>-1046019230</t>
  </si>
  <si>
    <t>33</t>
  </si>
  <si>
    <t>59245018</t>
  </si>
  <si>
    <t>dlažba tvar obdélník betonová 200x100x60mm přírodní</t>
  </si>
  <si>
    <t>-2020919710</t>
  </si>
  <si>
    <t>"náhrada stávající dlažby - odhad 30%" KC_2/100*30</t>
  </si>
  <si>
    <t>85,5*1,03 'Přepočtené koeficientem množství</t>
  </si>
  <si>
    <t>34</t>
  </si>
  <si>
    <t>59245006</t>
  </si>
  <si>
    <t>dlažba tvar obdélník betonová pro nevidomé 200x100x60mm barevná</t>
  </si>
  <si>
    <t>452055963</t>
  </si>
  <si>
    <t>35</t>
  </si>
  <si>
    <t>596212211</t>
  </si>
  <si>
    <t>Kladení zámkové dlažby pozemních komunikací tl 80 mm skupiny A pl do 100 m2</t>
  </si>
  <si>
    <t>-2023582415</t>
  </si>
  <si>
    <t>36</t>
  </si>
  <si>
    <t>59245030</t>
  </si>
  <si>
    <t>dlažba tvar čtverec betonová 200x200x80mm přírodní</t>
  </si>
  <si>
    <t>-91563211</t>
  </si>
  <si>
    <t>"náhrada stávající dlažby - odhad 20%" KC_3/100*20</t>
  </si>
  <si>
    <t>48,2*1,03 'Přepočtené koeficientem množství</t>
  </si>
  <si>
    <t>37</t>
  </si>
  <si>
    <t>59245226</t>
  </si>
  <si>
    <t>dlažba tvar obdélník betonová pro nevidomé 200x100x80mm barevná</t>
  </si>
  <si>
    <t>640789303</t>
  </si>
  <si>
    <t>42</t>
  </si>
  <si>
    <t>Trubní vedení</t>
  </si>
  <si>
    <t>38</t>
  </si>
  <si>
    <t>895941199R</t>
  </si>
  <si>
    <t xml:space="preserve">Posun vpusti kanalizační uliční </t>
  </si>
  <si>
    <t>kus</t>
  </si>
  <si>
    <t>-1482527874</t>
  </si>
  <si>
    <t>"posun vpusti" 2</t>
  </si>
  <si>
    <t>39</t>
  </si>
  <si>
    <t>899331111</t>
  </si>
  <si>
    <t>Výšková úprava uličního vstupu nebo vpusti do 200 mm zvýšením poklopu</t>
  </si>
  <si>
    <t>-733069060</t>
  </si>
  <si>
    <t>"výšková úprava šachty" 5</t>
  </si>
  <si>
    <t>"rektifikace uliční vpusti" 2</t>
  </si>
  <si>
    <t>"výšková úprava šoupěte" 3</t>
  </si>
  <si>
    <t>Ostatní konstrukce a práce, bourání</t>
  </si>
  <si>
    <t>40</t>
  </si>
  <si>
    <t>916131213</t>
  </si>
  <si>
    <t>Osazení silničního obrubníku betonového stojatého s boční opěrou do lože z betonu prostého</t>
  </si>
  <si>
    <t>-259867343</t>
  </si>
  <si>
    <t>4*1,1</t>
  </si>
  <si>
    <t>41</t>
  </si>
  <si>
    <t>59217032</t>
  </si>
  <si>
    <t>obrubník betonový silniční 1000x150x150mm</t>
  </si>
  <si>
    <t>1403194435</t>
  </si>
  <si>
    <t>"náhrada stávajících obrubníků - odhad 5%" 4*1,1/100*5</t>
  </si>
  <si>
    <t>0,22*1,02 'Přepočtené koeficientem množství</t>
  </si>
  <si>
    <t>916241113</t>
  </si>
  <si>
    <t>Osazení obrubníku kamenného ležatého s boční opěrou do lože z betonu prostého</t>
  </si>
  <si>
    <t>236903747</t>
  </si>
  <si>
    <t>"OP3" 1,5+5,6+1,5+16,4+1,5+6,7+5,0+1,2+1,3+0,9+9,1+5,0+0,7+1,5+1,9+3,0+2,9+17,2+7,2+4,3+6,5+7,3+5,2+1,9</t>
  </si>
  <si>
    <t>"OP3 - nájezdový" 10,8+18,5+4,4+3,1+2,7+7,9+3,4+4,3+3,2+4,0+2,6+0,5+1,0+1,5+3,0+1,0+1,5+3,9+3,2</t>
  </si>
  <si>
    <t>43</t>
  </si>
  <si>
    <t>58380004</t>
  </si>
  <si>
    <t>obrubník kamenný žulový přímý 1000x250x200mm</t>
  </si>
  <si>
    <t>625256131</t>
  </si>
  <si>
    <t>"OP3" 1,5+5,6+1,5+16,4+1,5+6,7+5,0+1,2+1,3+0,9+9,1+5,0+0,7+1,5+1,9+3,0+2,9+17,2+7,2</t>
  </si>
  <si>
    <t>"OP3 - nájezdový" 10,8+18,5+4,4+3,1+2,7+7,9+3,4+4,3+3,2+4,0+2,6+0,5</t>
  </si>
  <si>
    <t>155,5*1,02 'Přepočtené koeficientem množství</t>
  </si>
  <si>
    <t>44</t>
  </si>
  <si>
    <t>58380434</t>
  </si>
  <si>
    <t>obrubník kamenný žulový obloukový R 3-5m 250x200mm</t>
  </si>
  <si>
    <t>-353069585</t>
  </si>
  <si>
    <t>"OP3" 4,3</t>
  </si>
  <si>
    <t>"OP3 - nájezdový" 1,0+1,5</t>
  </si>
  <si>
    <t>6,8*1,02 'Přepočtené koeficientem množství</t>
  </si>
  <si>
    <t>45</t>
  </si>
  <si>
    <t>58380444</t>
  </si>
  <si>
    <t>obrubník kamenný žulový obloukový R 5-10m 250x200mm</t>
  </si>
  <si>
    <t>1733984941</t>
  </si>
  <si>
    <t>"OP3" 6,5+7,3+5,2</t>
  </si>
  <si>
    <t>"OP3 - nájezdový" 3,0+1,0+1,5+3,9</t>
  </si>
  <si>
    <t>28,4*1,02 'Přepočtené koeficientem množství</t>
  </si>
  <si>
    <t>46</t>
  </si>
  <si>
    <t>58380454</t>
  </si>
  <si>
    <t>obrubník kamenný žulový obloukový R 10-25m 250x200mm</t>
  </si>
  <si>
    <t>610384342</t>
  </si>
  <si>
    <t>"OP3" 1,9</t>
  </si>
  <si>
    <t>"OP3 - nájezdový" 3,2</t>
  </si>
  <si>
    <t>5,1*1,02 'Přepočtené koeficientem množství</t>
  </si>
  <si>
    <t>47</t>
  </si>
  <si>
    <t>916331112</t>
  </si>
  <si>
    <t>Osazení zahradního obrubníku betonového do lože z betonu s boční opěrou</t>
  </si>
  <si>
    <t>115191326</t>
  </si>
  <si>
    <t>"ABO 17-10" 4,0+2,0</t>
  </si>
  <si>
    <t>"ABO 19-10" 10,0</t>
  </si>
  <si>
    <t>48</t>
  </si>
  <si>
    <t>59217002</t>
  </si>
  <si>
    <t>obrubník betonový zahradní šedý 1000x50x200mm</t>
  </si>
  <si>
    <t>174971917</t>
  </si>
  <si>
    <t>49</t>
  </si>
  <si>
    <t>59217016</t>
  </si>
  <si>
    <t>obrubník betonový chodníkový 1000x80x250mm</t>
  </si>
  <si>
    <t>2012957117</t>
  </si>
  <si>
    <t>50</t>
  </si>
  <si>
    <t>919721202</t>
  </si>
  <si>
    <t>Geomříž pro vyztužení asfaltového povrchu z PP s geotextilií</t>
  </si>
  <si>
    <t>836650755</t>
  </si>
  <si>
    <t>51</t>
  </si>
  <si>
    <t>919726123</t>
  </si>
  <si>
    <t>Geotextilie pro ochranu, separaci a filtraci netkaná měrná hmotnost do 500 g/m2</t>
  </si>
  <si>
    <t>-1369503637</t>
  </si>
  <si>
    <t>53</t>
  </si>
  <si>
    <t>919732211</t>
  </si>
  <si>
    <t>Styčná spára napojení nového živičného povrchu na stávající za tepla š 15 mm hl 25 mm s prořezáním</t>
  </si>
  <si>
    <t>-1168044232</t>
  </si>
  <si>
    <t>7,7+8,0+7,0+7,1</t>
  </si>
  <si>
    <t>52</t>
  </si>
  <si>
    <t>919735113</t>
  </si>
  <si>
    <t>Řezání stávajícího živičného krytu hl do 150 mm</t>
  </si>
  <si>
    <t>-436309026</t>
  </si>
  <si>
    <t>54</t>
  </si>
  <si>
    <t>979024443</t>
  </si>
  <si>
    <t>Očištění vybouraných obrubníků a krajníků silničních</t>
  </si>
  <si>
    <t>-216615782</t>
  </si>
  <si>
    <t>55</t>
  </si>
  <si>
    <t>979051121</t>
  </si>
  <si>
    <t>Očištění zámkových dlaždic se spárováním z kameniva těženého při překopech inženýrských sítí</t>
  </si>
  <si>
    <t>-549920942</t>
  </si>
  <si>
    <t>22+227</t>
  </si>
  <si>
    <t>997</t>
  </si>
  <si>
    <t>Přesun sutě</t>
  </si>
  <si>
    <t>56</t>
  </si>
  <si>
    <t>997221551</t>
  </si>
  <si>
    <t>Vodorovná doprava suti ze sypkých materiálů do 1 km</t>
  </si>
  <si>
    <t>t</t>
  </si>
  <si>
    <t>2017934097</t>
  </si>
  <si>
    <t>57</t>
  </si>
  <si>
    <t>997221559</t>
  </si>
  <si>
    <t>Příplatek ZKD 1 km u vodorovné dopravy suti ze sypkých materiálů</t>
  </si>
  <si>
    <t>1107670175</t>
  </si>
  <si>
    <t>1381,078*19 'Přepočtené koeficientem množství</t>
  </si>
  <si>
    <t>58</t>
  </si>
  <si>
    <t>997221861</t>
  </si>
  <si>
    <t>Poplatek za uložení stavebního odpadu na recyklační skládce (skládkovné) z prostého betonu pod kódem 17 01 01</t>
  </si>
  <si>
    <t>487693320</t>
  </si>
  <si>
    <t>59</t>
  </si>
  <si>
    <t>997221873</t>
  </si>
  <si>
    <t>Poplatek za uložení stavebního odpadu na recyklační skládce (skládkovné) zeminy a kamení zatříděného do Katalogu odpadů pod kódem 17 05 04</t>
  </si>
  <si>
    <t>-1964750273</t>
  </si>
  <si>
    <t>163,85+427,24+27,26+0,869</t>
  </si>
  <si>
    <t>60</t>
  </si>
  <si>
    <t>997221875</t>
  </si>
  <si>
    <t>Poplatek za uložení stavebního odpadu na recyklační skládce (skládkovné) asfaltového bez obsahu dehtu zatříděného do Katalogu odpadů pod kódem 17 03 02</t>
  </si>
  <si>
    <t>-2124827302</t>
  </si>
  <si>
    <t>74,795+15,84+669,99</t>
  </si>
  <si>
    <t>998</t>
  </si>
  <si>
    <t>Přesun hmot</t>
  </si>
  <si>
    <t>61</t>
  </si>
  <si>
    <t>998225111</t>
  </si>
  <si>
    <t>Přesun hmot pro pozemní komunikace s krytem z kamene, monolitickým betonovým nebo živičným</t>
  </si>
  <si>
    <t>445968764</t>
  </si>
  <si>
    <t>62</t>
  </si>
  <si>
    <t>998225194</t>
  </si>
  <si>
    <t>Příplatek k přesunu hmot pro pozemní komunikace s krytem z kamene, živičným, betonovým do 5000 m</t>
  </si>
  <si>
    <t>-33624612</t>
  </si>
  <si>
    <t>63</t>
  </si>
  <si>
    <t>998225195</t>
  </si>
  <si>
    <t>Příplatek k přesunu hmot pro pozemní komunikace s krytem z kamene, živičným, betonovým ZKD 5000 m</t>
  </si>
  <si>
    <t>2004797848</t>
  </si>
  <si>
    <t>SO 102 - Dopravní značení</t>
  </si>
  <si>
    <t>914111111</t>
  </si>
  <si>
    <t>Montáž svislé dopravní značky do velikosti 1 m2 objímkami na sloupek nebo konzolu</t>
  </si>
  <si>
    <t>1315915061</t>
  </si>
  <si>
    <t>"nová P2" 2</t>
  </si>
  <si>
    <t>"nová P4" 1</t>
  </si>
  <si>
    <t>"nová B29" 2</t>
  </si>
  <si>
    <t>"přesun B29" 1</t>
  </si>
  <si>
    <t>"přesun B4" 1</t>
  </si>
  <si>
    <t>"přesun E13" 1</t>
  </si>
  <si>
    <t>"přesun IS3d" 1</t>
  </si>
  <si>
    <t>"přesun IS3c" 1</t>
  </si>
  <si>
    <t>40445608</t>
  </si>
  <si>
    <t>značky upravující přednost P1, P4 700mm</t>
  </si>
  <si>
    <t>357215863</t>
  </si>
  <si>
    <t>40445612</t>
  </si>
  <si>
    <t>značky upravující přednost P2, P3, P8 750mm</t>
  </si>
  <si>
    <t>-272362183</t>
  </si>
  <si>
    <t>40445620</t>
  </si>
  <si>
    <t>zákazové, příkazové dopravní značky B1-B34, C1-15 700mm</t>
  </si>
  <si>
    <t>528254133</t>
  </si>
  <si>
    <t>40445631</t>
  </si>
  <si>
    <t>informativní značky směrové IS1c, IS2c, IS3c, IS4c, IS5, IS11b, d, IS19c 1350x330mm</t>
  </si>
  <si>
    <t>-94340741</t>
  </si>
  <si>
    <t>40445650</t>
  </si>
  <si>
    <t>dodatkové tabulky E7, E12, E13 500x300mm</t>
  </si>
  <si>
    <t>-1288007114</t>
  </si>
  <si>
    <t>40445632</t>
  </si>
  <si>
    <t>informativní značky směrové IS1d, IS2d, IS3d, IS4d, IS19d 1350x500mm</t>
  </si>
  <si>
    <t>710059566</t>
  </si>
  <si>
    <t>914511111</t>
  </si>
  <si>
    <t>Montáž sloupku dopravních značek délky do 3,5 m s betonovým základem</t>
  </si>
  <si>
    <t>545859670</t>
  </si>
  <si>
    <t>40445225</t>
  </si>
  <si>
    <t>sloupek pro dopravní značku Zn D 60mm v 3,5m</t>
  </si>
  <si>
    <t>-309212396</t>
  </si>
  <si>
    <t>40445253</t>
  </si>
  <si>
    <t>víčko plastové na sloupek D 60mm</t>
  </si>
  <si>
    <t>-459694842</t>
  </si>
  <si>
    <t>40445256</t>
  </si>
  <si>
    <t>svorka upínací na sloupek dopravní značky D 60mm</t>
  </si>
  <si>
    <t>-900491192</t>
  </si>
  <si>
    <t>915111112</t>
  </si>
  <si>
    <t>Vodorovné dopravní značení dělící čáry souvislé š 125 mm retroreflexní bílá barva</t>
  </si>
  <si>
    <t>512817749</t>
  </si>
  <si>
    <t>"V1a" 40+30+20</t>
  </si>
  <si>
    <t>915111122</t>
  </si>
  <si>
    <t>Vodorovné dopravní značení dělící čáry přerušované š 125 mm retroreflexní bílá barva</t>
  </si>
  <si>
    <t>1271819871</t>
  </si>
  <si>
    <t>"V2b" 3*3,0</t>
  </si>
  <si>
    <t>915121122</t>
  </si>
  <si>
    <t>Vodorovné dopravní značení vodící čáry přerušované š 250 mm retroreflexní bílá barva</t>
  </si>
  <si>
    <t>1504101863</t>
  </si>
  <si>
    <t>"V2b" 2*16,5</t>
  </si>
  <si>
    <t>915131111</t>
  </si>
  <si>
    <t>Vodorovné dopravní značení přechody pro chodce, šipky, symboly základní bílá barva</t>
  </si>
  <si>
    <t>-823060865</t>
  </si>
  <si>
    <t>"přechod" (9+10+8+8)*3,5*0,5</t>
  </si>
  <si>
    <t>"V5" 0,5*(4,8+6,4+4,2)</t>
  </si>
  <si>
    <t>"V9a" 1,5*6</t>
  </si>
  <si>
    <t>"V13a" 5,0</t>
  </si>
  <si>
    <t>915223111</t>
  </si>
  <si>
    <t>Varovný pás z plastu pro orientaci nevidomých šířky 420 mm</t>
  </si>
  <si>
    <t>1456449453</t>
  </si>
  <si>
    <t>8,8+10,1+7,9+7,7</t>
  </si>
  <si>
    <t>915611111</t>
  </si>
  <si>
    <t>Předznačení vodorovného liniového značení</t>
  </si>
  <si>
    <t>1247807786</t>
  </si>
  <si>
    <t>915621111</t>
  </si>
  <si>
    <t>Předznačení vodorovného plošného značení</t>
  </si>
  <si>
    <t>-795073534</t>
  </si>
  <si>
    <t>938908411</t>
  </si>
  <si>
    <t>Čištění vozovek splachováním vodou</t>
  </si>
  <si>
    <t>-2136164178</t>
  </si>
  <si>
    <t>966006132</t>
  </si>
  <si>
    <t>Odstranění značek dopravních nebo orientačních se sloupky s betonovými patkami</t>
  </si>
  <si>
    <t>-2063009698</t>
  </si>
  <si>
    <t>966006211</t>
  </si>
  <si>
    <t>Odstranění svislých dopravních značek ze sloupů, sloupků nebo konzol</t>
  </si>
  <si>
    <t>211325173</t>
  </si>
  <si>
    <t>"P2" 2</t>
  </si>
  <si>
    <t>"P4" 1</t>
  </si>
  <si>
    <t>"B29" 2</t>
  </si>
  <si>
    <t>997221561</t>
  </si>
  <si>
    <t>Vodorovná doprava suti z kusových materiálů do 1 km</t>
  </si>
  <si>
    <t>842080351</t>
  </si>
  <si>
    <t>997221569</t>
  </si>
  <si>
    <t>Příplatek ZKD 1 km u vodorovné dopravy suti z kusových materiálů</t>
  </si>
  <si>
    <t>-804882222</t>
  </si>
  <si>
    <t>10,652*19 'Přepočtené koeficientem množství</t>
  </si>
  <si>
    <t>-269134161</t>
  </si>
  <si>
    <t>-299622673</t>
  </si>
  <si>
    <t>462756455</t>
  </si>
  <si>
    <t>SO401,402,405, PS401 - Rekonstrukce křižovatky ulic Cihlářská x Moravská, Chomutov</t>
  </si>
  <si>
    <t>Soupis:</t>
  </si>
  <si>
    <t>VRN - Vedlejší rozpočtové náklady</t>
  </si>
  <si>
    <t xml:space="preserve">    VRN1 - Průzkumné, geodetické a projektové práce</t>
  </si>
  <si>
    <t xml:space="preserve">      VRN4 - Inženýrská činnost</t>
  </si>
  <si>
    <t xml:space="preserve">      VRN6 - Územní vlivy</t>
  </si>
  <si>
    <t xml:space="preserve">      VRN9 - Ostatní náklady</t>
  </si>
  <si>
    <t>VRN</t>
  </si>
  <si>
    <t>Vedlejší rozpočtové náklady</t>
  </si>
  <si>
    <t>VRN1</t>
  </si>
  <si>
    <t>Průzkumné, geodetické a projektové práce</t>
  </si>
  <si>
    <t>043194009R</t>
  </si>
  <si>
    <t>Vytyčení stávajících inženýrských sítí</t>
  </si>
  <si>
    <t>kpl</t>
  </si>
  <si>
    <t>1024</t>
  </si>
  <si>
    <t>1611452215</t>
  </si>
  <si>
    <t>010001002R</t>
  </si>
  <si>
    <t>Geodetická činnost – zaměření skutečného provedení sloupů a kabeláže včetně dokumentace</t>
  </si>
  <si>
    <t>010001003R</t>
  </si>
  <si>
    <t>Geodetická činnost – zaměření skutečného provedení stavebního stavu včetně dokumentace</t>
  </si>
  <si>
    <t>013203002R</t>
  </si>
  <si>
    <t>Dokumentace stavby bez rozlišení - projekt dopravního řešení</t>
  </si>
  <si>
    <t>013203003R</t>
  </si>
  <si>
    <t>Dokumentace stavby bez rozlišení - DIO - projekt k dopravnímu značení a SSZ vč. projednání</t>
  </si>
  <si>
    <t>-697169612</t>
  </si>
  <si>
    <t>013254000</t>
  </si>
  <si>
    <t>Dokumentace skutečného provedení stavby</t>
  </si>
  <si>
    <t>VRN4</t>
  </si>
  <si>
    <t>Inženýrská činnost</t>
  </si>
  <si>
    <t>044002000</t>
  </si>
  <si>
    <t>Revize elektro</t>
  </si>
  <si>
    <t>045002001R</t>
  </si>
  <si>
    <t>Realizační inženýring</t>
  </si>
  <si>
    <t>VRN6</t>
  </si>
  <si>
    <t>Územní vlivy</t>
  </si>
  <si>
    <t>065002000</t>
  </si>
  <si>
    <t>Mimostaveništní doprava materiálů</t>
  </si>
  <si>
    <t>VRN9</t>
  </si>
  <si>
    <t>091003001R</t>
  </si>
  <si>
    <t xml:space="preserve">Přechodné dopravní značení </t>
  </si>
  <si>
    <t>-533992524</t>
  </si>
  <si>
    <t>091003003R</t>
  </si>
  <si>
    <t>1696413508</t>
  </si>
  <si>
    <t>092104500R</t>
  </si>
  <si>
    <t>Přeložka sítí T-Mobile</t>
  </si>
  <si>
    <t>-1029519586</t>
  </si>
  <si>
    <t>092104501R</t>
  </si>
  <si>
    <t>Přeložka sítí MAN</t>
  </si>
  <si>
    <t>-1315164889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</si>
  <si>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</si>
  <si>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</si>
  <si>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</si>
  <si>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</si>
  <si>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22-M -   Montáže technologických zařízení pro dopravní stavby</t>
  </si>
  <si>
    <t>PSV</t>
  </si>
  <si>
    <t>Práce a dodávky PSV</t>
  </si>
  <si>
    <t>741</t>
  </si>
  <si>
    <t>Elektroinstalace - silnoproud</t>
  </si>
  <si>
    <t>34774096R</t>
  </si>
  <si>
    <t>svítidlo veřejného osvětlení na dřík/výložník zdroj LED 50, 2700K stmívatelné</t>
  </si>
  <si>
    <t>-106761315</t>
  </si>
  <si>
    <t>Práce a dodávky M</t>
  </si>
  <si>
    <t>21-M</t>
  </si>
  <si>
    <t>Elektromontáže</t>
  </si>
  <si>
    <t>316740514R</t>
  </si>
  <si>
    <t>256</t>
  </si>
  <si>
    <t>64</t>
  </si>
  <si>
    <t>325338794</t>
  </si>
  <si>
    <t>316740518R</t>
  </si>
  <si>
    <t>výložník délky 1,5 m</t>
  </si>
  <si>
    <t>1697881836</t>
  </si>
  <si>
    <t>316740611R</t>
  </si>
  <si>
    <t>stožárová výzbroj - dvířka</t>
  </si>
  <si>
    <t>-698996637</t>
  </si>
  <si>
    <t>316740613R</t>
  </si>
  <si>
    <t>základ chodeckého stožáru a RŘ</t>
  </si>
  <si>
    <t>-1759597322</t>
  </si>
  <si>
    <t>316740614R</t>
  </si>
  <si>
    <t>štítek na označení kabelů</t>
  </si>
  <si>
    <t>2081549342</t>
  </si>
  <si>
    <t>316740615R</t>
  </si>
  <si>
    <t>těsnící pěna</t>
  </si>
  <si>
    <t>-157507798</t>
  </si>
  <si>
    <t>316740501R</t>
  </si>
  <si>
    <t>výložníkový stožár - lehký bez výložníku</t>
  </si>
  <si>
    <t>-679832566</t>
  </si>
  <si>
    <t>316740609R</t>
  </si>
  <si>
    <t>609396932</t>
  </si>
  <si>
    <t>316740603R</t>
  </si>
  <si>
    <t>1356674558</t>
  </si>
  <si>
    <t>316740717R</t>
  </si>
  <si>
    <t>chodecký stožár 3,4 m</t>
  </si>
  <si>
    <t>-789550568</t>
  </si>
  <si>
    <t>316740727R</t>
  </si>
  <si>
    <t>chodecký stožár 4,3 m</t>
  </si>
  <si>
    <t>-378442238</t>
  </si>
  <si>
    <t>Poznámka k položce:
chodecký – zvýšený, výšky 4,3m , pro dopravní značku</t>
  </si>
  <si>
    <t>316740691R</t>
  </si>
  <si>
    <t>svorkovnice stožárová (24 pozic)</t>
  </si>
  <si>
    <t>-1773768985</t>
  </si>
  <si>
    <t>316740698R</t>
  </si>
  <si>
    <t>svorkovnice stožárová (37 pozic)</t>
  </si>
  <si>
    <t>229327760</t>
  </si>
  <si>
    <t>316740693R</t>
  </si>
  <si>
    <t>svorkovnice stožárová VO, jištění 10 A</t>
  </si>
  <si>
    <t>-1362344667</t>
  </si>
  <si>
    <t>34143302</t>
  </si>
  <si>
    <t>kabel ovládací flexibilní jádro Cu lanovené izolace PVC plášť PVC 300/500V (CMSM) 5x0,75mm2</t>
  </si>
  <si>
    <t>516254582</t>
  </si>
  <si>
    <t>5*10,0</t>
  </si>
  <si>
    <t>34143270</t>
  </si>
  <si>
    <t>kabel ovládací flexibilní jádro Cu lanovené izolace PVC plášť PVC 300/500V (CMSM) 3x0,75mm2</t>
  </si>
  <si>
    <t>-564615792</t>
  </si>
  <si>
    <t>4*5,0</t>
  </si>
  <si>
    <t>34143318</t>
  </si>
  <si>
    <t>kabel ovládací flexibilní jádro Cu lanovené izolace PVC plášť PVC 300/500V (CMSM) 7x0,75mm2</t>
  </si>
  <si>
    <t>-1386101745</t>
  </si>
  <si>
    <t>8*5,0</t>
  </si>
  <si>
    <t>34571351</t>
  </si>
  <si>
    <t>trubka elektroinstalační ohebná dvouplášťová korugovaná (chránička) D 41/50mm, HDPE+LDPE</t>
  </si>
  <si>
    <t>-199958566</t>
  </si>
  <si>
    <t>2*6,4+2*2,2+2*1,0+3,6+2*11,1+4,4+1,1+2*9,4+2,3+12,2+2*1,4+2*8,2+2,7+12,4+3,7+11,3</t>
  </si>
  <si>
    <t>34571352</t>
  </si>
  <si>
    <t>trubka elektroinstalační ohebná dvouplášťová korugovaná (chránička) D 52/63mm, HDPE+LDPE</t>
  </si>
  <si>
    <t>128</t>
  </si>
  <si>
    <t>2106866367</t>
  </si>
  <si>
    <t>"VO" 45,0+77,0+26,0</t>
  </si>
  <si>
    <t>34571355</t>
  </si>
  <si>
    <t>trubka elektroinstalační ohebná dvouplášťová korugovaná (chránička) D 94/110mm, HDPE+LDPE</t>
  </si>
  <si>
    <t>-267384826</t>
  </si>
  <si>
    <t>3*11,1+9,4+2,3+2*12,2+2*12,4</t>
  </si>
  <si>
    <t>34571099R</t>
  </si>
  <si>
    <t>silnostěnná mikrotrubička 14/10 modré barvy</t>
  </si>
  <si>
    <t>-1384350132</t>
  </si>
  <si>
    <t>45,0+45,0</t>
  </si>
  <si>
    <t>34121267</t>
  </si>
  <si>
    <t>kabel datový venkovní celkově stíněný Al fólií jádro Cu plné plášť PE (F/UTP) kat. 6</t>
  </si>
  <si>
    <t>1014660918</t>
  </si>
  <si>
    <t>35441073</t>
  </si>
  <si>
    <t>drát D 10mm FeZn</t>
  </si>
  <si>
    <t>-1929964371</t>
  </si>
  <si>
    <t>"SSZ" 92,0*0,62</t>
  </si>
  <si>
    <t>"VO" (45,0+77,0+26,0)*0,62</t>
  </si>
  <si>
    <t>24642030</t>
  </si>
  <si>
    <t>ředidlo syntetických a olejových nátěrových hmot</t>
  </si>
  <si>
    <t>-141924527</t>
  </si>
  <si>
    <t>246215599R</t>
  </si>
  <si>
    <t>barva syntetická vrchní na ocelové konstrukce INDUSTROL 0840 černá S2013 bal.0,75 litru</t>
  </si>
  <si>
    <t>349301172</t>
  </si>
  <si>
    <t>Poznámka k položce:
Spotřeba: 0,08-0,11 kg/m2 v jedné vrstvě</t>
  </si>
  <si>
    <t>34111130</t>
  </si>
  <si>
    <t>kabel instalační jádro Cu plné izolace PVC plášť PVC 450/750V (CYKY) 12x1,5mm2</t>
  </si>
  <si>
    <t>1224349051</t>
  </si>
  <si>
    <t>20,0+10,0+10,0+20,0+25,0+10,0</t>
  </si>
  <si>
    <t>34111165</t>
  </si>
  <si>
    <t>kabel instalační jádro Cu plné izolace PVC plášť PVC 450/750V (CYKY) 24x1,5mm2</t>
  </si>
  <si>
    <t>-1203872002</t>
  </si>
  <si>
    <t>40,0+25,0+40,0+20,0+15,0</t>
  </si>
  <si>
    <t>34111076</t>
  </si>
  <si>
    <t>kabel instalační jádro Cu plné izolace PVC plášť PVC 450/750V (CYKY) 4x10mm2</t>
  </si>
  <si>
    <t>810344987</t>
  </si>
  <si>
    <t>10,0+5,0</t>
  </si>
  <si>
    <t>34111030</t>
  </si>
  <si>
    <t>kabel instalační jádro Cu plné izolace PVC plášť PVC 450/750V (CYKY) 3x1,5mm2</t>
  </si>
  <si>
    <t>-1836064292</t>
  </si>
  <si>
    <t>"VO" 3*15,0</t>
  </si>
  <si>
    <t>34111080</t>
  </si>
  <si>
    <t>kabel instalační jádro Cu plné izolace PVC plášť PVC 450/750V (CYKY) 4x16mm2</t>
  </si>
  <si>
    <t>1367353397</t>
  </si>
  <si>
    <t>"VO" 2*45,0+2*77,0+26,0</t>
  </si>
  <si>
    <t>34143159R</t>
  </si>
  <si>
    <t>TCEKFY 2p</t>
  </si>
  <si>
    <t>-388612275</t>
  </si>
  <si>
    <t>40,0+65,0</t>
  </si>
  <si>
    <t>341431599R</t>
  </si>
  <si>
    <t>TCEKFY 3p</t>
  </si>
  <si>
    <t>-671797886</t>
  </si>
  <si>
    <t>40445260</t>
  </si>
  <si>
    <t>páska upínací 12,7x0,75mm</t>
  </si>
  <si>
    <t>193284566</t>
  </si>
  <si>
    <t>404452568R</t>
  </si>
  <si>
    <t>svorka SR 02</t>
  </si>
  <si>
    <t>-1138336402</t>
  </si>
  <si>
    <t>404452569R</t>
  </si>
  <si>
    <t>svorka SR 03</t>
  </si>
  <si>
    <t>-279493614</t>
  </si>
  <si>
    <t>22-M</t>
  </si>
  <si>
    <t xml:space="preserve">  Montáže technologických zařízení pro dopravní stavby</t>
  </si>
  <si>
    <t>35822111</t>
  </si>
  <si>
    <t>jistič 1pólový-charakteristika B 16A</t>
  </si>
  <si>
    <t>-2005249692</t>
  </si>
  <si>
    <t>35822112R</t>
  </si>
  <si>
    <t>elektroměrový rozvaděč na zem vč. základu pro distribuční oblast ČEZ</t>
  </si>
  <si>
    <t>-2083915747</t>
  </si>
  <si>
    <t>404452711R</t>
  </si>
  <si>
    <t>LED - Dopravní návěstidlo 3 x 210/230V plný signál</t>
  </si>
  <si>
    <t>-395328649</t>
  </si>
  <si>
    <t>404452701R</t>
  </si>
  <si>
    <t xml:space="preserve">LED - Chodecké návěstidlo 2 x 210/230V </t>
  </si>
  <si>
    <t>-657359816</t>
  </si>
  <si>
    <t>404452703R</t>
  </si>
  <si>
    <t>LED - Dopravní návěstidlo 3 x 300/230V plný signál</t>
  </si>
  <si>
    <t>1359767449</t>
  </si>
  <si>
    <t>404452705R</t>
  </si>
  <si>
    <t>LED - Dopravní návěstidlo 1 x 300/230V žlutý chodec</t>
  </si>
  <si>
    <t>-218143300</t>
  </si>
  <si>
    <t>404452713R</t>
  </si>
  <si>
    <t>LED - Jednokomorové náv. 1 x 210/230V zelená šipka</t>
  </si>
  <si>
    <t>1518934672</t>
  </si>
  <si>
    <t>404452706R</t>
  </si>
  <si>
    <t>LED - Jednokomorové náv. 1x 300/230V vyklizovací zelené šipka  včetně kontrastního rámu</t>
  </si>
  <si>
    <t>1315820191</t>
  </si>
  <si>
    <t>404452781R</t>
  </si>
  <si>
    <t>GSM modul</t>
  </si>
  <si>
    <t>-689297056</t>
  </si>
  <si>
    <t>404452782R</t>
  </si>
  <si>
    <t>Třmen návěstidla 300 na výložník, pevný</t>
  </si>
  <si>
    <t>1210573196</t>
  </si>
  <si>
    <t>404452784R</t>
  </si>
  <si>
    <t>Chodecké tlačítko</t>
  </si>
  <si>
    <t>1204661093</t>
  </si>
  <si>
    <t>404452792R</t>
  </si>
  <si>
    <t>Jednotka pro preference BUS/IZS</t>
  </si>
  <si>
    <t>1486486662</t>
  </si>
  <si>
    <t>404452795R</t>
  </si>
  <si>
    <t>Mikroprocesorový řadič včetně SW</t>
  </si>
  <si>
    <t>909579383</t>
  </si>
  <si>
    <t>404452796R</t>
  </si>
  <si>
    <t>Základ řadiče</t>
  </si>
  <si>
    <t>1211652054</t>
  </si>
  <si>
    <t>404452797R</t>
  </si>
  <si>
    <t>Zemnící souprava řadiče</t>
  </si>
  <si>
    <t>-1366010137</t>
  </si>
  <si>
    <t>404452786R</t>
  </si>
  <si>
    <t>Jednotka pro časové ovládání zvukových návěstidel (JAZS - 1)</t>
  </si>
  <si>
    <t>1387312758</t>
  </si>
  <si>
    <t>404452787R</t>
  </si>
  <si>
    <t>Přijímače pro dálkovou aktivaci zvukových návěstidel (BPN - 1)</t>
  </si>
  <si>
    <t>-594006091</t>
  </si>
  <si>
    <t>404452788R</t>
  </si>
  <si>
    <t>Akustické návěští pro nevidomé SZN - 1</t>
  </si>
  <si>
    <t>1868431103</t>
  </si>
  <si>
    <t>404452789R</t>
  </si>
  <si>
    <t>Radiohodiny DCF</t>
  </si>
  <si>
    <t>-1535373814</t>
  </si>
  <si>
    <t>404452799R</t>
  </si>
  <si>
    <t>Videosouprava Phoenix - 2 kamery</t>
  </si>
  <si>
    <t>-966427979</t>
  </si>
  <si>
    <t xml:space="preserve">    22-M - Montáže technologických zařízení pro dopravní stavby</t>
  </si>
  <si>
    <t xml:space="preserve">      HZS - Hodinové zúčtovací sazby</t>
  </si>
  <si>
    <t>210802159</t>
  </si>
  <si>
    <t>Montáž měděných vodičů CMSM, CMFM, A03VV, AO5, CGLU, CYH, CYLY, HO3VV, HO5 5x0,75 mm2 volně</t>
  </si>
  <si>
    <t>1412677901</t>
  </si>
  <si>
    <t>10*5,0</t>
  </si>
  <si>
    <t>210802149</t>
  </si>
  <si>
    <t>Montáž měděných vodičů CMSM, CMFM, A03VV, AO5, CGLU, CYH, CYLY, HO3VV, HO5 3x0,75 mm2 volně</t>
  </si>
  <si>
    <t>-1817369117</t>
  </si>
  <si>
    <t>210802169</t>
  </si>
  <si>
    <t>Montáž měděných vodičů CMSM, CMFM, A03VV, AO5, CGLU, CYH, CYLY, HO3VV, HO5 7x0,75 mm2 volně</t>
  </si>
  <si>
    <t>666985615</t>
  </si>
  <si>
    <t>Montáže technologických zařízení pro dopravní stavby</t>
  </si>
  <si>
    <t>220060779R</t>
  </si>
  <si>
    <t>Montáž kabely - TCEKFY</t>
  </si>
  <si>
    <t>-171379296</t>
  </si>
  <si>
    <t>40+65+35</t>
  </si>
  <si>
    <t>220060789R</t>
  </si>
  <si>
    <t>Montáž kabely - FTP</t>
  </si>
  <si>
    <t>-535750558</t>
  </si>
  <si>
    <t>220110346</t>
  </si>
  <si>
    <t>Montáž štítku kabelového průběžného</t>
  </si>
  <si>
    <t>-1398889003</t>
  </si>
  <si>
    <t>220111759R</t>
  </si>
  <si>
    <t>Uzemnění řadičové skříně</t>
  </si>
  <si>
    <t>1875023336</t>
  </si>
  <si>
    <t>220111869R</t>
  </si>
  <si>
    <t>Nátěr zemnícího pásku/drátu</t>
  </si>
  <si>
    <t>1163530373</t>
  </si>
  <si>
    <t>220281399R</t>
  </si>
  <si>
    <t>Montáž silnostěnná MT</t>
  </si>
  <si>
    <t>1785030253</t>
  </si>
  <si>
    <t>45+45</t>
  </si>
  <si>
    <t>220300529R</t>
  </si>
  <si>
    <t>Ukončení šňůr lisovací trubičkou</t>
  </si>
  <si>
    <t>-783982360</t>
  </si>
  <si>
    <t>220300621</t>
  </si>
  <si>
    <t>Ukončení návěstního kabelu nelepící páskou do 5x1/1,5</t>
  </si>
  <si>
    <t>-155747944</t>
  </si>
  <si>
    <t>220300623</t>
  </si>
  <si>
    <t>Ukončení návěstního kabelu nelepící páskou do 12x1/1,5</t>
  </si>
  <si>
    <t>170149820</t>
  </si>
  <si>
    <t>220300625</t>
  </si>
  <si>
    <t>Ukončení návěstního kabelu nelepící páskou do 24x1/1,5</t>
  </si>
  <si>
    <t>-1725239502</t>
  </si>
  <si>
    <t>220300692R</t>
  </si>
  <si>
    <t>Ukončení kabelu nelepící páskou do 4x1/16</t>
  </si>
  <si>
    <t>1947612127</t>
  </si>
  <si>
    <t>220300627</t>
  </si>
  <si>
    <t>Ukončení kabelu TCEKFY</t>
  </si>
  <si>
    <t>210273375</t>
  </si>
  <si>
    <t>220960137R</t>
  </si>
  <si>
    <t>Montáž světla VO vč. plošiny</t>
  </si>
  <si>
    <t>-2133108743</t>
  </si>
  <si>
    <t>220960182R</t>
  </si>
  <si>
    <t>Softwarová úprava řadiče pro preferenci BUS/IZS</t>
  </si>
  <si>
    <t>-34930196</t>
  </si>
  <si>
    <t>220552561R</t>
  </si>
  <si>
    <t>Drátová forma kabelů do 10 vodičů</t>
  </si>
  <si>
    <t>948591059</t>
  </si>
  <si>
    <t>220552562R</t>
  </si>
  <si>
    <t>Drátová forma kabelů do 20 vodičů</t>
  </si>
  <si>
    <t>-1143273976</t>
  </si>
  <si>
    <t>220552563R</t>
  </si>
  <si>
    <t>Drátová forma kabelů do 30 vodičů</t>
  </si>
  <si>
    <t>1784281586</t>
  </si>
  <si>
    <t>220860067R</t>
  </si>
  <si>
    <t>Montáž přijímače pro dálkovou aktivaci zvukových návěstidel (BPN - 1)</t>
  </si>
  <si>
    <t>-748126967</t>
  </si>
  <si>
    <t>220860068R</t>
  </si>
  <si>
    <t>Montáž jednotky pro časové ovládání zvukových návěstidel (JAZS - 1)</t>
  </si>
  <si>
    <t>496711198</t>
  </si>
  <si>
    <t>220860069R</t>
  </si>
  <si>
    <t>Montáž akustické signalizace SZN-1</t>
  </si>
  <si>
    <t>916072782</t>
  </si>
  <si>
    <t>220960005</t>
  </si>
  <si>
    <t>Montáž výložníku na stožár</t>
  </si>
  <si>
    <t>-294576711</t>
  </si>
  <si>
    <t>220960006R</t>
  </si>
  <si>
    <t>Montáž třmenu návěstidla na výložníku</t>
  </si>
  <si>
    <t>810671083</t>
  </si>
  <si>
    <t>220960007R</t>
  </si>
  <si>
    <t>Montáž třmenu videodetekce</t>
  </si>
  <si>
    <t>806779576</t>
  </si>
  <si>
    <t>220960044R</t>
  </si>
  <si>
    <t>Montáž sestaveného návěstidla na výložník</t>
  </si>
  <si>
    <t>807953343</t>
  </si>
  <si>
    <t>220960049R</t>
  </si>
  <si>
    <t>Montáž sestaveného návěstidla na stožár</t>
  </si>
  <si>
    <t>-759938507</t>
  </si>
  <si>
    <t>220960122R</t>
  </si>
  <si>
    <t>Montáž a nastavení videokamer</t>
  </si>
  <si>
    <t>712215579</t>
  </si>
  <si>
    <t>220960126</t>
  </si>
  <si>
    <t>Montáž tlačítka pro chodce na stožár</t>
  </si>
  <si>
    <t>-413999645</t>
  </si>
  <si>
    <t>220960129R</t>
  </si>
  <si>
    <t>Montáž dopravního videodetektoru</t>
  </si>
  <si>
    <t>-1646746977</t>
  </si>
  <si>
    <t>220960138R</t>
  </si>
  <si>
    <t>Montáž stožárové výzbroje</t>
  </si>
  <si>
    <t>-1131313159</t>
  </si>
  <si>
    <t>220960139R</t>
  </si>
  <si>
    <t>Montáž stožárové svorkovnice</t>
  </si>
  <si>
    <t>-708876077</t>
  </si>
  <si>
    <t>220960183R</t>
  </si>
  <si>
    <t>Montáž mikroprocesorového řadiče</t>
  </si>
  <si>
    <t>-2103847928</t>
  </si>
  <si>
    <t>Poznámka k položce:
Mikroprocesorový řadič včetně SW</t>
  </si>
  <si>
    <t>220960184R</t>
  </si>
  <si>
    <t>Montáž elektroměrového rozvaděče</t>
  </si>
  <si>
    <t>-679458964</t>
  </si>
  <si>
    <t>220960191</t>
  </si>
  <si>
    <t>Regulace a aktivace jedné signální skupiny s použitím montážní plošiny</t>
  </si>
  <si>
    <t>811122462</t>
  </si>
  <si>
    <t>220960191R</t>
  </si>
  <si>
    <t>Konfigurace virtuálních detekčních smyček</t>
  </si>
  <si>
    <t>612957748</t>
  </si>
  <si>
    <t>220960192R</t>
  </si>
  <si>
    <t>Doladění pozic smyček, monitoring</t>
  </si>
  <si>
    <t>1871873185</t>
  </si>
  <si>
    <t>220960196</t>
  </si>
  <si>
    <t>Regulace a aktivace každé další signální skupiny s použitím montážní plošiny</t>
  </si>
  <si>
    <t>-1437153768</t>
  </si>
  <si>
    <t>220960197</t>
  </si>
  <si>
    <t>Regulace a aktivace každé další signální skupiny bez použití montážní plošiny</t>
  </si>
  <si>
    <t>-226216765</t>
  </si>
  <si>
    <t>220960308R</t>
  </si>
  <si>
    <t>Příprava ke komplexnímu vyzkoušení SSZ</t>
  </si>
  <si>
    <t>hod</t>
  </si>
  <si>
    <t>-1798352223</t>
  </si>
  <si>
    <t>220960309R</t>
  </si>
  <si>
    <t>Komplexní vyzkoušení SSZ</t>
  </si>
  <si>
    <t>-1674552341</t>
  </si>
  <si>
    <t>220960449R</t>
  </si>
  <si>
    <t>Uvedení zařízení SSZ do provozu po přepnutí na blikající žlutou se zajištěním v řadiči</t>
  </si>
  <si>
    <t>-1573126288</t>
  </si>
  <si>
    <t>22096049R</t>
  </si>
  <si>
    <t>Přepnutí SSZ na blikající žlutou a zajištění v řadiči</t>
  </si>
  <si>
    <t>1937382890</t>
  </si>
  <si>
    <t>HZS</t>
  </si>
  <si>
    <t>Hodinové zúčtovací sazby</t>
  </si>
  <si>
    <t>HZS3239R</t>
  </si>
  <si>
    <t>Montážní práce oceněné HZS</t>
  </si>
  <si>
    <t>1362173552</t>
  </si>
  <si>
    <t>220111492R</t>
  </si>
  <si>
    <t>Demontáž-drát forma kabelů do 20 vodičů</t>
  </si>
  <si>
    <t>-1646723010</t>
  </si>
  <si>
    <t>220111493R</t>
  </si>
  <si>
    <t>Demontáž-drát forma kabelů do 30 vodičů</t>
  </si>
  <si>
    <t>1984292806</t>
  </si>
  <si>
    <t>220182091R</t>
  </si>
  <si>
    <t>Demontáž řadiče</t>
  </si>
  <si>
    <t>640531977</t>
  </si>
  <si>
    <t>220182092R</t>
  </si>
  <si>
    <t>Demontáž uzemnění řadičové skříně</t>
  </si>
  <si>
    <t>-694780461</t>
  </si>
  <si>
    <t>220700691R</t>
  </si>
  <si>
    <t xml:space="preserve">Demontáž chodeckého stožáru </t>
  </si>
  <si>
    <t>-1783381861</t>
  </si>
  <si>
    <t>220700692R</t>
  </si>
  <si>
    <t>Demontáž výložníkového stožáru</t>
  </si>
  <si>
    <t>-1393277314</t>
  </si>
  <si>
    <t>220700693R</t>
  </si>
  <si>
    <t>Demontáž výložníkových ramen</t>
  </si>
  <si>
    <t>623259307</t>
  </si>
  <si>
    <t>220700694R</t>
  </si>
  <si>
    <t>Demontáž návěstidla na stožáru</t>
  </si>
  <si>
    <t>1227062098</t>
  </si>
  <si>
    <t>220700695R</t>
  </si>
  <si>
    <t>Demontáž návěstidla na výložníku</t>
  </si>
  <si>
    <t>1421879246</t>
  </si>
  <si>
    <t>220700696R</t>
  </si>
  <si>
    <t>Demontáž třmenu návěstidla pro montáž na výložník</t>
  </si>
  <si>
    <t>-1502039814</t>
  </si>
  <si>
    <t>220700698R</t>
  </si>
  <si>
    <t>Demontáž stožárové svorkovnice</t>
  </si>
  <si>
    <t>1869573496</t>
  </si>
  <si>
    <t>220700699R</t>
  </si>
  <si>
    <t>Demontáž kabelu ze stořárové svorkovnice</t>
  </si>
  <si>
    <t>-752962982</t>
  </si>
  <si>
    <t xml:space="preserve">    46-M - Zemní práce při extr.mont.pracích</t>
  </si>
  <si>
    <t xml:space="preserve">    VRN4 - Inženýrská činnost</t>
  </si>
  <si>
    <t>741122122</t>
  </si>
  <si>
    <t>Montáž kabel Cu plný kulatý žíla 3x1,5 až 6 mm2 zatažený v trubkách (např. CYKY)</t>
  </si>
  <si>
    <t>1640282089</t>
  </si>
  <si>
    <t>741122133</t>
  </si>
  <si>
    <t>Montáž kabel Cu plný kulatý žíla 4x10 mm2 zatažený v trubkách (např. CYKY)</t>
  </si>
  <si>
    <t>633758217</t>
  </si>
  <si>
    <t>741122134</t>
  </si>
  <si>
    <t>Montáž kabel Cu plný kulatý žíla 4x16 až 25 mm2 zatažený v trubkách (např. CYKY)</t>
  </si>
  <si>
    <t>-1511534388</t>
  </si>
  <si>
    <t>741122148</t>
  </si>
  <si>
    <t>Montáž kabel Cu plný kulatý žíla 12x1,5 mm2 zatažený v trubkách (např. CYKY)</t>
  </si>
  <si>
    <t>243335165</t>
  </si>
  <si>
    <t>741122153</t>
  </si>
  <si>
    <t>Montáž kabel Cu plný kulatý žíla 24x1,5 mm2 zatažený v trubkách (např. CYKY)</t>
  </si>
  <si>
    <t>-610356063</t>
  </si>
  <si>
    <t>741320105</t>
  </si>
  <si>
    <t>Montáž jističů jednopólových nn do 25 A ve skříni</t>
  </si>
  <si>
    <t>1357145431</t>
  </si>
  <si>
    <t>210220022</t>
  </si>
  <si>
    <t>Montáž uzemňovacího vedení vodičů FeZn pomocí svorek v zemi drátem do 10 mm ve městské zástavbě</t>
  </si>
  <si>
    <t>-10924860</t>
  </si>
  <si>
    <t>"SSZ" 92,0</t>
  </si>
  <si>
    <t>220060423</t>
  </si>
  <si>
    <t>Položení ochranné trubky do kabelového lože průměru 110 mm</t>
  </si>
  <si>
    <t>494952842</t>
  </si>
  <si>
    <t>220060429R</t>
  </si>
  <si>
    <t>Položení ochranné trubky do kabelového lože průměru 50 mm</t>
  </si>
  <si>
    <t>-1054092842</t>
  </si>
  <si>
    <t>220060439R</t>
  </si>
  <si>
    <t>Položení ochranné trubky do kabelového lože průměru 63 mm</t>
  </si>
  <si>
    <t>1675388678</t>
  </si>
  <si>
    <t>220731519R</t>
  </si>
  <si>
    <t>Montáž uzemění stožárů</t>
  </si>
  <si>
    <t>-1471465364</t>
  </si>
  <si>
    <t>220960003</t>
  </si>
  <si>
    <t>1323324110</t>
  </si>
  <si>
    <t>220960091R</t>
  </si>
  <si>
    <t>Montáž základu řadiče vč dodání betonu</t>
  </si>
  <si>
    <t>1392144176</t>
  </si>
  <si>
    <t>220960097R</t>
  </si>
  <si>
    <t>Montáž základu elektroměrového rozvaděče vč dodání betonu</t>
  </si>
  <si>
    <t>-1964272934</t>
  </si>
  <si>
    <t>220960092R</t>
  </si>
  <si>
    <t>Montáž základu chodeckého stožáru vč. betonu + montáž chodeckého stořáru na základ</t>
  </si>
  <si>
    <t>-330627581</t>
  </si>
  <si>
    <t>46-M</t>
  </si>
  <si>
    <t>Zemní práce při extr.mont.pracích</t>
  </si>
  <si>
    <t>460010022</t>
  </si>
  <si>
    <t>Vytyčení trasy vedení kabelového podzemního podél silnice</t>
  </si>
  <si>
    <t>km</t>
  </si>
  <si>
    <t>226969442</t>
  </si>
  <si>
    <t>460131112</t>
  </si>
  <si>
    <t>Hloubení nezapažených jam při elektromontážích ručně v hornině tř I skupiny 2</t>
  </si>
  <si>
    <t>-856159601</t>
  </si>
  <si>
    <t>2*1,3*1,3*1,0+5*0,9*0,9*0,9</t>
  </si>
  <si>
    <t>460391122</t>
  </si>
  <si>
    <t>Zásyp jam při elektromontážích ručně se zhutněním z hornin třídy I skupiny 2</t>
  </si>
  <si>
    <t>-1267649347</t>
  </si>
  <si>
    <t>7,025-(2*0,9*0,9*0,5+5*0,6*0,6*0,5)</t>
  </si>
  <si>
    <t>460150149R</t>
  </si>
  <si>
    <t>Hloubení kabelových zapažených i nezapažených rýh ručně š 35 cm, hl 60 cm, v hornině tř 3-4</t>
  </si>
  <si>
    <t>-1087017348</t>
  </si>
  <si>
    <t>6,4+1,0+2,2+3,0+9,4+4,4+1,1+2,3+1,4+8,2+2,7+2,7+11,3</t>
  </si>
  <si>
    <t>460150709R</t>
  </si>
  <si>
    <t>Hloubení kabelových zapažených i nezapažených rýh ručně š 65 cm, hl 140 cm, v hornině tř 3-4</t>
  </si>
  <si>
    <t>378289732</t>
  </si>
  <si>
    <t>12,2+12,4</t>
  </si>
  <si>
    <t>460150909R</t>
  </si>
  <si>
    <t>Hloubení kabelových zapažených i nezapažených rýh ručně š 80 cm, hl 140 cm, v hornině tř 3-4</t>
  </si>
  <si>
    <t>1634777493</t>
  </si>
  <si>
    <t>460421107R</t>
  </si>
  <si>
    <t>Lože kabelů z písku nebo štěrkopísku tl 10 cm nad kabel, bez zakrytí, šířky lože do 35 cm</t>
  </si>
  <si>
    <t>521354551</t>
  </si>
  <si>
    <t>460421109R</t>
  </si>
  <si>
    <t>Lože kabelů z písku nebo štěrkopísku tl 10 cm nad kabel, bez zakrytí, šířky lože do 65 cm</t>
  </si>
  <si>
    <t>972661765</t>
  </si>
  <si>
    <t>460421110R</t>
  </si>
  <si>
    <t>Lože kabelů z písku nebo štěrkopísku tl 10 cm nad kabel, bez zakrytí, šířky lože do 80 cm</t>
  </si>
  <si>
    <t>-548739651</t>
  </si>
  <si>
    <t>460560149R</t>
  </si>
  <si>
    <t>Zásyp rýh ručně šířky 35 cm, hloubky 60 cm, z horniny třídy 3-4</t>
  </si>
  <si>
    <t>-1753636769</t>
  </si>
  <si>
    <t>Poznámka k položce:
vč. hutnění</t>
  </si>
  <si>
    <t>460560709R</t>
  </si>
  <si>
    <t>Zásyp rýh ručně šířky 65 cm, hloubky 140 cm, z horniny třídy 3-4</t>
  </si>
  <si>
    <t>106821667</t>
  </si>
  <si>
    <t>460560909R</t>
  </si>
  <si>
    <t>Zásyp rýh ručně šířky 80 cm, hloubky 140 cm, z horniny třídy 3-4</t>
  </si>
  <si>
    <t>-1802404612</t>
  </si>
  <si>
    <t>460341113</t>
  </si>
  <si>
    <t>Vodorovné přemístění horniny jakékoliv třídy dopravními prostředky při elektromontážích do 1000 m</t>
  </si>
  <si>
    <t>-396056729</t>
  </si>
  <si>
    <t>460341121</t>
  </si>
  <si>
    <t>Příplatek k vodorovnému přemístění horniny dopravními prostředky při elektromontážích za každých dalších 1000 m</t>
  </si>
  <si>
    <t>1979701572</t>
  </si>
  <si>
    <t>460600096R</t>
  </si>
  <si>
    <t>Uložení sypaniny na skládky</t>
  </si>
  <si>
    <t>1955809359</t>
  </si>
  <si>
    <t>460600097R</t>
  </si>
  <si>
    <t>Poplatek za uložení odpadu ze sypaniny na skládce (skládkovné)</t>
  </si>
  <si>
    <t>-2010725169</t>
  </si>
  <si>
    <t>899623167R</t>
  </si>
  <si>
    <t>Obetonování potrubí nebo zdiva stok betonem prostým tř. C 20/25 v otevřeném výkopu š. 65 cm</t>
  </si>
  <si>
    <t>825547232</t>
  </si>
  <si>
    <t>899623168R</t>
  </si>
  <si>
    <t>Obetonování potrubí nebo zdiva stok betonem prostým tř. C 20/25 v otevřeném výkopu š. 80 cm</t>
  </si>
  <si>
    <t>1501869415</t>
  </si>
  <si>
    <t>043002099R</t>
  </si>
  <si>
    <t>Hutnící zkoušky</t>
  </si>
  <si>
    <t>649986817</t>
  </si>
  <si>
    <t xml:space="preserve">SO403 - Přeložky stožárů trakce </t>
  </si>
  <si>
    <t>741 - Elektromontáže - trakční vedení</t>
  </si>
  <si>
    <t>46-M - Zemní práce při extr.mont.pracích</t>
  </si>
  <si>
    <t xml:space="preserve">    9 - Ostatní konstrukce a práce-bourání</t>
  </si>
  <si>
    <t xml:space="preserve">    OST - Ostatní</t>
  </si>
  <si>
    <t>Elektromontáže - trakční vedení</t>
  </si>
  <si>
    <t>210030911R</t>
  </si>
  <si>
    <t>Montáž stožárů pro trolejové vedení, ocelových, trubkových stožárů bez ohledu na hmotnost, vč. vytvoření límce</t>
  </si>
  <si>
    <t>31674109R</t>
  </si>
  <si>
    <t>Trakční stožár ocelový , trubkový,  metalizovaný</t>
  </si>
  <si>
    <t>ks</t>
  </si>
  <si>
    <t>Poznámka k položce:
Poznámka k položce:  DO10 - 22 kN-------3 ks</t>
  </si>
  <si>
    <t>R256468 L37</t>
  </si>
  <si>
    <t>Objímka se třmenem tenká na stožár pr. 168 mm s vidlicí L37 (nerez)</t>
  </si>
  <si>
    <t>R00615</t>
  </si>
  <si>
    <t>Rozebiratelné ukončení lana N 35 s izolátorem</t>
  </si>
  <si>
    <t>R00612</t>
  </si>
  <si>
    <t>Ukončení lana N35 s izolátorem a nap. šroubem</t>
  </si>
  <si>
    <t>R00631</t>
  </si>
  <si>
    <t>Nerozebiratelné trojsměrné spojení lan 35 mm2 kroužkem</t>
  </si>
  <si>
    <t>R00253</t>
  </si>
  <si>
    <t>Komplet závěsu DELTA na lano 25-50 mm2</t>
  </si>
  <si>
    <t>R00259</t>
  </si>
  <si>
    <t>Komplet závěsu DELTA navýložník</t>
  </si>
  <si>
    <t>R00028</t>
  </si>
  <si>
    <t>TBUS  závěs do oblouku 5-7° na výložník</t>
  </si>
  <si>
    <t>R00034</t>
  </si>
  <si>
    <t>TBUS  závěs do oblouku 13-30° na lano</t>
  </si>
  <si>
    <t>R00098</t>
  </si>
  <si>
    <t>Dvojité pevné kotvení   2xTD 100 mm2</t>
  </si>
  <si>
    <t>R00099</t>
  </si>
  <si>
    <t>Pevné kotvení TBS 2x TD100mm2</t>
  </si>
  <si>
    <t>R247122</t>
  </si>
  <si>
    <t>Spojka troleje dvoudílná pro TRAM/TBUS</t>
  </si>
  <si>
    <t>4+4</t>
  </si>
  <si>
    <t>R271110</t>
  </si>
  <si>
    <t>Drát trolejový Cu Ri 100mm2</t>
  </si>
  <si>
    <t>Poznámka k položce:
Poznámka k položce: VIZ MONTÁŽNÍ TABULKA</t>
  </si>
  <si>
    <t>688</t>
  </si>
  <si>
    <t>R271250</t>
  </si>
  <si>
    <t>Lano nerez 50mm2</t>
  </si>
  <si>
    <t>R271235</t>
  </si>
  <si>
    <t>Lano nerez 35mm2</t>
  </si>
  <si>
    <t>210030911RD</t>
  </si>
  <si>
    <t>Demontáž- sloup nn ocelový trubkový jednoduchý do 12 m</t>
  </si>
  <si>
    <t>Poznámka k položce:
Poznámka k položce:  vč. odvozu do areálu správce</t>
  </si>
  <si>
    <t>R10050</t>
  </si>
  <si>
    <t>Montáž -Trolejové vedení</t>
  </si>
  <si>
    <t>Poznámka k položce:
Poznámka k položce: montážní vozidlo s posádkou</t>
  </si>
  <si>
    <t>R10051</t>
  </si>
  <si>
    <t>Montáž</t>
  </si>
  <si>
    <t>R10056</t>
  </si>
  <si>
    <t>Demontáž -Trolejové vedení</t>
  </si>
  <si>
    <t>Poznámka k položce:
Poznámka k položce: vč. odvozu do areálu správce</t>
  </si>
  <si>
    <t>460010025</t>
  </si>
  <si>
    <t>Vytyčení trasy inženýrských sítí v zastavěném prostoru</t>
  </si>
  <si>
    <t>460050804</t>
  </si>
  <si>
    <t>Hloubení nezapažených jam ručně pro stožáry s přemístěním výkopku do vzdálenosti 3 m od okraje jámy nebo naložením na dopravní prostředek, včetně zásypu, zhutnění a urovnání povrchu ostatních typů v hornině třídy 4</t>
  </si>
  <si>
    <t>(1,4*1,8*2,2)+(1,4*1,8*3,5)</t>
  </si>
  <si>
    <t>1,2*2,2*2,0</t>
  </si>
  <si>
    <t>460080035</t>
  </si>
  <si>
    <t>Základové konstrukce  základ bez bednění do rostlé zeminy z monolitického železobetonu bez výztuže tř. C 25/30</t>
  </si>
  <si>
    <t>Poznámka k položce:
Poznámka k položce:  vč. dopravy</t>
  </si>
  <si>
    <t>2*(1,4*1,8*2,2)</t>
  </si>
  <si>
    <t>58933331</t>
  </si>
  <si>
    <t>beton C 30/37 XF3 kamenivo frakce 0/8</t>
  </si>
  <si>
    <t>Poznámka k položce:
Poznámka k položce:  bet.límec</t>
  </si>
  <si>
    <t>3*0,5</t>
  </si>
  <si>
    <t>trubka elektroinstalační ohebná dvouplášťová korugovaná D 94/110 mm, HDPE+LDPE</t>
  </si>
  <si>
    <t>Poznámka k položce:
Poznámka k položce: chráničky pro VO do základů</t>
  </si>
  <si>
    <t>2*3</t>
  </si>
  <si>
    <t>460080042</t>
  </si>
  <si>
    <t>Základové konstrukce - výztuž základové konstrukce z betonářské oceli 10505</t>
  </si>
  <si>
    <t>3*0,017</t>
  </si>
  <si>
    <t>460120014</t>
  </si>
  <si>
    <t>Ostatní zemní práce při stavbě nadzemních vedení  zásyp jam ručně včetně upěchování a uložení výkopku ve vrstvách, a úpravy povrchu, v hornině třídy 4</t>
  </si>
  <si>
    <t>(1,4*1,8*1,5)</t>
  </si>
  <si>
    <t>460600061</t>
  </si>
  <si>
    <t>Přemístění (odvoz) horniny, suti a vybouraných hmot odvoz suti a vybouraných hmot do 1 km</t>
  </si>
  <si>
    <t>((1,4*1,8*2,2)+(1,4*1,8*3,5))*1,8</t>
  </si>
  <si>
    <t>1,2*2,2*2,0*1,8</t>
  </si>
  <si>
    <t>460600071</t>
  </si>
  <si>
    <t>Přemístění (odvoz) horniny, suti a vybouraných hmot  odvoz suti a vybouraných hmot Příplatek k ceně za každý další i započatý 1 km</t>
  </si>
  <si>
    <t>35,359*10"km</t>
  </si>
  <si>
    <t>946202500</t>
  </si>
  <si>
    <t>uložení odpadu kód 170904 směsné stavební a demoliční</t>
  </si>
  <si>
    <t>2*(1,4*1,8*2,2)*1,8</t>
  </si>
  <si>
    <t>Ostatní konstrukce a práce-bourání</t>
  </si>
  <si>
    <t>961044111</t>
  </si>
  <si>
    <t>Bourání základů z betonu prostého</t>
  </si>
  <si>
    <t>3*6"m3</t>
  </si>
  <si>
    <t>997002511</t>
  </si>
  <si>
    <t>Vodorovné přemístění suti a vybouraných hmot  bez naložení, se složením a hrubým urovnáním na vzdálenost do 1 km</t>
  </si>
  <si>
    <t>3*6*2,4</t>
  </si>
  <si>
    <t>997002519</t>
  </si>
  <si>
    <t>Vodorovné přemístění suti a vybouraných hmot  bez naložení, se složením a hrubým urovnáním Příplatek k ceně za každý další i započatý 1 km přes 1 km</t>
  </si>
  <si>
    <t>66</t>
  </si>
  <si>
    <t>3*6*2,4*10"km</t>
  </si>
  <si>
    <t>997002611</t>
  </si>
  <si>
    <t>Nakládání suti a vybouraných hmot na dopravní prostředek  pro vodorovné přemístění</t>
  </si>
  <si>
    <t>68</t>
  </si>
  <si>
    <t>94620002</t>
  </si>
  <si>
    <t>poplatek za uložení stavebního odpadu betonového zatříděného kódem 17 01 01</t>
  </si>
  <si>
    <t>70</t>
  </si>
  <si>
    <t>OST</t>
  </si>
  <si>
    <t>Ostatní</t>
  </si>
  <si>
    <t>HZS0001</t>
  </si>
  <si>
    <t>Hodinová zúčtovací sazba technik dopravního podniku - manipulace na síti, zajištění, přepnutí vedení</t>
  </si>
  <si>
    <t>262144</t>
  </si>
  <si>
    <t>72</t>
  </si>
  <si>
    <t>HZS4112</t>
  </si>
  <si>
    <t>Hodinová zúčtovací sazba řidič speciálních vozidel</t>
  </si>
  <si>
    <t>74</t>
  </si>
  <si>
    <t>HZS4121</t>
  </si>
  <si>
    <t>Hodinová zúčtovací sazba obsluha strojů</t>
  </si>
  <si>
    <t>76</t>
  </si>
  <si>
    <t>HZS4131</t>
  </si>
  <si>
    <t>Hodinová zúčtovací sazba jeřábník</t>
  </si>
  <si>
    <t>78</t>
  </si>
  <si>
    <t>HZS4141</t>
  </si>
  <si>
    <t>Hodinová zúčtovací sazba vazač břemen</t>
  </si>
  <si>
    <t>80</t>
  </si>
  <si>
    <t>HZS4212</t>
  </si>
  <si>
    <t>Hodinová zúčtovací sazba revizní technik specialista</t>
  </si>
  <si>
    <t>82</t>
  </si>
  <si>
    <t>HZS4222</t>
  </si>
  <si>
    <t>Hodinová zúčtovací sazba geodet specialista</t>
  </si>
  <si>
    <t>84</t>
  </si>
  <si>
    <t>HZS4232</t>
  </si>
  <si>
    <t>Hodinová zúčtovací sazba technik odborný</t>
  </si>
  <si>
    <t>86</t>
  </si>
  <si>
    <t>012103000</t>
  </si>
  <si>
    <t>Geodetické práce před výstavbou</t>
  </si>
  <si>
    <t>88</t>
  </si>
  <si>
    <t>Poznámka k položce:
Poznámka k položce:  geodet. vytyčení  inž. sítí geodet. vytyčení  polohy stožárů</t>
  </si>
  <si>
    <t>012303000</t>
  </si>
  <si>
    <t>Geodetické práce po výstavbě</t>
  </si>
  <si>
    <t>90</t>
  </si>
  <si>
    <t>Poznámka k položce:
Poznámka k položce:  geodet. zaměření stožárů</t>
  </si>
  <si>
    <t>012403000</t>
  </si>
  <si>
    <t>Kartografické práce</t>
  </si>
  <si>
    <t>92</t>
  </si>
  <si>
    <t>Poznámka k položce:
Poznámka k položce:   Vyhotovení geometrického plánu  položka zahrnuje:          - přípravu podkladů, vyhotovení žádosti pro vklad na katastrální úřad   - polní práce spojené s vyhotovením geometrického plánu   - výpočetní a grafické kancelářské práce   - úřední ověření výsledného elaborátu   - schválení návrhu vkladu do katastru nemovitostí příslušným katastrálním úřadem</t>
  </si>
  <si>
    <t>94</t>
  </si>
  <si>
    <t>044002000.1</t>
  </si>
  <si>
    <t>Revize+ tech.bezpečnostní zkouška+ Průkaz způsobilosti UTZ/E</t>
  </si>
  <si>
    <t>96</t>
  </si>
  <si>
    <t>SO404 - Přeložky stožárů VO</t>
  </si>
  <si>
    <t>M - M - Přeložka VO</t>
  </si>
  <si>
    <t xml:space="preserve">    21-M - 21-M</t>
  </si>
  <si>
    <t>M - Přeložka VO</t>
  </si>
  <si>
    <t>210204011D</t>
  </si>
  <si>
    <t>Demontáž stožárů osvětlení, bez zemních prací  ocelových samostatně stojících, délky do 12 m</t>
  </si>
  <si>
    <t>210010124</t>
  </si>
  <si>
    <t>Montáž trubek ochranných plastových tuhých D do 90 mm uložených volně</t>
  </si>
  <si>
    <t>345713520</t>
  </si>
  <si>
    <t>trubka elektroinstalační ohebná Kopoflex, HDPE+LDPE KF 09063</t>
  </si>
  <si>
    <t>210202013</t>
  </si>
  <si>
    <t>Montáž svítidel výbojkových závěsných na výložník-</t>
  </si>
  <si>
    <t>34844471</t>
  </si>
  <si>
    <t>výložník obloukový pro svítidlo  jednoduchý</t>
  </si>
  <si>
    <t>Poznámka k položce:
Poznámka k položce: 1x 2,5m  1x1m</t>
  </si>
  <si>
    <t>34774007R</t>
  </si>
  <si>
    <t>svítidlo veřejného osvětlení LED, 2700K stmívatelné</t>
  </si>
  <si>
    <t>Poznámka k položce:
Poznámka k položce: např.svítidlo SATHEA SATHEON 40W 72U</t>
  </si>
  <si>
    <t>210204201</t>
  </si>
  <si>
    <t>Montáž elektrovýzbroje stožárů osvětlení 1 okruh</t>
  </si>
  <si>
    <t>R35713118</t>
  </si>
  <si>
    <t>Stožárová rozvodnice do stožáru, jištění 10A</t>
  </si>
  <si>
    <t>210800005</t>
  </si>
  <si>
    <t>Montáž měděných vodičů CYKY 3x2,5 mm2</t>
  </si>
  <si>
    <t>2*10</t>
  </si>
  <si>
    <t>341421580</t>
  </si>
  <si>
    <t>vodič silový s Cu jádrem CYKY3x2,5 mm2</t>
  </si>
  <si>
    <t>210812035</t>
  </si>
  <si>
    <t>Montáž izolovaných kabelů měděných do 1 kV bez ukončení plných a kulatých (např. CYKY, CHKE-R) uložených volně nebo v liště počtu a průřezu žil 4x16 mm2</t>
  </si>
  <si>
    <t>45+40+30+10</t>
  </si>
  <si>
    <t>kabel silový s Cu jádrem 1kV 4x16mm2 (CYKY)</t>
  </si>
  <si>
    <t>220111776</t>
  </si>
  <si>
    <t>Montáž vedení uzemňovací v zemi z drátu FeZn do 120 mm2</t>
  </si>
  <si>
    <t>354410730</t>
  </si>
  <si>
    <t>Zemnící pásek průměr 10 mm FeZn</t>
  </si>
  <si>
    <t>120*0,95</t>
  </si>
  <si>
    <t>210100005</t>
  </si>
  <si>
    <t>Ukončení vodičů izolovaných s označením a zapojením  v rozváděči nebo na přístroji průřezu žíly do 35 mm2</t>
  </si>
  <si>
    <t>34567114</t>
  </si>
  <si>
    <t>oko kabelové Cu 1-36kV lisovací 10x5</t>
  </si>
  <si>
    <t>R000005D</t>
  </si>
  <si>
    <t>Demontáž kabelového  vedení VO</t>
  </si>
  <si>
    <t>R000006D</t>
  </si>
  <si>
    <t>Demontáž svítidel výbojkových venkovních</t>
  </si>
  <si>
    <t>R29</t>
  </si>
  <si>
    <t>Zkoušky a prohlídky el rozvodů a zařízení celková prohlídka pro objem mtž prací do 1 000 000 Kč</t>
  </si>
  <si>
    <t>460151553</t>
  </si>
  <si>
    <t>Hloubení zapažených i nezapažených kabelových rýh ručně včetně urovnání dna s přemístěním výkopku do vzdálenosti 3 m od okraje jámy nebo naložením na dopravní prostředek ostatních rozměrů, v hornině třídy 3</t>
  </si>
  <si>
    <t>120*0,5*0,6</t>
  </si>
  <si>
    <t>460260001R</t>
  </si>
  <si>
    <t>Ostatní práce při stavbě kabelových vedení  zatažení lana včetně odvinutí a napojení do kanálu nebo tvárnicové trasy</t>
  </si>
  <si>
    <t>460300001</t>
  </si>
  <si>
    <t>Zásyp jam strojně  s uložením výkopku ve vrstvách včetně zhutnění a urovnání povrchu v zástavbě</t>
  </si>
  <si>
    <t>36*0,5</t>
  </si>
  <si>
    <t>460421082</t>
  </si>
  <si>
    <t>Kabelové lože včetně podsypu, zhutnění a urovnání povrchu  z písku nebo štěrkopísku tloušťky 5 cm nad kabel zakryté plastovou fólií, šířky lože přes 25 do 50 cm</t>
  </si>
  <si>
    <t>460490014</t>
  </si>
  <si>
    <t>Krytí kabelů, spojek, koncovek a odbočnic  kabelů výstražnou fólií z PVC včetně vyrovnání povrchu rýhy, rozvinutí a uložení fólie do rýhy, fólie šířky do 40cm</t>
  </si>
  <si>
    <t>460120018</t>
  </si>
  <si>
    <t>Ostatní zemní práce při stavbě nadzemních vedení  naložení výkopku ručně, z hornin třídy 5 až 7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</si>
  <si>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</si>
  <si>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</si>
  <si>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Přemístění (odvoz) horniny, suti a vybouraných hmot  odvoz suti a vybouraných hmot do 1 km</t>
  </si>
  <si>
    <t>18*1,8</t>
  </si>
  <si>
    <t>Poznámka k položce:
Poznámka k položce: Poznámka k položce: geodet. vytyčení  inž. sítí geodet. vytyčení  polohy stožárů</t>
  </si>
  <si>
    <t>Poznámka k položce:
Poznámka k položce: Poznámka k položce:  geodet. zaměření stožárů</t>
  </si>
  <si>
    <t>Poznámka k položce:
Poznámka k položce:  Vyhotovení geometrického plánu  položka zahrnuje:          - přípravu podkladů, vyhotovení žádosti pro vklad na katastrální úřad   - polní práce spojené s vyhotovením geometrického plánu   - výpočetní a grafické kancelářské práce   - úřední ověření výsledného elaborátu   - schválení návrhu vkladu do katastru nemovitostí příslušným katastrálním úřadem</t>
  </si>
  <si>
    <t>Revize+ Průkaz způsobilosti VTZ</t>
  </si>
  <si>
    <t>SEZNAM FIGUR</t>
  </si>
  <si>
    <t>Výměra</t>
  </si>
  <si>
    <t xml:space="preserve"> SO 101</t>
  </si>
  <si>
    <t>Použití figury:</t>
  </si>
  <si>
    <t>0,25*(3,9+4,0)</t>
  </si>
  <si>
    <t>4,8*1,1</t>
  </si>
  <si>
    <t xml:space="preserve"> SO 102</t>
  </si>
  <si>
    <t>1025</t>
  </si>
  <si>
    <t>092104502R</t>
  </si>
  <si>
    <t xml:space="preserve">Poznámka k položce:
Provede vlastník sítě nebo vybraný dodavatel vlastníkem sítě. Fakturováno podle skutečných nákladů zadavateli. </t>
  </si>
  <si>
    <t>1026</t>
  </si>
  <si>
    <t>1027</t>
  </si>
  <si>
    <t>1028</t>
  </si>
  <si>
    <t>092104503R</t>
  </si>
  <si>
    <t>Přeložka sítí CETIN</t>
  </si>
  <si>
    <t>Přeložka sítí Vodafone (UPC)</t>
  </si>
  <si>
    <t>Datové připojení na dobu 5 let.</t>
  </si>
  <si>
    <t xml:space="preserve">Poznámka k položce:
Datový tarif 3GB/ měsíc (min. LTE). Fakturováno podle skutečných nákladů zadavateli. </t>
  </si>
  <si>
    <t>výložníkový stožár 3,0 m- středně těžký atypický</t>
  </si>
  <si>
    <t>výložníkový stožár 4,0m- středně těžký atypický</t>
  </si>
  <si>
    <t>stožár silniční, bezpaticový, třístupňový, výšky 8 m atypický</t>
  </si>
  <si>
    <t>254</t>
  </si>
  <si>
    <t>255</t>
  </si>
  <si>
    <t>3*6</t>
  </si>
  <si>
    <t>kabelový betonový žlab s krycí deskou</t>
  </si>
  <si>
    <t>34571356R</t>
  </si>
  <si>
    <t>2+2+6</t>
  </si>
  <si>
    <t>chránička dělená PVC D 110 mm</t>
  </si>
  <si>
    <t>34571357R</t>
  </si>
  <si>
    <t>Položení ochrané dělené trubky průměru 110 mm</t>
  </si>
  <si>
    <t>Položení betonového žlabu s krycí deskou</t>
  </si>
  <si>
    <t>"ČEZ" 3*6</t>
  </si>
  <si>
    <t>220060440R</t>
  </si>
  <si>
    <t>220060441R</t>
  </si>
  <si>
    <t>"ČEZ" 2 + 2+ 6</t>
  </si>
  <si>
    <t>Montáž stožáru nebo sloupku výložníkového zapušťěného vč. betonu</t>
  </si>
  <si>
    <t>Poznámka k položce:
stožár pro VO</t>
  </si>
  <si>
    <t>Poznámka k položce:
výložník pro stožár VO</t>
  </si>
  <si>
    <t>"VO" 32,0+37,0+12,0+31,1</t>
  </si>
  <si>
    <t>"ČEZ" 18+2+2+6</t>
  </si>
  <si>
    <t>7,025+10,295+2,398+1,332</t>
  </si>
  <si>
    <t>21,05*9</t>
  </si>
  <si>
    <t>21,05*1,8</t>
  </si>
  <si>
    <t>SO401,402,405</t>
  </si>
  <si>
    <t>SO 401,2,5</t>
  </si>
  <si>
    <t>SO 401,2,5 - Ostatní náklady</t>
  </si>
  <si>
    <t>SO401,402,405 - Rekonstrukce křižovatky ulic Cihlářská x Moravská, Chomutov</t>
  </si>
  <si>
    <t>SO 401,2,5 - Technologie</t>
  </si>
  <si>
    <t>SO 401,2,5 - Montážní práce</t>
  </si>
  <si>
    <t>SO 401,2,5 - Demontáže</t>
  </si>
  <si>
    <t>SO 401,2,5 - Stavebně montážní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</si>
</sst>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20" fillId="3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3" borderId="13" xfId="0" applyFont="1" applyFill="1" applyBorder="1" applyAlignment="1" applyProtection="1">
      <alignment horizontal="center" vertical="center" wrapText="1"/>
      <protection/>
    </xf>
    <xf numFmtId="0" fontId="20" fillId="3" borderId="14" xfId="0" applyFont="1" applyFill="1" applyBorder="1" applyAlignment="1" applyProtection="1">
      <alignment horizontal="center" vertical="center" wrapText="1"/>
      <protection/>
    </xf>
    <xf numFmtId="0" fontId="20" fillId="3" borderId="15" xfId="0" applyFont="1" applyFill="1" applyBorder="1" applyAlignment="1" applyProtection="1">
      <alignment horizontal="center" vertical="center" wrapText="1"/>
      <protection/>
    </xf>
    <xf numFmtId="0" fontId="20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35" fillId="0" borderId="18" xfId="0" applyFont="1" applyBorder="1" applyAlignment="1" applyProtection="1">
      <alignment horizontal="left" vertical="center"/>
      <protection/>
    </xf>
    <xf numFmtId="0" fontId="35" fillId="0" borderId="19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20" fillId="3" borderId="7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0" fillId="3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5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0" fillId="3" borderId="7" xfId="0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3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workbookViewId="0" topLeftCell="A21">
      <selection activeCell="AN11" sqref="AN1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S4" s="16" t="s">
        <v>11</v>
      </c>
    </row>
    <row r="5" spans="2:71" s="1" customFormat="1" ht="12" customHeight="1">
      <c r="B5" s="20"/>
      <c r="C5" s="21"/>
      <c r="D5" s="24" t="s">
        <v>12</v>
      </c>
      <c r="E5" s="21"/>
      <c r="F5" s="21"/>
      <c r="G5" s="21"/>
      <c r="H5" s="21"/>
      <c r="I5" s="21"/>
      <c r="J5" s="21"/>
      <c r="K5" s="270" t="s">
        <v>13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1"/>
      <c r="AQ5" s="21"/>
      <c r="AR5" s="19"/>
      <c r="BS5" s="16" t="s">
        <v>6</v>
      </c>
    </row>
    <row r="6" spans="2:71" s="1" customFormat="1" ht="36.95" customHeight="1">
      <c r="B6" s="20"/>
      <c r="C6" s="21"/>
      <c r="D6" s="26" t="s">
        <v>14</v>
      </c>
      <c r="E6" s="21"/>
      <c r="F6" s="21"/>
      <c r="G6" s="21"/>
      <c r="H6" s="21"/>
      <c r="I6" s="21"/>
      <c r="J6" s="21"/>
      <c r="K6" s="272" t="s">
        <v>15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1"/>
      <c r="AQ6" s="21"/>
      <c r="AR6" s="19"/>
      <c r="BS6" s="16" t="s">
        <v>6</v>
      </c>
    </row>
    <row r="7" spans="2:71" s="1" customFormat="1" ht="12" customHeight="1">
      <c r="B7" s="20"/>
      <c r="C7" s="21"/>
      <c r="D7" s="27" t="s">
        <v>16</v>
      </c>
      <c r="E7" s="21"/>
      <c r="F7" s="21"/>
      <c r="G7" s="21"/>
      <c r="H7" s="21"/>
      <c r="I7" s="21"/>
      <c r="J7" s="21"/>
      <c r="K7" s="25" t="s">
        <v>17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7" t="s">
        <v>18</v>
      </c>
      <c r="AL7" s="21"/>
      <c r="AM7" s="21"/>
      <c r="AN7" s="25" t="s">
        <v>19</v>
      </c>
      <c r="AO7" s="21"/>
      <c r="AP7" s="21"/>
      <c r="AQ7" s="21"/>
      <c r="AR7" s="19"/>
      <c r="BS7" s="16" t="s">
        <v>6</v>
      </c>
    </row>
    <row r="8" spans="2:71" s="1" customFormat="1" ht="12" customHeight="1">
      <c r="B8" s="20"/>
      <c r="C8" s="21"/>
      <c r="D8" s="27" t="s">
        <v>20</v>
      </c>
      <c r="E8" s="21"/>
      <c r="F8" s="21"/>
      <c r="G8" s="21"/>
      <c r="H8" s="21"/>
      <c r="I8" s="21"/>
      <c r="J8" s="21"/>
      <c r="K8" s="25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7" t="s">
        <v>22</v>
      </c>
      <c r="AL8" s="21"/>
      <c r="AM8" s="21"/>
      <c r="AN8" s="261">
        <v>44539</v>
      </c>
      <c r="AO8" s="21"/>
      <c r="AP8" s="21"/>
      <c r="AQ8" s="21"/>
      <c r="AR8" s="19"/>
      <c r="BS8" s="16" t="s">
        <v>6</v>
      </c>
    </row>
    <row r="9" spans="2:71" s="1" customFormat="1" ht="29.25" customHeight="1">
      <c r="B9" s="20"/>
      <c r="C9" s="21"/>
      <c r="D9" s="24" t="s">
        <v>23</v>
      </c>
      <c r="E9" s="21"/>
      <c r="F9" s="21"/>
      <c r="G9" s="21"/>
      <c r="H9" s="21"/>
      <c r="I9" s="21"/>
      <c r="J9" s="21"/>
      <c r="K9" s="28" t="s">
        <v>24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4" t="s">
        <v>25</v>
      </c>
      <c r="AL9" s="21"/>
      <c r="AM9" s="21"/>
      <c r="AN9" s="28" t="s">
        <v>26</v>
      </c>
      <c r="AO9" s="21"/>
      <c r="AP9" s="21"/>
      <c r="AQ9" s="21"/>
      <c r="AR9" s="19"/>
      <c r="BS9" s="16" t="s">
        <v>6</v>
      </c>
    </row>
    <row r="10" spans="2:71" s="1" customFormat="1" ht="12" customHeight="1">
      <c r="B10" s="20"/>
      <c r="C10" s="21"/>
      <c r="D10" s="27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7" t="s">
        <v>28</v>
      </c>
      <c r="AL10" s="21"/>
      <c r="AM10" s="21"/>
      <c r="AN10" s="25" t="s">
        <v>29</v>
      </c>
      <c r="AO10" s="21"/>
      <c r="AP10" s="21"/>
      <c r="AQ10" s="21"/>
      <c r="AR10" s="19"/>
      <c r="BS10" s="16" t="s">
        <v>6</v>
      </c>
    </row>
    <row r="11" spans="2:71" s="1" customFormat="1" ht="18.4" customHeight="1">
      <c r="B11" s="20"/>
      <c r="C11" s="21"/>
      <c r="D11" s="21"/>
      <c r="E11" s="25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7" t="s">
        <v>31</v>
      </c>
      <c r="AL11" s="21"/>
      <c r="AM11" s="21"/>
      <c r="AN11" s="25" t="s">
        <v>32</v>
      </c>
      <c r="AO11" s="21"/>
      <c r="AP11" s="21"/>
      <c r="AQ11" s="21"/>
      <c r="AR11" s="1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S12" s="16" t="s">
        <v>6</v>
      </c>
    </row>
    <row r="13" spans="2:71" s="1" customFormat="1" ht="12" customHeight="1">
      <c r="B13" s="20"/>
      <c r="C13" s="21"/>
      <c r="D13" s="27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7" t="s">
        <v>28</v>
      </c>
      <c r="AL13" s="21"/>
      <c r="AM13" s="21"/>
      <c r="AN13" s="25" t="s">
        <v>1</v>
      </c>
      <c r="AO13" s="21"/>
      <c r="AP13" s="21"/>
      <c r="AQ13" s="21"/>
      <c r="AR13" s="19"/>
      <c r="BS13" s="16" t="s">
        <v>6</v>
      </c>
    </row>
    <row r="14" spans="2:71" ht="12.75">
      <c r="B14" s="20"/>
      <c r="C14" s="21"/>
      <c r="D14" s="21"/>
      <c r="E14" s="25" t="s">
        <v>34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7" t="s">
        <v>31</v>
      </c>
      <c r="AL14" s="21"/>
      <c r="AM14" s="21"/>
      <c r="AN14" s="25" t="s">
        <v>1</v>
      </c>
      <c r="AO14" s="21"/>
      <c r="AP14" s="21"/>
      <c r="AQ14" s="21"/>
      <c r="AR14" s="1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S15" s="16" t="s">
        <v>4</v>
      </c>
    </row>
    <row r="16" spans="2:71" s="1" customFormat="1" ht="12" customHeight="1">
      <c r="B16" s="20"/>
      <c r="C16" s="21"/>
      <c r="D16" s="27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7" t="s">
        <v>28</v>
      </c>
      <c r="AL16" s="21"/>
      <c r="AM16" s="21"/>
      <c r="AN16" s="25" t="s">
        <v>36</v>
      </c>
      <c r="AO16" s="21"/>
      <c r="AP16" s="21"/>
      <c r="AQ16" s="21"/>
      <c r="AR16" s="19"/>
      <c r="BS16" s="16" t="s">
        <v>4</v>
      </c>
    </row>
    <row r="17" spans="2:71" s="1" customFormat="1" ht="18.4" customHeight="1">
      <c r="B17" s="20"/>
      <c r="C17" s="21"/>
      <c r="D17" s="21"/>
      <c r="E17" s="25" t="s">
        <v>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7" t="s">
        <v>31</v>
      </c>
      <c r="AL17" s="21"/>
      <c r="AM17" s="21"/>
      <c r="AN17" s="25" t="s">
        <v>38</v>
      </c>
      <c r="AO17" s="21"/>
      <c r="AP17" s="21"/>
      <c r="AQ17" s="21"/>
      <c r="AR17" s="19"/>
      <c r="BS17" s="16" t="s">
        <v>39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S18" s="16" t="s">
        <v>6</v>
      </c>
    </row>
    <row r="19" spans="2:71" s="1" customFormat="1" ht="12" customHeight="1">
      <c r="B19" s="20"/>
      <c r="C19" s="21"/>
      <c r="D19" s="27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7" t="s">
        <v>28</v>
      </c>
      <c r="AL19" s="21"/>
      <c r="AM19" s="21"/>
      <c r="AN19" s="25" t="s">
        <v>1</v>
      </c>
      <c r="AO19" s="21"/>
      <c r="AP19" s="21"/>
      <c r="AQ19" s="21"/>
      <c r="AR19" s="19"/>
      <c r="BS19" s="16" t="s">
        <v>6</v>
      </c>
    </row>
    <row r="20" spans="2:71" s="1" customFormat="1" ht="18.4" customHeight="1">
      <c r="B20" s="20"/>
      <c r="C20" s="21"/>
      <c r="D20" s="21"/>
      <c r="E20" s="25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7" t="s">
        <v>31</v>
      </c>
      <c r="AL20" s="21"/>
      <c r="AM20" s="21"/>
      <c r="AN20" s="25" t="s">
        <v>1</v>
      </c>
      <c r="AO20" s="21"/>
      <c r="AP20" s="21"/>
      <c r="AQ20" s="21"/>
      <c r="AR20" s="19"/>
      <c r="BS20" s="16" t="s">
        <v>39</v>
      </c>
    </row>
    <row r="21" spans="2:44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</row>
    <row r="22" spans="2:44" s="1" customFormat="1" ht="12" customHeight="1">
      <c r="B22" s="20"/>
      <c r="C22" s="21"/>
      <c r="D22" s="27" t="s">
        <v>41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</row>
    <row r="23" spans="2:44" s="1" customFormat="1" ht="16.5" customHeight="1">
      <c r="B23" s="20"/>
      <c r="C23" s="21"/>
      <c r="D23" s="21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1"/>
      <c r="AP23" s="21"/>
      <c r="AQ23" s="21"/>
      <c r="AR23" s="19"/>
    </row>
    <row r="24" spans="2:44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</row>
    <row r="25" spans="2:44" s="1" customFormat="1" ht="6.95" customHeight="1">
      <c r="B25" s="20"/>
      <c r="C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1"/>
      <c r="AQ25" s="21"/>
      <c r="AR25" s="19"/>
    </row>
    <row r="26" spans="1:57" s="2" customFormat="1" ht="25.9" customHeight="1">
      <c r="A26" s="31"/>
      <c r="B26" s="32"/>
      <c r="C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4">
        <f>ROUND(AG94,2)</f>
        <v>1000000</v>
      </c>
      <c r="AL26" s="275"/>
      <c r="AM26" s="275"/>
      <c r="AN26" s="275"/>
      <c r="AO26" s="275"/>
      <c r="AP26" s="33"/>
      <c r="AQ26" s="33"/>
      <c r="AR26" s="36"/>
      <c r="BE26" s="31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31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6" t="s">
        <v>43</v>
      </c>
      <c r="M28" s="276"/>
      <c r="N28" s="276"/>
      <c r="O28" s="276"/>
      <c r="P28" s="276"/>
      <c r="Q28" s="33"/>
      <c r="R28" s="33"/>
      <c r="S28" s="33"/>
      <c r="T28" s="33"/>
      <c r="U28" s="33"/>
      <c r="V28" s="33"/>
      <c r="W28" s="276" t="s">
        <v>44</v>
      </c>
      <c r="X28" s="276"/>
      <c r="Y28" s="276"/>
      <c r="Z28" s="276"/>
      <c r="AA28" s="276"/>
      <c r="AB28" s="276"/>
      <c r="AC28" s="276"/>
      <c r="AD28" s="276"/>
      <c r="AE28" s="276"/>
      <c r="AF28" s="33"/>
      <c r="AG28" s="33"/>
      <c r="AH28" s="33"/>
      <c r="AI28" s="33"/>
      <c r="AJ28" s="33"/>
      <c r="AK28" s="276" t="s">
        <v>45</v>
      </c>
      <c r="AL28" s="276"/>
      <c r="AM28" s="276"/>
      <c r="AN28" s="276"/>
      <c r="AO28" s="276"/>
      <c r="AP28" s="33"/>
      <c r="AQ28" s="33"/>
      <c r="AR28" s="36"/>
      <c r="BE28" s="31"/>
    </row>
    <row r="29" spans="2:44" s="3" customFormat="1" ht="14.45" customHeight="1">
      <c r="B29" s="37"/>
      <c r="C29" s="38"/>
      <c r="D29" s="27" t="s">
        <v>46</v>
      </c>
      <c r="E29" s="38"/>
      <c r="F29" s="27" t="s">
        <v>47</v>
      </c>
      <c r="G29" s="38"/>
      <c r="H29" s="38"/>
      <c r="I29" s="38"/>
      <c r="J29" s="38"/>
      <c r="K29" s="38"/>
      <c r="L29" s="277">
        <v>0.21</v>
      </c>
      <c r="M29" s="278"/>
      <c r="N29" s="278"/>
      <c r="O29" s="278"/>
      <c r="P29" s="278"/>
      <c r="Q29" s="38"/>
      <c r="R29" s="38"/>
      <c r="S29" s="38"/>
      <c r="T29" s="38"/>
      <c r="U29" s="38"/>
      <c r="V29" s="38"/>
      <c r="W29" s="279">
        <f>ROUND(AZ94,2)</f>
        <v>1000000</v>
      </c>
      <c r="X29" s="278"/>
      <c r="Y29" s="278"/>
      <c r="Z29" s="278"/>
      <c r="AA29" s="278"/>
      <c r="AB29" s="278"/>
      <c r="AC29" s="278"/>
      <c r="AD29" s="278"/>
      <c r="AE29" s="278"/>
      <c r="AF29" s="38"/>
      <c r="AG29" s="38"/>
      <c r="AH29" s="38"/>
      <c r="AI29" s="38"/>
      <c r="AJ29" s="38"/>
      <c r="AK29" s="279">
        <f>ROUND(AV94,2)</f>
        <v>210000</v>
      </c>
      <c r="AL29" s="278"/>
      <c r="AM29" s="278"/>
      <c r="AN29" s="278"/>
      <c r="AO29" s="278"/>
      <c r="AP29" s="38"/>
      <c r="AQ29" s="38"/>
      <c r="AR29" s="39"/>
    </row>
    <row r="30" spans="2:44" s="3" customFormat="1" ht="14.45" customHeight="1">
      <c r="B30" s="37"/>
      <c r="C30" s="38"/>
      <c r="D30" s="38"/>
      <c r="E30" s="38"/>
      <c r="F30" s="27" t="s">
        <v>48</v>
      </c>
      <c r="G30" s="38"/>
      <c r="H30" s="38"/>
      <c r="I30" s="38"/>
      <c r="J30" s="38"/>
      <c r="K30" s="38"/>
      <c r="L30" s="277">
        <v>0.15</v>
      </c>
      <c r="M30" s="278"/>
      <c r="N30" s="278"/>
      <c r="O30" s="278"/>
      <c r="P30" s="278"/>
      <c r="Q30" s="38"/>
      <c r="R30" s="38"/>
      <c r="S30" s="38"/>
      <c r="T30" s="38"/>
      <c r="U30" s="38"/>
      <c r="V30" s="38"/>
      <c r="W30" s="279">
        <f>ROUND(BA94,2)</f>
        <v>0</v>
      </c>
      <c r="X30" s="278"/>
      <c r="Y30" s="278"/>
      <c r="Z30" s="278"/>
      <c r="AA30" s="278"/>
      <c r="AB30" s="278"/>
      <c r="AC30" s="278"/>
      <c r="AD30" s="278"/>
      <c r="AE30" s="278"/>
      <c r="AF30" s="38"/>
      <c r="AG30" s="38"/>
      <c r="AH30" s="38"/>
      <c r="AI30" s="38"/>
      <c r="AJ30" s="38"/>
      <c r="AK30" s="279">
        <f>ROUND(AW94,2)</f>
        <v>0</v>
      </c>
      <c r="AL30" s="278"/>
      <c r="AM30" s="278"/>
      <c r="AN30" s="278"/>
      <c r="AO30" s="278"/>
      <c r="AP30" s="38"/>
      <c r="AQ30" s="38"/>
      <c r="AR30" s="39"/>
    </row>
    <row r="31" spans="2:44" s="3" customFormat="1" ht="14.45" customHeight="1" hidden="1">
      <c r="B31" s="37"/>
      <c r="C31" s="38"/>
      <c r="D31" s="38"/>
      <c r="E31" s="38"/>
      <c r="F31" s="27" t="s">
        <v>49</v>
      </c>
      <c r="G31" s="38"/>
      <c r="H31" s="38"/>
      <c r="I31" s="38"/>
      <c r="J31" s="38"/>
      <c r="K31" s="38"/>
      <c r="L31" s="277">
        <v>0.21</v>
      </c>
      <c r="M31" s="278"/>
      <c r="N31" s="278"/>
      <c r="O31" s="278"/>
      <c r="P31" s="278"/>
      <c r="Q31" s="38"/>
      <c r="R31" s="38"/>
      <c r="S31" s="38"/>
      <c r="T31" s="38"/>
      <c r="U31" s="38"/>
      <c r="V31" s="38"/>
      <c r="W31" s="279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38"/>
      <c r="AG31" s="38"/>
      <c r="AH31" s="38"/>
      <c r="AI31" s="38"/>
      <c r="AJ31" s="38"/>
      <c r="AK31" s="279">
        <v>0</v>
      </c>
      <c r="AL31" s="278"/>
      <c r="AM31" s="278"/>
      <c r="AN31" s="278"/>
      <c r="AO31" s="278"/>
      <c r="AP31" s="38"/>
      <c r="AQ31" s="38"/>
      <c r="AR31" s="39"/>
    </row>
    <row r="32" spans="2:44" s="3" customFormat="1" ht="14.45" customHeight="1" hidden="1">
      <c r="B32" s="37"/>
      <c r="C32" s="38"/>
      <c r="D32" s="38"/>
      <c r="E32" s="38"/>
      <c r="F32" s="27" t="s">
        <v>50</v>
      </c>
      <c r="G32" s="38"/>
      <c r="H32" s="38"/>
      <c r="I32" s="38"/>
      <c r="J32" s="38"/>
      <c r="K32" s="38"/>
      <c r="L32" s="277">
        <v>0.15</v>
      </c>
      <c r="M32" s="278"/>
      <c r="N32" s="278"/>
      <c r="O32" s="278"/>
      <c r="P32" s="278"/>
      <c r="Q32" s="38"/>
      <c r="R32" s="38"/>
      <c r="S32" s="38"/>
      <c r="T32" s="38"/>
      <c r="U32" s="38"/>
      <c r="V32" s="38"/>
      <c r="W32" s="279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38"/>
      <c r="AG32" s="38"/>
      <c r="AH32" s="38"/>
      <c r="AI32" s="38"/>
      <c r="AJ32" s="38"/>
      <c r="AK32" s="279">
        <v>0</v>
      </c>
      <c r="AL32" s="278"/>
      <c r="AM32" s="278"/>
      <c r="AN32" s="278"/>
      <c r="AO32" s="278"/>
      <c r="AP32" s="38"/>
      <c r="AQ32" s="38"/>
      <c r="AR32" s="39"/>
    </row>
    <row r="33" spans="2:44" s="3" customFormat="1" ht="14.45" customHeight="1" hidden="1">
      <c r="B33" s="37"/>
      <c r="C33" s="38"/>
      <c r="D33" s="38"/>
      <c r="E33" s="38"/>
      <c r="F33" s="27" t="s">
        <v>51</v>
      </c>
      <c r="G33" s="38"/>
      <c r="H33" s="38"/>
      <c r="I33" s="38"/>
      <c r="J33" s="38"/>
      <c r="K33" s="38"/>
      <c r="L33" s="277">
        <v>0</v>
      </c>
      <c r="M33" s="278"/>
      <c r="N33" s="278"/>
      <c r="O33" s="278"/>
      <c r="P33" s="278"/>
      <c r="Q33" s="38"/>
      <c r="R33" s="38"/>
      <c r="S33" s="38"/>
      <c r="T33" s="38"/>
      <c r="U33" s="38"/>
      <c r="V33" s="38"/>
      <c r="W33" s="279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38"/>
      <c r="AG33" s="38"/>
      <c r="AH33" s="38"/>
      <c r="AI33" s="38"/>
      <c r="AJ33" s="38"/>
      <c r="AK33" s="279">
        <v>0</v>
      </c>
      <c r="AL33" s="278"/>
      <c r="AM33" s="278"/>
      <c r="AN33" s="278"/>
      <c r="AO33" s="278"/>
      <c r="AP33" s="38"/>
      <c r="AQ33" s="38"/>
      <c r="AR33" s="3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31"/>
    </row>
    <row r="35" spans="1:57" s="2" customFormat="1" ht="25.9" customHeight="1">
      <c r="A35" s="31"/>
      <c r="B35" s="32"/>
      <c r="C35" s="40"/>
      <c r="D35" s="41" t="s">
        <v>52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53</v>
      </c>
      <c r="U35" s="42"/>
      <c r="V35" s="42"/>
      <c r="W35" s="42"/>
      <c r="X35" s="283" t="s">
        <v>54</v>
      </c>
      <c r="Y35" s="281"/>
      <c r="Z35" s="281"/>
      <c r="AA35" s="281"/>
      <c r="AB35" s="281"/>
      <c r="AC35" s="42"/>
      <c r="AD35" s="42"/>
      <c r="AE35" s="42"/>
      <c r="AF35" s="42"/>
      <c r="AG35" s="42"/>
      <c r="AH35" s="42"/>
      <c r="AI35" s="42"/>
      <c r="AJ35" s="42"/>
      <c r="AK35" s="280">
        <f>SUM(AK26:AK33)</f>
        <v>1210000</v>
      </c>
      <c r="AL35" s="281"/>
      <c r="AM35" s="281"/>
      <c r="AN35" s="281"/>
      <c r="AO35" s="28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4"/>
      <c r="C49" s="45"/>
      <c r="D49" s="46" t="s">
        <v>55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56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1"/>
      <c r="B60" s="32"/>
      <c r="C60" s="33"/>
      <c r="D60" s="49" t="s">
        <v>57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57</v>
      </c>
      <c r="AI60" s="35"/>
      <c r="AJ60" s="35"/>
      <c r="AK60" s="35"/>
      <c r="AL60" s="35"/>
      <c r="AM60" s="49" t="s">
        <v>58</v>
      </c>
      <c r="AN60" s="35"/>
      <c r="AO60" s="35"/>
      <c r="AP60" s="33"/>
      <c r="AQ60" s="33"/>
      <c r="AR60" s="36"/>
      <c r="BE60" s="31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1"/>
      <c r="B64" s="32"/>
      <c r="C64" s="33"/>
      <c r="D64" s="46" t="s">
        <v>59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60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1"/>
      <c r="B75" s="32"/>
      <c r="C75" s="33"/>
      <c r="D75" s="49" t="s">
        <v>57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57</v>
      </c>
      <c r="AI75" s="35"/>
      <c r="AJ75" s="35"/>
      <c r="AK75" s="35"/>
      <c r="AL75" s="35"/>
      <c r="AM75" s="49" t="s">
        <v>58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2" t="s">
        <v>61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7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20210110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67" t="str">
        <f>K6</f>
        <v>REKONSTRUKCE KŘIŽOVATKY ULIC CIHLÁŘSKÁ x MORAVSKÁ, CHOMUTOV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7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Chomutov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7" t="s">
        <v>22</v>
      </c>
      <c r="AJ87" s="33"/>
      <c r="AK87" s="33"/>
      <c r="AL87" s="33"/>
      <c r="AM87" s="292">
        <f>IF(AN8="","",AN8)</f>
        <v>44539</v>
      </c>
      <c r="AN87" s="292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25.7" customHeight="1">
      <c r="A89" s="31"/>
      <c r="B89" s="32"/>
      <c r="C89" s="27" t="s">
        <v>27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Statutární město Chomutov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7" t="s">
        <v>35</v>
      </c>
      <c r="AJ89" s="33"/>
      <c r="AK89" s="33"/>
      <c r="AL89" s="33"/>
      <c r="AM89" s="290" t="str">
        <f>IF(E17="","",E17)</f>
        <v>SWARCO TRAFFIC CZ s.r.o.</v>
      </c>
      <c r="AN89" s="291"/>
      <c r="AO89" s="291"/>
      <c r="AP89" s="291"/>
      <c r="AQ89" s="33"/>
      <c r="AR89" s="36"/>
      <c r="AS89" s="294" t="s">
        <v>62</v>
      </c>
      <c r="AT89" s="295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7" t="s">
        <v>33</v>
      </c>
      <c r="D90" s="33"/>
      <c r="E90" s="33"/>
      <c r="F90" s="33"/>
      <c r="G90" s="33"/>
      <c r="H90" s="33"/>
      <c r="I90" s="33"/>
      <c r="J90" s="33"/>
      <c r="K90" s="33"/>
      <c r="L90" s="56" t="str">
        <f>IF(E14="","",E14)</f>
        <v xml:space="preserve"> </v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7" t="s">
        <v>40</v>
      </c>
      <c r="AJ90" s="33"/>
      <c r="AK90" s="33"/>
      <c r="AL90" s="33"/>
      <c r="AM90" s="290" t="str">
        <f>IF(E20="","",E20)</f>
        <v xml:space="preserve"> </v>
      </c>
      <c r="AN90" s="291"/>
      <c r="AO90" s="291"/>
      <c r="AP90" s="291"/>
      <c r="AQ90" s="33"/>
      <c r="AR90" s="36"/>
      <c r="AS90" s="296"/>
      <c r="AT90" s="297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98"/>
      <c r="AT91" s="299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62" t="s">
        <v>63</v>
      </c>
      <c r="D92" s="263"/>
      <c r="E92" s="263"/>
      <c r="F92" s="263"/>
      <c r="G92" s="263"/>
      <c r="H92" s="70"/>
      <c r="I92" s="266" t="s">
        <v>64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89" t="s">
        <v>65</v>
      </c>
      <c r="AH92" s="263"/>
      <c r="AI92" s="263"/>
      <c r="AJ92" s="263"/>
      <c r="AK92" s="263"/>
      <c r="AL92" s="263"/>
      <c r="AM92" s="263"/>
      <c r="AN92" s="266" t="s">
        <v>66</v>
      </c>
      <c r="AO92" s="263"/>
      <c r="AP92" s="293"/>
      <c r="AQ92" s="71" t="s">
        <v>67</v>
      </c>
      <c r="AR92" s="36"/>
      <c r="AS92" s="72" t="s">
        <v>68</v>
      </c>
      <c r="AT92" s="73" t="s">
        <v>69</v>
      </c>
      <c r="AU92" s="73" t="s">
        <v>70</v>
      </c>
      <c r="AV92" s="73" t="s">
        <v>71</v>
      </c>
      <c r="AW92" s="73" t="s">
        <v>72</v>
      </c>
      <c r="AX92" s="73" t="s">
        <v>73</v>
      </c>
      <c r="AY92" s="73" t="s">
        <v>74</v>
      </c>
      <c r="AZ92" s="73" t="s">
        <v>75</v>
      </c>
      <c r="BA92" s="73" t="s">
        <v>76</v>
      </c>
      <c r="BB92" s="73" t="s">
        <v>77</v>
      </c>
      <c r="BC92" s="73" t="s">
        <v>78</v>
      </c>
      <c r="BD92" s="74" t="s">
        <v>79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80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69">
        <f>ROUND(AG95+AG96+AG97+AG103+AG104,2)</f>
        <v>1000000</v>
      </c>
      <c r="AH94" s="269"/>
      <c r="AI94" s="269"/>
      <c r="AJ94" s="269"/>
      <c r="AK94" s="269"/>
      <c r="AL94" s="269"/>
      <c r="AM94" s="269"/>
      <c r="AN94" s="301">
        <f aca="true" t="shared" si="0" ref="AN94:AN104">SUM(AG94,AT94)</f>
        <v>1210000</v>
      </c>
      <c r="AO94" s="301"/>
      <c r="AP94" s="301"/>
      <c r="AQ94" s="82" t="s">
        <v>1</v>
      </c>
      <c r="AR94" s="83"/>
      <c r="AS94" s="84">
        <f>ROUND(AS95+AS96+AS97+AS103+AS104,2)</f>
        <v>0</v>
      </c>
      <c r="AT94" s="85">
        <f aca="true" t="shared" si="1" ref="AT94:AT104">ROUND(SUM(AV94:AW94),2)</f>
        <v>210000</v>
      </c>
      <c r="AU94" s="86">
        <f>ROUND(AU95+AU96+AU97+AU103+AU104,5)</f>
        <v>1632.40304</v>
      </c>
      <c r="AV94" s="85">
        <f>ROUND(AZ94*L29,2)</f>
        <v>210000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ROUND(AZ95+AZ96+AZ97+AZ103+AZ104,2)</f>
        <v>1000000</v>
      </c>
      <c r="BA94" s="85">
        <f>ROUND(BA95+BA96+BA97+BA103+BA104,2)</f>
        <v>0</v>
      </c>
      <c r="BB94" s="85">
        <f>ROUND(BB95+BB96+BB97+BB103+BB104,2)</f>
        <v>0</v>
      </c>
      <c r="BC94" s="85">
        <f>ROUND(BC95+BC96+BC97+BC103+BC104,2)</f>
        <v>0</v>
      </c>
      <c r="BD94" s="87">
        <f>ROUND(BD95+BD96+BD97+BD103+BD104,2)</f>
        <v>0</v>
      </c>
      <c r="BS94" s="88" t="s">
        <v>81</v>
      </c>
      <c r="BT94" s="88" t="s">
        <v>82</v>
      </c>
      <c r="BU94" s="89" t="s">
        <v>83</v>
      </c>
      <c r="BV94" s="88" t="s">
        <v>84</v>
      </c>
      <c r="BW94" s="88" t="s">
        <v>5</v>
      </c>
      <c r="BX94" s="88" t="s">
        <v>85</v>
      </c>
      <c r="CL94" s="88" t="s">
        <v>17</v>
      </c>
    </row>
    <row r="95" spans="1:91" s="7" customFormat="1" ht="16.5" customHeight="1">
      <c r="A95" s="90" t="s">
        <v>86</v>
      </c>
      <c r="B95" s="91"/>
      <c r="C95" s="92"/>
      <c r="D95" s="264" t="s">
        <v>87</v>
      </c>
      <c r="E95" s="264"/>
      <c r="F95" s="264"/>
      <c r="G95" s="264"/>
      <c r="H95" s="264"/>
      <c r="I95" s="93"/>
      <c r="J95" s="264" t="s">
        <v>88</v>
      </c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87">
        <f>'SO 101 - Stavební úpravy'!J30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4" t="s">
        <v>89</v>
      </c>
      <c r="AR95" s="95"/>
      <c r="AS95" s="96">
        <v>0</v>
      </c>
      <c r="AT95" s="97">
        <f t="shared" si="1"/>
        <v>0</v>
      </c>
      <c r="AU95" s="98">
        <f>'SO 101 - Stavební úpravy'!P123</f>
        <v>1406.711444</v>
      </c>
      <c r="AV95" s="97">
        <f>'SO 101 - Stavební úpravy'!J33</f>
        <v>0</v>
      </c>
      <c r="AW95" s="97">
        <f>'SO 101 - Stavební úpravy'!J34</f>
        <v>0</v>
      </c>
      <c r="AX95" s="97">
        <f>'SO 101 - Stavební úpravy'!J35</f>
        <v>0</v>
      </c>
      <c r="AY95" s="97">
        <f>'SO 101 - Stavební úpravy'!J36</f>
        <v>0</v>
      </c>
      <c r="AZ95" s="97">
        <f>'SO 101 - Stavební úpravy'!F33</f>
        <v>0</v>
      </c>
      <c r="BA95" s="97">
        <f>'SO 101 - Stavební úpravy'!F34</f>
        <v>0</v>
      </c>
      <c r="BB95" s="97">
        <f>'SO 101 - Stavební úpravy'!F35</f>
        <v>0</v>
      </c>
      <c r="BC95" s="97">
        <f>'SO 101 - Stavební úpravy'!F36</f>
        <v>0</v>
      </c>
      <c r="BD95" s="99">
        <f>'SO 101 - Stavební úpravy'!F37</f>
        <v>0</v>
      </c>
      <c r="BT95" s="100" t="s">
        <v>90</v>
      </c>
      <c r="BV95" s="100" t="s">
        <v>84</v>
      </c>
      <c r="BW95" s="100" t="s">
        <v>91</v>
      </c>
      <c r="BX95" s="100" t="s">
        <v>5</v>
      </c>
      <c r="CL95" s="100" t="s">
        <v>17</v>
      </c>
      <c r="CM95" s="100" t="s">
        <v>92</v>
      </c>
    </row>
    <row r="96" spans="1:91" s="7" customFormat="1" ht="16.5" customHeight="1">
      <c r="A96" s="90" t="s">
        <v>86</v>
      </c>
      <c r="B96" s="91"/>
      <c r="C96" s="92"/>
      <c r="D96" s="264" t="s">
        <v>93</v>
      </c>
      <c r="E96" s="264"/>
      <c r="F96" s="264"/>
      <c r="G96" s="264"/>
      <c r="H96" s="264"/>
      <c r="I96" s="93"/>
      <c r="J96" s="264" t="s">
        <v>94</v>
      </c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87">
        <f>'SO 102 - Dopravní značení'!J30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4" t="s">
        <v>89</v>
      </c>
      <c r="AR96" s="95"/>
      <c r="AS96" s="96">
        <v>0</v>
      </c>
      <c r="AT96" s="97">
        <f t="shared" si="1"/>
        <v>0</v>
      </c>
      <c r="AU96" s="98">
        <f>'SO 102 - Dopravní značení'!P119</f>
        <v>45.907092999999996</v>
      </c>
      <c r="AV96" s="97">
        <f>'SO 102 - Dopravní značení'!J33</f>
        <v>0</v>
      </c>
      <c r="AW96" s="97">
        <f>'SO 102 - Dopravní značení'!J34</f>
        <v>0</v>
      </c>
      <c r="AX96" s="97">
        <f>'SO 102 - Dopravní značení'!J35</f>
        <v>0</v>
      </c>
      <c r="AY96" s="97">
        <f>'SO 102 - Dopravní značení'!J36</f>
        <v>0</v>
      </c>
      <c r="AZ96" s="97">
        <f>'SO 102 - Dopravní značení'!F33</f>
        <v>0</v>
      </c>
      <c r="BA96" s="97">
        <f>'SO 102 - Dopravní značení'!F34</f>
        <v>0</v>
      </c>
      <c r="BB96" s="97">
        <f>'SO 102 - Dopravní značení'!F35</f>
        <v>0</v>
      </c>
      <c r="BC96" s="97">
        <f>'SO 102 - Dopravní značení'!F36</f>
        <v>0</v>
      </c>
      <c r="BD96" s="99">
        <f>'SO 102 - Dopravní značení'!F37</f>
        <v>0</v>
      </c>
      <c r="BT96" s="100" t="s">
        <v>90</v>
      </c>
      <c r="BV96" s="100" t="s">
        <v>84</v>
      </c>
      <c r="BW96" s="100" t="s">
        <v>95</v>
      </c>
      <c r="BX96" s="100" t="s">
        <v>5</v>
      </c>
      <c r="CL96" s="100" t="s">
        <v>17</v>
      </c>
      <c r="CM96" s="100" t="s">
        <v>92</v>
      </c>
    </row>
    <row r="97" spans="2:91" s="7" customFormat="1" ht="37.5" customHeight="1">
      <c r="B97" s="91"/>
      <c r="C97" s="92"/>
      <c r="D97" s="264" t="s">
        <v>1373</v>
      </c>
      <c r="E97" s="264"/>
      <c r="F97" s="264"/>
      <c r="G97" s="264"/>
      <c r="H97" s="264"/>
      <c r="I97" s="93"/>
      <c r="J97" s="264" t="s">
        <v>96</v>
      </c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300">
        <f>ROUND(SUM(AG98:AG102),2)</f>
        <v>1000000</v>
      </c>
      <c r="AH97" s="288"/>
      <c r="AI97" s="288"/>
      <c r="AJ97" s="288"/>
      <c r="AK97" s="288"/>
      <c r="AL97" s="288"/>
      <c r="AM97" s="288"/>
      <c r="AN97" s="287">
        <f t="shared" si="0"/>
        <v>1210000</v>
      </c>
      <c r="AO97" s="288"/>
      <c r="AP97" s="288"/>
      <c r="AQ97" s="94" t="s">
        <v>89</v>
      </c>
      <c r="AR97" s="95"/>
      <c r="AS97" s="96">
        <f>ROUND(SUM(AS98:AS102),2)</f>
        <v>0</v>
      </c>
      <c r="AT97" s="97">
        <f t="shared" si="1"/>
        <v>210000</v>
      </c>
      <c r="AU97" s="98">
        <f>ROUND(SUM(AU98:AU102),5)</f>
        <v>179.7845</v>
      </c>
      <c r="AV97" s="97">
        <f>ROUND(AZ97*L29,2)</f>
        <v>210000</v>
      </c>
      <c r="AW97" s="97">
        <f>ROUND(BA97*L30,2)</f>
        <v>0</v>
      </c>
      <c r="AX97" s="97">
        <f>ROUND(BB97*L29,2)</f>
        <v>0</v>
      </c>
      <c r="AY97" s="97">
        <f>ROUND(BC97*L30,2)</f>
        <v>0</v>
      </c>
      <c r="AZ97" s="97">
        <f>ROUND(SUM(AZ98:AZ102),2)</f>
        <v>1000000</v>
      </c>
      <c r="BA97" s="97">
        <f>ROUND(SUM(BA98:BA102),2)</f>
        <v>0</v>
      </c>
      <c r="BB97" s="97">
        <f>ROUND(SUM(BB98:BB102),2)</f>
        <v>0</v>
      </c>
      <c r="BC97" s="97">
        <f>ROUND(SUM(BC98:BC102),2)</f>
        <v>0</v>
      </c>
      <c r="BD97" s="99">
        <f>ROUND(SUM(BD98:BD102),2)</f>
        <v>0</v>
      </c>
      <c r="BS97" s="100" t="s">
        <v>81</v>
      </c>
      <c r="BT97" s="100" t="s">
        <v>90</v>
      </c>
      <c r="BU97" s="100" t="s">
        <v>83</v>
      </c>
      <c r="BV97" s="100" t="s">
        <v>84</v>
      </c>
      <c r="BW97" s="100" t="s">
        <v>97</v>
      </c>
      <c r="BX97" s="100" t="s">
        <v>5</v>
      </c>
      <c r="CL97" s="100" t="s">
        <v>17</v>
      </c>
      <c r="CM97" s="100" t="s">
        <v>92</v>
      </c>
    </row>
    <row r="98" spans="1:90" s="4" customFormat="1" ht="16.5" customHeight="1">
      <c r="A98" s="90" t="s">
        <v>86</v>
      </c>
      <c r="B98" s="55"/>
      <c r="C98" s="101"/>
      <c r="D98" s="101"/>
      <c r="E98" s="265" t="s">
        <v>1374</v>
      </c>
      <c r="F98" s="265"/>
      <c r="G98" s="265"/>
      <c r="H98" s="265"/>
      <c r="I98" s="265"/>
      <c r="J98" s="101"/>
      <c r="K98" s="265" t="s">
        <v>98</v>
      </c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85">
        <f>'SO 401,2,5 - Ostatní náklady'!J32</f>
        <v>1000000</v>
      </c>
      <c r="AH98" s="286"/>
      <c r="AI98" s="286"/>
      <c r="AJ98" s="286"/>
      <c r="AK98" s="286"/>
      <c r="AL98" s="286"/>
      <c r="AM98" s="286"/>
      <c r="AN98" s="285">
        <f t="shared" si="0"/>
        <v>1210000</v>
      </c>
      <c r="AO98" s="286"/>
      <c r="AP98" s="286"/>
      <c r="AQ98" s="102" t="s">
        <v>99</v>
      </c>
      <c r="AR98" s="57"/>
      <c r="AS98" s="103">
        <v>0</v>
      </c>
      <c r="AT98" s="104">
        <f t="shared" si="1"/>
        <v>210000</v>
      </c>
      <c r="AU98" s="105">
        <f>'SO 401,2,5 - Ostatní náklady'!P124</f>
        <v>4</v>
      </c>
      <c r="AV98" s="104">
        <f>'SO 401,2,5 - Ostatní náklady'!J35</f>
        <v>210000</v>
      </c>
      <c r="AW98" s="104">
        <f>'SO 401,2,5 - Ostatní náklady'!J36</f>
        <v>0</v>
      </c>
      <c r="AX98" s="104">
        <f>'SO 401,2,5 - Ostatní náklady'!J37</f>
        <v>0</v>
      </c>
      <c r="AY98" s="104">
        <f>'SO 401,2,5 - Ostatní náklady'!J38</f>
        <v>0</v>
      </c>
      <c r="AZ98" s="104">
        <f>'SO 401,2,5 - Ostatní náklady'!F35</f>
        <v>1000000</v>
      </c>
      <c r="BA98" s="104">
        <f>'SO 401,2,5 - Ostatní náklady'!F36</f>
        <v>0</v>
      </c>
      <c r="BB98" s="104">
        <f>'SO 401,2,5 - Ostatní náklady'!F37</f>
        <v>0</v>
      </c>
      <c r="BC98" s="104">
        <f>'SO 401,2,5 - Ostatní náklady'!F38</f>
        <v>0</v>
      </c>
      <c r="BD98" s="106">
        <f>'SO 401,2,5 - Ostatní náklady'!F39</f>
        <v>0</v>
      </c>
      <c r="BT98" s="107" t="s">
        <v>92</v>
      </c>
      <c r="BV98" s="107" t="s">
        <v>84</v>
      </c>
      <c r="BW98" s="107" t="s">
        <v>100</v>
      </c>
      <c r="BX98" s="107" t="s">
        <v>97</v>
      </c>
      <c r="CL98" s="107" t="s">
        <v>17</v>
      </c>
    </row>
    <row r="99" spans="1:90" s="4" customFormat="1" ht="16.5" customHeight="1">
      <c r="A99" s="90" t="s">
        <v>86</v>
      </c>
      <c r="B99" s="55"/>
      <c r="C99" s="101"/>
      <c r="D99" s="101"/>
      <c r="E99" s="265" t="s">
        <v>1374</v>
      </c>
      <c r="F99" s="265"/>
      <c r="G99" s="265"/>
      <c r="H99" s="265"/>
      <c r="I99" s="265"/>
      <c r="J99" s="101"/>
      <c r="K99" s="265" t="s">
        <v>101</v>
      </c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85">
        <f>'SO 401,2,5 - Technologie'!J32</f>
        <v>0</v>
      </c>
      <c r="AH99" s="286"/>
      <c r="AI99" s="286"/>
      <c r="AJ99" s="286"/>
      <c r="AK99" s="286"/>
      <c r="AL99" s="286"/>
      <c r="AM99" s="286"/>
      <c r="AN99" s="285">
        <f t="shared" si="0"/>
        <v>0</v>
      </c>
      <c r="AO99" s="286"/>
      <c r="AP99" s="286"/>
      <c r="AQ99" s="102" t="s">
        <v>99</v>
      </c>
      <c r="AR99" s="57"/>
      <c r="AS99" s="103">
        <v>0</v>
      </c>
      <c r="AT99" s="104">
        <f t="shared" si="1"/>
        <v>0</v>
      </c>
      <c r="AU99" s="105">
        <f>'SO 401,2,5 - Technologie'!P124</f>
        <v>-84</v>
      </c>
      <c r="AV99" s="104">
        <f>'SO 401,2,5 - Technologie'!J35</f>
        <v>0</v>
      </c>
      <c r="AW99" s="104">
        <f>'SO 401,2,5 - Technologie'!J36</f>
        <v>0</v>
      </c>
      <c r="AX99" s="104">
        <f>'SO 401,2,5 - Technologie'!J37</f>
        <v>0</v>
      </c>
      <c r="AY99" s="104">
        <f>'SO 401,2,5 - Technologie'!J38</f>
        <v>0</v>
      </c>
      <c r="AZ99" s="104">
        <f>'SO 401,2,5 - Technologie'!F35</f>
        <v>0</v>
      </c>
      <c r="BA99" s="104">
        <f>'SO 401,2,5 - Technologie'!F36</f>
        <v>0</v>
      </c>
      <c r="BB99" s="104">
        <f>'SO 401,2,5 - Technologie'!F37</f>
        <v>0</v>
      </c>
      <c r="BC99" s="104">
        <f>'SO 401,2,5 - Technologie'!F38</f>
        <v>0</v>
      </c>
      <c r="BD99" s="106">
        <f>'SO 401,2,5 - Technologie'!F39</f>
        <v>0</v>
      </c>
      <c r="BT99" s="107" t="s">
        <v>92</v>
      </c>
      <c r="BV99" s="107" t="s">
        <v>84</v>
      </c>
      <c r="BW99" s="107" t="s">
        <v>102</v>
      </c>
      <c r="BX99" s="107" t="s">
        <v>97</v>
      </c>
      <c r="CL99" s="107" t="s">
        <v>17</v>
      </c>
    </row>
    <row r="100" spans="1:90" s="4" customFormat="1" ht="16.5" customHeight="1">
      <c r="A100" s="90" t="s">
        <v>86</v>
      </c>
      <c r="B100" s="55"/>
      <c r="C100" s="101"/>
      <c r="D100" s="101"/>
      <c r="E100" s="265" t="s">
        <v>1374</v>
      </c>
      <c r="F100" s="265"/>
      <c r="G100" s="265"/>
      <c r="H100" s="265"/>
      <c r="I100" s="265"/>
      <c r="J100" s="101"/>
      <c r="K100" s="265" t="s">
        <v>104</v>
      </c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85">
        <f>'SO 401,2,5 - Montážní práce'!J32</f>
        <v>0</v>
      </c>
      <c r="AH100" s="286"/>
      <c r="AI100" s="286"/>
      <c r="AJ100" s="286"/>
      <c r="AK100" s="286"/>
      <c r="AL100" s="286"/>
      <c r="AM100" s="286"/>
      <c r="AN100" s="285">
        <f t="shared" si="0"/>
        <v>0</v>
      </c>
      <c r="AO100" s="286"/>
      <c r="AP100" s="286"/>
      <c r="AQ100" s="102" t="s">
        <v>99</v>
      </c>
      <c r="AR100" s="57"/>
      <c r="AS100" s="103">
        <v>0</v>
      </c>
      <c r="AT100" s="104">
        <f t="shared" si="1"/>
        <v>0</v>
      </c>
      <c r="AU100" s="105">
        <f>'SO 401,2,5 - Montážní práce'!P123</f>
        <v>138.55999999999997</v>
      </c>
      <c r="AV100" s="104">
        <f>'SO 401,2,5 - Montážní práce'!J35</f>
        <v>0</v>
      </c>
      <c r="AW100" s="104">
        <f>'SO 401,2,5 - Montážní práce'!J36</f>
        <v>0</v>
      </c>
      <c r="AX100" s="104">
        <f>'SO 401,2,5 - Montážní práce'!J37</f>
        <v>0</v>
      </c>
      <c r="AY100" s="104">
        <f>'SO 401,2,5 - Montážní práce'!J38</f>
        <v>0</v>
      </c>
      <c r="AZ100" s="104">
        <f>'SO 401,2,5 - Montážní práce'!F35</f>
        <v>0</v>
      </c>
      <c r="BA100" s="104">
        <f>'SO 401,2,5 - Montážní práce'!F36</f>
        <v>0</v>
      </c>
      <c r="BB100" s="104">
        <f>'SO 401,2,5 - Montážní práce'!F37</f>
        <v>0</v>
      </c>
      <c r="BC100" s="104">
        <f>'SO 401,2,5 - Montážní práce'!F38</f>
        <v>0</v>
      </c>
      <c r="BD100" s="106">
        <f>'SO 401,2,5 - Montážní práce'!F39</f>
        <v>0</v>
      </c>
      <c r="BT100" s="107" t="s">
        <v>92</v>
      </c>
      <c r="BV100" s="107" t="s">
        <v>84</v>
      </c>
      <c r="BW100" s="107" t="s">
        <v>105</v>
      </c>
      <c r="BX100" s="107" t="s">
        <v>97</v>
      </c>
      <c r="CL100" s="107" t="s">
        <v>17</v>
      </c>
    </row>
    <row r="101" spans="1:90" s="4" customFormat="1" ht="16.5" customHeight="1">
      <c r="A101" s="90" t="s">
        <v>86</v>
      </c>
      <c r="B101" s="55"/>
      <c r="C101" s="101"/>
      <c r="D101" s="101"/>
      <c r="E101" s="265" t="s">
        <v>1374</v>
      </c>
      <c r="F101" s="265"/>
      <c r="G101" s="265"/>
      <c r="H101" s="265"/>
      <c r="I101" s="265"/>
      <c r="J101" s="101"/>
      <c r="K101" s="265" t="s">
        <v>107</v>
      </c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85">
        <f>'SO 401,2,5 - Demontáže'!J32</f>
        <v>0</v>
      </c>
      <c r="AH101" s="286"/>
      <c r="AI101" s="286"/>
      <c r="AJ101" s="286"/>
      <c r="AK101" s="286"/>
      <c r="AL101" s="286"/>
      <c r="AM101" s="286"/>
      <c r="AN101" s="285">
        <f t="shared" si="0"/>
        <v>0</v>
      </c>
      <c r="AO101" s="286"/>
      <c r="AP101" s="286"/>
      <c r="AQ101" s="102" t="s">
        <v>99</v>
      </c>
      <c r="AR101" s="57"/>
      <c r="AS101" s="103">
        <v>0</v>
      </c>
      <c r="AT101" s="104">
        <f t="shared" si="1"/>
        <v>0</v>
      </c>
      <c r="AU101" s="105">
        <f>'SO 401,2,5 - Demontáže'!P121</f>
        <v>0</v>
      </c>
      <c r="AV101" s="104">
        <f>'SO 401,2,5 - Demontáže'!J35</f>
        <v>0</v>
      </c>
      <c r="AW101" s="104">
        <f>'SO 401,2,5 - Demontáže'!J36</f>
        <v>0</v>
      </c>
      <c r="AX101" s="104">
        <f>'SO 401,2,5 - Demontáže'!J37</f>
        <v>0</v>
      </c>
      <c r="AY101" s="104">
        <f>'SO 401,2,5 - Demontáže'!J38</f>
        <v>0</v>
      </c>
      <c r="AZ101" s="104">
        <f>'SO 401,2,5 - Demontáže'!F35</f>
        <v>0</v>
      </c>
      <c r="BA101" s="104">
        <f>'SO 401,2,5 - Demontáže'!F36</f>
        <v>0</v>
      </c>
      <c r="BB101" s="104">
        <f>'SO 401,2,5 - Demontáže'!F37</f>
        <v>0</v>
      </c>
      <c r="BC101" s="104">
        <f>'SO 401,2,5 - Demontáže'!F38</f>
        <v>0</v>
      </c>
      <c r="BD101" s="106">
        <f>'SO 401,2,5 - Demontáže'!F39</f>
        <v>0</v>
      </c>
      <c r="BT101" s="107" t="s">
        <v>92</v>
      </c>
      <c r="BV101" s="107" t="s">
        <v>84</v>
      </c>
      <c r="BW101" s="107" t="s">
        <v>108</v>
      </c>
      <c r="BX101" s="107" t="s">
        <v>97</v>
      </c>
      <c r="CL101" s="107" t="s">
        <v>17</v>
      </c>
    </row>
    <row r="102" spans="1:90" s="4" customFormat="1" ht="16.5" customHeight="1">
      <c r="A102" s="90" t="s">
        <v>86</v>
      </c>
      <c r="B102" s="55"/>
      <c r="C102" s="101"/>
      <c r="D102" s="257"/>
      <c r="E102" s="265" t="s">
        <v>1374</v>
      </c>
      <c r="F102" s="265"/>
      <c r="G102" s="265"/>
      <c r="H102" s="265"/>
      <c r="I102" s="265"/>
      <c r="J102" s="101"/>
      <c r="K102" s="265" t="s">
        <v>110</v>
      </c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85">
        <f>'SO 401,2,5 - Staveb. mon. práce'!J32</f>
        <v>0</v>
      </c>
      <c r="AH102" s="286"/>
      <c r="AI102" s="286"/>
      <c r="AJ102" s="286"/>
      <c r="AK102" s="286"/>
      <c r="AL102" s="286"/>
      <c r="AM102" s="286"/>
      <c r="AN102" s="285">
        <f t="shared" si="0"/>
        <v>0</v>
      </c>
      <c r="AO102" s="286"/>
      <c r="AP102" s="286"/>
      <c r="AQ102" s="102" t="s">
        <v>99</v>
      </c>
      <c r="AR102" s="57"/>
      <c r="AS102" s="103">
        <v>0</v>
      </c>
      <c r="AT102" s="104">
        <f t="shared" si="1"/>
        <v>0</v>
      </c>
      <c r="AU102" s="105">
        <f>'SO 401,2,5 - Staveb. mon. práce'!P127</f>
        <v>121.224495</v>
      </c>
      <c r="AV102" s="104">
        <f>'SO 401,2,5 - Staveb. mon. práce'!J35</f>
        <v>0</v>
      </c>
      <c r="AW102" s="104">
        <f>'SO 401,2,5 - Staveb. mon. práce'!J36</f>
        <v>0</v>
      </c>
      <c r="AX102" s="104">
        <f>'SO 401,2,5 - Staveb. mon. práce'!J37</f>
        <v>0</v>
      </c>
      <c r="AY102" s="104">
        <f>'SO 401,2,5 - Staveb. mon. práce'!J38</f>
        <v>0</v>
      </c>
      <c r="AZ102" s="104">
        <f>'SO 401,2,5 - Staveb. mon. práce'!F35</f>
        <v>0</v>
      </c>
      <c r="BA102" s="104">
        <f>'SO 401,2,5 - Staveb. mon. práce'!F36</f>
        <v>0</v>
      </c>
      <c r="BB102" s="104">
        <f>'SO 401,2,5 - Staveb. mon. práce'!F37</f>
        <v>0</v>
      </c>
      <c r="BC102" s="104">
        <f>'SO 401,2,5 - Staveb. mon. práce'!F38</f>
        <v>0</v>
      </c>
      <c r="BD102" s="106">
        <f>'SO 401,2,5 - Staveb. mon. práce'!F39</f>
        <v>0</v>
      </c>
      <c r="BT102" s="107" t="s">
        <v>92</v>
      </c>
      <c r="BV102" s="107" t="s">
        <v>84</v>
      </c>
      <c r="BW102" s="107" t="s">
        <v>111</v>
      </c>
      <c r="BX102" s="107" t="s">
        <v>97</v>
      </c>
      <c r="CL102" s="107" t="s">
        <v>17</v>
      </c>
    </row>
    <row r="103" spans="1:91" s="7" customFormat="1" ht="16.5" customHeight="1">
      <c r="A103" s="90" t="s">
        <v>86</v>
      </c>
      <c r="B103" s="91"/>
      <c r="C103" s="92"/>
      <c r="D103" s="264" t="s">
        <v>112</v>
      </c>
      <c r="E103" s="264"/>
      <c r="F103" s="264"/>
      <c r="G103" s="264"/>
      <c r="H103" s="264"/>
      <c r="I103" s="93"/>
      <c r="J103" s="264" t="s">
        <v>113</v>
      </c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87">
        <f>'SO403 - Přeložky stožárů ...'!J30</f>
        <v>0</v>
      </c>
      <c r="AH103" s="288"/>
      <c r="AI103" s="288"/>
      <c r="AJ103" s="288"/>
      <c r="AK103" s="288"/>
      <c r="AL103" s="288"/>
      <c r="AM103" s="288"/>
      <c r="AN103" s="287">
        <f t="shared" si="0"/>
        <v>0</v>
      </c>
      <c r="AO103" s="288"/>
      <c r="AP103" s="288"/>
      <c r="AQ103" s="94" t="s">
        <v>89</v>
      </c>
      <c r="AR103" s="95"/>
      <c r="AS103" s="96">
        <v>0</v>
      </c>
      <c r="AT103" s="97">
        <f t="shared" si="1"/>
        <v>0</v>
      </c>
      <c r="AU103" s="98">
        <f>'SO403 - Přeložky stožárů ...'!P121</f>
        <v>0</v>
      </c>
      <c r="AV103" s="97">
        <f>'SO403 - Přeložky stožárů ...'!J33</f>
        <v>0</v>
      </c>
      <c r="AW103" s="97">
        <f>'SO403 - Přeložky stožárů ...'!J34</f>
        <v>0</v>
      </c>
      <c r="AX103" s="97">
        <f>'SO403 - Přeložky stožárů ...'!J35</f>
        <v>0</v>
      </c>
      <c r="AY103" s="97">
        <f>'SO403 - Přeložky stožárů ...'!J36</f>
        <v>0</v>
      </c>
      <c r="AZ103" s="97">
        <f>'SO403 - Přeložky stožárů ...'!F33</f>
        <v>0</v>
      </c>
      <c r="BA103" s="97">
        <f>'SO403 - Přeložky stožárů ...'!F34</f>
        <v>0</v>
      </c>
      <c r="BB103" s="97">
        <f>'SO403 - Přeložky stožárů ...'!F35</f>
        <v>0</v>
      </c>
      <c r="BC103" s="97">
        <f>'SO403 - Přeložky stožárů ...'!F36</f>
        <v>0</v>
      </c>
      <c r="BD103" s="99">
        <f>'SO403 - Přeložky stožárů ...'!F37</f>
        <v>0</v>
      </c>
      <c r="BT103" s="100" t="s">
        <v>90</v>
      </c>
      <c r="BV103" s="100" t="s">
        <v>84</v>
      </c>
      <c r="BW103" s="100" t="s">
        <v>114</v>
      </c>
      <c r="BX103" s="100" t="s">
        <v>5</v>
      </c>
      <c r="CL103" s="100" t="s">
        <v>1</v>
      </c>
      <c r="CM103" s="100" t="s">
        <v>92</v>
      </c>
    </row>
    <row r="104" spans="1:91" s="7" customFormat="1" ht="16.5" customHeight="1">
      <c r="A104" s="90" t="s">
        <v>86</v>
      </c>
      <c r="B104" s="91"/>
      <c r="C104" s="92"/>
      <c r="D104" s="264" t="s">
        <v>115</v>
      </c>
      <c r="E104" s="264"/>
      <c r="F104" s="264"/>
      <c r="G104" s="264"/>
      <c r="H104" s="264"/>
      <c r="I104" s="93"/>
      <c r="J104" s="264" t="s">
        <v>116</v>
      </c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87">
        <f>'SO404 - Přeložky stožárů VO'!J30</f>
        <v>0</v>
      </c>
      <c r="AH104" s="288"/>
      <c r="AI104" s="288"/>
      <c r="AJ104" s="288"/>
      <c r="AK104" s="288"/>
      <c r="AL104" s="288"/>
      <c r="AM104" s="288"/>
      <c r="AN104" s="287">
        <f t="shared" si="0"/>
        <v>0</v>
      </c>
      <c r="AO104" s="288"/>
      <c r="AP104" s="288"/>
      <c r="AQ104" s="94" t="s">
        <v>89</v>
      </c>
      <c r="AR104" s="95"/>
      <c r="AS104" s="108">
        <v>0</v>
      </c>
      <c r="AT104" s="109">
        <f t="shared" si="1"/>
        <v>0</v>
      </c>
      <c r="AU104" s="110">
        <f>'SO404 - Přeložky stožárů VO'!P120</f>
        <v>0</v>
      </c>
      <c r="AV104" s="109">
        <f>'SO404 - Přeložky stožárů VO'!J33</f>
        <v>0</v>
      </c>
      <c r="AW104" s="109">
        <f>'SO404 - Přeložky stožárů VO'!J34</f>
        <v>0</v>
      </c>
      <c r="AX104" s="109">
        <f>'SO404 - Přeložky stožárů VO'!J35</f>
        <v>0</v>
      </c>
      <c r="AY104" s="109">
        <f>'SO404 - Přeložky stožárů VO'!J36</f>
        <v>0</v>
      </c>
      <c r="AZ104" s="109">
        <f>'SO404 - Přeložky stožárů VO'!F33</f>
        <v>0</v>
      </c>
      <c r="BA104" s="109">
        <f>'SO404 - Přeložky stožárů VO'!F34</f>
        <v>0</v>
      </c>
      <c r="BB104" s="109">
        <f>'SO404 - Přeložky stožárů VO'!F35</f>
        <v>0</v>
      </c>
      <c r="BC104" s="109">
        <f>'SO404 - Přeložky stožárů VO'!F36</f>
        <v>0</v>
      </c>
      <c r="BD104" s="111">
        <f>'SO404 - Přeložky stožárů VO'!F37</f>
        <v>0</v>
      </c>
      <c r="BT104" s="100" t="s">
        <v>90</v>
      </c>
      <c r="BV104" s="100" t="s">
        <v>84</v>
      </c>
      <c r="BW104" s="100" t="s">
        <v>117</v>
      </c>
      <c r="BX104" s="100" t="s">
        <v>5</v>
      </c>
      <c r="CL104" s="100" t="s">
        <v>1</v>
      </c>
      <c r="CM104" s="100" t="s">
        <v>92</v>
      </c>
    </row>
    <row r="105" spans="1:57" s="2" customFormat="1" ht="30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6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</sheetData>
  <sheetProtection formatColumns="0" formatRows="0"/>
  <mergeCells count="76">
    <mergeCell ref="AN94:AP94"/>
    <mergeCell ref="AN103:AP103"/>
    <mergeCell ref="AN104:AP104"/>
    <mergeCell ref="AN102:AP102"/>
    <mergeCell ref="AN100:AP100"/>
    <mergeCell ref="AN101:AP101"/>
    <mergeCell ref="AG104:AM104"/>
    <mergeCell ref="AG98:AM98"/>
    <mergeCell ref="AG103:AM103"/>
    <mergeCell ref="AG97:AM97"/>
    <mergeCell ref="AG96:AM96"/>
    <mergeCell ref="AG102:AM102"/>
    <mergeCell ref="AR2:BE2"/>
    <mergeCell ref="AG101:AM101"/>
    <mergeCell ref="AG100:AM100"/>
    <mergeCell ref="AG95:AM95"/>
    <mergeCell ref="AG92:AM92"/>
    <mergeCell ref="AG99:AM99"/>
    <mergeCell ref="AM89:AP89"/>
    <mergeCell ref="AM87:AN87"/>
    <mergeCell ref="AM90:AP90"/>
    <mergeCell ref="AN99:AP99"/>
    <mergeCell ref="AN98:AP98"/>
    <mergeCell ref="AN97:AP97"/>
    <mergeCell ref="AN96:AP96"/>
    <mergeCell ref="AN92:AP92"/>
    <mergeCell ref="AN95:AP95"/>
    <mergeCell ref="AS89:AT91"/>
    <mergeCell ref="L33:P33"/>
    <mergeCell ref="W33:AE33"/>
    <mergeCell ref="AK33:AO33"/>
    <mergeCell ref="AK35:AO35"/>
    <mergeCell ref="X35:AB35"/>
    <mergeCell ref="AK31:AO31"/>
    <mergeCell ref="L31:P31"/>
    <mergeCell ref="L32:P32"/>
    <mergeCell ref="W32:AE32"/>
    <mergeCell ref="AK32:AO32"/>
    <mergeCell ref="L85:AO85"/>
    <mergeCell ref="AG94:AM94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J95:AF95"/>
    <mergeCell ref="K101:AF101"/>
    <mergeCell ref="K102:AF102"/>
    <mergeCell ref="K100:AF100"/>
    <mergeCell ref="K98:AF98"/>
    <mergeCell ref="K99:AF99"/>
    <mergeCell ref="C92:G92"/>
    <mergeCell ref="D104:H104"/>
    <mergeCell ref="D103:H103"/>
    <mergeCell ref="D97:H97"/>
    <mergeCell ref="D95:H95"/>
    <mergeCell ref="D96:H96"/>
    <mergeCell ref="E98:I98"/>
    <mergeCell ref="E102:I102"/>
    <mergeCell ref="E101:I101"/>
    <mergeCell ref="E100:I100"/>
    <mergeCell ref="E99:I99"/>
    <mergeCell ref="I92:AF92"/>
    <mergeCell ref="J103:AF103"/>
    <mergeCell ref="J97:AF97"/>
    <mergeCell ref="J96:AF96"/>
    <mergeCell ref="J104:AF104"/>
  </mergeCells>
  <hyperlinks>
    <hyperlink ref="A95" location="'SO 101 - Stavební úpravy'!C2" display="/"/>
    <hyperlink ref="A96" location="'SO 102 - Dopravní značení'!C2" display="/"/>
    <hyperlink ref="A98" location="'1 - Ostatní náklady'!C2" display="/"/>
    <hyperlink ref="A99" location="'2 - Technologie'!C2" display="/"/>
    <hyperlink ref="A100" location="'3 - Montážní práce'!C2" display="/"/>
    <hyperlink ref="A101" location="'4 - Demontáže'!C2" display="/"/>
    <hyperlink ref="A102" location="'5 - Stavebně montážní práce'!C2" display="/"/>
    <hyperlink ref="A103" location="'SO403 - Přeložky stožárů ...'!C2" display="/"/>
    <hyperlink ref="A104" location="'SO404 - Přeložky stožárů VO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181"/>
  <sheetViews>
    <sheetView showGridLines="0" workbookViewId="0" topLeftCell="A1">
      <selection activeCell="W162" sqref="W1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117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1262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</v>
      </c>
      <c r="G11" s="31"/>
      <c r="H11" s="31"/>
      <c r="I11" s="117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ROUND(J120,2)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ROUND((SUM(BE120:BE180)),2)</f>
        <v>0</v>
      </c>
      <c r="G33" s="31"/>
      <c r="H33" s="31"/>
      <c r="I33" s="130">
        <v>0.21</v>
      </c>
      <c r="J33" s="129">
        <f>ROUND(((SUM(BE120:BE180))*I33),2)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ROUND((SUM(BF120:BF180)),2)</f>
        <v>0</v>
      </c>
      <c r="G34" s="31"/>
      <c r="H34" s="31"/>
      <c r="I34" s="130">
        <v>0.15</v>
      </c>
      <c r="J34" s="129">
        <f>ROUND(((SUM(BF120:BF180))*I34),2)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ROUND((SUM(BG120:BG180)),2)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ROUND((SUM(BH120:BH180)),2)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ROUND((SUM(BI120:BI180)),2)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8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4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6"/>
      <c r="C61" s="31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6"/>
      <c r="C65" s="31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6"/>
      <c r="C76" s="31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140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 hidden="1">
      <c r="A85" s="31"/>
      <c r="B85" s="32"/>
      <c r="C85" s="33"/>
      <c r="D85" s="33"/>
      <c r="E85" s="303" t="str">
        <f>E7</f>
        <v>REKONSTRUKCE KŘIŽOVATKY ULIC CIHLÁŘSKÁ x MORAVSKÁ, CHOMUTOV</v>
      </c>
      <c r="F85" s="304"/>
      <c r="G85" s="304"/>
      <c r="H85" s="30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7" t="s">
        <v>138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7" t="str">
        <f>E9</f>
        <v>SO404 - Přeložky stožárů VO</v>
      </c>
      <c r="F87" s="302"/>
      <c r="G87" s="302"/>
      <c r="H87" s="30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7" t="s">
        <v>20</v>
      </c>
      <c r="D89" s="33"/>
      <c r="E89" s="33"/>
      <c r="F89" s="25" t="str">
        <f>F12</f>
        <v>Chomutov</v>
      </c>
      <c r="G89" s="33"/>
      <c r="H89" s="33"/>
      <c r="I89" s="27" t="s">
        <v>22</v>
      </c>
      <c r="J89" s="63">
        <f>IF(J12="","",J12)</f>
        <v>44539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7" t="s">
        <v>27</v>
      </c>
      <c r="D91" s="33"/>
      <c r="E91" s="33"/>
      <c r="F91" s="25" t="str">
        <f>E15</f>
        <v>Statutární město Chomutov</v>
      </c>
      <c r="G91" s="33"/>
      <c r="H91" s="33"/>
      <c r="I91" s="27" t="s">
        <v>35</v>
      </c>
      <c r="J91" s="29" t="str">
        <f>E21</f>
        <v>SWARCO TRAFFIC CZ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7" t="s">
        <v>33</v>
      </c>
      <c r="D92" s="33"/>
      <c r="E92" s="33"/>
      <c r="F92" s="25" t="str">
        <f>IF(E18="","",E18)</f>
        <v xml:space="preserve"> </v>
      </c>
      <c r="G92" s="33"/>
      <c r="H92" s="33"/>
      <c r="I92" s="27" t="s">
        <v>40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9" t="s">
        <v>141</v>
      </c>
      <c r="D94" s="150"/>
      <c r="E94" s="150"/>
      <c r="F94" s="150"/>
      <c r="G94" s="150"/>
      <c r="H94" s="150"/>
      <c r="I94" s="150"/>
      <c r="J94" s="151" t="s">
        <v>142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2" t="s">
        <v>143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144</v>
      </c>
    </row>
    <row r="97" spans="2:12" s="9" customFormat="1" ht="24.95" customHeight="1" hidden="1">
      <c r="B97" s="153"/>
      <c r="C97" s="154"/>
      <c r="D97" s="155" t="s">
        <v>1263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 hidden="1">
      <c r="B98" s="159"/>
      <c r="C98" s="101"/>
      <c r="D98" s="160" t="s">
        <v>1264</v>
      </c>
      <c r="E98" s="161"/>
      <c r="F98" s="161"/>
      <c r="G98" s="161"/>
      <c r="H98" s="161"/>
      <c r="I98" s="161"/>
      <c r="J98" s="162">
        <f>J122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1003</v>
      </c>
      <c r="E99" s="161"/>
      <c r="F99" s="161"/>
      <c r="G99" s="161"/>
      <c r="H99" s="161"/>
      <c r="I99" s="161"/>
      <c r="J99" s="162">
        <f>J154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576</v>
      </c>
      <c r="E100" s="156"/>
      <c r="F100" s="156"/>
      <c r="G100" s="156"/>
      <c r="H100" s="156"/>
      <c r="I100" s="156"/>
      <c r="J100" s="157">
        <f>J172</f>
        <v>0</v>
      </c>
      <c r="K100" s="154"/>
      <c r="L100" s="158"/>
    </row>
    <row r="101" spans="1:31" s="2" customFormat="1" ht="21.75" customHeight="1" hidden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2" t="s">
        <v>153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7" t="s">
        <v>14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6.25" customHeight="1">
      <c r="A110" s="31"/>
      <c r="B110" s="32"/>
      <c r="C110" s="33"/>
      <c r="D110" s="33"/>
      <c r="E110" s="303" t="str">
        <f>E7</f>
        <v>REKONSTRUKCE KŘIŽOVATKY ULIC CIHLÁŘSKÁ x MORAVSKÁ, CHOMUTOV</v>
      </c>
      <c r="F110" s="304"/>
      <c r="G110" s="304"/>
      <c r="H110" s="304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138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67" t="str">
        <f>E9</f>
        <v>SO404 - Přeložky stožárů VO</v>
      </c>
      <c r="F112" s="302"/>
      <c r="G112" s="302"/>
      <c r="H112" s="302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20</v>
      </c>
      <c r="D114" s="33"/>
      <c r="E114" s="33"/>
      <c r="F114" s="25" t="str">
        <f>F12</f>
        <v>Chomutov</v>
      </c>
      <c r="G114" s="33"/>
      <c r="H114" s="33"/>
      <c r="I114" s="27" t="s">
        <v>22</v>
      </c>
      <c r="J114" s="63">
        <f>IF(J12="","",J12)</f>
        <v>44539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5.7" customHeight="1">
      <c r="A116" s="31"/>
      <c r="B116" s="32"/>
      <c r="C116" s="27" t="s">
        <v>27</v>
      </c>
      <c r="D116" s="33"/>
      <c r="E116" s="33"/>
      <c r="F116" s="25" t="str">
        <f>E15</f>
        <v>Statutární město Chomutov</v>
      </c>
      <c r="G116" s="33"/>
      <c r="H116" s="33"/>
      <c r="I116" s="27" t="s">
        <v>35</v>
      </c>
      <c r="J116" s="29" t="str">
        <f>E21</f>
        <v>SWARCO TRAFFIC CZ s.r.o.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7" t="s">
        <v>33</v>
      </c>
      <c r="D117" s="33"/>
      <c r="E117" s="33"/>
      <c r="F117" s="25" t="str">
        <f>IF(E18="","",E18)</f>
        <v xml:space="preserve"> </v>
      </c>
      <c r="G117" s="33"/>
      <c r="H117" s="33"/>
      <c r="I117" s="27" t="s">
        <v>40</v>
      </c>
      <c r="J117" s="29" t="str">
        <f>E24</f>
        <v xml:space="preserve"> 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1" customFormat="1" ht="29.25" customHeight="1">
      <c r="A119" s="164"/>
      <c r="B119" s="165"/>
      <c r="C119" s="166" t="s">
        <v>154</v>
      </c>
      <c r="D119" s="167" t="s">
        <v>67</v>
      </c>
      <c r="E119" s="167" t="s">
        <v>63</v>
      </c>
      <c r="F119" s="167" t="s">
        <v>64</v>
      </c>
      <c r="G119" s="167" t="s">
        <v>155</v>
      </c>
      <c r="H119" s="167" t="s">
        <v>156</v>
      </c>
      <c r="I119" s="167" t="s">
        <v>157</v>
      </c>
      <c r="J119" s="168" t="s">
        <v>142</v>
      </c>
      <c r="K119" s="169" t="s">
        <v>158</v>
      </c>
      <c r="L119" s="170"/>
      <c r="M119" s="72" t="s">
        <v>1</v>
      </c>
      <c r="N119" s="73" t="s">
        <v>46</v>
      </c>
      <c r="O119" s="73" t="s">
        <v>159</v>
      </c>
      <c r="P119" s="73" t="s">
        <v>160</v>
      </c>
      <c r="Q119" s="73" t="s">
        <v>161</v>
      </c>
      <c r="R119" s="73" t="s">
        <v>162</v>
      </c>
      <c r="S119" s="73" t="s">
        <v>163</v>
      </c>
      <c r="T119" s="74" t="s">
        <v>164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1"/>
      <c r="B120" s="32"/>
      <c r="C120" s="79" t="s">
        <v>165</v>
      </c>
      <c r="D120" s="33"/>
      <c r="E120" s="33"/>
      <c r="F120" s="33"/>
      <c r="G120" s="33"/>
      <c r="H120" s="33"/>
      <c r="I120" s="33"/>
      <c r="J120" s="171">
        <f>BK120</f>
        <v>0</v>
      </c>
      <c r="K120" s="33"/>
      <c r="L120" s="36"/>
      <c r="M120" s="75"/>
      <c r="N120" s="172"/>
      <c r="O120" s="76"/>
      <c r="P120" s="173">
        <f>P121+P172</f>
        <v>0</v>
      </c>
      <c r="Q120" s="76"/>
      <c r="R120" s="173">
        <f>R121+R172</f>
        <v>0</v>
      </c>
      <c r="S120" s="76"/>
      <c r="T120" s="174">
        <f>T121+T172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81</v>
      </c>
      <c r="AU120" s="16" t="s">
        <v>144</v>
      </c>
      <c r="BK120" s="175">
        <f>BK121+BK172</f>
        <v>0</v>
      </c>
    </row>
    <row r="121" spans="2:63" s="12" customFormat="1" ht="25.9" customHeight="1">
      <c r="B121" s="176"/>
      <c r="C121" s="177"/>
      <c r="D121" s="178" t="s">
        <v>81</v>
      </c>
      <c r="E121" s="179" t="s">
        <v>233</v>
      </c>
      <c r="F121" s="179" t="s">
        <v>1265</v>
      </c>
      <c r="G121" s="177"/>
      <c r="H121" s="177"/>
      <c r="I121" s="177"/>
      <c r="J121" s="180">
        <f>BK121</f>
        <v>0</v>
      </c>
      <c r="K121" s="177"/>
      <c r="L121" s="181"/>
      <c r="M121" s="182"/>
      <c r="N121" s="183"/>
      <c r="O121" s="183"/>
      <c r="P121" s="184">
        <f>P122+P154</f>
        <v>0</v>
      </c>
      <c r="Q121" s="183"/>
      <c r="R121" s="184">
        <f>R122+R154</f>
        <v>0</v>
      </c>
      <c r="S121" s="183"/>
      <c r="T121" s="185">
        <f>T122+T154</f>
        <v>0</v>
      </c>
      <c r="AR121" s="186" t="s">
        <v>103</v>
      </c>
      <c r="AT121" s="187" t="s">
        <v>81</v>
      </c>
      <c r="AU121" s="187" t="s">
        <v>82</v>
      </c>
      <c r="AY121" s="186" t="s">
        <v>168</v>
      </c>
      <c r="BK121" s="188">
        <f>BK122+BK154</f>
        <v>0</v>
      </c>
    </row>
    <row r="122" spans="2:63" s="12" customFormat="1" ht="22.9" customHeight="1">
      <c r="B122" s="176"/>
      <c r="C122" s="177"/>
      <c r="D122" s="178" t="s">
        <v>81</v>
      </c>
      <c r="E122" s="189" t="s">
        <v>636</v>
      </c>
      <c r="F122" s="189" t="s">
        <v>636</v>
      </c>
      <c r="G122" s="177"/>
      <c r="H122" s="177"/>
      <c r="I122" s="177"/>
      <c r="J122" s="190">
        <f>BK122</f>
        <v>0</v>
      </c>
      <c r="K122" s="177"/>
      <c r="L122" s="181"/>
      <c r="M122" s="182"/>
      <c r="N122" s="183"/>
      <c r="O122" s="183"/>
      <c r="P122" s="184">
        <f>SUM(P123:P153)</f>
        <v>0</v>
      </c>
      <c r="Q122" s="183"/>
      <c r="R122" s="184">
        <f>SUM(R123:R153)</f>
        <v>0</v>
      </c>
      <c r="S122" s="183"/>
      <c r="T122" s="185">
        <f>SUM(T123:T153)</f>
        <v>0</v>
      </c>
      <c r="AR122" s="186" t="s">
        <v>103</v>
      </c>
      <c r="AT122" s="187" t="s">
        <v>81</v>
      </c>
      <c r="AU122" s="187" t="s">
        <v>90</v>
      </c>
      <c r="AY122" s="186" t="s">
        <v>168</v>
      </c>
      <c r="BK122" s="188">
        <f>SUM(BK123:BK153)</f>
        <v>0</v>
      </c>
    </row>
    <row r="123" spans="1:65" s="2" customFormat="1" ht="21.75" customHeight="1">
      <c r="A123" s="31"/>
      <c r="B123" s="32"/>
      <c r="C123" s="191" t="s">
        <v>90</v>
      </c>
      <c r="D123" s="191" t="s">
        <v>170</v>
      </c>
      <c r="E123" s="192" t="s">
        <v>1266</v>
      </c>
      <c r="F123" s="193" t="s">
        <v>1267</v>
      </c>
      <c r="G123" s="194" t="s">
        <v>346</v>
      </c>
      <c r="H123" s="195">
        <v>2</v>
      </c>
      <c r="I123" s="196"/>
      <c r="J123" s="196">
        <f>ROUND(I123*H123,2)</f>
        <v>0</v>
      </c>
      <c r="K123" s="197"/>
      <c r="L123" s="36"/>
      <c r="M123" s="198" t="s">
        <v>1</v>
      </c>
      <c r="N123" s="199" t="s">
        <v>47</v>
      </c>
      <c r="O123" s="200">
        <v>0</v>
      </c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640</v>
      </c>
      <c r="AT123" s="202" t="s">
        <v>170</v>
      </c>
      <c r="AU123" s="202" t="s">
        <v>92</v>
      </c>
      <c r="AY123" s="16" t="s">
        <v>168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90</v>
      </c>
      <c r="BK123" s="203">
        <f>ROUND(I123*H123,2)</f>
        <v>0</v>
      </c>
      <c r="BL123" s="16" t="s">
        <v>640</v>
      </c>
      <c r="BM123" s="202" t="s">
        <v>92</v>
      </c>
    </row>
    <row r="124" spans="1:65" s="2" customFormat="1" ht="21.75" customHeight="1">
      <c r="A124" s="31"/>
      <c r="B124" s="32"/>
      <c r="C124" s="191" t="s">
        <v>92</v>
      </c>
      <c r="D124" s="191" t="s">
        <v>170</v>
      </c>
      <c r="E124" s="192" t="s">
        <v>1268</v>
      </c>
      <c r="F124" s="193" t="s">
        <v>1269</v>
      </c>
      <c r="G124" s="194" t="s">
        <v>218</v>
      </c>
      <c r="H124" s="195">
        <v>120</v>
      </c>
      <c r="I124" s="196"/>
      <c r="J124" s="196">
        <f>ROUND(I124*H124,2)</f>
        <v>0</v>
      </c>
      <c r="K124" s="197"/>
      <c r="L124" s="36"/>
      <c r="M124" s="198" t="s">
        <v>1</v>
      </c>
      <c r="N124" s="199" t="s">
        <v>47</v>
      </c>
      <c r="O124" s="200">
        <v>0</v>
      </c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640</v>
      </c>
      <c r="AT124" s="202" t="s">
        <v>170</v>
      </c>
      <c r="AU124" s="202" t="s">
        <v>92</v>
      </c>
      <c r="AY124" s="16" t="s">
        <v>168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90</v>
      </c>
      <c r="BK124" s="203">
        <f>ROUND(I124*H124,2)</f>
        <v>0</v>
      </c>
      <c r="BL124" s="16" t="s">
        <v>640</v>
      </c>
      <c r="BM124" s="202" t="s">
        <v>106</v>
      </c>
    </row>
    <row r="125" spans="1:65" s="2" customFormat="1" ht="21.75" customHeight="1">
      <c r="A125" s="31"/>
      <c r="B125" s="32"/>
      <c r="C125" s="225" t="s">
        <v>103</v>
      </c>
      <c r="D125" s="225" t="s">
        <v>233</v>
      </c>
      <c r="E125" s="226" t="s">
        <v>1270</v>
      </c>
      <c r="F125" s="227" t="s">
        <v>1271</v>
      </c>
      <c r="G125" s="228" t="s">
        <v>218</v>
      </c>
      <c r="H125" s="229">
        <v>120</v>
      </c>
      <c r="I125" s="230"/>
      <c r="J125" s="230">
        <f>ROUND(I125*H125,2)</f>
        <v>0</v>
      </c>
      <c r="K125" s="231"/>
      <c r="L125" s="232"/>
      <c r="M125" s="233" t="s">
        <v>1</v>
      </c>
      <c r="N125" s="234" t="s">
        <v>47</v>
      </c>
      <c r="O125" s="200">
        <v>0</v>
      </c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639</v>
      </c>
      <c r="AT125" s="202" t="s">
        <v>233</v>
      </c>
      <c r="AU125" s="202" t="s">
        <v>92</v>
      </c>
      <c r="AY125" s="16" t="s">
        <v>168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6" t="s">
        <v>90</v>
      </c>
      <c r="BK125" s="203">
        <f>ROUND(I125*H125,2)</f>
        <v>0</v>
      </c>
      <c r="BL125" s="16" t="s">
        <v>640</v>
      </c>
      <c r="BM125" s="202" t="s">
        <v>194</v>
      </c>
    </row>
    <row r="126" spans="1:65" s="2" customFormat="1" ht="16.5" customHeight="1">
      <c r="A126" s="31"/>
      <c r="B126" s="32"/>
      <c r="C126" s="191" t="s">
        <v>106</v>
      </c>
      <c r="D126" s="191" t="s">
        <v>170</v>
      </c>
      <c r="E126" s="192" t="s">
        <v>1272</v>
      </c>
      <c r="F126" s="193" t="s">
        <v>1273</v>
      </c>
      <c r="G126" s="194" t="s">
        <v>346</v>
      </c>
      <c r="H126" s="195">
        <v>2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640</v>
      </c>
      <c r="BM126" s="202" t="s">
        <v>203</v>
      </c>
    </row>
    <row r="127" spans="1:65" s="2" customFormat="1" ht="16.5" customHeight="1">
      <c r="A127" s="31"/>
      <c r="B127" s="32"/>
      <c r="C127" s="225" t="s">
        <v>109</v>
      </c>
      <c r="D127" s="225" t="s">
        <v>233</v>
      </c>
      <c r="E127" s="226" t="s">
        <v>1274</v>
      </c>
      <c r="F127" s="227" t="s">
        <v>1275</v>
      </c>
      <c r="G127" s="228" t="s">
        <v>346</v>
      </c>
      <c r="H127" s="229">
        <v>2</v>
      </c>
      <c r="I127" s="230"/>
      <c r="J127" s="230">
        <f>ROUND(I127*H127,2)</f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639</v>
      </c>
      <c r="AT127" s="202" t="s">
        <v>233</v>
      </c>
      <c r="AU127" s="202" t="s">
        <v>92</v>
      </c>
      <c r="AY127" s="16" t="s">
        <v>168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90</v>
      </c>
      <c r="BK127" s="203">
        <f>ROUND(I127*H127,2)</f>
        <v>0</v>
      </c>
      <c r="BL127" s="16" t="s">
        <v>640</v>
      </c>
      <c r="BM127" s="202" t="s">
        <v>134</v>
      </c>
    </row>
    <row r="128" spans="1:47" s="2" customFormat="1" ht="19.5">
      <c r="A128" s="31"/>
      <c r="B128" s="32"/>
      <c r="C128" s="33"/>
      <c r="D128" s="206" t="s">
        <v>292</v>
      </c>
      <c r="E128" s="33"/>
      <c r="F128" s="235" t="s">
        <v>1276</v>
      </c>
      <c r="G128" s="33"/>
      <c r="H128" s="33"/>
      <c r="I128" s="33"/>
      <c r="J128" s="33"/>
      <c r="K128" s="33"/>
      <c r="L128" s="36"/>
      <c r="M128" s="236"/>
      <c r="N128" s="237"/>
      <c r="O128" s="68"/>
      <c r="P128" s="68"/>
      <c r="Q128" s="68"/>
      <c r="R128" s="68"/>
      <c r="S128" s="68"/>
      <c r="T128" s="69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292</v>
      </c>
      <c r="AU128" s="16" t="s">
        <v>92</v>
      </c>
    </row>
    <row r="129" spans="1:65" s="2" customFormat="1" ht="21.75" customHeight="1">
      <c r="A129" s="31"/>
      <c r="B129" s="32"/>
      <c r="C129" s="225" t="s">
        <v>194</v>
      </c>
      <c r="D129" s="225" t="s">
        <v>233</v>
      </c>
      <c r="E129" s="226" t="s">
        <v>1277</v>
      </c>
      <c r="F129" s="227" t="s">
        <v>1278</v>
      </c>
      <c r="G129" s="228" t="s">
        <v>346</v>
      </c>
      <c r="H129" s="229">
        <v>2</v>
      </c>
      <c r="I129" s="230"/>
      <c r="J129" s="230">
        <f>ROUND(I129*H129,2)</f>
        <v>0</v>
      </c>
      <c r="K129" s="231"/>
      <c r="L129" s="232"/>
      <c r="M129" s="233" t="s">
        <v>1</v>
      </c>
      <c r="N129" s="234" t="s">
        <v>47</v>
      </c>
      <c r="O129" s="200">
        <v>0</v>
      </c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639</v>
      </c>
      <c r="AT129" s="202" t="s">
        <v>233</v>
      </c>
      <c r="AU129" s="202" t="s">
        <v>92</v>
      </c>
      <c r="AY129" s="16" t="s">
        <v>168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6" t="s">
        <v>90</v>
      </c>
      <c r="BK129" s="203">
        <f>ROUND(I129*H129,2)</f>
        <v>0</v>
      </c>
      <c r="BL129" s="16" t="s">
        <v>640</v>
      </c>
      <c r="BM129" s="202" t="s">
        <v>221</v>
      </c>
    </row>
    <row r="130" spans="1:47" s="2" customFormat="1" ht="19.5">
      <c r="A130" s="31"/>
      <c r="B130" s="32"/>
      <c r="C130" s="33"/>
      <c r="D130" s="206" t="s">
        <v>292</v>
      </c>
      <c r="E130" s="33"/>
      <c r="F130" s="235" t="s">
        <v>1279</v>
      </c>
      <c r="G130" s="33"/>
      <c r="H130" s="33"/>
      <c r="I130" s="33"/>
      <c r="J130" s="33"/>
      <c r="K130" s="33"/>
      <c r="L130" s="36"/>
      <c r="M130" s="236"/>
      <c r="N130" s="237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292</v>
      </c>
      <c r="AU130" s="16" t="s">
        <v>92</v>
      </c>
    </row>
    <row r="131" spans="1:65" s="2" customFormat="1" ht="16.5" customHeight="1">
      <c r="A131" s="31"/>
      <c r="B131" s="32"/>
      <c r="C131" s="191" t="s">
        <v>199</v>
      </c>
      <c r="D131" s="191" t="s">
        <v>170</v>
      </c>
      <c r="E131" s="192" t="s">
        <v>1280</v>
      </c>
      <c r="F131" s="193" t="s">
        <v>1281</v>
      </c>
      <c r="G131" s="194" t="s">
        <v>346</v>
      </c>
      <c r="H131" s="195">
        <v>2</v>
      </c>
      <c r="I131" s="196"/>
      <c r="J131" s="196">
        <f>ROUND(I131*H131,2)</f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640</v>
      </c>
      <c r="AT131" s="202" t="s">
        <v>170</v>
      </c>
      <c r="AU131" s="202" t="s">
        <v>92</v>
      </c>
      <c r="AY131" s="16" t="s">
        <v>168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6" t="s">
        <v>90</v>
      </c>
      <c r="BK131" s="203">
        <f>ROUND(I131*H131,2)</f>
        <v>0</v>
      </c>
      <c r="BL131" s="16" t="s">
        <v>640</v>
      </c>
      <c r="BM131" s="202" t="s">
        <v>229</v>
      </c>
    </row>
    <row r="132" spans="1:65" s="2" customFormat="1" ht="16.5" customHeight="1">
      <c r="A132" s="31"/>
      <c r="B132" s="32"/>
      <c r="C132" s="225" t="s">
        <v>203</v>
      </c>
      <c r="D132" s="225" t="s">
        <v>233</v>
      </c>
      <c r="E132" s="226" t="s">
        <v>1282</v>
      </c>
      <c r="F132" s="227" t="s">
        <v>1283</v>
      </c>
      <c r="G132" s="228" t="s">
        <v>1125</v>
      </c>
      <c r="H132" s="229">
        <v>2</v>
      </c>
      <c r="I132" s="230"/>
      <c r="J132" s="230">
        <f>ROUND(I132*H132,2)</f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639</v>
      </c>
      <c r="AT132" s="202" t="s">
        <v>233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640</v>
      </c>
      <c r="BM132" s="202" t="s">
        <v>239</v>
      </c>
    </row>
    <row r="133" spans="1:65" s="2" customFormat="1" ht="16.5" customHeight="1">
      <c r="A133" s="31"/>
      <c r="B133" s="32"/>
      <c r="C133" s="191" t="s">
        <v>207</v>
      </c>
      <c r="D133" s="191" t="s">
        <v>170</v>
      </c>
      <c r="E133" s="192" t="s">
        <v>1284</v>
      </c>
      <c r="F133" s="193" t="s">
        <v>1285</v>
      </c>
      <c r="G133" s="194" t="s">
        <v>218</v>
      </c>
      <c r="H133" s="195">
        <v>20</v>
      </c>
      <c r="I133" s="196"/>
      <c r="J133" s="196">
        <f>ROUND(I133*H133,2)</f>
        <v>0</v>
      </c>
      <c r="K133" s="197"/>
      <c r="L133" s="36"/>
      <c r="M133" s="198" t="s">
        <v>1</v>
      </c>
      <c r="N133" s="199" t="s">
        <v>47</v>
      </c>
      <c r="O133" s="200">
        <v>0</v>
      </c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90</v>
      </c>
      <c r="BK133" s="203">
        <f>ROUND(I133*H133,2)</f>
        <v>0</v>
      </c>
      <c r="BL133" s="16" t="s">
        <v>640</v>
      </c>
      <c r="BM133" s="202" t="s">
        <v>251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1286</v>
      </c>
      <c r="G134" s="205"/>
      <c r="H134" s="209">
        <v>20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82</v>
      </c>
      <c r="AY134" s="214" t="s">
        <v>168</v>
      </c>
    </row>
    <row r="135" spans="2:51" s="14" customFormat="1" ht="12">
      <c r="B135" s="215"/>
      <c r="C135" s="216"/>
      <c r="D135" s="206" t="s">
        <v>174</v>
      </c>
      <c r="E135" s="217" t="s">
        <v>1</v>
      </c>
      <c r="F135" s="218" t="s">
        <v>189</v>
      </c>
      <c r="G135" s="216"/>
      <c r="H135" s="219">
        <v>20</v>
      </c>
      <c r="I135" s="216"/>
      <c r="J135" s="216"/>
      <c r="K135" s="216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174</v>
      </c>
      <c r="AU135" s="224" t="s">
        <v>92</v>
      </c>
      <c r="AV135" s="14" t="s">
        <v>106</v>
      </c>
      <c r="AW135" s="14" t="s">
        <v>39</v>
      </c>
      <c r="AX135" s="14" t="s">
        <v>90</v>
      </c>
      <c r="AY135" s="224" t="s">
        <v>168</v>
      </c>
    </row>
    <row r="136" spans="1:65" s="2" customFormat="1" ht="16.5" customHeight="1">
      <c r="A136" s="31"/>
      <c r="B136" s="32"/>
      <c r="C136" s="225" t="s">
        <v>134</v>
      </c>
      <c r="D136" s="225" t="s">
        <v>233</v>
      </c>
      <c r="E136" s="226" t="s">
        <v>1287</v>
      </c>
      <c r="F136" s="227" t="s">
        <v>1288</v>
      </c>
      <c r="G136" s="228" t="s">
        <v>218</v>
      </c>
      <c r="H136" s="229">
        <v>20</v>
      </c>
      <c r="I136" s="230"/>
      <c r="J136" s="230">
        <f>ROUND(I136*H136,2)</f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639</v>
      </c>
      <c r="AT136" s="202" t="s">
        <v>233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640</v>
      </c>
      <c r="BM136" s="202" t="s">
        <v>260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1286</v>
      </c>
      <c r="G137" s="205"/>
      <c r="H137" s="209">
        <v>20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4" customFormat="1" ht="12">
      <c r="B138" s="215"/>
      <c r="C138" s="216"/>
      <c r="D138" s="206" t="s">
        <v>174</v>
      </c>
      <c r="E138" s="217" t="s">
        <v>1</v>
      </c>
      <c r="F138" s="218" t="s">
        <v>189</v>
      </c>
      <c r="G138" s="216"/>
      <c r="H138" s="219">
        <v>20</v>
      </c>
      <c r="I138" s="216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174</v>
      </c>
      <c r="AU138" s="224" t="s">
        <v>92</v>
      </c>
      <c r="AV138" s="14" t="s">
        <v>106</v>
      </c>
      <c r="AW138" s="14" t="s">
        <v>39</v>
      </c>
      <c r="AX138" s="14" t="s">
        <v>90</v>
      </c>
      <c r="AY138" s="224" t="s">
        <v>168</v>
      </c>
    </row>
    <row r="139" spans="1:65" s="2" customFormat="1" ht="44.25" customHeight="1">
      <c r="A139" s="31"/>
      <c r="B139" s="32"/>
      <c r="C139" s="191" t="s">
        <v>215</v>
      </c>
      <c r="D139" s="191" t="s">
        <v>170</v>
      </c>
      <c r="E139" s="192" t="s">
        <v>1289</v>
      </c>
      <c r="F139" s="193" t="s">
        <v>1290</v>
      </c>
      <c r="G139" s="194" t="s">
        <v>218</v>
      </c>
      <c r="H139" s="195">
        <v>125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640</v>
      </c>
      <c r="AT139" s="202" t="s">
        <v>170</v>
      </c>
      <c r="AU139" s="202" t="s">
        <v>92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640</v>
      </c>
      <c r="BM139" s="202" t="s">
        <v>267</v>
      </c>
    </row>
    <row r="140" spans="2:51" s="13" customFormat="1" ht="12">
      <c r="B140" s="204"/>
      <c r="C140" s="205"/>
      <c r="D140" s="206" t="s">
        <v>174</v>
      </c>
      <c r="E140" s="207" t="s">
        <v>1</v>
      </c>
      <c r="F140" s="208" t="s">
        <v>1291</v>
      </c>
      <c r="G140" s="205"/>
      <c r="H140" s="209">
        <v>125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174</v>
      </c>
      <c r="AU140" s="214" t="s">
        <v>92</v>
      </c>
      <c r="AV140" s="13" t="s">
        <v>92</v>
      </c>
      <c r="AW140" s="13" t="s">
        <v>39</v>
      </c>
      <c r="AX140" s="13" t="s">
        <v>82</v>
      </c>
      <c r="AY140" s="214" t="s">
        <v>168</v>
      </c>
    </row>
    <row r="141" spans="2:51" s="14" customFormat="1" ht="12">
      <c r="B141" s="215"/>
      <c r="C141" s="216"/>
      <c r="D141" s="206" t="s">
        <v>174</v>
      </c>
      <c r="E141" s="217" t="s">
        <v>1</v>
      </c>
      <c r="F141" s="218" t="s">
        <v>189</v>
      </c>
      <c r="G141" s="216"/>
      <c r="H141" s="219">
        <v>125</v>
      </c>
      <c r="I141" s="216"/>
      <c r="J141" s="216"/>
      <c r="K141" s="216"/>
      <c r="L141" s="220"/>
      <c r="M141" s="221"/>
      <c r="N141" s="222"/>
      <c r="O141" s="222"/>
      <c r="P141" s="222"/>
      <c r="Q141" s="222"/>
      <c r="R141" s="222"/>
      <c r="S141" s="222"/>
      <c r="T141" s="223"/>
      <c r="AT141" s="224" t="s">
        <v>174</v>
      </c>
      <c r="AU141" s="224" t="s">
        <v>92</v>
      </c>
      <c r="AV141" s="14" t="s">
        <v>106</v>
      </c>
      <c r="AW141" s="14" t="s">
        <v>39</v>
      </c>
      <c r="AX141" s="14" t="s">
        <v>90</v>
      </c>
      <c r="AY141" s="224" t="s">
        <v>168</v>
      </c>
    </row>
    <row r="142" spans="1:65" s="2" customFormat="1" ht="16.5" customHeight="1">
      <c r="A142" s="31"/>
      <c r="B142" s="32"/>
      <c r="C142" s="225" t="s">
        <v>221</v>
      </c>
      <c r="D142" s="225" t="s">
        <v>233</v>
      </c>
      <c r="E142" s="226" t="s">
        <v>740</v>
      </c>
      <c r="F142" s="227" t="s">
        <v>1292</v>
      </c>
      <c r="G142" s="228" t="s">
        <v>218</v>
      </c>
      <c r="H142" s="229">
        <v>125</v>
      </c>
      <c r="I142" s="230"/>
      <c r="J142" s="230">
        <f>ROUND(I142*H142,2)</f>
        <v>0</v>
      </c>
      <c r="K142" s="231"/>
      <c r="L142" s="232"/>
      <c r="M142" s="233" t="s">
        <v>1</v>
      </c>
      <c r="N142" s="234" t="s">
        <v>47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639</v>
      </c>
      <c r="AT142" s="202" t="s">
        <v>233</v>
      </c>
      <c r="AU142" s="202" t="s">
        <v>92</v>
      </c>
      <c r="AY142" s="16" t="s">
        <v>168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0</v>
      </c>
      <c r="BL142" s="16" t="s">
        <v>640</v>
      </c>
      <c r="BM142" s="202" t="s">
        <v>275</v>
      </c>
    </row>
    <row r="143" spans="2:51" s="13" customFormat="1" ht="12">
      <c r="B143" s="204"/>
      <c r="C143" s="205"/>
      <c r="D143" s="206" t="s">
        <v>174</v>
      </c>
      <c r="E143" s="207" t="s">
        <v>1</v>
      </c>
      <c r="F143" s="208" t="s">
        <v>1291</v>
      </c>
      <c r="G143" s="205"/>
      <c r="H143" s="209">
        <v>125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174</v>
      </c>
      <c r="AU143" s="214" t="s">
        <v>92</v>
      </c>
      <c r="AV143" s="13" t="s">
        <v>92</v>
      </c>
      <c r="AW143" s="13" t="s">
        <v>39</v>
      </c>
      <c r="AX143" s="13" t="s">
        <v>82</v>
      </c>
      <c r="AY143" s="214" t="s">
        <v>168</v>
      </c>
    </row>
    <row r="144" spans="2:51" s="14" customFormat="1" ht="12">
      <c r="B144" s="215"/>
      <c r="C144" s="216"/>
      <c r="D144" s="206" t="s">
        <v>174</v>
      </c>
      <c r="E144" s="217" t="s">
        <v>1</v>
      </c>
      <c r="F144" s="218" t="s">
        <v>189</v>
      </c>
      <c r="G144" s="216"/>
      <c r="H144" s="219">
        <v>125</v>
      </c>
      <c r="I144" s="216"/>
      <c r="J144" s="216"/>
      <c r="K144" s="216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174</v>
      </c>
      <c r="AU144" s="224" t="s">
        <v>92</v>
      </c>
      <c r="AV144" s="14" t="s">
        <v>106</v>
      </c>
      <c r="AW144" s="14" t="s">
        <v>39</v>
      </c>
      <c r="AX144" s="14" t="s">
        <v>90</v>
      </c>
      <c r="AY144" s="224" t="s">
        <v>168</v>
      </c>
    </row>
    <row r="145" spans="1:65" s="2" customFormat="1" ht="21.75" customHeight="1">
      <c r="A145" s="31"/>
      <c r="B145" s="32"/>
      <c r="C145" s="191" t="s">
        <v>225</v>
      </c>
      <c r="D145" s="191" t="s">
        <v>170</v>
      </c>
      <c r="E145" s="192" t="s">
        <v>1293</v>
      </c>
      <c r="F145" s="193" t="s">
        <v>1294</v>
      </c>
      <c r="G145" s="194" t="s">
        <v>218</v>
      </c>
      <c r="H145" s="195">
        <v>120</v>
      </c>
      <c r="I145" s="196"/>
      <c r="J145" s="196">
        <f>ROUND(I145*H145,2)</f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640</v>
      </c>
      <c r="AT145" s="202" t="s">
        <v>170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640</v>
      </c>
      <c r="BM145" s="202" t="s">
        <v>283</v>
      </c>
    </row>
    <row r="146" spans="1:65" s="2" customFormat="1" ht="16.5" customHeight="1">
      <c r="A146" s="31"/>
      <c r="B146" s="32"/>
      <c r="C146" s="225" t="s">
        <v>229</v>
      </c>
      <c r="D146" s="225" t="s">
        <v>233</v>
      </c>
      <c r="E146" s="226" t="s">
        <v>1295</v>
      </c>
      <c r="F146" s="227" t="s">
        <v>1296</v>
      </c>
      <c r="G146" s="228" t="s">
        <v>236</v>
      </c>
      <c r="H146" s="229">
        <v>114</v>
      </c>
      <c r="I146" s="230"/>
      <c r="J146" s="230">
        <f>ROUND(I146*H146,2)</f>
        <v>0</v>
      </c>
      <c r="K146" s="231"/>
      <c r="L146" s="232"/>
      <c r="M146" s="233" t="s">
        <v>1</v>
      </c>
      <c r="N146" s="234" t="s">
        <v>47</v>
      </c>
      <c r="O146" s="200">
        <v>0</v>
      </c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639</v>
      </c>
      <c r="AT146" s="202" t="s">
        <v>233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640</v>
      </c>
      <c r="BM146" s="202" t="s">
        <v>294</v>
      </c>
    </row>
    <row r="147" spans="2:51" s="13" customFormat="1" ht="12">
      <c r="B147" s="204"/>
      <c r="C147" s="205"/>
      <c r="D147" s="206" t="s">
        <v>174</v>
      </c>
      <c r="E147" s="207" t="s">
        <v>1</v>
      </c>
      <c r="F147" s="208" t="s">
        <v>1297</v>
      </c>
      <c r="G147" s="205"/>
      <c r="H147" s="209">
        <v>114</v>
      </c>
      <c r="I147" s="205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174</v>
      </c>
      <c r="AU147" s="214" t="s">
        <v>92</v>
      </c>
      <c r="AV147" s="13" t="s">
        <v>92</v>
      </c>
      <c r="AW147" s="13" t="s">
        <v>39</v>
      </c>
      <c r="AX147" s="13" t="s">
        <v>82</v>
      </c>
      <c r="AY147" s="214" t="s">
        <v>168</v>
      </c>
    </row>
    <row r="148" spans="2:51" s="14" customFormat="1" ht="12">
      <c r="B148" s="215"/>
      <c r="C148" s="216"/>
      <c r="D148" s="206" t="s">
        <v>174</v>
      </c>
      <c r="E148" s="217" t="s">
        <v>1</v>
      </c>
      <c r="F148" s="218" t="s">
        <v>189</v>
      </c>
      <c r="G148" s="216"/>
      <c r="H148" s="219">
        <v>114</v>
      </c>
      <c r="I148" s="216"/>
      <c r="J148" s="216"/>
      <c r="K148" s="216"/>
      <c r="L148" s="220"/>
      <c r="M148" s="221"/>
      <c r="N148" s="222"/>
      <c r="O148" s="222"/>
      <c r="P148" s="222"/>
      <c r="Q148" s="222"/>
      <c r="R148" s="222"/>
      <c r="S148" s="222"/>
      <c r="T148" s="223"/>
      <c r="AT148" s="224" t="s">
        <v>174</v>
      </c>
      <c r="AU148" s="224" t="s">
        <v>92</v>
      </c>
      <c r="AV148" s="14" t="s">
        <v>106</v>
      </c>
      <c r="AW148" s="14" t="s">
        <v>39</v>
      </c>
      <c r="AX148" s="14" t="s">
        <v>90</v>
      </c>
      <c r="AY148" s="224" t="s">
        <v>168</v>
      </c>
    </row>
    <row r="149" spans="1:65" s="2" customFormat="1" ht="33" customHeight="1">
      <c r="A149" s="31"/>
      <c r="B149" s="32"/>
      <c r="C149" s="191" t="s">
        <v>8</v>
      </c>
      <c r="D149" s="191" t="s">
        <v>170</v>
      </c>
      <c r="E149" s="192" t="s">
        <v>1298</v>
      </c>
      <c r="F149" s="193" t="s">
        <v>1299</v>
      </c>
      <c r="G149" s="194" t="s">
        <v>346</v>
      </c>
      <c r="H149" s="195">
        <v>10</v>
      </c>
      <c r="I149" s="196"/>
      <c r="J149" s="196">
        <f>ROUND(I149*H149,2)</f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640</v>
      </c>
      <c r="AT149" s="202" t="s">
        <v>170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640</v>
      </c>
      <c r="BM149" s="202" t="s">
        <v>303</v>
      </c>
    </row>
    <row r="150" spans="1:65" s="2" customFormat="1" ht="16.5" customHeight="1">
      <c r="A150" s="31"/>
      <c r="B150" s="32"/>
      <c r="C150" s="225" t="s">
        <v>239</v>
      </c>
      <c r="D150" s="225" t="s">
        <v>233</v>
      </c>
      <c r="E150" s="226" t="s">
        <v>1300</v>
      </c>
      <c r="F150" s="227" t="s">
        <v>1301</v>
      </c>
      <c r="G150" s="228" t="s">
        <v>346</v>
      </c>
      <c r="H150" s="229">
        <v>10</v>
      </c>
      <c r="I150" s="230"/>
      <c r="J150" s="230">
        <f>ROUND(I150*H150,2)</f>
        <v>0</v>
      </c>
      <c r="K150" s="231"/>
      <c r="L150" s="232"/>
      <c r="M150" s="233" t="s">
        <v>1</v>
      </c>
      <c r="N150" s="234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639</v>
      </c>
      <c r="AT150" s="202" t="s">
        <v>233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640</v>
      </c>
      <c r="BM150" s="202" t="s">
        <v>313</v>
      </c>
    </row>
    <row r="151" spans="1:65" s="2" customFormat="1" ht="16.5" customHeight="1">
      <c r="A151" s="31"/>
      <c r="B151" s="32"/>
      <c r="C151" s="191" t="s">
        <v>246</v>
      </c>
      <c r="D151" s="191" t="s">
        <v>170</v>
      </c>
      <c r="E151" s="192" t="s">
        <v>1302</v>
      </c>
      <c r="F151" s="193" t="s">
        <v>1303</v>
      </c>
      <c r="G151" s="194" t="s">
        <v>218</v>
      </c>
      <c r="H151" s="195">
        <v>120</v>
      </c>
      <c r="I151" s="196"/>
      <c r="J151" s="196">
        <f>ROUND(I151*H151,2)</f>
        <v>0</v>
      </c>
      <c r="K151" s="197"/>
      <c r="L151" s="36"/>
      <c r="M151" s="198" t="s">
        <v>1</v>
      </c>
      <c r="N151" s="199" t="s">
        <v>47</v>
      </c>
      <c r="O151" s="200">
        <v>0</v>
      </c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640</v>
      </c>
      <c r="AT151" s="202" t="s">
        <v>170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640</v>
      </c>
      <c r="BM151" s="202" t="s">
        <v>323</v>
      </c>
    </row>
    <row r="152" spans="1:65" s="2" customFormat="1" ht="16.5" customHeight="1">
      <c r="A152" s="31"/>
      <c r="B152" s="32"/>
      <c r="C152" s="191" t="s">
        <v>251</v>
      </c>
      <c r="D152" s="191" t="s">
        <v>170</v>
      </c>
      <c r="E152" s="192" t="s">
        <v>1304</v>
      </c>
      <c r="F152" s="193" t="s">
        <v>1305</v>
      </c>
      <c r="G152" s="194" t="s">
        <v>1125</v>
      </c>
      <c r="H152" s="195">
        <v>2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640</v>
      </c>
      <c r="BM152" s="202" t="s">
        <v>331</v>
      </c>
    </row>
    <row r="153" spans="1:65" s="2" customFormat="1" ht="33" customHeight="1">
      <c r="A153" s="31"/>
      <c r="B153" s="32"/>
      <c r="C153" s="191" t="s">
        <v>255</v>
      </c>
      <c r="D153" s="191" t="s">
        <v>170</v>
      </c>
      <c r="E153" s="192" t="s">
        <v>1306</v>
      </c>
      <c r="F153" s="193" t="s">
        <v>1307</v>
      </c>
      <c r="G153" s="194" t="s">
        <v>587</v>
      </c>
      <c r="H153" s="195">
        <v>1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343</v>
      </c>
    </row>
    <row r="154" spans="2:63" s="12" customFormat="1" ht="22.9" customHeight="1">
      <c r="B154" s="176"/>
      <c r="C154" s="177"/>
      <c r="D154" s="178" t="s">
        <v>81</v>
      </c>
      <c r="E154" s="189" t="s">
        <v>1050</v>
      </c>
      <c r="F154" s="189" t="s">
        <v>1051</v>
      </c>
      <c r="G154" s="177"/>
      <c r="H154" s="177"/>
      <c r="I154" s="177"/>
      <c r="J154" s="190">
        <f>BK154</f>
        <v>0</v>
      </c>
      <c r="K154" s="177"/>
      <c r="L154" s="181"/>
      <c r="M154" s="182"/>
      <c r="N154" s="183"/>
      <c r="O154" s="183"/>
      <c r="P154" s="184">
        <f>SUM(P155:P171)</f>
        <v>0</v>
      </c>
      <c r="Q154" s="183"/>
      <c r="R154" s="184">
        <f>SUM(R155:R171)</f>
        <v>0</v>
      </c>
      <c r="S154" s="183"/>
      <c r="T154" s="185">
        <f>SUM(T155:T171)</f>
        <v>0</v>
      </c>
      <c r="AR154" s="186" t="s">
        <v>103</v>
      </c>
      <c r="AT154" s="187" t="s">
        <v>81</v>
      </c>
      <c r="AU154" s="187" t="s">
        <v>90</v>
      </c>
      <c r="AY154" s="186" t="s">
        <v>168</v>
      </c>
      <c r="BK154" s="188">
        <f>SUM(BK155:BK171)</f>
        <v>0</v>
      </c>
    </row>
    <row r="155" spans="1:65" s="2" customFormat="1" ht="55.5" customHeight="1">
      <c r="A155" s="31"/>
      <c r="B155" s="32"/>
      <c r="C155" s="191" t="s">
        <v>260</v>
      </c>
      <c r="D155" s="191" t="s">
        <v>170</v>
      </c>
      <c r="E155" s="192" t="s">
        <v>1308</v>
      </c>
      <c r="F155" s="193" t="s">
        <v>1309</v>
      </c>
      <c r="G155" s="194" t="s">
        <v>242</v>
      </c>
      <c r="H155" s="195">
        <v>36</v>
      </c>
      <c r="I155" s="196"/>
      <c r="J155" s="196">
        <f>ROUND(I155*H155,2)</f>
        <v>0</v>
      </c>
      <c r="K155" s="197"/>
      <c r="L155" s="36"/>
      <c r="M155" s="198" t="s">
        <v>1</v>
      </c>
      <c r="N155" s="199" t="s">
        <v>47</v>
      </c>
      <c r="O155" s="200">
        <v>0</v>
      </c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640</v>
      </c>
      <c r="AT155" s="202" t="s">
        <v>170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640</v>
      </c>
      <c r="BM155" s="202" t="s">
        <v>357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1310</v>
      </c>
      <c r="G156" s="205"/>
      <c r="H156" s="209">
        <v>36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82</v>
      </c>
      <c r="AY156" s="214" t="s">
        <v>168</v>
      </c>
    </row>
    <row r="157" spans="2:51" s="14" customFormat="1" ht="12">
      <c r="B157" s="215"/>
      <c r="C157" s="216"/>
      <c r="D157" s="206" t="s">
        <v>174</v>
      </c>
      <c r="E157" s="217" t="s">
        <v>1</v>
      </c>
      <c r="F157" s="218" t="s">
        <v>189</v>
      </c>
      <c r="G157" s="216"/>
      <c r="H157" s="219">
        <v>36</v>
      </c>
      <c r="I157" s="216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174</v>
      </c>
      <c r="AU157" s="224" t="s">
        <v>92</v>
      </c>
      <c r="AV157" s="14" t="s">
        <v>106</v>
      </c>
      <c r="AW157" s="14" t="s">
        <v>39</v>
      </c>
      <c r="AX157" s="14" t="s">
        <v>90</v>
      </c>
      <c r="AY157" s="224" t="s">
        <v>168</v>
      </c>
    </row>
    <row r="158" spans="1:65" s="2" customFormat="1" ht="33" customHeight="1">
      <c r="A158" s="31"/>
      <c r="B158" s="32"/>
      <c r="C158" s="191" t="s">
        <v>7</v>
      </c>
      <c r="D158" s="191" t="s">
        <v>170</v>
      </c>
      <c r="E158" s="192" t="s">
        <v>1311</v>
      </c>
      <c r="F158" s="193" t="s">
        <v>1312</v>
      </c>
      <c r="G158" s="194" t="s">
        <v>218</v>
      </c>
      <c r="H158" s="195">
        <v>120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341</v>
      </c>
    </row>
    <row r="159" spans="1:65" s="2" customFormat="1" ht="33" customHeight="1">
      <c r="A159" s="31"/>
      <c r="B159" s="32"/>
      <c r="C159" s="191" t="s">
        <v>267</v>
      </c>
      <c r="D159" s="191" t="s">
        <v>170</v>
      </c>
      <c r="E159" s="192" t="s">
        <v>1313</v>
      </c>
      <c r="F159" s="193" t="s">
        <v>1314</v>
      </c>
      <c r="G159" s="194" t="s">
        <v>242</v>
      </c>
      <c r="H159" s="195">
        <v>18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0</v>
      </c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640</v>
      </c>
      <c r="BM159" s="202" t="s">
        <v>380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1315</v>
      </c>
      <c r="G160" s="205"/>
      <c r="H160" s="209">
        <v>18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4" customFormat="1" ht="12">
      <c r="B161" s="215"/>
      <c r="C161" s="216"/>
      <c r="D161" s="206" t="s">
        <v>174</v>
      </c>
      <c r="E161" s="217" t="s">
        <v>1</v>
      </c>
      <c r="F161" s="218" t="s">
        <v>189</v>
      </c>
      <c r="G161" s="216"/>
      <c r="H161" s="219">
        <v>18</v>
      </c>
      <c r="I161" s="216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174</v>
      </c>
      <c r="AU161" s="224" t="s">
        <v>92</v>
      </c>
      <c r="AV161" s="14" t="s">
        <v>106</v>
      </c>
      <c r="AW161" s="14" t="s">
        <v>39</v>
      </c>
      <c r="AX161" s="14" t="s">
        <v>90</v>
      </c>
      <c r="AY161" s="224" t="s">
        <v>168</v>
      </c>
    </row>
    <row r="162" spans="1:65" s="2" customFormat="1" ht="44.25" customHeight="1">
      <c r="A162" s="31"/>
      <c r="B162" s="32"/>
      <c r="C162" s="191" t="s">
        <v>271</v>
      </c>
      <c r="D162" s="191" t="s">
        <v>170</v>
      </c>
      <c r="E162" s="192" t="s">
        <v>1316</v>
      </c>
      <c r="F162" s="193" t="s">
        <v>1317</v>
      </c>
      <c r="G162" s="194" t="s">
        <v>218</v>
      </c>
      <c r="H162" s="195">
        <v>120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640</v>
      </c>
      <c r="BM162" s="202" t="s">
        <v>394</v>
      </c>
    </row>
    <row r="163" spans="1:65" s="2" customFormat="1" ht="44.25" customHeight="1">
      <c r="A163" s="31"/>
      <c r="B163" s="32"/>
      <c r="C163" s="191" t="s">
        <v>275</v>
      </c>
      <c r="D163" s="191" t="s">
        <v>170</v>
      </c>
      <c r="E163" s="192" t="s">
        <v>1318</v>
      </c>
      <c r="F163" s="193" t="s">
        <v>1319</v>
      </c>
      <c r="G163" s="194" t="s">
        <v>218</v>
      </c>
      <c r="H163" s="195">
        <v>120</v>
      </c>
      <c r="I163" s="196"/>
      <c r="J163" s="196">
        <f>ROUND(I163*H163,2)</f>
        <v>0</v>
      </c>
      <c r="K163" s="197"/>
      <c r="L163" s="36"/>
      <c r="M163" s="198" t="s">
        <v>1</v>
      </c>
      <c r="N163" s="199" t="s">
        <v>47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640</v>
      </c>
      <c r="AT163" s="202" t="s">
        <v>170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407</v>
      </c>
    </row>
    <row r="164" spans="1:65" s="2" customFormat="1" ht="33" customHeight="1">
      <c r="A164" s="31"/>
      <c r="B164" s="32"/>
      <c r="C164" s="191" t="s">
        <v>279</v>
      </c>
      <c r="D164" s="191" t="s">
        <v>170</v>
      </c>
      <c r="E164" s="192" t="s">
        <v>1320</v>
      </c>
      <c r="F164" s="193" t="s">
        <v>1321</v>
      </c>
      <c r="G164" s="194" t="s">
        <v>242</v>
      </c>
      <c r="H164" s="195">
        <v>18</v>
      </c>
      <c r="I164" s="196"/>
      <c r="J164" s="196">
        <f>ROUND(I164*H164,2)</f>
        <v>0</v>
      </c>
      <c r="K164" s="197"/>
      <c r="L164" s="36"/>
      <c r="M164" s="198" t="s">
        <v>1</v>
      </c>
      <c r="N164" s="199" t="s">
        <v>47</v>
      </c>
      <c r="O164" s="200">
        <v>0</v>
      </c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90</v>
      </c>
      <c r="BK164" s="203">
        <f>ROUND(I164*H164,2)</f>
        <v>0</v>
      </c>
      <c r="BL164" s="16" t="s">
        <v>640</v>
      </c>
      <c r="BM164" s="202" t="s">
        <v>415</v>
      </c>
    </row>
    <row r="165" spans="1:65" s="2" customFormat="1" ht="44.25" customHeight="1">
      <c r="A165" s="31"/>
      <c r="B165" s="32"/>
      <c r="C165" s="191" t="s">
        <v>283</v>
      </c>
      <c r="D165" s="191" t="s">
        <v>170</v>
      </c>
      <c r="E165" s="192" t="s">
        <v>1322</v>
      </c>
      <c r="F165" s="193" t="s">
        <v>1323</v>
      </c>
      <c r="G165" s="194" t="s">
        <v>242</v>
      </c>
      <c r="H165" s="195">
        <v>18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</v>
      </c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428</v>
      </c>
    </row>
    <row r="166" spans="1:65" s="2" customFormat="1" ht="21.75" customHeight="1">
      <c r="A166" s="31"/>
      <c r="B166" s="32"/>
      <c r="C166" s="191" t="s">
        <v>288</v>
      </c>
      <c r="D166" s="191" t="s">
        <v>170</v>
      </c>
      <c r="E166" s="192" t="s">
        <v>1192</v>
      </c>
      <c r="F166" s="193" t="s">
        <v>1324</v>
      </c>
      <c r="G166" s="194" t="s">
        <v>446</v>
      </c>
      <c r="H166" s="195">
        <v>32.4</v>
      </c>
      <c r="I166" s="196"/>
      <c r="J166" s="196">
        <f>ROUND(I166*H166,2)</f>
        <v>0</v>
      </c>
      <c r="K166" s="197"/>
      <c r="L166" s="36"/>
      <c r="M166" s="198" t="s">
        <v>1</v>
      </c>
      <c r="N166" s="199" t="s">
        <v>47</v>
      </c>
      <c r="O166" s="200">
        <v>0</v>
      </c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640</v>
      </c>
      <c r="AT166" s="202" t="s">
        <v>170</v>
      </c>
      <c r="AU166" s="202" t="s">
        <v>92</v>
      </c>
      <c r="AY166" s="16" t="s">
        <v>168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90</v>
      </c>
      <c r="BK166" s="203">
        <f>ROUND(I166*H166,2)</f>
        <v>0</v>
      </c>
      <c r="BL166" s="16" t="s">
        <v>640</v>
      </c>
      <c r="BM166" s="202" t="s">
        <v>432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1325</v>
      </c>
      <c r="G167" s="205"/>
      <c r="H167" s="209">
        <v>32.4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4" customFormat="1" ht="12">
      <c r="B168" s="215"/>
      <c r="C168" s="216"/>
      <c r="D168" s="206" t="s">
        <v>174</v>
      </c>
      <c r="E168" s="217" t="s">
        <v>1</v>
      </c>
      <c r="F168" s="218" t="s">
        <v>189</v>
      </c>
      <c r="G168" s="216"/>
      <c r="H168" s="219">
        <v>32.4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174</v>
      </c>
      <c r="AU168" s="224" t="s">
        <v>92</v>
      </c>
      <c r="AV168" s="14" t="s">
        <v>106</v>
      </c>
      <c r="AW168" s="14" t="s">
        <v>39</v>
      </c>
      <c r="AX168" s="14" t="s">
        <v>90</v>
      </c>
      <c r="AY168" s="224" t="s">
        <v>168</v>
      </c>
    </row>
    <row r="169" spans="1:65" s="2" customFormat="1" ht="21.75" customHeight="1">
      <c r="A169" s="31"/>
      <c r="B169" s="32"/>
      <c r="C169" s="225" t="s">
        <v>294</v>
      </c>
      <c r="D169" s="225" t="s">
        <v>233</v>
      </c>
      <c r="E169" s="226" t="s">
        <v>1199</v>
      </c>
      <c r="F169" s="227" t="s">
        <v>1200</v>
      </c>
      <c r="G169" s="228" t="s">
        <v>446</v>
      </c>
      <c r="H169" s="229">
        <v>32.4</v>
      </c>
      <c r="I169" s="230"/>
      <c r="J169" s="230">
        <f>ROUND(I169*H169,2)</f>
        <v>0</v>
      </c>
      <c r="K169" s="231"/>
      <c r="L169" s="232"/>
      <c r="M169" s="233" t="s">
        <v>1</v>
      </c>
      <c r="N169" s="234" t="s">
        <v>47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639</v>
      </c>
      <c r="AT169" s="202" t="s">
        <v>233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640</v>
      </c>
      <c r="BM169" s="202" t="s">
        <v>443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1325</v>
      </c>
      <c r="G170" s="205"/>
      <c r="H170" s="209">
        <v>32.4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4" customFormat="1" ht="12">
      <c r="B171" s="215"/>
      <c r="C171" s="216"/>
      <c r="D171" s="206" t="s">
        <v>174</v>
      </c>
      <c r="E171" s="217" t="s">
        <v>1</v>
      </c>
      <c r="F171" s="218" t="s">
        <v>189</v>
      </c>
      <c r="G171" s="216"/>
      <c r="H171" s="219">
        <v>32.4</v>
      </c>
      <c r="I171" s="216"/>
      <c r="J171" s="216"/>
      <c r="K171" s="216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174</v>
      </c>
      <c r="AU171" s="224" t="s">
        <v>92</v>
      </c>
      <c r="AV171" s="14" t="s">
        <v>106</v>
      </c>
      <c r="AW171" s="14" t="s">
        <v>39</v>
      </c>
      <c r="AX171" s="14" t="s">
        <v>90</v>
      </c>
      <c r="AY171" s="224" t="s">
        <v>168</v>
      </c>
    </row>
    <row r="172" spans="2:63" s="12" customFormat="1" ht="25.9" customHeight="1">
      <c r="B172" s="176"/>
      <c r="C172" s="177"/>
      <c r="D172" s="178" t="s">
        <v>81</v>
      </c>
      <c r="E172" s="179" t="s">
        <v>581</v>
      </c>
      <c r="F172" s="179" t="s">
        <v>582</v>
      </c>
      <c r="G172" s="177"/>
      <c r="H172" s="177"/>
      <c r="I172" s="177"/>
      <c r="J172" s="180">
        <f>BK172</f>
        <v>0</v>
      </c>
      <c r="K172" s="177"/>
      <c r="L172" s="181"/>
      <c r="M172" s="182"/>
      <c r="N172" s="183"/>
      <c r="O172" s="183"/>
      <c r="P172" s="184">
        <f>SUM(P173:P180)</f>
        <v>0</v>
      </c>
      <c r="Q172" s="183"/>
      <c r="R172" s="184">
        <f>SUM(R173:R180)</f>
        <v>0</v>
      </c>
      <c r="S172" s="183"/>
      <c r="T172" s="185">
        <f>SUM(T173:T180)</f>
        <v>0</v>
      </c>
      <c r="AR172" s="186" t="s">
        <v>109</v>
      </c>
      <c r="AT172" s="187" t="s">
        <v>81</v>
      </c>
      <c r="AU172" s="187" t="s">
        <v>82</v>
      </c>
      <c r="AY172" s="186" t="s">
        <v>168</v>
      </c>
      <c r="BK172" s="188">
        <f>SUM(BK173:BK180)</f>
        <v>0</v>
      </c>
    </row>
    <row r="173" spans="1:65" s="2" customFormat="1" ht="16.5" customHeight="1">
      <c r="A173" s="31"/>
      <c r="B173" s="32"/>
      <c r="C173" s="191" t="s">
        <v>298</v>
      </c>
      <c r="D173" s="191" t="s">
        <v>170</v>
      </c>
      <c r="E173" s="192" t="s">
        <v>1246</v>
      </c>
      <c r="F173" s="193" t="s">
        <v>1247</v>
      </c>
      <c r="G173" s="194" t="s">
        <v>587</v>
      </c>
      <c r="H173" s="195">
        <v>1</v>
      </c>
      <c r="I173" s="196"/>
      <c r="J173" s="196">
        <f>ROUND(I173*H173,2)</f>
        <v>0</v>
      </c>
      <c r="K173" s="197"/>
      <c r="L173" s="36"/>
      <c r="M173" s="198" t="s">
        <v>1</v>
      </c>
      <c r="N173" s="199" t="s">
        <v>47</v>
      </c>
      <c r="O173" s="200">
        <v>0</v>
      </c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106</v>
      </c>
      <c r="AT173" s="202" t="s">
        <v>170</v>
      </c>
      <c r="AU173" s="202" t="s">
        <v>90</v>
      </c>
      <c r="AY173" s="16" t="s">
        <v>168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90</v>
      </c>
      <c r="BK173" s="203">
        <f>ROUND(I173*H173,2)</f>
        <v>0</v>
      </c>
      <c r="BL173" s="16" t="s">
        <v>106</v>
      </c>
      <c r="BM173" s="202" t="s">
        <v>453</v>
      </c>
    </row>
    <row r="174" spans="1:47" s="2" customFormat="1" ht="29.25">
      <c r="A174" s="31"/>
      <c r="B174" s="32"/>
      <c r="C174" s="33"/>
      <c r="D174" s="206" t="s">
        <v>292</v>
      </c>
      <c r="E174" s="33"/>
      <c r="F174" s="235" t="s">
        <v>1326</v>
      </c>
      <c r="G174" s="33"/>
      <c r="H174" s="33"/>
      <c r="I174" s="33"/>
      <c r="J174" s="33"/>
      <c r="K174" s="33"/>
      <c r="L174" s="36"/>
      <c r="M174" s="236"/>
      <c r="N174" s="237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292</v>
      </c>
      <c r="AU174" s="16" t="s">
        <v>90</v>
      </c>
    </row>
    <row r="175" spans="1:65" s="2" customFormat="1" ht="16.5" customHeight="1">
      <c r="A175" s="31"/>
      <c r="B175" s="32"/>
      <c r="C175" s="191" t="s">
        <v>303</v>
      </c>
      <c r="D175" s="191" t="s">
        <v>170</v>
      </c>
      <c r="E175" s="192" t="s">
        <v>1250</v>
      </c>
      <c r="F175" s="193" t="s">
        <v>1251</v>
      </c>
      <c r="G175" s="194" t="s">
        <v>587</v>
      </c>
      <c r="H175" s="195">
        <v>1</v>
      </c>
      <c r="I175" s="196"/>
      <c r="J175" s="196">
        <f>ROUND(I175*H175,2)</f>
        <v>0</v>
      </c>
      <c r="K175" s="197"/>
      <c r="L175" s="36"/>
      <c r="M175" s="198" t="s">
        <v>1</v>
      </c>
      <c r="N175" s="199" t="s">
        <v>47</v>
      </c>
      <c r="O175" s="200">
        <v>0</v>
      </c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106</v>
      </c>
      <c r="AT175" s="202" t="s">
        <v>170</v>
      </c>
      <c r="AU175" s="202" t="s">
        <v>90</v>
      </c>
      <c r="AY175" s="16" t="s">
        <v>168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90</v>
      </c>
      <c r="BK175" s="203">
        <f>ROUND(I175*H175,2)</f>
        <v>0</v>
      </c>
      <c r="BL175" s="16" t="s">
        <v>106</v>
      </c>
      <c r="BM175" s="202" t="s">
        <v>462</v>
      </c>
    </row>
    <row r="176" spans="1:47" s="2" customFormat="1" ht="19.5">
      <c r="A176" s="31"/>
      <c r="B176" s="32"/>
      <c r="C176" s="33"/>
      <c r="D176" s="206" t="s">
        <v>292</v>
      </c>
      <c r="E176" s="33"/>
      <c r="F176" s="235" t="s">
        <v>1327</v>
      </c>
      <c r="G176" s="33"/>
      <c r="H176" s="33"/>
      <c r="I176" s="33"/>
      <c r="J176" s="33"/>
      <c r="K176" s="33"/>
      <c r="L176" s="36"/>
      <c r="M176" s="236"/>
      <c r="N176" s="237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292</v>
      </c>
      <c r="AU176" s="16" t="s">
        <v>90</v>
      </c>
    </row>
    <row r="177" spans="1:65" s="2" customFormat="1" ht="16.5" customHeight="1">
      <c r="A177" s="31"/>
      <c r="B177" s="32"/>
      <c r="C177" s="191" t="s">
        <v>308</v>
      </c>
      <c r="D177" s="191" t="s">
        <v>170</v>
      </c>
      <c r="E177" s="192" t="s">
        <v>1254</v>
      </c>
      <c r="F177" s="193" t="s">
        <v>1255</v>
      </c>
      <c r="G177" s="194" t="s">
        <v>587</v>
      </c>
      <c r="H177" s="195">
        <v>1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106</v>
      </c>
      <c r="AT177" s="202" t="s">
        <v>170</v>
      </c>
      <c r="AU177" s="202" t="s">
        <v>90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106</v>
      </c>
      <c r="BM177" s="202" t="s">
        <v>473</v>
      </c>
    </row>
    <row r="178" spans="1:47" s="2" customFormat="1" ht="68.25">
      <c r="A178" s="31"/>
      <c r="B178" s="32"/>
      <c r="C178" s="33"/>
      <c r="D178" s="206" t="s">
        <v>292</v>
      </c>
      <c r="E178" s="33"/>
      <c r="F178" s="235" t="s">
        <v>1328</v>
      </c>
      <c r="G178" s="33"/>
      <c r="H178" s="33"/>
      <c r="I178" s="33"/>
      <c r="J178" s="33"/>
      <c r="K178" s="33"/>
      <c r="L178" s="36"/>
      <c r="M178" s="236"/>
      <c r="N178" s="237"/>
      <c r="O178" s="68"/>
      <c r="P178" s="68"/>
      <c r="Q178" s="68"/>
      <c r="R178" s="68"/>
      <c r="S178" s="68"/>
      <c r="T178" s="69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6" t="s">
        <v>292</v>
      </c>
      <c r="AU178" s="16" t="s">
        <v>90</v>
      </c>
    </row>
    <row r="179" spans="1:65" s="2" customFormat="1" ht="16.5" customHeight="1">
      <c r="A179" s="31"/>
      <c r="B179" s="32"/>
      <c r="C179" s="191" t="s">
        <v>313</v>
      </c>
      <c r="D179" s="191" t="s">
        <v>170</v>
      </c>
      <c r="E179" s="192" t="s">
        <v>599</v>
      </c>
      <c r="F179" s="193" t="s">
        <v>600</v>
      </c>
      <c r="G179" s="194" t="s">
        <v>587</v>
      </c>
      <c r="H179" s="195">
        <v>1</v>
      </c>
      <c r="I179" s="196"/>
      <c r="J179" s="196">
        <f>ROUND(I179*H179,2)</f>
        <v>0</v>
      </c>
      <c r="K179" s="197"/>
      <c r="L179" s="36"/>
      <c r="M179" s="198" t="s">
        <v>1</v>
      </c>
      <c r="N179" s="199" t="s">
        <v>47</v>
      </c>
      <c r="O179" s="200">
        <v>0</v>
      </c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106</v>
      </c>
      <c r="AT179" s="202" t="s">
        <v>170</v>
      </c>
      <c r="AU179" s="202" t="s">
        <v>90</v>
      </c>
      <c r="AY179" s="16" t="s">
        <v>168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90</v>
      </c>
      <c r="BK179" s="203">
        <f>ROUND(I179*H179,2)</f>
        <v>0</v>
      </c>
      <c r="BL179" s="16" t="s">
        <v>106</v>
      </c>
      <c r="BM179" s="202" t="s">
        <v>640</v>
      </c>
    </row>
    <row r="180" spans="1:65" s="2" customFormat="1" ht="16.5" customHeight="1">
      <c r="A180" s="31"/>
      <c r="B180" s="32"/>
      <c r="C180" s="191" t="s">
        <v>317</v>
      </c>
      <c r="D180" s="191" t="s">
        <v>170</v>
      </c>
      <c r="E180" s="192" t="s">
        <v>1259</v>
      </c>
      <c r="F180" s="193" t="s">
        <v>1329</v>
      </c>
      <c r="G180" s="194" t="s">
        <v>587</v>
      </c>
      <c r="H180" s="195">
        <v>1</v>
      </c>
      <c r="I180" s="196"/>
      <c r="J180" s="196">
        <f>ROUND(I180*H180,2)</f>
        <v>0</v>
      </c>
      <c r="K180" s="197"/>
      <c r="L180" s="36"/>
      <c r="M180" s="238" t="s">
        <v>1</v>
      </c>
      <c r="N180" s="239" t="s">
        <v>47</v>
      </c>
      <c r="O180" s="240">
        <v>0</v>
      </c>
      <c r="P180" s="240">
        <f>O180*H180</f>
        <v>0</v>
      </c>
      <c r="Q180" s="240">
        <v>0</v>
      </c>
      <c r="R180" s="240">
        <f>Q180*H180</f>
        <v>0</v>
      </c>
      <c r="S180" s="240">
        <v>0</v>
      </c>
      <c r="T180" s="24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106</v>
      </c>
      <c r="AT180" s="202" t="s">
        <v>170</v>
      </c>
      <c r="AU180" s="202" t="s">
        <v>90</v>
      </c>
      <c r="AY180" s="16" t="s">
        <v>168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90</v>
      </c>
      <c r="BK180" s="203">
        <f>ROUND(I180*H180,2)</f>
        <v>0</v>
      </c>
      <c r="BL180" s="16" t="s">
        <v>106</v>
      </c>
      <c r="BM180" s="202" t="s">
        <v>1211</v>
      </c>
    </row>
    <row r="181" spans="1:31" s="2" customFormat="1" ht="6.95" customHeight="1">
      <c r="A181" s="31"/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36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sheetProtection formatColumns="0" formatRows="0" autoFilter="0"/>
  <autoFilter ref="C119:K18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H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13"/>
      <c r="C3" s="114"/>
      <c r="D3" s="114"/>
      <c r="E3" s="114"/>
      <c r="F3" s="114"/>
      <c r="G3" s="114"/>
      <c r="H3" s="19"/>
    </row>
    <row r="4" spans="2:8" s="1" customFormat="1" ht="24.95" customHeight="1">
      <c r="B4" s="19"/>
      <c r="C4" s="115" t="s">
        <v>1330</v>
      </c>
      <c r="H4" s="19"/>
    </row>
    <row r="5" spans="2:8" s="1" customFormat="1" ht="12" customHeight="1">
      <c r="B5" s="19"/>
      <c r="C5" s="119" t="s">
        <v>12</v>
      </c>
      <c r="D5" s="310" t="s">
        <v>13</v>
      </c>
      <c r="E5" s="284"/>
      <c r="F5" s="284"/>
      <c r="H5" s="19"/>
    </row>
    <row r="6" spans="2:8" s="1" customFormat="1" ht="36.95" customHeight="1">
      <c r="B6" s="19"/>
      <c r="C6" s="244" t="s">
        <v>14</v>
      </c>
      <c r="D6" s="311" t="s">
        <v>15</v>
      </c>
      <c r="E6" s="284"/>
      <c r="F6" s="284"/>
      <c r="H6" s="19"/>
    </row>
    <row r="7" spans="2:8" s="1" customFormat="1" ht="16.5" customHeight="1">
      <c r="B7" s="19"/>
      <c r="C7" s="117" t="s">
        <v>22</v>
      </c>
      <c r="D7" s="118">
        <f>'Rekapitulace stavby'!AN8</f>
        <v>44539</v>
      </c>
      <c r="H7" s="19"/>
    </row>
    <row r="8" spans="1:8" s="2" customFormat="1" ht="10.9" customHeight="1">
      <c r="A8" s="31"/>
      <c r="B8" s="36"/>
      <c r="C8" s="31"/>
      <c r="D8" s="31"/>
      <c r="E8" s="31"/>
      <c r="F8" s="31"/>
      <c r="G8" s="31"/>
      <c r="H8" s="36"/>
    </row>
    <row r="9" spans="1:8" s="11" customFormat="1" ht="29.25" customHeight="1">
      <c r="A9" s="164"/>
      <c r="B9" s="245"/>
      <c r="C9" s="246" t="s">
        <v>63</v>
      </c>
      <c r="D9" s="247" t="s">
        <v>64</v>
      </c>
      <c r="E9" s="247" t="s">
        <v>155</v>
      </c>
      <c r="F9" s="248" t="s">
        <v>1331</v>
      </c>
      <c r="G9" s="164"/>
      <c r="H9" s="245"/>
    </row>
    <row r="10" spans="1:8" s="2" customFormat="1" ht="26.45" customHeight="1">
      <c r="A10" s="31"/>
      <c r="B10" s="36"/>
      <c r="C10" s="249" t="s">
        <v>1332</v>
      </c>
      <c r="D10" s="249" t="s">
        <v>88</v>
      </c>
      <c r="E10" s="31"/>
      <c r="F10" s="31"/>
      <c r="G10" s="31"/>
      <c r="H10" s="36"/>
    </row>
    <row r="11" spans="1:8" s="2" customFormat="1" ht="16.9" customHeight="1">
      <c r="A11" s="31"/>
      <c r="B11" s="36"/>
      <c r="C11" s="250" t="s">
        <v>122</v>
      </c>
      <c r="D11" s="251" t="s">
        <v>123</v>
      </c>
      <c r="E11" s="252" t="s">
        <v>120</v>
      </c>
      <c r="F11" s="253">
        <v>1046</v>
      </c>
      <c r="G11" s="31"/>
      <c r="H11" s="36"/>
    </row>
    <row r="12" spans="1:8" s="2" customFormat="1" ht="16.9" customHeight="1">
      <c r="A12" s="31"/>
      <c r="B12" s="36"/>
      <c r="C12" s="254" t="s">
        <v>1</v>
      </c>
      <c r="D12" s="254" t="s">
        <v>124</v>
      </c>
      <c r="E12" s="16" t="s">
        <v>1</v>
      </c>
      <c r="F12" s="255">
        <v>1046</v>
      </c>
      <c r="G12" s="31"/>
      <c r="H12" s="36"/>
    </row>
    <row r="13" spans="1:8" s="2" customFormat="1" ht="16.9" customHeight="1">
      <c r="A13" s="31"/>
      <c r="B13" s="36"/>
      <c r="C13" s="256" t="s">
        <v>1333</v>
      </c>
      <c r="D13" s="31"/>
      <c r="E13" s="31"/>
      <c r="F13" s="31"/>
      <c r="G13" s="31"/>
      <c r="H13" s="36"/>
    </row>
    <row r="14" spans="1:8" s="2" customFormat="1" ht="16.9" customHeight="1">
      <c r="A14" s="31"/>
      <c r="B14" s="36"/>
      <c r="C14" s="254" t="s">
        <v>252</v>
      </c>
      <c r="D14" s="254" t="s">
        <v>253</v>
      </c>
      <c r="E14" s="16" t="s">
        <v>120</v>
      </c>
      <c r="F14" s="255">
        <v>1287</v>
      </c>
      <c r="G14" s="31"/>
      <c r="H14" s="36"/>
    </row>
    <row r="15" spans="1:8" s="2" customFormat="1" ht="16.9" customHeight="1">
      <c r="A15" s="31"/>
      <c r="B15" s="36"/>
      <c r="C15" s="254" t="s">
        <v>256</v>
      </c>
      <c r="D15" s="254" t="s">
        <v>257</v>
      </c>
      <c r="E15" s="16" t="s">
        <v>120</v>
      </c>
      <c r="F15" s="255">
        <v>1471.75</v>
      </c>
      <c r="G15" s="31"/>
      <c r="H15" s="36"/>
    </row>
    <row r="16" spans="1:8" s="2" customFormat="1" ht="16.9" customHeight="1">
      <c r="A16" s="31"/>
      <c r="B16" s="36"/>
      <c r="C16" s="254" t="s">
        <v>264</v>
      </c>
      <c r="D16" s="254" t="s">
        <v>265</v>
      </c>
      <c r="E16" s="16" t="s">
        <v>120</v>
      </c>
      <c r="F16" s="255">
        <v>1046</v>
      </c>
      <c r="G16" s="31"/>
      <c r="H16" s="36"/>
    </row>
    <row r="17" spans="1:8" s="2" customFormat="1" ht="16.9" customHeight="1">
      <c r="A17" s="31"/>
      <c r="B17" s="36"/>
      <c r="C17" s="254" t="s">
        <v>280</v>
      </c>
      <c r="D17" s="254" t="s">
        <v>281</v>
      </c>
      <c r="E17" s="16" t="s">
        <v>120</v>
      </c>
      <c r="F17" s="255">
        <v>1046</v>
      </c>
      <c r="G17" s="31"/>
      <c r="H17" s="36"/>
    </row>
    <row r="18" spans="1:8" s="2" customFormat="1" ht="16.9" customHeight="1">
      <c r="A18" s="31"/>
      <c r="B18" s="36"/>
      <c r="C18" s="254" t="s">
        <v>284</v>
      </c>
      <c r="D18" s="254" t="s">
        <v>285</v>
      </c>
      <c r="E18" s="16" t="s">
        <v>120</v>
      </c>
      <c r="F18" s="255">
        <v>2092</v>
      </c>
      <c r="G18" s="31"/>
      <c r="H18" s="36"/>
    </row>
    <row r="19" spans="1:8" s="2" customFormat="1" ht="22.5">
      <c r="A19" s="31"/>
      <c r="B19" s="36"/>
      <c r="C19" s="254" t="s">
        <v>289</v>
      </c>
      <c r="D19" s="254" t="s">
        <v>290</v>
      </c>
      <c r="E19" s="16" t="s">
        <v>120</v>
      </c>
      <c r="F19" s="255">
        <v>1046</v>
      </c>
      <c r="G19" s="31"/>
      <c r="H19" s="36"/>
    </row>
    <row r="20" spans="1:8" s="2" customFormat="1" ht="16.9" customHeight="1">
      <c r="A20" s="31"/>
      <c r="B20" s="36"/>
      <c r="C20" s="254" t="s">
        <v>295</v>
      </c>
      <c r="D20" s="254" t="s">
        <v>296</v>
      </c>
      <c r="E20" s="16" t="s">
        <v>120</v>
      </c>
      <c r="F20" s="255">
        <v>1046</v>
      </c>
      <c r="G20" s="31"/>
      <c r="H20" s="36"/>
    </row>
    <row r="21" spans="1:8" s="2" customFormat="1" ht="16.9" customHeight="1">
      <c r="A21" s="31"/>
      <c r="B21" s="36"/>
      <c r="C21" s="254" t="s">
        <v>420</v>
      </c>
      <c r="D21" s="254" t="s">
        <v>421</v>
      </c>
      <c r="E21" s="16" t="s">
        <v>120</v>
      </c>
      <c r="F21" s="255">
        <v>1176.75</v>
      </c>
      <c r="G21" s="31"/>
      <c r="H21" s="36"/>
    </row>
    <row r="22" spans="1:8" s="2" customFormat="1" ht="16.9" customHeight="1">
      <c r="A22" s="31"/>
      <c r="B22" s="36"/>
      <c r="C22" s="250" t="s">
        <v>129</v>
      </c>
      <c r="D22" s="251" t="s">
        <v>130</v>
      </c>
      <c r="E22" s="252" t="s">
        <v>1</v>
      </c>
      <c r="F22" s="253">
        <v>285</v>
      </c>
      <c r="G22" s="31"/>
      <c r="H22" s="36"/>
    </row>
    <row r="23" spans="1:8" s="2" customFormat="1" ht="16.9" customHeight="1">
      <c r="A23" s="31"/>
      <c r="B23" s="36"/>
      <c r="C23" s="254" t="s">
        <v>1</v>
      </c>
      <c r="D23" s="254" t="s">
        <v>131</v>
      </c>
      <c r="E23" s="16" t="s">
        <v>1</v>
      </c>
      <c r="F23" s="255">
        <v>285</v>
      </c>
      <c r="G23" s="31"/>
      <c r="H23" s="36"/>
    </row>
    <row r="24" spans="1:8" s="2" customFormat="1" ht="16.9" customHeight="1">
      <c r="A24" s="31"/>
      <c r="B24" s="36"/>
      <c r="C24" s="256" t="s">
        <v>1333</v>
      </c>
      <c r="D24" s="31"/>
      <c r="E24" s="31"/>
      <c r="F24" s="31"/>
      <c r="G24" s="31"/>
      <c r="H24" s="36"/>
    </row>
    <row r="25" spans="1:8" s="2" customFormat="1" ht="16.9" customHeight="1">
      <c r="A25" s="31"/>
      <c r="B25" s="36"/>
      <c r="C25" s="254" t="s">
        <v>256</v>
      </c>
      <c r="D25" s="254" t="s">
        <v>257</v>
      </c>
      <c r="E25" s="16" t="s">
        <v>120</v>
      </c>
      <c r="F25" s="255">
        <v>1471.75</v>
      </c>
      <c r="G25" s="31"/>
      <c r="H25" s="36"/>
    </row>
    <row r="26" spans="1:8" s="2" customFormat="1" ht="16.9" customHeight="1">
      <c r="A26" s="31"/>
      <c r="B26" s="36"/>
      <c r="C26" s="254" t="s">
        <v>314</v>
      </c>
      <c r="D26" s="254" t="s">
        <v>315</v>
      </c>
      <c r="E26" s="16" t="s">
        <v>120</v>
      </c>
      <c r="F26" s="255">
        <v>570</v>
      </c>
      <c r="G26" s="31"/>
      <c r="H26" s="36"/>
    </row>
    <row r="27" spans="1:8" s="2" customFormat="1" ht="16.9" customHeight="1">
      <c r="A27" s="31"/>
      <c r="B27" s="36"/>
      <c r="C27" s="254" t="s">
        <v>318</v>
      </c>
      <c r="D27" s="254" t="s">
        <v>319</v>
      </c>
      <c r="E27" s="16" t="s">
        <v>120</v>
      </c>
      <c r="F27" s="255">
        <v>88.065</v>
      </c>
      <c r="G27" s="31"/>
      <c r="H27" s="36"/>
    </row>
    <row r="28" spans="1:8" s="2" customFormat="1" ht="16.9" customHeight="1">
      <c r="A28" s="31"/>
      <c r="B28" s="36"/>
      <c r="C28" s="250" t="s">
        <v>126</v>
      </c>
      <c r="D28" s="251" t="s">
        <v>127</v>
      </c>
      <c r="E28" s="252" t="s">
        <v>120</v>
      </c>
      <c r="F28" s="253">
        <v>241</v>
      </c>
      <c r="G28" s="31"/>
      <c r="H28" s="36"/>
    </row>
    <row r="29" spans="1:8" s="2" customFormat="1" ht="16.9" customHeight="1">
      <c r="A29" s="31"/>
      <c r="B29" s="36"/>
      <c r="C29" s="254" t="s">
        <v>1</v>
      </c>
      <c r="D29" s="254" t="s">
        <v>128</v>
      </c>
      <c r="E29" s="16" t="s">
        <v>1</v>
      </c>
      <c r="F29" s="255">
        <v>241</v>
      </c>
      <c r="G29" s="31"/>
      <c r="H29" s="36"/>
    </row>
    <row r="30" spans="1:8" s="2" customFormat="1" ht="16.9" customHeight="1">
      <c r="A30" s="31"/>
      <c r="B30" s="36"/>
      <c r="C30" s="256" t="s">
        <v>1333</v>
      </c>
      <c r="D30" s="31"/>
      <c r="E30" s="31"/>
      <c r="F30" s="31"/>
      <c r="G30" s="31"/>
      <c r="H30" s="36"/>
    </row>
    <row r="31" spans="1:8" s="2" customFormat="1" ht="16.9" customHeight="1">
      <c r="A31" s="31"/>
      <c r="B31" s="36"/>
      <c r="C31" s="254" t="s">
        <v>252</v>
      </c>
      <c r="D31" s="254" t="s">
        <v>253</v>
      </c>
      <c r="E31" s="16" t="s">
        <v>120</v>
      </c>
      <c r="F31" s="255">
        <v>1287</v>
      </c>
      <c r="G31" s="31"/>
      <c r="H31" s="36"/>
    </row>
    <row r="32" spans="1:8" s="2" customFormat="1" ht="16.9" customHeight="1">
      <c r="A32" s="31"/>
      <c r="B32" s="36"/>
      <c r="C32" s="254" t="s">
        <v>268</v>
      </c>
      <c r="D32" s="254" t="s">
        <v>269</v>
      </c>
      <c r="E32" s="16" t="s">
        <v>120</v>
      </c>
      <c r="F32" s="255">
        <v>241</v>
      </c>
      <c r="G32" s="31"/>
      <c r="H32" s="36"/>
    </row>
    <row r="33" spans="1:8" s="2" customFormat="1" ht="16.9" customHeight="1">
      <c r="A33" s="31"/>
      <c r="B33" s="36"/>
      <c r="C33" s="254" t="s">
        <v>328</v>
      </c>
      <c r="D33" s="254" t="s">
        <v>329</v>
      </c>
      <c r="E33" s="16" t="s">
        <v>120</v>
      </c>
      <c r="F33" s="255">
        <v>241</v>
      </c>
      <c r="G33" s="31"/>
      <c r="H33" s="36"/>
    </row>
    <row r="34" spans="1:8" s="2" customFormat="1" ht="16.9" customHeight="1">
      <c r="A34" s="31"/>
      <c r="B34" s="36"/>
      <c r="C34" s="254" t="s">
        <v>332</v>
      </c>
      <c r="D34" s="254" t="s">
        <v>333</v>
      </c>
      <c r="E34" s="16" t="s">
        <v>120</v>
      </c>
      <c r="F34" s="255">
        <v>49.646</v>
      </c>
      <c r="G34" s="31"/>
      <c r="H34" s="36"/>
    </row>
    <row r="35" spans="1:8" s="2" customFormat="1" ht="16.9" customHeight="1">
      <c r="A35" s="31"/>
      <c r="B35" s="36"/>
      <c r="C35" s="250" t="s">
        <v>135</v>
      </c>
      <c r="D35" s="251" t="s">
        <v>136</v>
      </c>
      <c r="E35" s="252" t="s">
        <v>120</v>
      </c>
      <c r="F35" s="253">
        <v>1.975</v>
      </c>
      <c r="G35" s="31"/>
      <c r="H35" s="36"/>
    </row>
    <row r="36" spans="1:8" s="2" customFormat="1" ht="16.9" customHeight="1">
      <c r="A36" s="31"/>
      <c r="B36" s="36"/>
      <c r="C36" s="254" t="s">
        <v>1</v>
      </c>
      <c r="D36" s="254" t="s">
        <v>1334</v>
      </c>
      <c r="E36" s="16" t="s">
        <v>1</v>
      </c>
      <c r="F36" s="255">
        <v>1.975</v>
      </c>
      <c r="G36" s="31"/>
      <c r="H36" s="36"/>
    </row>
    <row r="37" spans="1:8" s="2" customFormat="1" ht="16.9" customHeight="1">
      <c r="A37" s="31"/>
      <c r="B37" s="36"/>
      <c r="C37" s="256" t="s">
        <v>1333</v>
      </c>
      <c r="D37" s="31"/>
      <c r="E37" s="31"/>
      <c r="F37" s="31"/>
      <c r="G37" s="31"/>
      <c r="H37" s="36"/>
    </row>
    <row r="38" spans="1:8" s="2" customFormat="1" ht="16.9" customHeight="1">
      <c r="A38" s="31"/>
      <c r="B38" s="36"/>
      <c r="C38" s="254" t="s">
        <v>261</v>
      </c>
      <c r="D38" s="254" t="s">
        <v>262</v>
      </c>
      <c r="E38" s="16" t="s">
        <v>120</v>
      </c>
      <c r="F38" s="255">
        <v>1.975</v>
      </c>
      <c r="G38" s="31"/>
      <c r="H38" s="36"/>
    </row>
    <row r="39" spans="1:8" s="2" customFormat="1" ht="16.9" customHeight="1">
      <c r="A39" s="31"/>
      <c r="B39" s="36"/>
      <c r="C39" s="254" t="s">
        <v>276</v>
      </c>
      <c r="D39" s="254" t="s">
        <v>277</v>
      </c>
      <c r="E39" s="16" t="s">
        <v>120</v>
      </c>
      <c r="F39" s="255">
        <v>1.975</v>
      </c>
      <c r="G39" s="31"/>
      <c r="H39" s="36"/>
    </row>
    <row r="40" spans="1:8" s="2" customFormat="1" ht="16.9" customHeight="1">
      <c r="A40" s="31"/>
      <c r="B40" s="36"/>
      <c r="C40" s="254" t="s">
        <v>299</v>
      </c>
      <c r="D40" s="254" t="s">
        <v>300</v>
      </c>
      <c r="E40" s="16" t="s">
        <v>120</v>
      </c>
      <c r="F40" s="255">
        <v>3.95</v>
      </c>
      <c r="G40" s="31"/>
      <c r="H40" s="36"/>
    </row>
    <row r="41" spans="1:8" s="2" customFormat="1" ht="16.9" customHeight="1">
      <c r="A41" s="31"/>
      <c r="B41" s="36"/>
      <c r="C41" s="254" t="s">
        <v>416</v>
      </c>
      <c r="D41" s="254" t="s">
        <v>417</v>
      </c>
      <c r="E41" s="16" t="s">
        <v>120</v>
      </c>
      <c r="F41" s="255">
        <v>1.975</v>
      </c>
      <c r="G41" s="31"/>
      <c r="H41" s="36"/>
    </row>
    <row r="42" spans="1:8" s="2" customFormat="1" ht="16.9" customHeight="1">
      <c r="A42" s="31"/>
      <c r="B42" s="36"/>
      <c r="C42" s="250" t="s">
        <v>132</v>
      </c>
      <c r="D42" s="251" t="s">
        <v>133</v>
      </c>
      <c r="E42" s="252" t="s">
        <v>120</v>
      </c>
      <c r="F42" s="253">
        <v>10</v>
      </c>
      <c r="G42" s="31"/>
      <c r="H42" s="36"/>
    </row>
    <row r="43" spans="1:8" s="2" customFormat="1" ht="16.9" customHeight="1">
      <c r="A43" s="31"/>
      <c r="B43" s="36"/>
      <c r="C43" s="254" t="s">
        <v>1</v>
      </c>
      <c r="D43" s="254" t="s">
        <v>134</v>
      </c>
      <c r="E43" s="16" t="s">
        <v>1</v>
      </c>
      <c r="F43" s="255">
        <v>10</v>
      </c>
      <c r="G43" s="31"/>
      <c r="H43" s="36"/>
    </row>
    <row r="44" spans="1:8" s="2" customFormat="1" ht="16.9" customHeight="1">
      <c r="A44" s="31"/>
      <c r="B44" s="36"/>
      <c r="C44" s="256" t="s">
        <v>1333</v>
      </c>
      <c r="D44" s="31"/>
      <c r="E44" s="31"/>
      <c r="F44" s="31"/>
      <c r="G44" s="31"/>
      <c r="H44" s="36"/>
    </row>
    <row r="45" spans="1:8" s="2" customFormat="1" ht="16.9" customHeight="1">
      <c r="A45" s="31"/>
      <c r="B45" s="36"/>
      <c r="C45" s="254" t="s">
        <v>256</v>
      </c>
      <c r="D45" s="254" t="s">
        <v>257</v>
      </c>
      <c r="E45" s="16" t="s">
        <v>120</v>
      </c>
      <c r="F45" s="255">
        <v>1471.75</v>
      </c>
      <c r="G45" s="31"/>
      <c r="H45" s="36"/>
    </row>
    <row r="46" spans="1:8" s="2" customFormat="1" ht="16.9" customHeight="1">
      <c r="A46" s="31"/>
      <c r="B46" s="36"/>
      <c r="C46" s="254" t="s">
        <v>272</v>
      </c>
      <c r="D46" s="254" t="s">
        <v>273</v>
      </c>
      <c r="E46" s="16" t="s">
        <v>120</v>
      </c>
      <c r="F46" s="255">
        <v>10</v>
      </c>
      <c r="G46" s="31"/>
      <c r="H46" s="36"/>
    </row>
    <row r="47" spans="1:8" s="2" customFormat="1" ht="16.9" customHeight="1">
      <c r="A47" s="31"/>
      <c r="B47" s="36"/>
      <c r="C47" s="254" t="s">
        <v>304</v>
      </c>
      <c r="D47" s="254" t="s">
        <v>305</v>
      </c>
      <c r="E47" s="16" t="s">
        <v>120</v>
      </c>
      <c r="F47" s="255">
        <v>12.54</v>
      </c>
      <c r="G47" s="31"/>
      <c r="H47" s="36"/>
    </row>
    <row r="48" spans="1:8" s="2" customFormat="1" ht="16.9" customHeight="1">
      <c r="A48" s="31"/>
      <c r="B48" s="36"/>
      <c r="C48" s="254" t="s">
        <v>309</v>
      </c>
      <c r="D48" s="254" t="s">
        <v>310</v>
      </c>
      <c r="E48" s="16" t="s">
        <v>120</v>
      </c>
      <c r="F48" s="255">
        <v>12.665</v>
      </c>
      <c r="G48" s="31"/>
      <c r="H48" s="36"/>
    </row>
    <row r="49" spans="1:8" s="2" customFormat="1" ht="16.9" customHeight="1">
      <c r="A49" s="31"/>
      <c r="B49" s="36"/>
      <c r="C49" s="250" t="s">
        <v>118</v>
      </c>
      <c r="D49" s="251" t="s">
        <v>119</v>
      </c>
      <c r="E49" s="252" t="s">
        <v>120</v>
      </c>
      <c r="F49" s="253">
        <v>5.28</v>
      </c>
      <c r="G49" s="31"/>
      <c r="H49" s="36"/>
    </row>
    <row r="50" spans="1:8" s="2" customFormat="1" ht="16.9" customHeight="1">
      <c r="A50" s="31"/>
      <c r="B50" s="36"/>
      <c r="C50" s="254" t="s">
        <v>1</v>
      </c>
      <c r="D50" s="254" t="s">
        <v>1335</v>
      </c>
      <c r="E50" s="16" t="s">
        <v>1</v>
      </c>
      <c r="F50" s="255">
        <v>5.28</v>
      </c>
      <c r="G50" s="31"/>
      <c r="H50" s="36"/>
    </row>
    <row r="51" spans="1:8" s="2" customFormat="1" ht="16.9" customHeight="1">
      <c r="A51" s="31"/>
      <c r="B51" s="36"/>
      <c r="C51" s="256" t="s">
        <v>1333</v>
      </c>
      <c r="D51" s="31"/>
      <c r="E51" s="31"/>
      <c r="F51" s="31"/>
      <c r="G51" s="31"/>
      <c r="H51" s="36"/>
    </row>
    <row r="52" spans="1:8" s="2" customFormat="1" ht="22.5">
      <c r="A52" s="31"/>
      <c r="B52" s="36"/>
      <c r="C52" s="254" t="s">
        <v>247</v>
      </c>
      <c r="D52" s="254" t="s">
        <v>248</v>
      </c>
      <c r="E52" s="16" t="s">
        <v>120</v>
      </c>
      <c r="F52" s="255">
        <v>5.28</v>
      </c>
      <c r="G52" s="31"/>
      <c r="H52" s="36"/>
    </row>
    <row r="53" spans="1:8" s="2" customFormat="1" ht="26.45" customHeight="1">
      <c r="A53" s="31"/>
      <c r="B53" s="36"/>
      <c r="C53" s="249" t="s">
        <v>1336</v>
      </c>
      <c r="D53" s="249" t="s">
        <v>94</v>
      </c>
      <c r="E53" s="31"/>
      <c r="F53" s="31"/>
      <c r="G53" s="31"/>
      <c r="H53" s="36"/>
    </row>
    <row r="54" spans="1:8" s="2" customFormat="1" ht="16.9" customHeight="1">
      <c r="A54" s="31"/>
      <c r="B54" s="36"/>
      <c r="C54" s="250" t="s">
        <v>122</v>
      </c>
      <c r="D54" s="251" t="s">
        <v>123</v>
      </c>
      <c r="E54" s="252" t="s">
        <v>120</v>
      </c>
      <c r="F54" s="253">
        <v>1046</v>
      </c>
      <c r="G54" s="31"/>
      <c r="H54" s="36"/>
    </row>
    <row r="55" spans="1:8" s="2" customFormat="1" ht="16.9" customHeight="1">
      <c r="A55" s="31"/>
      <c r="B55" s="36"/>
      <c r="C55" s="254" t="s">
        <v>1</v>
      </c>
      <c r="D55" s="254" t="s">
        <v>124</v>
      </c>
      <c r="E55" s="16" t="s">
        <v>1</v>
      </c>
      <c r="F55" s="255">
        <v>1046</v>
      </c>
      <c r="G55" s="31"/>
      <c r="H55" s="36"/>
    </row>
    <row r="56" spans="1:8" s="2" customFormat="1" ht="16.9" customHeight="1">
      <c r="A56" s="31"/>
      <c r="B56" s="36"/>
      <c r="C56" s="250" t="s">
        <v>129</v>
      </c>
      <c r="D56" s="251" t="s">
        <v>130</v>
      </c>
      <c r="E56" s="252" t="s">
        <v>1</v>
      </c>
      <c r="F56" s="253">
        <v>285</v>
      </c>
      <c r="G56" s="31"/>
      <c r="H56" s="36"/>
    </row>
    <row r="57" spans="1:8" s="2" customFormat="1" ht="16.9" customHeight="1">
      <c r="A57" s="31"/>
      <c r="B57" s="36"/>
      <c r="C57" s="254" t="s">
        <v>1</v>
      </c>
      <c r="D57" s="254" t="s">
        <v>131</v>
      </c>
      <c r="E57" s="16" t="s">
        <v>1</v>
      </c>
      <c r="F57" s="255">
        <v>285</v>
      </c>
      <c r="G57" s="31"/>
      <c r="H57" s="36"/>
    </row>
    <row r="58" spans="1:8" s="2" customFormat="1" ht="16.9" customHeight="1">
      <c r="A58" s="31"/>
      <c r="B58" s="36"/>
      <c r="C58" s="250" t="s">
        <v>126</v>
      </c>
      <c r="D58" s="251" t="s">
        <v>127</v>
      </c>
      <c r="E58" s="252" t="s">
        <v>120</v>
      </c>
      <c r="F58" s="253">
        <v>241</v>
      </c>
      <c r="G58" s="31"/>
      <c r="H58" s="36"/>
    </row>
    <row r="59" spans="1:8" s="2" customFormat="1" ht="16.9" customHeight="1">
      <c r="A59" s="31"/>
      <c r="B59" s="36"/>
      <c r="C59" s="254" t="s">
        <v>1</v>
      </c>
      <c r="D59" s="254" t="s">
        <v>128</v>
      </c>
      <c r="E59" s="16" t="s">
        <v>1</v>
      </c>
      <c r="F59" s="255">
        <v>241</v>
      </c>
      <c r="G59" s="31"/>
      <c r="H59" s="36"/>
    </row>
    <row r="60" spans="1:8" s="2" customFormat="1" ht="16.9" customHeight="1">
      <c r="A60" s="31"/>
      <c r="B60" s="36"/>
      <c r="C60" s="250" t="s">
        <v>135</v>
      </c>
      <c r="D60" s="251" t="s">
        <v>136</v>
      </c>
      <c r="E60" s="252" t="s">
        <v>120</v>
      </c>
      <c r="F60" s="253">
        <v>1.975</v>
      </c>
      <c r="G60" s="31"/>
      <c r="H60" s="36"/>
    </row>
    <row r="61" spans="1:8" s="2" customFormat="1" ht="16.9" customHeight="1">
      <c r="A61" s="31"/>
      <c r="B61" s="36"/>
      <c r="C61" s="254" t="s">
        <v>1</v>
      </c>
      <c r="D61" s="254" t="s">
        <v>1334</v>
      </c>
      <c r="E61" s="16" t="s">
        <v>1</v>
      </c>
      <c r="F61" s="255">
        <v>1.975</v>
      </c>
      <c r="G61" s="31"/>
      <c r="H61" s="36"/>
    </row>
    <row r="62" spans="1:8" s="2" customFormat="1" ht="16.9" customHeight="1">
      <c r="A62" s="31"/>
      <c r="B62" s="36"/>
      <c r="C62" s="250" t="s">
        <v>132</v>
      </c>
      <c r="D62" s="251" t="s">
        <v>133</v>
      </c>
      <c r="E62" s="252" t="s">
        <v>120</v>
      </c>
      <c r="F62" s="253">
        <v>10</v>
      </c>
      <c r="G62" s="31"/>
      <c r="H62" s="36"/>
    </row>
    <row r="63" spans="1:8" s="2" customFormat="1" ht="16.9" customHeight="1">
      <c r="A63" s="31"/>
      <c r="B63" s="36"/>
      <c r="C63" s="254" t="s">
        <v>1</v>
      </c>
      <c r="D63" s="254" t="s">
        <v>134</v>
      </c>
      <c r="E63" s="16" t="s">
        <v>1</v>
      </c>
      <c r="F63" s="255">
        <v>10</v>
      </c>
      <c r="G63" s="31"/>
      <c r="H63" s="36"/>
    </row>
    <row r="64" spans="1:8" s="2" customFormat="1" ht="16.9" customHeight="1">
      <c r="A64" s="31"/>
      <c r="B64" s="36"/>
      <c r="C64" s="250" t="s">
        <v>118</v>
      </c>
      <c r="D64" s="251" t="s">
        <v>119</v>
      </c>
      <c r="E64" s="252" t="s">
        <v>120</v>
      </c>
      <c r="F64" s="253">
        <v>5.28</v>
      </c>
      <c r="G64" s="31"/>
      <c r="H64" s="36"/>
    </row>
    <row r="65" spans="1:8" s="2" customFormat="1" ht="16.9" customHeight="1">
      <c r="A65" s="31"/>
      <c r="B65" s="36"/>
      <c r="C65" s="254" t="s">
        <v>1</v>
      </c>
      <c r="D65" s="254" t="s">
        <v>1335</v>
      </c>
      <c r="E65" s="16" t="s">
        <v>1</v>
      </c>
      <c r="F65" s="255">
        <v>5.28</v>
      </c>
      <c r="G65" s="31"/>
      <c r="H65" s="36"/>
    </row>
    <row r="66" spans="1:8" s="2" customFormat="1" ht="7.35" customHeight="1">
      <c r="A66" s="31"/>
      <c r="B66" s="145"/>
      <c r="C66" s="146"/>
      <c r="D66" s="146"/>
      <c r="E66" s="146"/>
      <c r="F66" s="146"/>
      <c r="G66" s="146"/>
      <c r="H66" s="36"/>
    </row>
    <row r="67" spans="1:8" s="2" customFormat="1" ht="12">
      <c r="A67" s="31"/>
      <c r="B67" s="31"/>
      <c r="C67" s="31"/>
      <c r="D67" s="31"/>
      <c r="E67" s="31"/>
      <c r="F67" s="31"/>
      <c r="G67" s="31"/>
      <c r="H67" s="31"/>
    </row>
  </sheetData>
  <sheetProtection algorithmName="SHA-512" hashValue="0R6Y5oZW44sHfIWQ0u6W82Zc4TglpnR/2c+wdxtpyk2i72rhhBHgt+EKkkFJ+Gk/dJgN1TH50YIsEmGIr4Xfww==" saltValue="HWp2Bp39trw71PChf62WAd3VMy5YMmZvYzxkpY4ri6ggzIghMDvwdFrcZvNvTMazz3mecph8Sr6P8LGCc0rmt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89"/>
  <sheetViews>
    <sheetView showGridLines="0" workbookViewId="0" topLeftCell="A114">
      <selection activeCell="W130" sqref="W13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5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91</v>
      </c>
      <c r="AZ2" s="112" t="s">
        <v>118</v>
      </c>
      <c r="BA2" s="112" t="s">
        <v>119</v>
      </c>
      <c r="BB2" s="112" t="s">
        <v>120</v>
      </c>
      <c r="BC2" s="112" t="s">
        <v>121</v>
      </c>
      <c r="BD2" s="112" t="s">
        <v>103</v>
      </c>
    </row>
    <row r="3" spans="2:5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  <c r="AZ3" s="112" t="s">
        <v>122</v>
      </c>
      <c r="BA3" s="112" t="s">
        <v>123</v>
      </c>
      <c r="BB3" s="112" t="s">
        <v>120</v>
      </c>
      <c r="BC3" s="112" t="s">
        <v>124</v>
      </c>
      <c r="BD3" s="112" t="s">
        <v>103</v>
      </c>
    </row>
    <row r="4" spans="2:5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  <c r="AZ4" s="112" t="s">
        <v>126</v>
      </c>
      <c r="BA4" s="112" t="s">
        <v>127</v>
      </c>
      <c r="BB4" s="112" t="s">
        <v>120</v>
      </c>
      <c r="BC4" s="112" t="s">
        <v>128</v>
      </c>
      <c r="BD4" s="112" t="s">
        <v>103</v>
      </c>
    </row>
    <row r="5" spans="2:56" s="1" customFormat="1" ht="6.95" customHeight="1">
      <c r="B5" s="19"/>
      <c r="L5" s="19"/>
      <c r="AZ5" s="112" t="s">
        <v>129</v>
      </c>
      <c r="BA5" s="112" t="s">
        <v>130</v>
      </c>
      <c r="BB5" s="112" t="s">
        <v>1</v>
      </c>
      <c r="BC5" s="112" t="s">
        <v>131</v>
      </c>
      <c r="BD5" s="112" t="s">
        <v>103</v>
      </c>
    </row>
    <row r="6" spans="2:56" s="1" customFormat="1" ht="12" customHeight="1">
      <c r="B6" s="19"/>
      <c r="D6" s="117" t="s">
        <v>14</v>
      </c>
      <c r="L6" s="19"/>
      <c r="AZ6" s="112" t="s">
        <v>132</v>
      </c>
      <c r="BA6" s="112" t="s">
        <v>133</v>
      </c>
      <c r="BB6" s="112" t="s">
        <v>120</v>
      </c>
      <c r="BC6" s="112" t="s">
        <v>134</v>
      </c>
      <c r="BD6" s="112" t="s">
        <v>103</v>
      </c>
    </row>
    <row r="7" spans="2:56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  <c r="AZ7" s="112" t="s">
        <v>135</v>
      </c>
      <c r="BA7" s="112" t="s">
        <v>136</v>
      </c>
      <c r="BB7" s="112" t="s">
        <v>120</v>
      </c>
      <c r="BC7" s="112" t="s">
        <v>137</v>
      </c>
      <c r="BD7" s="112" t="s">
        <v>103</v>
      </c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139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17</v>
      </c>
      <c r="G11" s="31"/>
      <c r="H11" s="31"/>
      <c r="I11" s="117" t="s">
        <v>18</v>
      </c>
      <c r="J11" s="107" t="s">
        <v>19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21.75" customHeight="1">
      <c r="A13" s="31"/>
      <c r="B13" s="36"/>
      <c r="C13" s="31"/>
      <c r="D13" s="119" t="s">
        <v>23</v>
      </c>
      <c r="E13" s="31"/>
      <c r="F13" s="120" t="s">
        <v>24</v>
      </c>
      <c r="G13" s="31"/>
      <c r="H13" s="31"/>
      <c r="I13" s="119" t="s">
        <v>25</v>
      </c>
      <c r="J13" s="120" t="s">
        <v>26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ROUND(J123,2)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ROUND((SUM(BE123:BE288)),2)</f>
        <v>0</v>
      </c>
      <c r="G33" s="31"/>
      <c r="H33" s="31"/>
      <c r="I33" s="130">
        <v>0.21</v>
      </c>
      <c r="J33" s="129">
        <f>ROUND(((SUM(BE123:BE288))*I33),2)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ROUND((SUM(BF123:BF288)),2)</f>
        <v>0</v>
      </c>
      <c r="G34" s="31"/>
      <c r="H34" s="31"/>
      <c r="I34" s="130">
        <v>0.15</v>
      </c>
      <c r="J34" s="129">
        <f>ROUND(((SUM(BF123:BF288))*I34),2)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ROUND((SUM(BG123:BG288)),2)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ROUND((SUM(BH123:BH288)),2)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ROUND((SUM(BI123:BI288)),2)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2" customHeight="1" hidden="1">
      <c r="A85" s="31"/>
      <c r="B85" s="32"/>
      <c r="C85" s="27" t="s">
        <v>138</v>
      </c>
      <c r="D85" s="33"/>
      <c r="E85" s="33"/>
      <c r="F85" s="33"/>
      <c r="G85" s="33"/>
      <c r="H85" s="3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6.5" customHeight="1" hidden="1">
      <c r="A86" s="31"/>
      <c r="B86" s="32"/>
      <c r="C86" s="33"/>
      <c r="D86" s="33"/>
      <c r="E86" s="267" t="str">
        <f>E9</f>
        <v>SO 101 - Stavební úpravy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6.95" customHeight="1" hidden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7" t="s">
        <v>20</v>
      </c>
      <c r="D88" s="33"/>
      <c r="E88" s="33"/>
      <c r="F88" s="25" t="str">
        <f>F12</f>
        <v>Chomutov</v>
      </c>
      <c r="G88" s="33"/>
      <c r="H88" s="33"/>
      <c r="I88" s="27" t="s">
        <v>22</v>
      </c>
      <c r="J88" s="63">
        <f>IF(J12="","",J12)</f>
        <v>44539</v>
      </c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 hidden="1">
      <c r="A90" s="31"/>
      <c r="B90" s="32"/>
      <c r="C90" s="27" t="s">
        <v>27</v>
      </c>
      <c r="D90" s="33"/>
      <c r="E90" s="33"/>
      <c r="F90" s="25" t="str">
        <f>E15</f>
        <v>Statutární město Chomutov</v>
      </c>
      <c r="G90" s="33"/>
      <c r="H90" s="33"/>
      <c r="I90" s="27" t="s">
        <v>35</v>
      </c>
      <c r="J90" s="29" t="str">
        <f>E21</f>
        <v>SWARCO TRAFFIC CZ s.r.o.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7" t="s">
        <v>33</v>
      </c>
      <c r="D91" s="33"/>
      <c r="E91" s="33"/>
      <c r="F91" s="25" t="str">
        <f>IF(E18="","",E18)</f>
        <v xml:space="preserve"> </v>
      </c>
      <c r="G91" s="33"/>
      <c r="H91" s="33"/>
      <c r="I91" s="27" t="s">
        <v>40</v>
      </c>
      <c r="J91" s="29" t="str">
        <f>E24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0.35" customHeight="1" hidden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9.25" customHeight="1" hidden="1">
      <c r="A93" s="31"/>
      <c r="B93" s="32"/>
      <c r="C93" s="149" t="s">
        <v>141</v>
      </c>
      <c r="D93" s="150"/>
      <c r="E93" s="150"/>
      <c r="F93" s="150"/>
      <c r="G93" s="150"/>
      <c r="H93" s="150"/>
      <c r="I93" s="150"/>
      <c r="J93" s="151" t="s">
        <v>142</v>
      </c>
      <c r="K93" s="150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22.9" customHeight="1" hidden="1">
      <c r="A95" s="31"/>
      <c r="B95" s="32"/>
      <c r="C95" s="152" t="s">
        <v>143</v>
      </c>
      <c r="D95" s="33"/>
      <c r="E95" s="33"/>
      <c r="F95" s="33"/>
      <c r="G95" s="33"/>
      <c r="H95" s="33"/>
      <c r="I95" s="33"/>
      <c r="J95" s="81">
        <f>J123</f>
        <v>0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U95" s="16" t="s">
        <v>144</v>
      </c>
    </row>
    <row r="96" spans="2:12" s="9" customFormat="1" ht="24.95" customHeight="1" hidden="1">
      <c r="B96" s="153"/>
      <c r="C96" s="154"/>
      <c r="D96" s="155" t="s">
        <v>145</v>
      </c>
      <c r="E96" s="156"/>
      <c r="F96" s="156"/>
      <c r="G96" s="156"/>
      <c r="H96" s="156"/>
      <c r="I96" s="156"/>
      <c r="J96" s="157">
        <f>J124</f>
        <v>0</v>
      </c>
      <c r="K96" s="154"/>
      <c r="L96" s="158"/>
    </row>
    <row r="97" spans="2:12" s="10" customFormat="1" ht="19.9" customHeight="1" hidden="1">
      <c r="B97" s="159"/>
      <c r="C97" s="101"/>
      <c r="D97" s="160" t="s">
        <v>146</v>
      </c>
      <c r="E97" s="161"/>
      <c r="F97" s="161"/>
      <c r="G97" s="161"/>
      <c r="H97" s="161"/>
      <c r="I97" s="161"/>
      <c r="J97" s="162">
        <f>J125</f>
        <v>0</v>
      </c>
      <c r="K97" s="101"/>
      <c r="L97" s="163"/>
    </row>
    <row r="98" spans="2:12" s="10" customFormat="1" ht="19.9" customHeight="1" hidden="1">
      <c r="B98" s="159"/>
      <c r="C98" s="101"/>
      <c r="D98" s="160" t="s">
        <v>147</v>
      </c>
      <c r="E98" s="161"/>
      <c r="F98" s="161"/>
      <c r="G98" s="161"/>
      <c r="H98" s="161"/>
      <c r="I98" s="161"/>
      <c r="J98" s="162">
        <f>J161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148</v>
      </c>
      <c r="E99" s="161"/>
      <c r="F99" s="161"/>
      <c r="G99" s="161"/>
      <c r="H99" s="161"/>
      <c r="I99" s="161"/>
      <c r="J99" s="162">
        <f>J164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149</v>
      </c>
      <c r="E100" s="161"/>
      <c r="F100" s="161"/>
      <c r="G100" s="161"/>
      <c r="H100" s="161"/>
      <c r="I100" s="161"/>
      <c r="J100" s="162">
        <f>J218</f>
        <v>0</v>
      </c>
      <c r="K100" s="101"/>
      <c r="L100" s="163"/>
    </row>
    <row r="101" spans="2:12" s="10" customFormat="1" ht="19.9" customHeight="1" hidden="1">
      <c r="B101" s="159"/>
      <c r="C101" s="101"/>
      <c r="D101" s="160" t="s">
        <v>150</v>
      </c>
      <c r="E101" s="161"/>
      <c r="F101" s="161"/>
      <c r="G101" s="161"/>
      <c r="H101" s="161"/>
      <c r="I101" s="161"/>
      <c r="J101" s="162">
        <f>J226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151</v>
      </c>
      <c r="E102" s="161"/>
      <c r="F102" s="161"/>
      <c r="G102" s="161"/>
      <c r="H102" s="161"/>
      <c r="I102" s="161"/>
      <c r="J102" s="162">
        <f>J276</f>
        <v>0</v>
      </c>
      <c r="K102" s="101"/>
      <c r="L102" s="163"/>
    </row>
    <row r="103" spans="2:12" s="10" customFormat="1" ht="19.9" customHeight="1" hidden="1">
      <c r="B103" s="159"/>
      <c r="C103" s="101"/>
      <c r="D103" s="160" t="s">
        <v>152</v>
      </c>
      <c r="E103" s="161"/>
      <c r="F103" s="161"/>
      <c r="G103" s="161"/>
      <c r="H103" s="161"/>
      <c r="I103" s="161"/>
      <c r="J103" s="162">
        <f>J285</f>
        <v>0</v>
      </c>
      <c r="K103" s="101"/>
      <c r="L103" s="163"/>
    </row>
    <row r="104" spans="1:31" s="2" customFormat="1" ht="21.75" customHeight="1" hidden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 hidden="1">
      <c r="A105" s="31"/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ht="12" hidden="1"/>
    <row r="107" ht="12" hidden="1"/>
    <row r="108" ht="12" hidden="1"/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2" t="s">
        <v>153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14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6.25" customHeight="1">
      <c r="A113" s="31"/>
      <c r="B113" s="32"/>
      <c r="C113" s="33"/>
      <c r="D113" s="33"/>
      <c r="E113" s="303" t="str">
        <f>E7</f>
        <v>REKONSTRUKCE KŘIŽOVATKY ULIC CIHLÁŘSKÁ x MORAVSKÁ, CHOMUTOV</v>
      </c>
      <c r="F113" s="304"/>
      <c r="G113" s="304"/>
      <c r="H113" s="304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138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7" t="str">
        <f>E9</f>
        <v>SO 101 - Stavební úpravy</v>
      </c>
      <c r="F115" s="302"/>
      <c r="G115" s="302"/>
      <c r="H115" s="30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20</v>
      </c>
      <c r="D117" s="33"/>
      <c r="E117" s="33"/>
      <c r="F117" s="25" t="str">
        <f>F12</f>
        <v>Chomutov</v>
      </c>
      <c r="G117" s="33"/>
      <c r="H117" s="33"/>
      <c r="I117" s="27" t="s">
        <v>22</v>
      </c>
      <c r="J117" s="63">
        <f>IF(J12="","",J12)</f>
        <v>44539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5.7" customHeight="1">
      <c r="A119" s="31"/>
      <c r="B119" s="32"/>
      <c r="C119" s="27" t="s">
        <v>27</v>
      </c>
      <c r="D119" s="33"/>
      <c r="E119" s="33"/>
      <c r="F119" s="25" t="str">
        <f>E15</f>
        <v>Statutární město Chomutov</v>
      </c>
      <c r="G119" s="33"/>
      <c r="H119" s="33"/>
      <c r="I119" s="27" t="s">
        <v>35</v>
      </c>
      <c r="J119" s="29" t="str">
        <f>E21</f>
        <v>SWARCO TRAFFIC CZ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7" t="s">
        <v>33</v>
      </c>
      <c r="D120" s="33"/>
      <c r="E120" s="33"/>
      <c r="F120" s="25" t="str">
        <f>IF(E18="","",E18)</f>
        <v xml:space="preserve"> </v>
      </c>
      <c r="G120" s="33"/>
      <c r="H120" s="33"/>
      <c r="I120" s="27" t="s">
        <v>40</v>
      </c>
      <c r="J120" s="29" t="str">
        <f>E24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64"/>
      <c r="B122" s="165"/>
      <c r="C122" s="166" t="s">
        <v>154</v>
      </c>
      <c r="D122" s="167" t="s">
        <v>67</v>
      </c>
      <c r="E122" s="167" t="s">
        <v>63</v>
      </c>
      <c r="F122" s="167" t="s">
        <v>64</v>
      </c>
      <c r="G122" s="167" t="s">
        <v>155</v>
      </c>
      <c r="H122" s="167" t="s">
        <v>156</v>
      </c>
      <c r="I122" s="167" t="s">
        <v>157</v>
      </c>
      <c r="J122" s="168" t="s">
        <v>142</v>
      </c>
      <c r="K122" s="169" t="s">
        <v>158</v>
      </c>
      <c r="L122" s="170"/>
      <c r="M122" s="72" t="s">
        <v>1</v>
      </c>
      <c r="N122" s="73" t="s">
        <v>46</v>
      </c>
      <c r="O122" s="73" t="s">
        <v>159</v>
      </c>
      <c r="P122" s="73" t="s">
        <v>160</v>
      </c>
      <c r="Q122" s="73" t="s">
        <v>161</v>
      </c>
      <c r="R122" s="73" t="s">
        <v>162</v>
      </c>
      <c r="S122" s="73" t="s">
        <v>163</v>
      </c>
      <c r="T122" s="74" t="s">
        <v>164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1"/>
      <c r="B123" s="32"/>
      <c r="C123" s="79" t="s">
        <v>165</v>
      </c>
      <c r="D123" s="33"/>
      <c r="E123" s="33"/>
      <c r="F123" s="33"/>
      <c r="G123" s="33"/>
      <c r="H123" s="33"/>
      <c r="I123" s="33"/>
      <c r="J123" s="171">
        <f>BK123</f>
        <v>0</v>
      </c>
      <c r="K123" s="33"/>
      <c r="L123" s="36"/>
      <c r="M123" s="75"/>
      <c r="N123" s="172"/>
      <c r="O123" s="76"/>
      <c r="P123" s="173">
        <f>P124</f>
        <v>1406.711444</v>
      </c>
      <c r="Q123" s="76"/>
      <c r="R123" s="173">
        <f>R124</f>
        <v>149.49882814999998</v>
      </c>
      <c r="S123" s="76"/>
      <c r="T123" s="174">
        <f>T124</f>
        <v>1381.077875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81</v>
      </c>
      <c r="AU123" s="16" t="s">
        <v>144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81</v>
      </c>
      <c r="E124" s="179" t="s">
        <v>166</v>
      </c>
      <c r="F124" s="179" t="s">
        <v>167</v>
      </c>
      <c r="G124" s="177"/>
      <c r="H124" s="177"/>
      <c r="I124" s="177"/>
      <c r="J124" s="180">
        <f>BK124</f>
        <v>0</v>
      </c>
      <c r="K124" s="177"/>
      <c r="L124" s="181"/>
      <c r="M124" s="182"/>
      <c r="N124" s="183"/>
      <c r="O124" s="183"/>
      <c r="P124" s="184">
        <f>P125+P161+P164+P218+P226+P276+P285</f>
        <v>1406.711444</v>
      </c>
      <c r="Q124" s="183"/>
      <c r="R124" s="184">
        <f>R125+R161+R164+R218+R226+R276+R285</f>
        <v>149.49882814999998</v>
      </c>
      <c r="S124" s="183"/>
      <c r="T124" s="185">
        <f>T125+T161+T164+T218+T226+T276+T285</f>
        <v>1381.077875</v>
      </c>
      <c r="AR124" s="186" t="s">
        <v>90</v>
      </c>
      <c r="AT124" s="187" t="s">
        <v>81</v>
      </c>
      <c r="AU124" s="187" t="s">
        <v>82</v>
      </c>
      <c r="AY124" s="186" t="s">
        <v>168</v>
      </c>
      <c r="BK124" s="188">
        <f>BK125+BK161+BK164+BK218+BK226+BK276+BK285</f>
        <v>0</v>
      </c>
    </row>
    <row r="125" spans="2:63" s="12" customFormat="1" ht="22.9" customHeight="1">
      <c r="B125" s="176"/>
      <c r="C125" s="177"/>
      <c r="D125" s="178" t="s">
        <v>81</v>
      </c>
      <c r="E125" s="189" t="s">
        <v>90</v>
      </c>
      <c r="F125" s="189" t="s">
        <v>169</v>
      </c>
      <c r="G125" s="177"/>
      <c r="H125" s="177"/>
      <c r="I125" s="177"/>
      <c r="J125" s="190">
        <f>BK125</f>
        <v>0</v>
      </c>
      <c r="K125" s="177"/>
      <c r="L125" s="181"/>
      <c r="M125" s="182"/>
      <c r="N125" s="183"/>
      <c r="O125" s="183"/>
      <c r="P125" s="184">
        <f>SUM(P126:P160)</f>
        <v>304.6604250000001</v>
      </c>
      <c r="Q125" s="183"/>
      <c r="R125" s="184">
        <f>SUM(R126:R160)</f>
        <v>0.39819</v>
      </c>
      <c r="S125" s="183"/>
      <c r="T125" s="185">
        <f>SUM(T126:T160)</f>
        <v>1381.077875</v>
      </c>
      <c r="AR125" s="186" t="s">
        <v>90</v>
      </c>
      <c r="AT125" s="187" t="s">
        <v>81</v>
      </c>
      <c r="AU125" s="187" t="s">
        <v>90</v>
      </c>
      <c r="AY125" s="186" t="s">
        <v>168</v>
      </c>
      <c r="BK125" s="188">
        <f>SUM(BK126:BK160)</f>
        <v>0</v>
      </c>
    </row>
    <row r="126" spans="1:65" s="2" customFormat="1" ht="21.75" customHeight="1">
      <c r="A126" s="31"/>
      <c r="B126" s="32"/>
      <c r="C126" s="191" t="s">
        <v>90</v>
      </c>
      <c r="D126" s="191" t="s">
        <v>170</v>
      </c>
      <c r="E126" s="192" t="s">
        <v>171</v>
      </c>
      <c r="F126" s="193" t="s">
        <v>172</v>
      </c>
      <c r="G126" s="194" t="s">
        <v>120</v>
      </c>
      <c r="H126" s="195">
        <v>22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0.031</v>
      </c>
      <c r="P126" s="200">
        <f>O126*H126</f>
        <v>0.6819999999999999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106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106</v>
      </c>
      <c r="BM126" s="202" t="s">
        <v>173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175</v>
      </c>
      <c r="G127" s="205"/>
      <c r="H127" s="209">
        <v>22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90</v>
      </c>
      <c r="AY127" s="214" t="s">
        <v>168</v>
      </c>
    </row>
    <row r="128" spans="1:65" s="2" customFormat="1" ht="21.75" customHeight="1">
      <c r="A128" s="31"/>
      <c r="B128" s="32"/>
      <c r="C128" s="191" t="s">
        <v>92</v>
      </c>
      <c r="D128" s="191" t="s">
        <v>170</v>
      </c>
      <c r="E128" s="192" t="s">
        <v>176</v>
      </c>
      <c r="F128" s="193" t="s">
        <v>177</v>
      </c>
      <c r="G128" s="194" t="s">
        <v>120</v>
      </c>
      <c r="H128" s="195">
        <v>227</v>
      </c>
      <c r="I128" s="196"/>
      <c r="J128" s="196">
        <f>ROUND(I128*H128,2)</f>
        <v>0</v>
      </c>
      <c r="K128" s="197"/>
      <c r="L128" s="36"/>
      <c r="M128" s="198" t="s">
        <v>1</v>
      </c>
      <c r="N128" s="199" t="s">
        <v>47</v>
      </c>
      <c r="O128" s="200">
        <v>0.026</v>
      </c>
      <c r="P128" s="200">
        <f>O128*H128</f>
        <v>5.902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106</v>
      </c>
      <c r="AT128" s="202" t="s">
        <v>170</v>
      </c>
      <c r="AU128" s="202" t="s">
        <v>92</v>
      </c>
      <c r="AY128" s="16" t="s">
        <v>168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90</v>
      </c>
      <c r="BK128" s="203">
        <f>ROUND(I128*H128,2)</f>
        <v>0</v>
      </c>
      <c r="BL128" s="16" t="s">
        <v>106</v>
      </c>
      <c r="BM128" s="202" t="s">
        <v>178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179</v>
      </c>
      <c r="G129" s="205"/>
      <c r="H129" s="209">
        <v>227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90</v>
      </c>
      <c r="AY129" s="214" t="s">
        <v>168</v>
      </c>
    </row>
    <row r="130" spans="1:65" s="2" customFormat="1" ht="21.75" customHeight="1">
      <c r="A130" s="31"/>
      <c r="B130" s="32"/>
      <c r="C130" s="191" t="s">
        <v>103</v>
      </c>
      <c r="D130" s="191" t="s">
        <v>170</v>
      </c>
      <c r="E130" s="192" t="s">
        <v>180</v>
      </c>
      <c r="F130" s="193" t="s">
        <v>181</v>
      </c>
      <c r="G130" s="194" t="s">
        <v>120</v>
      </c>
      <c r="H130" s="195">
        <v>565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0.102</v>
      </c>
      <c r="P130" s="200">
        <f>O130*H130</f>
        <v>57.629999999999995</v>
      </c>
      <c r="Q130" s="200">
        <v>0</v>
      </c>
      <c r="R130" s="200">
        <f>Q130*H130</f>
        <v>0</v>
      </c>
      <c r="S130" s="200">
        <v>0.29</v>
      </c>
      <c r="T130" s="201">
        <f>S130*H130</f>
        <v>163.85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106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106</v>
      </c>
      <c r="BM130" s="202" t="s">
        <v>182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183</v>
      </c>
      <c r="G131" s="205"/>
      <c r="H131" s="209">
        <v>565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1:65" s="2" customFormat="1" ht="21.75" customHeight="1">
      <c r="A132" s="31"/>
      <c r="B132" s="32"/>
      <c r="C132" s="191" t="s">
        <v>106</v>
      </c>
      <c r="D132" s="191" t="s">
        <v>170</v>
      </c>
      <c r="E132" s="192" t="s">
        <v>184</v>
      </c>
      <c r="F132" s="193" t="s">
        <v>185</v>
      </c>
      <c r="G132" s="194" t="s">
        <v>120</v>
      </c>
      <c r="H132" s="195">
        <v>339.975</v>
      </c>
      <c r="I132" s="196"/>
      <c r="J132" s="196">
        <f>ROUND(I132*H132,2)</f>
        <v>0</v>
      </c>
      <c r="K132" s="197"/>
      <c r="L132" s="36"/>
      <c r="M132" s="198" t="s">
        <v>1</v>
      </c>
      <c r="N132" s="199" t="s">
        <v>47</v>
      </c>
      <c r="O132" s="200">
        <v>0.108</v>
      </c>
      <c r="P132" s="200">
        <f>O132*H132</f>
        <v>36.7173</v>
      </c>
      <c r="Q132" s="200">
        <v>0</v>
      </c>
      <c r="R132" s="200">
        <f>Q132*H132</f>
        <v>0</v>
      </c>
      <c r="S132" s="200">
        <v>0.22</v>
      </c>
      <c r="T132" s="201">
        <f>S132*H132</f>
        <v>74.7945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106</v>
      </c>
      <c r="AT132" s="202" t="s">
        <v>170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106</v>
      </c>
      <c r="BM132" s="202" t="s">
        <v>186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187</v>
      </c>
      <c r="G133" s="205"/>
      <c r="H133" s="209">
        <v>338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82</v>
      </c>
      <c r="AY133" s="214" t="s">
        <v>168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188</v>
      </c>
      <c r="G134" s="205"/>
      <c r="H134" s="209">
        <v>1.975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82</v>
      </c>
      <c r="AY134" s="214" t="s">
        <v>168</v>
      </c>
    </row>
    <row r="135" spans="2:51" s="14" customFormat="1" ht="12">
      <c r="B135" s="215"/>
      <c r="C135" s="216"/>
      <c r="D135" s="206" t="s">
        <v>174</v>
      </c>
      <c r="E135" s="217" t="s">
        <v>1</v>
      </c>
      <c r="F135" s="218" t="s">
        <v>189</v>
      </c>
      <c r="G135" s="216"/>
      <c r="H135" s="219">
        <v>339.975</v>
      </c>
      <c r="I135" s="216"/>
      <c r="J135" s="216"/>
      <c r="K135" s="216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174</v>
      </c>
      <c r="AU135" s="224" t="s">
        <v>92</v>
      </c>
      <c r="AV135" s="14" t="s">
        <v>106</v>
      </c>
      <c r="AW135" s="14" t="s">
        <v>39</v>
      </c>
      <c r="AX135" s="14" t="s">
        <v>90</v>
      </c>
      <c r="AY135" s="224" t="s">
        <v>168</v>
      </c>
    </row>
    <row r="136" spans="1:65" s="2" customFormat="1" ht="21.75" customHeight="1">
      <c r="A136" s="31"/>
      <c r="B136" s="32"/>
      <c r="C136" s="191" t="s">
        <v>109</v>
      </c>
      <c r="D136" s="191" t="s">
        <v>170</v>
      </c>
      <c r="E136" s="192" t="s">
        <v>190</v>
      </c>
      <c r="F136" s="193" t="s">
        <v>191</v>
      </c>
      <c r="G136" s="194" t="s">
        <v>120</v>
      </c>
      <c r="H136" s="195">
        <v>971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0.119</v>
      </c>
      <c r="P136" s="200">
        <f>O136*H136</f>
        <v>115.54899999999999</v>
      </c>
      <c r="Q136" s="200">
        <v>0</v>
      </c>
      <c r="R136" s="200">
        <f>Q136*H136</f>
        <v>0</v>
      </c>
      <c r="S136" s="200">
        <v>0.44</v>
      </c>
      <c r="T136" s="201">
        <f>S136*H136</f>
        <v>427.24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106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106</v>
      </c>
      <c r="BM136" s="202" t="s">
        <v>192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193</v>
      </c>
      <c r="G137" s="205"/>
      <c r="H137" s="209">
        <v>971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90</v>
      </c>
      <c r="AY137" s="214" t="s">
        <v>168</v>
      </c>
    </row>
    <row r="138" spans="1:65" s="2" customFormat="1" ht="21.75" customHeight="1">
      <c r="A138" s="31"/>
      <c r="B138" s="32"/>
      <c r="C138" s="191" t="s">
        <v>194</v>
      </c>
      <c r="D138" s="191" t="s">
        <v>170</v>
      </c>
      <c r="E138" s="192" t="s">
        <v>195</v>
      </c>
      <c r="F138" s="193" t="s">
        <v>196</v>
      </c>
      <c r="G138" s="194" t="s">
        <v>120</v>
      </c>
      <c r="H138" s="195">
        <v>94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0.116</v>
      </c>
      <c r="P138" s="200">
        <f>O138*H138</f>
        <v>10.904</v>
      </c>
      <c r="Q138" s="200">
        <v>0</v>
      </c>
      <c r="R138" s="200">
        <f>Q138*H138</f>
        <v>0</v>
      </c>
      <c r="S138" s="200">
        <v>0.29</v>
      </c>
      <c r="T138" s="201">
        <f>S138*H138</f>
        <v>27.259999999999998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106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106</v>
      </c>
      <c r="BM138" s="202" t="s">
        <v>197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198</v>
      </c>
      <c r="G139" s="205"/>
      <c r="H139" s="209">
        <v>94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90</v>
      </c>
      <c r="AY139" s="214" t="s">
        <v>168</v>
      </c>
    </row>
    <row r="140" spans="1:65" s="2" customFormat="1" ht="21.75" customHeight="1">
      <c r="A140" s="31"/>
      <c r="B140" s="32"/>
      <c r="C140" s="191" t="s">
        <v>199</v>
      </c>
      <c r="D140" s="191" t="s">
        <v>170</v>
      </c>
      <c r="E140" s="192" t="s">
        <v>200</v>
      </c>
      <c r="F140" s="193" t="s">
        <v>201</v>
      </c>
      <c r="G140" s="194" t="s">
        <v>120</v>
      </c>
      <c r="H140" s="195">
        <v>1.975</v>
      </c>
      <c r="I140" s="196"/>
      <c r="J140" s="196">
        <f>ROUND(I140*H140,2)</f>
        <v>0</v>
      </c>
      <c r="K140" s="197"/>
      <c r="L140" s="36"/>
      <c r="M140" s="198" t="s">
        <v>1</v>
      </c>
      <c r="N140" s="199" t="s">
        <v>47</v>
      </c>
      <c r="O140" s="200">
        <v>0.185</v>
      </c>
      <c r="P140" s="200">
        <f>O140*H140</f>
        <v>0.365375</v>
      </c>
      <c r="Q140" s="200">
        <v>0</v>
      </c>
      <c r="R140" s="200">
        <f>Q140*H140</f>
        <v>0</v>
      </c>
      <c r="S140" s="200">
        <v>0.44</v>
      </c>
      <c r="T140" s="201">
        <f>S140*H140</f>
        <v>0.869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106</v>
      </c>
      <c r="AT140" s="202" t="s">
        <v>170</v>
      </c>
      <c r="AU140" s="202" t="s">
        <v>92</v>
      </c>
      <c r="AY140" s="16" t="s">
        <v>168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0</v>
      </c>
      <c r="BL140" s="16" t="s">
        <v>106</v>
      </c>
      <c r="BM140" s="202" t="s">
        <v>202</v>
      </c>
    </row>
    <row r="141" spans="2:51" s="13" customFormat="1" ht="12">
      <c r="B141" s="204"/>
      <c r="C141" s="205"/>
      <c r="D141" s="206" t="s">
        <v>174</v>
      </c>
      <c r="E141" s="207" t="s">
        <v>1</v>
      </c>
      <c r="F141" s="208" t="s">
        <v>188</v>
      </c>
      <c r="G141" s="205"/>
      <c r="H141" s="209">
        <v>1.975</v>
      </c>
      <c r="I141" s="205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174</v>
      </c>
      <c r="AU141" s="214" t="s">
        <v>92</v>
      </c>
      <c r="AV141" s="13" t="s">
        <v>92</v>
      </c>
      <c r="AW141" s="13" t="s">
        <v>39</v>
      </c>
      <c r="AX141" s="13" t="s">
        <v>90</v>
      </c>
      <c r="AY141" s="214" t="s">
        <v>168</v>
      </c>
    </row>
    <row r="142" spans="1:65" s="2" customFormat="1" ht="21.75" customHeight="1">
      <c r="A142" s="31"/>
      <c r="B142" s="32"/>
      <c r="C142" s="191" t="s">
        <v>203</v>
      </c>
      <c r="D142" s="191" t="s">
        <v>170</v>
      </c>
      <c r="E142" s="192" t="s">
        <v>204</v>
      </c>
      <c r="F142" s="193" t="s">
        <v>205</v>
      </c>
      <c r="G142" s="194" t="s">
        <v>120</v>
      </c>
      <c r="H142" s="195">
        <v>1.975</v>
      </c>
      <c r="I142" s="196"/>
      <c r="J142" s="196">
        <f>ROUND(I142*H142,2)</f>
        <v>0</v>
      </c>
      <c r="K142" s="197"/>
      <c r="L142" s="36"/>
      <c r="M142" s="198" t="s">
        <v>1</v>
      </c>
      <c r="N142" s="199" t="s">
        <v>47</v>
      </c>
      <c r="O142" s="200">
        <v>0.534</v>
      </c>
      <c r="P142" s="200">
        <f>O142*H142</f>
        <v>1.05465</v>
      </c>
      <c r="Q142" s="200">
        <v>0</v>
      </c>
      <c r="R142" s="200">
        <f>Q142*H142</f>
        <v>0</v>
      </c>
      <c r="S142" s="200">
        <v>0.625</v>
      </c>
      <c r="T142" s="201">
        <f>S142*H142</f>
        <v>1.234375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106</v>
      </c>
      <c r="AT142" s="202" t="s">
        <v>170</v>
      </c>
      <c r="AU142" s="202" t="s">
        <v>92</v>
      </c>
      <c r="AY142" s="16" t="s">
        <v>168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0</v>
      </c>
      <c r="BL142" s="16" t="s">
        <v>106</v>
      </c>
      <c r="BM142" s="202" t="s">
        <v>206</v>
      </c>
    </row>
    <row r="143" spans="2:51" s="13" customFormat="1" ht="12">
      <c r="B143" s="204"/>
      <c r="C143" s="205"/>
      <c r="D143" s="206" t="s">
        <v>174</v>
      </c>
      <c r="E143" s="207" t="s">
        <v>1</v>
      </c>
      <c r="F143" s="208" t="s">
        <v>188</v>
      </c>
      <c r="G143" s="205"/>
      <c r="H143" s="209">
        <v>1.975</v>
      </c>
      <c r="I143" s="205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174</v>
      </c>
      <c r="AU143" s="214" t="s">
        <v>92</v>
      </c>
      <c r="AV143" s="13" t="s">
        <v>92</v>
      </c>
      <c r="AW143" s="13" t="s">
        <v>39</v>
      </c>
      <c r="AX143" s="13" t="s">
        <v>90</v>
      </c>
      <c r="AY143" s="214" t="s">
        <v>168</v>
      </c>
    </row>
    <row r="144" spans="1:65" s="2" customFormat="1" ht="21.75" customHeight="1">
      <c r="A144" s="31"/>
      <c r="B144" s="32"/>
      <c r="C144" s="191" t="s">
        <v>207</v>
      </c>
      <c r="D144" s="191" t="s">
        <v>170</v>
      </c>
      <c r="E144" s="192" t="s">
        <v>208</v>
      </c>
      <c r="F144" s="193" t="s">
        <v>209</v>
      </c>
      <c r="G144" s="194" t="s">
        <v>120</v>
      </c>
      <c r="H144" s="195">
        <v>72</v>
      </c>
      <c r="I144" s="196"/>
      <c r="J144" s="196">
        <f>ROUND(I144*H144,2)</f>
        <v>0</v>
      </c>
      <c r="K144" s="197"/>
      <c r="L144" s="36"/>
      <c r="M144" s="198" t="s">
        <v>1</v>
      </c>
      <c r="N144" s="199" t="s">
        <v>47</v>
      </c>
      <c r="O144" s="200">
        <v>0.13</v>
      </c>
      <c r="P144" s="200">
        <f>O144*H144</f>
        <v>9.36</v>
      </c>
      <c r="Q144" s="200">
        <v>0</v>
      </c>
      <c r="R144" s="200">
        <f>Q144*H144</f>
        <v>0</v>
      </c>
      <c r="S144" s="200">
        <v>0.22</v>
      </c>
      <c r="T144" s="201">
        <f>S144*H144</f>
        <v>15.84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106</v>
      </c>
      <c r="AT144" s="202" t="s">
        <v>170</v>
      </c>
      <c r="AU144" s="202" t="s">
        <v>92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106</v>
      </c>
      <c r="BM144" s="202" t="s">
        <v>210</v>
      </c>
    </row>
    <row r="145" spans="2:51" s="13" customFormat="1" ht="12">
      <c r="B145" s="204"/>
      <c r="C145" s="205"/>
      <c r="D145" s="206" t="s">
        <v>174</v>
      </c>
      <c r="E145" s="207" t="s">
        <v>1</v>
      </c>
      <c r="F145" s="208" t="s">
        <v>211</v>
      </c>
      <c r="G145" s="205"/>
      <c r="H145" s="209">
        <v>72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174</v>
      </c>
      <c r="AU145" s="214" t="s">
        <v>92</v>
      </c>
      <c r="AV145" s="13" t="s">
        <v>92</v>
      </c>
      <c r="AW145" s="13" t="s">
        <v>39</v>
      </c>
      <c r="AX145" s="13" t="s">
        <v>90</v>
      </c>
      <c r="AY145" s="214" t="s">
        <v>168</v>
      </c>
    </row>
    <row r="146" spans="1:65" s="2" customFormat="1" ht="21.75" customHeight="1">
      <c r="A146" s="31"/>
      <c r="B146" s="32"/>
      <c r="C146" s="191" t="s">
        <v>134</v>
      </c>
      <c r="D146" s="191" t="s">
        <v>170</v>
      </c>
      <c r="E146" s="192" t="s">
        <v>212</v>
      </c>
      <c r="F146" s="193" t="s">
        <v>213</v>
      </c>
      <c r="G146" s="194" t="s">
        <v>120</v>
      </c>
      <c r="H146" s="195">
        <v>971</v>
      </c>
      <c r="I146" s="196"/>
      <c r="J146" s="196">
        <f>ROUND(I146*H146,2)</f>
        <v>0</v>
      </c>
      <c r="K146" s="197"/>
      <c r="L146" s="36"/>
      <c r="M146" s="198" t="s">
        <v>1</v>
      </c>
      <c r="N146" s="199" t="s">
        <v>47</v>
      </c>
      <c r="O146" s="200">
        <v>0.039</v>
      </c>
      <c r="P146" s="200">
        <f>O146*H146</f>
        <v>37.869</v>
      </c>
      <c r="Q146" s="200">
        <v>0.00041</v>
      </c>
      <c r="R146" s="200">
        <f>Q146*H146</f>
        <v>0.39810999999999996</v>
      </c>
      <c r="S146" s="200">
        <v>0.69</v>
      </c>
      <c r="T146" s="201">
        <f>S146*H146</f>
        <v>669.9899999999999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106</v>
      </c>
      <c r="AT146" s="202" t="s">
        <v>170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106</v>
      </c>
      <c r="BM146" s="202" t="s">
        <v>214</v>
      </c>
    </row>
    <row r="147" spans="2:51" s="13" customFormat="1" ht="12">
      <c r="B147" s="204"/>
      <c r="C147" s="205"/>
      <c r="D147" s="206" t="s">
        <v>174</v>
      </c>
      <c r="E147" s="207" t="s">
        <v>1</v>
      </c>
      <c r="F147" s="208" t="s">
        <v>193</v>
      </c>
      <c r="G147" s="205"/>
      <c r="H147" s="209">
        <v>971</v>
      </c>
      <c r="I147" s="205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174</v>
      </c>
      <c r="AU147" s="214" t="s">
        <v>92</v>
      </c>
      <c r="AV147" s="13" t="s">
        <v>92</v>
      </c>
      <c r="AW147" s="13" t="s">
        <v>39</v>
      </c>
      <c r="AX147" s="13" t="s">
        <v>90</v>
      </c>
      <c r="AY147" s="214" t="s">
        <v>168</v>
      </c>
    </row>
    <row r="148" spans="1:65" s="2" customFormat="1" ht="16.5" customHeight="1">
      <c r="A148" s="31"/>
      <c r="B148" s="32"/>
      <c r="C148" s="191" t="s">
        <v>215</v>
      </c>
      <c r="D148" s="191" t="s">
        <v>170</v>
      </c>
      <c r="E148" s="192" t="s">
        <v>216</v>
      </c>
      <c r="F148" s="193" t="s">
        <v>217</v>
      </c>
      <c r="G148" s="194" t="s">
        <v>218</v>
      </c>
      <c r="H148" s="195">
        <v>189.9</v>
      </c>
      <c r="I148" s="196"/>
      <c r="J148" s="196">
        <f>ROUND(I148*H148,2)</f>
        <v>0</v>
      </c>
      <c r="K148" s="197"/>
      <c r="L148" s="36"/>
      <c r="M148" s="198" t="s">
        <v>1</v>
      </c>
      <c r="N148" s="199" t="s">
        <v>47</v>
      </c>
      <c r="O148" s="200">
        <v>0.133</v>
      </c>
      <c r="P148" s="200">
        <f>O148*H148</f>
        <v>25.256700000000002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106</v>
      </c>
      <c r="AT148" s="202" t="s">
        <v>170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106</v>
      </c>
      <c r="BM148" s="202" t="s">
        <v>219</v>
      </c>
    </row>
    <row r="149" spans="2:51" s="13" customFormat="1" ht="12">
      <c r="B149" s="204"/>
      <c r="C149" s="205"/>
      <c r="D149" s="206" t="s">
        <v>174</v>
      </c>
      <c r="E149" s="207" t="s">
        <v>1</v>
      </c>
      <c r="F149" s="208" t="s">
        <v>220</v>
      </c>
      <c r="G149" s="205"/>
      <c r="H149" s="209">
        <v>189.9</v>
      </c>
      <c r="I149" s="205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174</v>
      </c>
      <c r="AU149" s="214" t="s">
        <v>92</v>
      </c>
      <c r="AV149" s="13" t="s">
        <v>92</v>
      </c>
      <c r="AW149" s="13" t="s">
        <v>39</v>
      </c>
      <c r="AX149" s="13" t="s">
        <v>90</v>
      </c>
      <c r="AY149" s="214" t="s">
        <v>168</v>
      </c>
    </row>
    <row r="150" spans="1:65" s="2" customFormat="1" ht="16.5" customHeight="1">
      <c r="A150" s="31"/>
      <c r="B150" s="32"/>
      <c r="C150" s="191" t="s">
        <v>221</v>
      </c>
      <c r="D150" s="191" t="s">
        <v>170</v>
      </c>
      <c r="E150" s="192" t="s">
        <v>222</v>
      </c>
      <c r="F150" s="193" t="s">
        <v>223</v>
      </c>
      <c r="G150" s="194" t="s">
        <v>120</v>
      </c>
      <c r="H150" s="195">
        <v>4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0.551</v>
      </c>
      <c r="P150" s="200">
        <f>O150*H150</f>
        <v>2.204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106</v>
      </c>
      <c r="AT150" s="202" t="s">
        <v>170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106</v>
      </c>
      <c r="BM150" s="202" t="s">
        <v>224</v>
      </c>
    </row>
    <row r="151" spans="2:51" s="13" customFormat="1" ht="12">
      <c r="B151" s="204"/>
      <c r="C151" s="205"/>
      <c r="D151" s="206" t="s">
        <v>174</v>
      </c>
      <c r="E151" s="207" t="s">
        <v>1</v>
      </c>
      <c r="F151" s="208" t="s">
        <v>106</v>
      </c>
      <c r="G151" s="205"/>
      <c r="H151" s="209">
        <v>4</v>
      </c>
      <c r="I151" s="205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174</v>
      </c>
      <c r="AU151" s="214" t="s">
        <v>92</v>
      </c>
      <c r="AV151" s="13" t="s">
        <v>92</v>
      </c>
      <c r="AW151" s="13" t="s">
        <v>39</v>
      </c>
      <c r="AX151" s="13" t="s">
        <v>90</v>
      </c>
      <c r="AY151" s="214" t="s">
        <v>168</v>
      </c>
    </row>
    <row r="152" spans="1:65" s="2" customFormat="1" ht="21.75" customHeight="1">
      <c r="A152" s="31"/>
      <c r="B152" s="32"/>
      <c r="C152" s="191" t="s">
        <v>225</v>
      </c>
      <c r="D152" s="191" t="s">
        <v>170</v>
      </c>
      <c r="E152" s="192" t="s">
        <v>226</v>
      </c>
      <c r="F152" s="193" t="s">
        <v>227</v>
      </c>
      <c r="G152" s="194" t="s">
        <v>120</v>
      </c>
      <c r="H152" s="195">
        <v>4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0.114</v>
      </c>
      <c r="P152" s="200">
        <f>O152*H152</f>
        <v>0.456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106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106</v>
      </c>
      <c r="BM152" s="202" t="s">
        <v>228</v>
      </c>
    </row>
    <row r="153" spans="2:51" s="13" customFormat="1" ht="12">
      <c r="B153" s="204"/>
      <c r="C153" s="205"/>
      <c r="D153" s="206" t="s">
        <v>174</v>
      </c>
      <c r="E153" s="207" t="s">
        <v>1</v>
      </c>
      <c r="F153" s="208" t="s">
        <v>106</v>
      </c>
      <c r="G153" s="205"/>
      <c r="H153" s="209">
        <v>4</v>
      </c>
      <c r="I153" s="205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174</v>
      </c>
      <c r="AU153" s="214" t="s">
        <v>92</v>
      </c>
      <c r="AV153" s="13" t="s">
        <v>92</v>
      </c>
      <c r="AW153" s="13" t="s">
        <v>39</v>
      </c>
      <c r="AX153" s="13" t="s">
        <v>90</v>
      </c>
      <c r="AY153" s="214" t="s">
        <v>168</v>
      </c>
    </row>
    <row r="154" spans="1:65" s="2" customFormat="1" ht="21.75" customHeight="1">
      <c r="A154" s="31"/>
      <c r="B154" s="32"/>
      <c r="C154" s="191" t="s">
        <v>229</v>
      </c>
      <c r="D154" s="191" t="s">
        <v>170</v>
      </c>
      <c r="E154" s="192" t="s">
        <v>230</v>
      </c>
      <c r="F154" s="193" t="s">
        <v>231</v>
      </c>
      <c r="G154" s="194" t="s">
        <v>120</v>
      </c>
      <c r="H154" s="195">
        <v>4</v>
      </c>
      <c r="I154" s="196"/>
      <c r="J154" s="196">
        <f>ROUND(I154*H154,2)</f>
        <v>0</v>
      </c>
      <c r="K154" s="197"/>
      <c r="L154" s="36"/>
      <c r="M154" s="198" t="s">
        <v>1</v>
      </c>
      <c r="N154" s="199" t="s">
        <v>47</v>
      </c>
      <c r="O154" s="200">
        <v>0.058</v>
      </c>
      <c r="P154" s="200">
        <f>O154*H154</f>
        <v>0.232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106</v>
      </c>
      <c r="AT154" s="202" t="s">
        <v>170</v>
      </c>
      <c r="AU154" s="202" t="s">
        <v>92</v>
      </c>
      <c r="AY154" s="16" t="s">
        <v>168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90</v>
      </c>
      <c r="BK154" s="203">
        <f>ROUND(I154*H154,2)</f>
        <v>0</v>
      </c>
      <c r="BL154" s="16" t="s">
        <v>106</v>
      </c>
      <c r="BM154" s="202" t="s">
        <v>232</v>
      </c>
    </row>
    <row r="155" spans="2:51" s="13" customFormat="1" ht="12">
      <c r="B155" s="204"/>
      <c r="C155" s="205"/>
      <c r="D155" s="206" t="s">
        <v>174</v>
      </c>
      <c r="E155" s="207" t="s">
        <v>1</v>
      </c>
      <c r="F155" s="208" t="s">
        <v>106</v>
      </c>
      <c r="G155" s="205"/>
      <c r="H155" s="209">
        <v>4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174</v>
      </c>
      <c r="AU155" s="214" t="s">
        <v>92</v>
      </c>
      <c r="AV155" s="13" t="s">
        <v>92</v>
      </c>
      <c r="AW155" s="13" t="s">
        <v>39</v>
      </c>
      <c r="AX155" s="13" t="s">
        <v>90</v>
      </c>
      <c r="AY155" s="214" t="s">
        <v>168</v>
      </c>
    </row>
    <row r="156" spans="1:65" s="2" customFormat="1" ht="16.5" customHeight="1">
      <c r="A156" s="31"/>
      <c r="B156" s="32"/>
      <c r="C156" s="225" t="s">
        <v>8</v>
      </c>
      <c r="D156" s="225" t="s">
        <v>233</v>
      </c>
      <c r="E156" s="226" t="s">
        <v>234</v>
      </c>
      <c r="F156" s="227" t="s">
        <v>235</v>
      </c>
      <c r="G156" s="228" t="s">
        <v>236</v>
      </c>
      <c r="H156" s="229">
        <v>0.08</v>
      </c>
      <c r="I156" s="230"/>
      <c r="J156" s="230">
        <f>ROUND(I156*H156,2)</f>
        <v>0</v>
      </c>
      <c r="K156" s="231"/>
      <c r="L156" s="232"/>
      <c r="M156" s="233" t="s">
        <v>1</v>
      </c>
      <c r="N156" s="234" t="s">
        <v>47</v>
      </c>
      <c r="O156" s="200">
        <v>0</v>
      </c>
      <c r="P156" s="200">
        <f>O156*H156</f>
        <v>0</v>
      </c>
      <c r="Q156" s="200">
        <v>0.001</v>
      </c>
      <c r="R156" s="200">
        <f>Q156*H156</f>
        <v>8E-05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203</v>
      </c>
      <c r="AT156" s="202" t="s">
        <v>233</v>
      </c>
      <c r="AU156" s="202" t="s">
        <v>92</v>
      </c>
      <c r="AY156" s="16" t="s">
        <v>168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6" t="s">
        <v>90</v>
      </c>
      <c r="BK156" s="203">
        <f>ROUND(I156*H156,2)</f>
        <v>0</v>
      </c>
      <c r="BL156" s="16" t="s">
        <v>106</v>
      </c>
      <c r="BM156" s="202" t="s">
        <v>237</v>
      </c>
    </row>
    <row r="157" spans="2:51" s="13" customFormat="1" ht="12">
      <c r="B157" s="204"/>
      <c r="C157" s="205"/>
      <c r="D157" s="206" t="s">
        <v>174</v>
      </c>
      <c r="E157" s="207" t="s">
        <v>1</v>
      </c>
      <c r="F157" s="208" t="s">
        <v>106</v>
      </c>
      <c r="G157" s="205"/>
      <c r="H157" s="209">
        <v>4</v>
      </c>
      <c r="I157" s="205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174</v>
      </c>
      <c r="AU157" s="214" t="s">
        <v>92</v>
      </c>
      <c r="AV157" s="13" t="s">
        <v>92</v>
      </c>
      <c r="AW157" s="13" t="s">
        <v>39</v>
      </c>
      <c r="AX157" s="13" t="s">
        <v>90</v>
      </c>
      <c r="AY157" s="214" t="s">
        <v>168</v>
      </c>
    </row>
    <row r="158" spans="2:51" s="13" customFormat="1" ht="12">
      <c r="B158" s="204"/>
      <c r="C158" s="205"/>
      <c r="D158" s="206" t="s">
        <v>174</v>
      </c>
      <c r="E158" s="205"/>
      <c r="F158" s="208" t="s">
        <v>238</v>
      </c>
      <c r="G158" s="205"/>
      <c r="H158" s="209">
        <v>0.08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4</v>
      </c>
      <c r="AX158" s="13" t="s">
        <v>90</v>
      </c>
      <c r="AY158" s="214" t="s">
        <v>168</v>
      </c>
    </row>
    <row r="159" spans="1:65" s="2" customFormat="1" ht="16.5" customHeight="1">
      <c r="A159" s="31"/>
      <c r="B159" s="32"/>
      <c r="C159" s="191" t="s">
        <v>239</v>
      </c>
      <c r="D159" s="191" t="s">
        <v>170</v>
      </c>
      <c r="E159" s="192" t="s">
        <v>240</v>
      </c>
      <c r="F159" s="193" t="s">
        <v>241</v>
      </c>
      <c r="G159" s="194" t="s">
        <v>242</v>
      </c>
      <c r="H159" s="195">
        <v>0.4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1.196</v>
      </c>
      <c r="P159" s="200">
        <f>O159*H159</f>
        <v>0.4784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106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106</v>
      </c>
      <c r="BM159" s="202" t="s">
        <v>243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244</v>
      </c>
      <c r="G160" s="205"/>
      <c r="H160" s="209">
        <v>0.4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90</v>
      </c>
      <c r="AY160" s="214" t="s">
        <v>168</v>
      </c>
    </row>
    <row r="161" spans="2:63" s="12" customFormat="1" ht="22.9" customHeight="1">
      <c r="B161" s="176"/>
      <c r="C161" s="177"/>
      <c r="D161" s="178" t="s">
        <v>81</v>
      </c>
      <c r="E161" s="189" t="s">
        <v>106</v>
      </c>
      <c r="F161" s="189" t="s">
        <v>245</v>
      </c>
      <c r="G161" s="177"/>
      <c r="H161" s="177"/>
      <c r="I161" s="177"/>
      <c r="J161" s="190">
        <f>BK161</f>
        <v>0</v>
      </c>
      <c r="K161" s="177"/>
      <c r="L161" s="181"/>
      <c r="M161" s="182"/>
      <c r="N161" s="183"/>
      <c r="O161" s="183"/>
      <c r="P161" s="184">
        <f>SUM(P162:P163)</f>
        <v>0.264</v>
      </c>
      <c r="Q161" s="183"/>
      <c r="R161" s="184">
        <f>SUM(R162:R163)</f>
        <v>0</v>
      </c>
      <c r="S161" s="183"/>
      <c r="T161" s="185">
        <f>SUM(T162:T163)</f>
        <v>0</v>
      </c>
      <c r="AR161" s="186" t="s">
        <v>90</v>
      </c>
      <c r="AT161" s="187" t="s">
        <v>81</v>
      </c>
      <c r="AU161" s="187" t="s">
        <v>90</v>
      </c>
      <c r="AY161" s="186" t="s">
        <v>168</v>
      </c>
      <c r="BK161" s="188">
        <f>SUM(BK162:BK163)</f>
        <v>0</v>
      </c>
    </row>
    <row r="162" spans="1:65" s="2" customFormat="1" ht="33" customHeight="1">
      <c r="A162" s="31"/>
      <c r="B162" s="32"/>
      <c r="C162" s="191" t="s">
        <v>246</v>
      </c>
      <c r="D162" s="191" t="s">
        <v>170</v>
      </c>
      <c r="E162" s="192" t="s">
        <v>247</v>
      </c>
      <c r="F162" s="193" t="s">
        <v>248</v>
      </c>
      <c r="G162" s="194" t="s">
        <v>120</v>
      </c>
      <c r="H162" s="195">
        <v>5.28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0.05</v>
      </c>
      <c r="P162" s="200">
        <f>O162*H162</f>
        <v>0.264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106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106</v>
      </c>
      <c r="BM162" s="202" t="s">
        <v>249</v>
      </c>
    </row>
    <row r="163" spans="2:51" s="13" customFormat="1" ht="12">
      <c r="B163" s="204"/>
      <c r="C163" s="205"/>
      <c r="D163" s="206" t="s">
        <v>174</v>
      </c>
      <c r="E163" s="207" t="s">
        <v>1</v>
      </c>
      <c r="F163" s="208" t="s">
        <v>118</v>
      </c>
      <c r="G163" s="205"/>
      <c r="H163" s="209">
        <v>5.28</v>
      </c>
      <c r="I163" s="205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174</v>
      </c>
      <c r="AU163" s="214" t="s">
        <v>92</v>
      </c>
      <c r="AV163" s="13" t="s">
        <v>92</v>
      </c>
      <c r="AW163" s="13" t="s">
        <v>39</v>
      </c>
      <c r="AX163" s="13" t="s">
        <v>90</v>
      </c>
      <c r="AY163" s="214" t="s">
        <v>168</v>
      </c>
    </row>
    <row r="164" spans="2:63" s="12" customFormat="1" ht="22.9" customHeight="1">
      <c r="B164" s="176"/>
      <c r="C164" s="177"/>
      <c r="D164" s="178" t="s">
        <v>81</v>
      </c>
      <c r="E164" s="189" t="s">
        <v>109</v>
      </c>
      <c r="F164" s="189" t="s">
        <v>250</v>
      </c>
      <c r="G164" s="177"/>
      <c r="H164" s="177"/>
      <c r="I164" s="177"/>
      <c r="J164" s="190">
        <f>BK164</f>
        <v>0</v>
      </c>
      <c r="K164" s="177"/>
      <c r="L164" s="181"/>
      <c r="M164" s="182"/>
      <c r="N164" s="183"/>
      <c r="O164" s="183"/>
      <c r="P164" s="184">
        <f>SUM(P165:P217)</f>
        <v>671.897415</v>
      </c>
      <c r="Q164" s="183"/>
      <c r="R164" s="184">
        <f>SUM(R165:R217)</f>
        <v>83.19852939999998</v>
      </c>
      <c r="S164" s="183"/>
      <c r="T164" s="185">
        <f>SUM(T165:T217)</f>
        <v>0</v>
      </c>
      <c r="AR164" s="186" t="s">
        <v>90</v>
      </c>
      <c r="AT164" s="187" t="s">
        <v>81</v>
      </c>
      <c r="AU164" s="187" t="s">
        <v>90</v>
      </c>
      <c r="AY164" s="186" t="s">
        <v>168</v>
      </c>
      <c r="BK164" s="188">
        <f>SUM(BK165:BK217)</f>
        <v>0</v>
      </c>
    </row>
    <row r="165" spans="1:65" s="2" customFormat="1" ht="16.5" customHeight="1">
      <c r="A165" s="31"/>
      <c r="B165" s="32"/>
      <c r="C165" s="191" t="s">
        <v>251</v>
      </c>
      <c r="D165" s="191" t="s">
        <v>170</v>
      </c>
      <c r="E165" s="192" t="s">
        <v>252</v>
      </c>
      <c r="F165" s="193" t="s">
        <v>253</v>
      </c>
      <c r="G165" s="194" t="s">
        <v>120</v>
      </c>
      <c r="H165" s="195">
        <v>1287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0.026</v>
      </c>
      <c r="P165" s="200">
        <f>O165*H165</f>
        <v>33.461999999999996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106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106</v>
      </c>
      <c r="BM165" s="202" t="s">
        <v>254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122</v>
      </c>
      <c r="G166" s="205"/>
      <c r="H166" s="209">
        <v>1046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82</v>
      </c>
      <c r="AY166" s="214" t="s">
        <v>168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126</v>
      </c>
      <c r="G167" s="205"/>
      <c r="H167" s="209">
        <v>241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4" customFormat="1" ht="12">
      <c r="B168" s="215"/>
      <c r="C168" s="216"/>
      <c r="D168" s="206" t="s">
        <v>174</v>
      </c>
      <c r="E168" s="217" t="s">
        <v>1</v>
      </c>
      <c r="F168" s="218" t="s">
        <v>189</v>
      </c>
      <c r="G168" s="216"/>
      <c r="H168" s="219">
        <v>1287</v>
      </c>
      <c r="I168" s="216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174</v>
      </c>
      <c r="AU168" s="224" t="s">
        <v>92</v>
      </c>
      <c r="AV168" s="14" t="s">
        <v>106</v>
      </c>
      <c r="AW168" s="14" t="s">
        <v>39</v>
      </c>
      <c r="AX168" s="14" t="s">
        <v>90</v>
      </c>
      <c r="AY168" s="224" t="s">
        <v>168</v>
      </c>
    </row>
    <row r="169" spans="1:65" s="2" customFormat="1" ht="16.5" customHeight="1">
      <c r="A169" s="31"/>
      <c r="B169" s="32"/>
      <c r="C169" s="191" t="s">
        <v>255</v>
      </c>
      <c r="D169" s="191" t="s">
        <v>170</v>
      </c>
      <c r="E169" s="192" t="s">
        <v>256</v>
      </c>
      <c r="F169" s="193" t="s">
        <v>257</v>
      </c>
      <c r="G169" s="194" t="s">
        <v>120</v>
      </c>
      <c r="H169" s="195">
        <v>1471.75</v>
      </c>
      <c r="I169" s="196"/>
      <c r="J169" s="196">
        <f>ROUND(I169*H169,2)</f>
        <v>0</v>
      </c>
      <c r="K169" s="197"/>
      <c r="L169" s="36"/>
      <c r="M169" s="198" t="s">
        <v>1</v>
      </c>
      <c r="N169" s="199" t="s">
        <v>47</v>
      </c>
      <c r="O169" s="200">
        <v>0.029</v>
      </c>
      <c r="P169" s="200">
        <f>O169*H169</f>
        <v>42.68075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106</v>
      </c>
      <c r="AT169" s="202" t="s">
        <v>170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106</v>
      </c>
      <c r="BM169" s="202" t="s">
        <v>258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259</v>
      </c>
      <c r="G170" s="205"/>
      <c r="H170" s="209">
        <v>1176.75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3" customFormat="1" ht="12">
      <c r="B171" s="204"/>
      <c r="C171" s="205"/>
      <c r="D171" s="206" t="s">
        <v>174</v>
      </c>
      <c r="E171" s="207" t="s">
        <v>1</v>
      </c>
      <c r="F171" s="208" t="s">
        <v>129</v>
      </c>
      <c r="G171" s="205"/>
      <c r="H171" s="209">
        <v>285</v>
      </c>
      <c r="I171" s="205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174</v>
      </c>
      <c r="AU171" s="214" t="s">
        <v>92</v>
      </c>
      <c r="AV171" s="13" t="s">
        <v>92</v>
      </c>
      <c r="AW171" s="13" t="s">
        <v>39</v>
      </c>
      <c r="AX171" s="13" t="s">
        <v>82</v>
      </c>
      <c r="AY171" s="214" t="s">
        <v>168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132</v>
      </c>
      <c r="G172" s="205"/>
      <c r="H172" s="209">
        <v>10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1471.75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92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16.5" customHeight="1">
      <c r="A174" s="31"/>
      <c r="B174" s="32"/>
      <c r="C174" s="191" t="s">
        <v>260</v>
      </c>
      <c r="D174" s="191" t="s">
        <v>170</v>
      </c>
      <c r="E174" s="192" t="s">
        <v>261</v>
      </c>
      <c r="F174" s="193" t="s">
        <v>262</v>
      </c>
      <c r="G174" s="194" t="s">
        <v>120</v>
      </c>
      <c r="H174" s="195">
        <v>1.975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0.03</v>
      </c>
      <c r="P174" s="200">
        <f>O174*H174</f>
        <v>0.05925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106</v>
      </c>
      <c r="AT174" s="202" t="s">
        <v>170</v>
      </c>
      <c r="AU174" s="202" t="s">
        <v>92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106</v>
      </c>
      <c r="BM174" s="202" t="s">
        <v>263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135</v>
      </c>
      <c r="G175" s="205"/>
      <c r="H175" s="209">
        <v>1.975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90</v>
      </c>
      <c r="AY175" s="214" t="s">
        <v>168</v>
      </c>
    </row>
    <row r="176" spans="1:65" s="2" customFormat="1" ht="33" customHeight="1">
      <c r="A176" s="31"/>
      <c r="B176" s="32"/>
      <c r="C176" s="191" t="s">
        <v>7</v>
      </c>
      <c r="D176" s="191" t="s">
        <v>170</v>
      </c>
      <c r="E176" s="192" t="s">
        <v>264</v>
      </c>
      <c r="F176" s="193" t="s">
        <v>265</v>
      </c>
      <c r="G176" s="194" t="s">
        <v>120</v>
      </c>
      <c r="H176" s="195">
        <v>1046</v>
      </c>
      <c r="I176" s="196"/>
      <c r="J176" s="196">
        <f>ROUND(I176*H176,2)</f>
        <v>0</v>
      </c>
      <c r="K176" s="197"/>
      <c r="L176" s="36"/>
      <c r="M176" s="198" t="s">
        <v>1</v>
      </c>
      <c r="N176" s="199" t="s">
        <v>47</v>
      </c>
      <c r="O176" s="200">
        <v>0.078</v>
      </c>
      <c r="P176" s="200">
        <f>O176*H176</f>
        <v>81.588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106</v>
      </c>
      <c r="AT176" s="202" t="s">
        <v>170</v>
      </c>
      <c r="AU176" s="202" t="s">
        <v>92</v>
      </c>
      <c r="AY176" s="16" t="s">
        <v>168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90</v>
      </c>
      <c r="BK176" s="203">
        <f>ROUND(I176*H176,2)</f>
        <v>0</v>
      </c>
      <c r="BL176" s="16" t="s">
        <v>106</v>
      </c>
      <c r="BM176" s="202" t="s">
        <v>266</v>
      </c>
    </row>
    <row r="177" spans="2:51" s="13" customFormat="1" ht="12">
      <c r="B177" s="204"/>
      <c r="C177" s="205"/>
      <c r="D177" s="206" t="s">
        <v>174</v>
      </c>
      <c r="E177" s="207" t="s">
        <v>1</v>
      </c>
      <c r="F177" s="208" t="s">
        <v>122</v>
      </c>
      <c r="G177" s="205"/>
      <c r="H177" s="209">
        <v>1046</v>
      </c>
      <c r="I177" s="205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174</v>
      </c>
      <c r="AU177" s="214" t="s">
        <v>92</v>
      </c>
      <c r="AV177" s="13" t="s">
        <v>92</v>
      </c>
      <c r="AW177" s="13" t="s">
        <v>39</v>
      </c>
      <c r="AX177" s="13" t="s">
        <v>90</v>
      </c>
      <c r="AY177" s="214" t="s">
        <v>168</v>
      </c>
    </row>
    <row r="178" spans="1:65" s="2" customFormat="1" ht="21.75" customHeight="1">
      <c r="A178" s="31"/>
      <c r="B178" s="32"/>
      <c r="C178" s="191" t="s">
        <v>267</v>
      </c>
      <c r="D178" s="191" t="s">
        <v>170</v>
      </c>
      <c r="E178" s="192" t="s">
        <v>268</v>
      </c>
      <c r="F178" s="193" t="s">
        <v>269</v>
      </c>
      <c r="G178" s="194" t="s">
        <v>120</v>
      </c>
      <c r="H178" s="195">
        <v>241</v>
      </c>
      <c r="I178" s="196"/>
      <c r="J178" s="196">
        <f>ROUND(I178*H178,2)</f>
        <v>0</v>
      </c>
      <c r="K178" s="197"/>
      <c r="L178" s="36"/>
      <c r="M178" s="198" t="s">
        <v>1</v>
      </c>
      <c r="N178" s="199" t="s">
        <v>47</v>
      </c>
      <c r="O178" s="200">
        <v>0.027</v>
      </c>
      <c r="P178" s="200">
        <f>O178*H178</f>
        <v>6.507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92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270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126</v>
      </c>
      <c r="G179" s="205"/>
      <c r="H179" s="209">
        <v>241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90</v>
      </c>
      <c r="AY179" s="214" t="s">
        <v>168</v>
      </c>
    </row>
    <row r="180" spans="1:65" s="2" customFormat="1" ht="21.75" customHeight="1">
      <c r="A180" s="31"/>
      <c r="B180" s="32"/>
      <c r="C180" s="191" t="s">
        <v>271</v>
      </c>
      <c r="D180" s="191" t="s">
        <v>170</v>
      </c>
      <c r="E180" s="192" t="s">
        <v>272</v>
      </c>
      <c r="F180" s="193" t="s">
        <v>273</v>
      </c>
      <c r="G180" s="194" t="s">
        <v>120</v>
      </c>
      <c r="H180" s="195">
        <v>10</v>
      </c>
      <c r="I180" s="196"/>
      <c r="J180" s="196">
        <f>ROUND(I180*H180,2)</f>
        <v>0</v>
      </c>
      <c r="K180" s="197"/>
      <c r="L180" s="36"/>
      <c r="M180" s="198" t="s">
        <v>1</v>
      </c>
      <c r="N180" s="199" t="s">
        <v>47</v>
      </c>
      <c r="O180" s="200">
        <v>0.174</v>
      </c>
      <c r="P180" s="200">
        <f>O180*H180</f>
        <v>1.7399999999999998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106</v>
      </c>
      <c r="AT180" s="202" t="s">
        <v>170</v>
      </c>
      <c r="AU180" s="202" t="s">
        <v>92</v>
      </c>
      <c r="AY180" s="16" t="s">
        <v>168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6" t="s">
        <v>90</v>
      </c>
      <c r="BK180" s="203">
        <f>ROUND(I180*H180,2)</f>
        <v>0</v>
      </c>
      <c r="BL180" s="16" t="s">
        <v>106</v>
      </c>
      <c r="BM180" s="202" t="s">
        <v>274</v>
      </c>
    </row>
    <row r="181" spans="2:51" s="13" customFormat="1" ht="12">
      <c r="B181" s="204"/>
      <c r="C181" s="205"/>
      <c r="D181" s="206" t="s">
        <v>174</v>
      </c>
      <c r="E181" s="207" t="s">
        <v>1</v>
      </c>
      <c r="F181" s="208" t="s">
        <v>132</v>
      </c>
      <c r="G181" s="205"/>
      <c r="H181" s="209">
        <v>10</v>
      </c>
      <c r="I181" s="205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174</v>
      </c>
      <c r="AU181" s="214" t="s">
        <v>92</v>
      </c>
      <c r="AV181" s="13" t="s">
        <v>92</v>
      </c>
      <c r="AW181" s="13" t="s">
        <v>39</v>
      </c>
      <c r="AX181" s="13" t="s">
        <v>90</v>
      </c>
      <c r="AY181" s="214" t="s">
        <v>168</v>
      </c>
    </row>
    <row r="182" spans="1:65" s="2" customFormat="1" ht="21.75" customHeight="1">
      <c r="A182" s="31"/>
      <c r="B182" s="32"/>
      <c r="C182" s="191" t="s">
        <v>275</v>
      </c>
      <c r="D182" s="191" t="s">
        <v>170</v>
      </c>
      <c r="E182" s="192" t="s">
        <v>276</v>
      </c>
      <c r="F182" s="193" t="s">
        <v>277</v>
      </c>
      <c r="G182" s="194" t="s">
        <v>120</v>
      </c>
      <c r="H182" s="195">
        <v>1.975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0.177</v>
      </c>
      <c r="P182" s="200">
        <f>O182*H182</f>
        <v>0.349575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106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106</v>
      </c>
      <c r="BM182" s="202" t="s">
        <v>278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135</v>
      </c>
      <c r="G183" s="205"/>
      <c r="H183" s="209">
        <v>1.975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90</v>
      </c>
      <c r="AY183" s="214" t="s">
        <v>168</v>
      </c>
    </row>
    <row r="184" spans="1:65" s="2" customFormat="1" ht="21.75" customHeight="1">
      <c r="A184" s="31"/>
      <c r="B184" s="32"/>
      <c r="C184" s="191" t="s">
        <v>279</v>
      </c>
      <c r="D184" s="191" t="s">
        <v>170</v>
      </c>
      <c r="E184" s="192" t="s">
        <v>280</v>
      </c>
      <c r="F184" s="193" t="s">
        <v>281</v>
      </c>
      <c r="G184" s="194" t="s">
        <v>120</v>
      </c>
      <c r="H184" s="195">
        <v>1046</v>
      </c>
      <c r="I184" s="196"/>
      <c r="J184" s="196">
        <f>ROUND(I184*H184,2)</f>
        <v>0</v>
      </c>
      <c r="K184" s="197"/>
      <c r="L184" s="36"/>
      <c r="M184" s="198" t="s">
        <v>1</v>
      </c>
      <c r="N184" s="199" t="s">
        <v>47</v>
      </c>
      <c r="O184" s="200">
        <v>0.008</v>
      </c>
      <c r="P184" s="200">
        <f>O184*H184</f>
        <v>8.368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106</v>
      </c>
      <c r="AT184" s="202" t="s">
        <v>170</v>
      </c>
      <c r="AU184" s="202" t="s">
        <v>92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106</v>
      </c>
      <c r="BM184" s="202" t="s">
        <v>282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122</v>
      </c>
      <c r="G185" s="205"/>
      <c r="H185" s="209">
        <v>1046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92</v>
      </c>
      <c r="AV185" s="13" t="s">
        <v>92</v>
      </c>
      <c r="AW185" s="13" t="s">
        <v>39</v>
      </c>
      <c r="AX185" s="13" t="s">
        <v>90</v>
      </c>
      <c r="AY185" s="214" t="s">
        <v>168</v>
      </c>
    </row>
    <row r="186" spans="1:65" s="2" customFormat="1" ht="21.75" customHeight="1">
      <c r="A186" s="31"/>
      <c r="B186" s="32"/>
      <c r="C186" s="191" t="s">
        <v>283</v>
      </c>
      <c r="D186" s="191" t="s">
        <v>170</v>
      </c>
      <c r="E186" s="192" t="s">
        <v>284</v>
      </c>
      <c r="F186" s="193" t="s">
        <v>285</v>
      </c>
      <c r="G186" s="194" t="s">
        <v>120</v>
      </c>
      <c r="H186" s="195">
        <v>2092</v>
      </c>
      <c r="I186" s="196"/>
      <c r="J186" s="196">
        <f>ROUND(I186*H186,2)</f>
        <v>0</v>
      </c>
      <c r="K186" s="197"/>
      <c r="L186" s="36"/>
      <c r="M186" s="198" t="s">
        <v>1</v>
      </c>
      <c r="N186" s="199" t="s">
        <v>47</v>
      </c>
      <c r="O186" s="200">
        <v>0.002</v>
      </c>
      <c r="P186" s="200">
        <f>O186*H186</f>
        <v>4.184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106</v>
      </c>
      <c r="AT186" s="202" t="s">
        <v>170</v>
      </c>
      <c r="AU186" s="202" t="s">
        <v>92</v>
      </c>
      <c r="AY186" s="16" t="s">
        <v>168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90</v>
      </c>
      <c r="BK186" s="203">
        <f>ROUND(I186*H186,2)</f>
        <v>0</v>
      </c>
      <c r="BL186" s="16" t="s">
        <v>106</v>
      </c>
      <c r="BM186" s="202" t="s">
        <v>286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287</v>
      </c>
      <c r="G187" s="205"/>
      <c r="H187" s="209">
        <v>2092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90</v>
      </c>
      <c r="AY187" s="214" t="s">
        <v>168</v>
      </c>
    </row>
    <row r="188" spans="1:65" s="2" customFormat="1" ht="33" customHeight="1">
      <c r="A188" s="31"/>
      <c r="B188" s="32"/>
      <c r="C188" s="191" t="s">
        <v>288</v>
      </c>
      <c r="D188" s="191" t="s">
        <v>170</v>
      </c>
      <c r="E188" s="192" t="s">
        <v>289</v>
      </c>
      <c r="F188" s="193" t="s">
        <v>290</v>
      </c>
      <c r="G188" s="194" t="s">
        <v>120</v>
      </c>
      <c r="H188" s="195">
        <v>1046</v>
      </c>
      <c r="I188" s="196"/>
      <c r="J188" s="196">
        <f>ROUND(I188*H188,2)</f>
        <v>0</v>
      </c>
      <c r="K188" s="197"/>
      <c r="L188" s="36"/>
      <c r="M188" s="198" t="s">
        <v>1</v>
      </c>
      <c r="N188" s="199" t="s">
        <v>47</v>
      </c>
      <c r="O188" s="200">
        <v>0.066</v>
      </c>
      <c r="P188" s="200">
        <f>O188*H188</f>
        <v>69.036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106</v>
      </c>
      <c r="AT188" s="202" t="s">
        <v>170</v>
      </c>
      <c r="AU188" s="202" t="s">
        <v>92</v>
      </c>
      <c r="AY188" s="16" t="s">
        <v>168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90</v>
      </c>
      <c r="BK188" s="203">
        <f>ROUND(I188*H188,2)</f>
        <v>0</v>
      </c>
      <c r="BL188" s="16" t="s">
        <v>106</v>
      </c>
      <c r="BM188" s="202" t="s">
        <v>291</v>
      </c>
    </row>
    <row r="189" spans="1:47" s="2" customFormat="1" ht="19.5">
      <c r="A189" s="31"/>
      <c r="B189" s="32"/>
      <c r="C189" s="33"/>
      <c r="D189" s="206" t="s">
        <v>292</v>
      </c>
      <c r="E189" s="33"/>
      <c r="F189" s="235" t="s">
        <v>293</v>
      </c>
      <c r="G189" s="33"/>
      <c r="H189" s="33"/>
      <c r="I189" s="33"/>
      <c r="J189" s="33"/>
      <c r="K189" s="33"/>
      <c r="L189" s="36"/>
      <c r="M189" s="236"/>
      <c r="N189" s="237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6" t="s">
        <v>292</v>
      </c>
      <c r="AU189" s="16" t="s">
        <v>92</v>
      </c>
    </row>
    <row r="190" spans="2:51" s="13" customFormat="1" ht="12">
      <c r="B190" s="204"/>
      <c r="C190" s="205"/>
      <c r="D190" s="206" t="s">
        <v>174</v>
      </c>
      <c r="E190" s="207" t="s">
        <v>1</v>
      </c>
      <c r="F190" s="208" t="s">
        <v>122</v>
      </c>
      <c r="G190" s="205"/>
      <c r="H190" s="209">
        <v>1046</v>
      </c>
      <c r="I190" s="205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174</v>
      </c>
      <c r="AU190" s="214" t="s">
        <v>92</v>
      </c>
      <c r="AV190" s="13" t="s">
        <v>92</v>
      </c>
      <c r="AW190" s="13" t="s">
        <v>39</v>
      </c>
      <c r="AX190" s="13" t="s">
        <v>90</v>
      </c>
      <c r="AY190" s="214" t="s">
        <v>168</v>
      </c>
    </row>
    <row r="191" spans="1:65" s="2" customFormat="1" ht="21.75" customHeight="1">
      <c r="A191" s="31"/>
      <c r="B191" s="32"/>
      <c r="C191" s="191" t="s">
        <v>294</v>
      </c>
      <c r="D191" s="191" t="s">
        <v>170</v>
      </c>
      <c r="E191" s="192" t="s">
        <v>295</v>
      </c>
      <c r="F191" s="193" t="s">
        <v>296</v>
      </c>
      <c r="G191" s="194" t="s">
        <v>120</v>
      </c>
      <c r="H191" s="195">
        <v>1046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0.1</v>
      </c>
      <c r="P191" s="200">
        <f>O191*H191</f>
        <v>104.60000000000001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106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106</v>
      </c>
      <c r="BM191" s="202" t="s">
        <v>297</v>
      </c>
    </row>
    <row r="192" spans="2:51" s="13" customFormat="1" ht="12">
      <c r="B192" s="204"/>
      <c r="C192" s="205"/>
      <c r="D192" s="206" t="s">
        <v>174</v>
      </c>
      <c r="E192" s="207" t="s">
        <v>1</v>
      </c>
      <c r="F192" s="208" t="s">
        <v>122</v>
      </c>
      <c r="G192" s="205"/>
      <c r="H192" s="209">
        <v>1046</v>
      </c>
      <c r="I192" s="205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174</v>
      </c>
      <c r="AU192" s="214" t="s">
        <v>92</v>
      </c>
      <c r="AV192" s="13" t="s">
        <v>92</v>
      </c>
      <c r="AW192" s="13" t="s">
        <v>39</v>
      </c>
      <c r="AX192" s="13" t="s">
        <v>90</v>
      </c>
      <c r="AY192" s="214" t="s">
        <v>168</v>
      </c>
    </row>
    <row r="193" spans="1:65" s="2" customFormat="1" ht="21.75" customHeight="1">
      <c r="A193" s="31"/>
      <c r="B193" s="32"/>
      <c r="C193" s="191" t="s">
        <v>298</v>
      </c>
      <c r="D193" s="191" t="s">
        <v>170</v>
      </c>
      <c r="E193" s="192" t="s">
        <v>299</v>
      </c>
      <c r="F193" s="193" t="s">
        <v>300</v>
      </c>
      <c r="G193" s="194" t="s">
        <v>120</v>
      </c>
      <c r="H193" s="195">
        <v>3.95</v>
      </c>
      <c r="I193" s="196"/>
      <c r="J193" s="196">
        <f>ROUND(I193*H193,2)</f>
        <v>0</v>
      </c>
      <c r="K193" s="197"/>
      <c r="L193" s="36"/>
      <c r="M193" s="198" t="s">
        <v>1</v>
      </c>
      <c r="N193" s="199" t="s">
        <v>47</v>
      </c>
      <c r="O193" s="200">
        <v>0.238</v>
      </c>
      <c r="P193" s="200">
        <f>O193*H193</f>
        <v>0.9401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106</v>
      </c>
      <c r="AT193" s="202" t="s">
        <v>170</v>
      </c>
      <c r="AU193" s="202" t="s">
        <v>92</v>
      </c>
      <c r="AY193" s="16" t="s">
        <v>168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6" t="s">
        <v>90</v>
      </c>
      <c r="BK193" s="203">
        <f>ROUND(I193*H193,2)</f>
        <v>0</v>
      </c>
      <c r="BL193" s="16" t="s">
        <v>106</v>
      </c>
      <c r="BM193" s="202" t="s">
        <v>301</v>
      </c>
    </row>
    <row r="194" spans="2:51" s="13" customFormat="1" ht="12">
      <c r="B194" s="204"/>
      <c r="C194" s="205"/>
      <c r="D194" s="206" t="s">
        <v>174</v>
      </c>
      <c r="E194" s="207" t="s">
        <v>1</v>
      </c>
      <c r="F194" s="208" t="s">
        <v>302</v>
      </c>
      <c r="G194" s="205"/>
      <c r="H194" s="209">
        <v>3.95</v>
      </c>
      <c r="I194" s="205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174</v>
      </c>
      <c r="AU194" s="214" t="s">
        <v>92</v>
      </c>
      <c r="AV194" s="13" t="s">
        <v>92</v>
      </c>
      <c r="AW194" s="13" t="s">
        <v>39</v>
      </c>
      <c r="AX194" s="13" t="s">
        <v>90</v>
      </c>
      <c r="AY194" s="214" t="s">
        <v>168</v>
      </c>
    </row>
    <row r="195" spans="1:65" s="2" customFormat="1" ht="21.75" customHeight="1">
      <c r="A195" s="31"/>
      <c r="B195" s="32"/>
      <c r="C195" s="191" t="s">
        <v>303</v>
      </c>
      <c r="D195" s="191" t="s">
        <v>170</v>
      </c>
      <c r="E195" s="192" t="s">
        <v>304</v>
      </c>
      <c r="F195" s="193" t="s">
        <v>305</v>
      </c>
      <c r="G195" s="194" t="s">
        <v>120</v>
      </c>
      <c r="H195" s="195">
        <v>12.54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1.131</v>
      </c>
      <c r="P195" s="200">
        <f>O195*H195</f>
        <v>14.182739999999999</v>
      </c>
      <c r="Q195" s="200">
        <v>0.19536</v>
      </c>
      <c r="R195" s="200">
        <f>Q195*H195</f>
        <v>2.4498143999999997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306</v>
      </c>
    </row>
    <row r="196" spans="2:51" s="13" customFormat="1" ht="12">
      <c r="B196" s="204"/>
      <c r="C196" s="205"/>
      <c r="D196" s="206" t="s">
        <v>174</v>
      </c>
      <c r="E196" s="207" t="s">
        <v>1</v>
      </c>
      <c r="F196" s="208" t="s">
        <v>307</v>
      </c>
      <c r="G196" s="205"/>
      <c r="H196" s="209">
        <v>2.54</v>
      </c>
      <c r="I196" s="205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174</v>
      </c>
      <c r="AU196" s="214" t="s">
        <v>92</v>
      </c>
      <c r="AV196" s="13" t="s">
        <v>92</v>
      </c>
      <c r="AW196" s="13" t="s">
        <v>39</v>
      </c>
      <c r="AX196" s="13" t="s">
        <v>82</v>
      </c>
      <c r="AY196" s="214" t="s">
        <v>168</v>
      </c>
    </row>
    <row r="197" spans="2:51" s="13" customFormat="1" ht="12">
      <c r="B197" s="204"/>
      <c r="C197" s="205"/>
      <c r="D197" s="206" t="s">
        <v>174</v>
      </c>
      <c r="E197" s="207" t="s">
        <v>1</v>
      </c>
      <c r="F197" s="208" t="s">
        <v>132</v>
      </c>
      <c r="G197" s="205"/>
      <c r="H197" s="209">
        <v>10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174</v>
      </c>
      <c r="AU197" s="214" t="s">
        <v>92</v>
      </c>
      <c r="AV197" s="13" t="s">
        <v>92</v>
      </c>
      <c r="AW197" s="13" t="s">
        <v>39</v>
      </c>
      <c r="AX197" s="13" t="s">
        <v>82</v>
      </c>
      <c r="AY197" s="214" t="s">
        <v>168</v>
      </c>
    </row>
    <row r="198" spans="2:51" s="14" customFormat="1" ht="12">
      <c r="B198" s="215"/>
      <c r="C198" s="216"/>
      <c r="D198" s="206" t="s">
        <v>174</v>
      </c>
      <c r="E198" s="217" t="s">
        <v>1</v>
      </c>
      <c r="F198" s="218" t="s">
        <v>189</v>
      </c>
      <c r="G198" s="216"/>
      <c r="H198" s="219">
        <v>12.54</v>
      </c>
      <c r="I198" s="216"/>
      <c r="J198" s="216"/>
      <c r="K198" s="216"/>
      <c r="L198" s="220"/>
      <c r="M198" s="221"/>
      <c r="N198" s="222"/>
      <c r="O198" s="222"/>
      <c r="P198" s="222"/>
      <c r="Q198" s="222"/>
      <c r="R198" s="222"/>
      <c r="S198" s="222"/>
      <c r="T198" s="223"/>
      <c r="AT198" s="224" t="s">
        <v>174</v>
      </c>
      <c r="AU198" s="224" t="s">
        <v>92</v>
      </c>
      <c r="AV198" s="14" t="s">
        <v>106</v>
      </c>
      <c r="AW198" s="14" t="s">
        <v>39</v>
      </c>
      <c r="AX198" s="14" t="s">
        <v>90</v>
      </c>
      <c r="AY198" s="224" t="s">
        <v>168</v>
      </c>
    </row>
    <row r="199" spans="1:65" s="2" customFormat="1" ht="16.5" customHeight="1">
      <c r="A199" s="31"/>
      <c r="B199" s="32"/>
      <c r="C199" s="225" t="s">
        <v>308</v>
      </c>
      <c r="D199" s="225" t="s">
        <v>233</v>
      </c>
      <c r="E199" s="226" t="s">
        <v>309</v>
      </c>
      <c r="F199" s="227" t="s">
        <v>310</v>
      </c>
      <c r="G199" s="228" t="s">
        <v>120</v>
      </c>
      <c r="H199" s="229">
        <v>12.665</v>
      </c>
      <c r="I199" s="230"/>
      <c r="J199" s="230">
        <f>ROUND(I199*H199,2)</f>
        <v>0</v>
      </c>
      <c r="K199" s="231"/>
      <c r="L199" s="232"/>
      <c r="M199" s="233" t="s">
        <v>1</v>
      </c>
      <c r="N199" s="234" t="s">
        <v>47</v>
      </c>
      <c r="O199" s="200">
        <v>0</v>
      </c>
      <c r="P199" s="200">
        <f>O199*H199</f>
        <v>0</v>
      </c>
      <c r="Q199" s="200">
        <v>0.222</v>
      </c>
      <c r="R199" s="200">
        <f>Q199*H199</f>
        <v>2.8116299999999996</v>
      </c>
      <c r="S199" s="200">
        <v>0</v>
      </c>
      <c r="T199" s="201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203</v>
      </c>
      <c r="AT199" s="202" t="s">
        <v>233</v>
      </c>
      <c r="AU199" s="202" t="s">
        <v>92</v>
      </c>
      <c r="AY199" s="16" t="s">
        <v>168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6" t="s">
        <v>90</v>
      </c>
      <c r="BK199" s="203">
        <f>ROUND(I199*H199,2)</f>
        <v>0</v>
      </c>
      <c r="BL199" s="16" t="s">
        <v>106</v>
      </c>
      <c r="BM199" s="202" t="s">
        <v>311</v>
      </c>
    </row>
    <row r="200" spans="2:51" s="13" customFormat="1" ht="12">
      <c r="B200" s="204"/>
      <c r="C200" s="205"/>
      <c r="D200" s="206" t="s">
        <v>174</v>
      </c>
      <c r="E200" s="207" t="s">
        <v>1</v>
      </c>
      <c r="F200" s="208" t="s">
        <v>307</v>
      </c>
      <c r="G200" s="205"/>
      <c r="H200" s="209">
        <v>2.54</v>
      </c>
      <c r="I200" s="205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174</v>
      </c>
      <c r="AU200" s="214" t="s">
        <v>92</v>
      </c>
      <c r="AV200" s="13" t="s">
        <v>92</v>
      </c>
      <c r="AW200" s="13" t="s">
        <v>39</v>
      </c>
      <c r="AX200" s="13" t="s">
        <v>82</v>
      </c>
      <c r="AY200" s="214" t="s">
        <v>168</v>
      </c>
    </row>
    <row r="201" spans="2:51" s="13" customFormat="1" ht="12">
      <c r="B201" s="204"/>
      <c r="C201" s="205"/>
      <c r="D201" s="206" t="s">
        <v>174</v>
      </c>
      <c r="E201" s="207" t="s">
        <v>1</v>
      </c>
      <c r="F201" s="208" t="s">
        <v>132</v>
      </c>
      <c r="G201" s="205"/>
      <c r="H201" s="209">
        <v>10</v>
      </c>
      <c r="I201" s="205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174</v>
      </c>
      <c r="AU201" s="214" t="s">
        <v>92</v>
      </c>
      <c r="AV201" s="13" t="s">
        <v>92</v>
      </c>
      <c r="AW201" s="13" t="s">
        <v>39</v>
      </c>
      <c r="AX201" s="13" t="s">
        <v>82</v>
      </c>
      <c r="AY201" s="214" t="s">
        <v>168</v>
      </c>
    </row>
    <row r="202" spans="2:51" s="14" customFormat="1" ht="12">
      <c r="B202" s="215"/>
      <c r="C202" s="216"/>
      <c r="D202" s="206" t="s">
        <v>174</v>
      </c>
      <c r="E202" s="217" t="s">
        <v>1</v>
      </c>
      <c r="F202" s="218" t="s">
        <v>189</v>
      </c>
      <c r="G202" s="216"/>
      <c r="H202" s="219">
        <v>12.54</v>
      </c>
      <c r="I202" s="216"/>
      <c r="J202" s="216"/>
      <c r="K202" s="216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174</v>
      </c>
      <c r="AU202" s="224" t="s">
        <v>92</v>
      </c>
      <c r="AV202" s="14" t="s">
        <v>106</v>
      </c>
      <c r="AW202" s="14" t="s">
        <v>39</v>
      </c>
      <c r="AX202" s="14" t="s">
        <v>90</v>
      </c>
      <c r="AY202" s="224" t="s">
        <v>168</v>
      </c>
    </row>
    <row r="203" spans="2:51" s="13" customFormat="1" ht="12">
      <c r="B203" s="204"/>
      <c r="C203" s="205"/>
      <c r="D203" s="206" t="s">
        <v>174</v>
      </c>
      <c r="E203" s="205"/>
      <c r="F203" s="208" t="s">
        <v>312</v>
      </c>
      <c r="G203" s="205"/>
      <c r="H203" s="209">
        <v>12.665</v>
      </c>
      <c r="I203" s="205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174</v>
      </c>
      <c r="AU203" s="214" t="s">
        <v>92</v>
      </c>
      <c r="AV203" s="13" t="s">
        <v>92</v>
      </c>
      <c r="AW203" s="13" t="s">
        <v>4</v>
      </c>
      <c r="AX203" s="13" t="s">
        <v>90</v>
      </c>
      <c r="AY203" s="214" t="s">
        <v>168</v>
      </c>
    </row>
    <row r="204" spans="1:65" s="2" customFormat="1" ht="21.75" customHeight="1">
      <c r="A204" s="31"/>
      <c r="B204" s="32"/>
      <c r="C204" s="191" t="s">
        <v>313</v>
      </c>
      <c r="D204" s="191" t="s">
        <v>170</v>
      </c>
      <c r="E204" s="192" t="s">
        <v>314</v>
      </c>
      <c r="F204" s="193" t="s">
        <v>315</v>
      </c>
      <c r="G204" s="194" t="s">
        <v>120</v>
      </c>
      <c r="H204" s="195">
        <v>285</v>
      </c>
      <c r="I204" s="196"/>
      <c r="J204" s="196">
        <f>ROUND(I204*H204,2)</f>
        <v>0</v>
      </c>
      <c r="K204" s="197"/>
      <c r="L204" s="36"/>
      <c r="M204" s="198" t="s">
        <v>1</v>
      </c>
      <c r="N204" s="199" t="s">
        <v>47</v>
      </c>
      <c r="O204" s="200">
        <v>0.56</v>
      </c>
      <c r="P204" s="200">
        <f>O204*H204</f>
        <v>159.60000000000002</v>
      </c>
      <c r="Q204" s="200">
        <v>0.08425</v>
      </c>
      <c r="R204" s="200">
        <f>Q204*H204</f>
        <v>24.01125</v>
      </c>
      <c r="S204" s="200">
        <v>0</v>
      </c>
      <c r="T204" s="201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2" t="s">
        <v>106</v>
      </c>
      <c r="AT204" s="202" t="s">
        <v>170</v>
      </c>
      <c r="AU204" s="202" t="s">
        <v>92</v>
      </c>
      <c r="AY204" s="16" t="s">
        <v>168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6" t="s">
        <v>90</v>
      </c>
      <c r="BK204" s="203">
        <f>ROUND(I204*H204,2)</f>
        <v>0</v>
      </c>
      <c r="BL204" s="16" t="s">
        <v>106</v>
      </c>
      <c r="BM204" s="202" t="s">
        <v>316</v>
      </c>
    </row>
    <row r="205" spans="2:51" s="13" customFormat="1" ht="12">
      <c r="B205" s="204"/>
      <c r="C205" s="205"/>
      <c r="D205" s="206" t="s">
        <v>174</v>
      </c>
      <c r="E205" s="207" t="s">
        <v>1</v>
      </c>
      <c r="F205" s="208" t="s">
        <v>129</v>
      </c>
      <c r="G205" s="205"/>
      <c r="H205" s="209">
        <v>285</v>
      </c>
      <c r="I205" s="205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174</v>
      </c>
      <c r="AU205" s="214" t="s">
        <v>92</v>
      </c>
      <c r="AV205" s="13" t="s">
        <v>92</v>
      </c>
      <c r="AW205" s="13" t="s">
        <v>39</v>
      </c>
      <c r="AX205" s="13" t="s">
        <v>90</v>
      </c>
      <c r="AY205" s="214" t="s">
        <v>168</v>
      </c>
    </row>
    <row r="206" spans="1:65" s="2" customFormat="1" ht="21.75" customHeight="1">
      <c r="A206" s="31"/>
      <c r="B206" s="32"/>
      <c r="C206" s="225" t="s">
        <v>317</v>
      </c>
      <c r="D206" s="225" t="s">
        <v>233</v>
      </c>
      <c r="E206" s="226" t="s">
        <v>318</v>
      </c>
      <c r="F206" s="227" t="s">
        <v>319</v>
      </c>
      <c r="G206" s="228" t="s">
        <v>120</v>
      </c>
      <c r="H206" s="229">
        <v>88.065</v>
      </c>
      <c r="I206" s="230"/>
      <c r="J206" s="230">
        <f>ROUND(I206*H206,2)</f>
        <v>0</v>
      </c>
      <c r="K206" s="231"/>
      <c r="L206" s="232"/>
      <c r="M206" s="233" t="s">
        <v>1</v>
      </c>
      <c r="N206" s="234" t="s">
        <v>47</v>
      </c>
      <c r="O206" s="200">
        <v>0</v>
      </c>
      <c r="P206" s="200">
        <f>O206*H206</f>
        <v>0</v>
      </c>
      <c r="Q206" s="200">
        <v>0.131</v>
      </c>
      <c r="R206" s="200">
        <f>Q206*H206</f>
        <v>11.536515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203</v>
      </c>
      <c r="AT206" s="202" t="s">
        <v>233</v>
      </c>
      <c r="AU206" s="202" t="s">
        <v>92</v>
      </c>
      <c r="AY206" s="16" t="s">
        <v>168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6" t="s">
        <v>90</v>
      </c>
      <c r="BK206" s="203">
        <f>ROUND(I206*H206,2)</f>
        <v>0</v>
      </c>
      <c r="BL206" s="16" t="s">
        <v>106</v>
      </c>
      <c r="BM206" s="202" t="s">
        <v>320</v>
      </c>
    </row>
    <row r="207" spans="2:51" s="13" customFormat="1" ht="12">
      <c r="B207" s="204"/>
      <c r="C207" s="205"/>
      <c r="D207" s="206" t="s">
        <v>174</v>
      </c>
      <c r="E207" s="207" t="s">
        <v>1</v>
      </c>
      <c r="F207" s="208" t="s">
        <v>321</v>
      </c>
      <c r="G207" s="205"/>
      <c r="H207" s="209">
        <v>85.5</v>
      </c>
      <c r="I207" s="205"/>
      <c r="J207" s="205"/>
      <c r="K207" s="205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174</v>
      </c>
      <c r="AU207" s="214" t="s">
        <v>92</v>
      </c>
      <c r="AV207" s="13" t="s">
        <v>92</v>
      </c>
      <c r="AW207" s="13" t="s">
        <v>39</v>
      </c>
      <c r="AX207" s="13" t="s">
        <v>90</v>
      </c>
      <c r="AY207" s="214" t="s">
        <v>168</v>
      </c>
    </row>
    <row r="208" spans="2:51" s="13" customFormat="1" ht="12">
      <c r="B208" s="204"/>
      <c r="C208" s="205"/>
      <c r="D208" s="206" t="s">
        <v>174</v>
      </c>
      <c r="E208" s="205"/>
      <c r="F208" s="208" t="s">
        <v>322</v>
      </c>
      <c r="G208" s="205"/>
      <c r="H208" s="209">
        <v>88.065</v>
      </c>
      <c r="I208" s="205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174</v>
      </c>
      <c r="AU208" s="214" t="s">
        <v>92</v>
      </c>
      <c r="AV208" s="13" t="s">
        <v>92</v>
      </c>
      <c r="AW208" s="13" t="s">
        <v>4</v>
      </c>
      <c r="AX208" s="13" t="s">
        <v>90</v>
      </c>
      <c r="AY208" s="214" t="s">
        <v>168</v>
      </c>
    </row>
    <row r="209" spans="1:65" s="2" customFormat="1" ht="21.75" customHeight="1">
      <c r="A209" s="31"/>
      <c r="B209" s="32"/>
      <c r="C209" s="225" t="s">
        <v>323</v>
      </c>
      <c r="D209" s="225" t="s">
        <v>233</v>
      </c>
      <c r="E209" s="226" t="s">
        <v>324</v>
      </c>
      <c r="F209" s="227" t="s">
        <v>325</v>
      </c>
      <c r="G209" s="228" t="s">
        <v>120</v>
      </c>
      <c r="H209" s="229">
        <v>20</v>
      </c>
      <c r="I209" s="230"/>
      <c r="J209" s="230">
        <f>ROUND(I209*H209,2)</f>
        <v>0</v>
      </c>
      <c r="K209" s="231"/>
      <c r="L209" s="232"/>
      <c r="M209" s="233" t="s">
        <v>1</v>
      </c>
      <c r="N209" s="234" t="s">
        <v>47</v>
      </c>
      <c r="O209" s="200">
        <v>0</v>
      </c>
      <c r="P209" s="200">
        <f>O209*H209</f>
        <v>0</v>
      </c>
      <c r="Q209" s="200">
        <v>0.131</v>
      </c>
      <c r="R209" s="200">
        <f>Q209*H209</f>
        <v>2.62</v>
      </c>
      <c r="S209" s="200">
        <v>0</v>
      </c>
      <c r="T209" s="201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203</v>
      </c>
      <c r="AT209" s="202" t="s">
        <v>233</v>
      </c>
      <c r="AU209" s="202" t="s">
        <v>92</v>
      </c>
      <c r="AY209" s="16" t="s">
        <v>168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6" t="s">
        <v>90</v>
      </c>
      <c r="BK209" s="203">
        <f>ROUND(I209*H209,2)</f>
        <v>0</v>
      </c>
      <c r="BL209" s="16" t="s">
        <v>106</v>
      </c>
      <c r="BM209" s="202" t="s">
        <v>326</v>
      </c>
    </row>
    <row r="210" spans="2:51" s="13" customFormat="1" ht="12">
      <c r="B210" s="204"/>
      <c r="C210" s="205"/>
      <c r="D210" s="206" t="s">
        <v>174</v>
      </c>
      <c r="E210" s="207" t="s">
        <v>1</v>
      </c>
      <c r="F210" s="208" t="s">
        <v>260</v>
      </c>
      <c r="G210" s="205"/>
      <c r="H210" s="209">
        <v>20</v>
      </c>
      <c r="I210" s="205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174</v>
      </c>
      <c r="AU210" s="214" t="s">
        <v>92</v>
      </c>
      <c r="AV210" s="13" t="s">
        <v>92</v>
      </c>
      <c r="AW210" s="13" t="s">
        <v>39</v>
      </c>
      <c r="AX210" s="13" t="s">
        <v>90</v>
      </c>
      <c r="AY210" s="214" t="s">
        <v>168</v>
      </c>
    </row>
    <row r="211" spans="1:65" s="2" customFormat="1" ht="21.75" customHeight="1">
      <c r="A211" s="31"/>
      <c r="B211" s="32"/>
      <c r="C211" s="191" t="s">
        <v>327</v>
      </c>
      <c r="D211" s="191" t="s">
        <v>170</v>
      </c>
      <c r="E211" s="192" t="s">
        <v>328</v>
      </c>
      <c r="F211" s="193" t="s">
        <v>329</v>
      </c>
      <c r="G211" s="194" t="s">
        <v>120</v>
      </c>
      <c r="H211" s="195">
        <v>241</v>
      </c>
      <c r="I211" s="196"/>
      <c r="J211" s="196">
        <f>ROUND(I211*H211,2)</f>
        <v>0</v>
      </c>
      <c r="K211" s="197"/>
      <c r="L211" s="36"/>
      <c r="M211" s="198" t="s">
        <v>1</v>
      </c>
      <c r="N211" s="199" t="s">
        <v>47</v>
      </c>
      <c r="O211" s="200">
        <v>0.6</v>
      </c>
      <c r="P211" s="200">
        <f>O211*H211</f>
        <v>144.6</v>
      </c>
      <c r="Q211" s="200">
        <v>0.10362</v>
      </c>
      <c r="R211" s="200">
        <f>Q211*H211</f>
        <v>24.97242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106</v>
      </c>
      <c r="AT211" s="202" t="s">
        <v>170</v>
      </c>
      <c r="AU211" s="202" t="s">
        <v>92</v>
      </c>
      <c r="AY211" s="16" t="s">
        <v>168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6" t="s">
        <v>90</v>
      </c>
      <c r="BK211" s="203">
        <f>ROUND(I211*H211,2)</f>
        <v>0</v>
      </c>
      <c r="BL211" s="16" t="s">
        <v>106</v>
      </c>
      <c r="BM211" s="202" t="s">
        <v>330</v>
      </c>
    </row>
    <row r="212" spans="2:51" s="13" customFormat="1" ht="12">
      <c r="B212" s="204"/>
      <c r="C212" s="205"/>
      <c r="D212" s="206" t="s">
        <v>174</v>
      </c>
      <c r="E212" s="207" t="s">
        <v>1</v>
      </c>
      <c r="F212" s="208" t="s">
        <v>126</v>
      </c>
      <c r="G212" s="205"/>
      <c r="H212" s="209">
        <v>241</v>
      </c>
      <c r="I212" s="205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174</v>
      </c>
      <c r="AU212" s="214" t="s">
        <v>92</v>
      </c>
      <c r="AV212" s="13" t="s">
        <v>92</v>
      </c>
      <c r="AW212" s="13" t="s">
        <v>39</v>
      </c>
      <c r="AX212" s="13" t="s">
        <v>90</v>
      </c>
      <c r="AY212" s="214" t="s">
        <v>168</v>
      </c>
    </row>
    <row r="213" spans="1:65" s="2" customFormat="1" ht="21.75" customHeight="1">
      <c r="A213" s="31"/>
      <c r="B213" s="32"/>
      <c r="C213" s="225" t="s">
        <v>331</v>
      </c>
      <c r="D213" s="225" t="s">
        <v>233</v>
      </c>
      <c r="E213" s="226" t="s">
        <v>332</v>
      </c>
      <c r="F213" s="227" t="s">
        <v>333</v>
      </c>
      <c r="G213" s="228" t="s">
        <v>120</v>
      </c>
      <c r="H213" s="229">
        <v>49.646</v>
      </c>
      <c r="I213" s="230"/>
      <c r="J213" s="230">
        <f>ROUND(I213*H213,2)</f>
        <v>0</v>
      </c>
      <c r="K213" s="231"/>
      <c r="L213" s="232"/>
      <c r="M213" s="233" t="s">
        <v>1</v>
      </c>
      <c r="N213" s="234" t="s">
        <v>47</v>
      </c>
      <c r="O213" s="200">
        <v>0</v>
      </c>
      <c r="P213" s="200">
        <f>O213*H213</f>
        <v>0</v>
      </c>
      <c r="Q213" s="200">
        <v>0.15</v>
      </c>
      <c r="R213" s="200">
        <f>Q213*H213</f>
        <v>7.446899999999999</v>
      </c>
      <c r="S213" s="200">
        <v>0</v>
      </c>
      <c r="T213" s="201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2" t="s">
        <v>203</v>
      </c>
      <c r="AT213" s="202" t="s">
        <v>233</v>
      </c>
      <c r="AU213" s="202" t="s">
        <v>92</v>
      </c>
      <c r="AY213" s="16" t="s">
        <v>168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6" t="s">
        <v>90</v>
      </c>
      <c r="BK213" s="203">
        <f>ROUND(I213*H213,2)</f>
        <v>0</v>
      </c>
      <c r="BL213" s="16" t="s">
        <v>106</v>
      </c>
      <c r="BM213" s="202" t="s">
        <v>334</v>
      </c>
    </row>
    <row r="214" spans="2:51" s="13" customFormat="1" ht="12">
      <c r="B214" s="204"/>
      <c r="C214" s="205"/>
      <c r="D214" s="206" t="s">
        <v>174</v>
      </c>
      <c r="E214" s="207" t="s">
        <v>1</v>
      </c>
      <c r="F214" s="208" t="s">
        <v>335</v>
      </c>
      <c r="G214" s="205"/>
      <c r="H214" s="209">
        <v>48.2</v>
      </c>
      <c r="I214" s="205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174</v>
      </c>
      <c r="AU214" s="214" t="s">
        <v>92</v>
      </c>
      <c r="AV214" s="13" t="s">
        <v>92</v>
      </c>
      <c r="AW214" s="13" t="s">
        <v>39</v>
      </c>
      <c r="AX214" s="13" t="s">
        <v>90</v>
      </c>
      <c r="AY214" s="214" t="s">
        <v>168</v>
      </c>
    </row>
    <row r="215" spans="2:51" s="13" customFormat="1" ht="12">
      <c r="B215" s="204"/>
      <c r="C215" s="205"/>
      <c r="D215" s="206" t="s">
        <v>174</v>
      </c>
      <c r="E215" s="205"/>
      <c r="F215" s="208" t="s">
        <v>336</v>
      </c>
      <c r="G215" s="205"/>
      <c r="H215" s="209">
        <v>49.646</v>
      </c>
      <c r="I215" s="205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174</v>
      </c>
      <c r="AU215" s="214" t="s">
        <v>92</v>
      </c>
      <c r="AV215" s="13" t="s">
        <v>92</v>
      </c>
      <c r="AW215" s="13" t="s">
        <v>4</v>
      </c>
      <c r="AX215" s="13" t="s">
        <v>90</v>
      </c>
      <c r="AY215" s="214" t="s">
        <v>168</v>
      </c>
    </row>
    <row r="216" spans="1:65" s="2" customFormat="1" ht="21.75" customHeight="1">
      <c r="A216" s="31"/>
      <c r="B216" s="32"/>
      <c r="C216" s="225" t="s">
        <v>337</v>
      </c>
      <c r="D216" s="225" t="s">
        <v>233</v>
      </c>
      <c r="E216" s="226" t="s">
        <v>338</v>
      </c>
      <c r="F216" s="227" t="s">
        <v>339</v>
      </c>
      <c r="G216" s="228" t="s">
        <v>120</v>
      </c>
      <c r="H216" s="229">
        <v>42</v>
      </c>
      <c r="I216" s="230"/>
      <c r="J216" s="230">
        <f>ROUND(I216*H216,2)</f>
        <v>0</v>
      </c>
      <c r="K216" s="231"/>
      <c r="L216" s="232"/>
      <c r="M216" s="233" t="s">
        <v>1</v>
      </c>
      <c r="N216" s="234" t="s">
        <v>47</v>
      </c>
      <c r="O216" s="200">
        <v>0</v>
      </c>
      <c r="P216" s="200">
        <f>O216*H216</f>
        <v>0</v>
      </c>
      <c r="Q216" s="200">
        <v>0.175</v>
      </c>
      <c r="R216" s="200">
        <f>Q216*H216</f>
        <v>7.35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203</v>
      </c>
      <c r="AT216" s="202" t="s">
        <v>233</v>
      </c>
      <c r="AU216" s="202" t="s">
        <v>92</v>
      </c>
      <c r="AY216" s="16" t="s">
        <v>168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90</v>
      </c>
      <c r="BK216" s="203">
        <f>ROUND(I216*H216,2)</f>
        <v>0</v>
      </c>
      <c r="BL216" s="16" t="s">
        <v>106</v>
      </c>
      <c r="BM216" s="202" t="s">
        <v>340</v>
      </c>
    </row>
    <row r="217" spans="2:51" s="13" customFormat="1" ht="12">
      <c r="B217" s="204"/>
      <c r="C217" s="205"/>
      <c r="D217" s="206" t="s">
        <v>174</v>
      </c>
      <c r="E217" s="207" t="s">
        <v>1</v>
      </c>
      <c r="F217" s="208" t="s">
        <v>341</v>
      </c>
      <c r="G217" s="205"/>
      <c r="H217" s="209">
        <v>42</v>
      </c>
      <c r="I217" s="205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174</v>
      </c>
      <c r="AU217" s="214" t="s">
        <v>92</v>
      </c>
      <c r="AV217" s="13" t="s">
        <v>92</v>
      </c>
      <c r="AW217" s="13" t="s">
        <v>39</v>
      </c>
      <c r="AX217" s="13" t="s">
        <v>90</v>
      </c>
      <c r="AY217" s="214" t="s">
        <v>168</v>
      </c>
    </row>
    <row r="218" spans="2:63" s="12" customFormat="1" ht="22.9" customHeight="1">
      <c r="B218" s="176"/>
      <c r="C218" s="177"/>
      <c r="D218" s="178" t="s">
        <v>81</v>
      </c>
      <c r="E218" s="189" t="s">
        <v>203</v>
      </c>
      <c r="F218" s="189" t="s">
        <v>342</v>
      </c>
      <c r="G218" s="177"/>
      <c r="H218" s="177"/>
      <c r="I218" s="177"/>
      <c r="J218" s="190">
        <f>BK218</f>
        <v>0</v>
      </c>
      <c r="K218" s="177"/>
      <c r="L218" s="181"/>
      <c r="M218" s="182"/>
      <c r="N218" s="183"/>
      <c r="O218" s="183"/>
      <c r="P218" s="184">
        <f>SUM(P219:P225)</f>
        <v>38.17</v>
      </c>
      <c r="Q218" s="183"/>
      <c r="R218" s="184">
        <f>SUM(R219:R225)</f>
        <v>4.208</v>
      </c>
      <c r="S218" s="183"/>
      <c r="T218" s="185">
        <f>SUM(T219:T225)</f>
        <v>0</v>
      </c>
      <c r="AR218" s="186" t="s">
        <v>90</v>
      </c>
      <c r="AT218" s="187" t="s">
        <v>81</v>
      </c>
      <c r="AU218" s="187" t="s">
        <v>90</v>
      </c>
      <c r="AY218" s="186" t="s">
        <v>168</v>
      </c>
      <c r="BK218" s="188">
        <f>SUM(BK219:BK225)</f>
        <v>0</v>
      </c>
    </row>
    <row r="219" spans="1:65" s="2" customFormat="1" ht="16.5" customHeight="1">
      <c r="A219" s="31"/>
      <c r="B219" s="32"/>
      <c r="C219" s="191" t="s">
        <v>343</v>
      </c>
      <c r="D219" s="191" t="s">
        <v>170</v>
      </c>
      <c r="E219" s="192" t="s">
        <v>344</v>
      </c>
      <c r="F219" s="193" t="s">
        <v>345</v>
      </c>
      <c r="G219" s="194" t="s">
        <v>346</v>
      </c>
      <c r="H219" s="195">
        <v>2</v>
      </c>
      <c r="I219" s="196"/>
      <c r="J219" s="196">
        <f>ROUND(I219*H219,2)</f>
        <v>0</v>
      </c>
      <c r="K219" s="197"/>
      <c r="L219" s="36"/>
      <c r="M219" s="198" t="s">
        <v>1</v>
      </c>
      <c r="N219" s="199" t="s">
        <v>47</v>
      </c>
      <c r="O219" s="200">
        <v>0</v>
      </c>
      <c r="P219" s="200">
        <f>O219*H219</f>
        <v>0</v>
      </c>
      <c r="Q219" s="200">
        <v>0</v>
      </c>
      <c r="R219" s="200">
        <f>Q219*H219</f>
        <v>0</v>
      </c>
      <c r="S219" s="200">
        <v>0</v>
      </c>
      <c r="T219" s="201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02" t="s">
        <v>106</v>
      </c>
      <c r="AT219" s="202" t="s">
        <v>170</v>
      </c>
      <c r="AU219" s="202" t="s">
        <v>92</v>
      </c>
      <c r="AY219" s="16" t="s">
        <v>168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6" t="s">
        <v>90</v>
      </c>
      <c r="BK219" s="203">
        <f>ROUND(I219*H219,2)</f>
        <v>0</v>
      </c>
      <c r="BL219" s="16" t="s">
        <v>106</v>
      </c>
      <c r="BM219" s="202" t="s">
        <v>347</v>
      </c>
    </row>
    <row r="220" spans="2:51" s="13" customFormat="1" ht="12">
      <c r="B220" s="204"/>
      <c r="C220" s="205"/>
      <c r="D220" s="206" t="s">
        <v>174</v>
      </c>
      <c r="E220" s="207" t="s">
        <v>1</v>
      </c>
      <c r="F220" s="208" t="s">
        <v>348</v>
      </c>
      <c r="G220" s="205"/>
      <c r="H220" s="209">
        <v>2</v>
      </c>
      <c r="I220" s="205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174</v>
      </c>
      <c r="AU220" s="214" t="s">
        <v>92</v>
      </c>
      <c r="AV220" s="13" t="s">
        <v>92</v>
      </c>
      <c r="AW220" s="13" t="s">
        <v>39</v>
      </c>
      <c r="AX220" s="13" t="s">
        <v>90</v>
      </c>
      <c r="AY220" s="214" t="s">
        <v>168</v>
      </c>
    </row>
    <row r="221" spans="1:65" s="2" customFormat="1" ht="21.75" customHeight="1">
      <c r="A221" s="31"/>
      <c r="B221" s="32"/>
      <c r="C221" s="191" t="s">
        <v>349</v>
      </c>
      <c r="D221" s="191" t="s">
        <v>170</v>
      </c>
      <c r="E221" s="192" t="s">
        <v>350</v>
      </c>
      <c r="F221" s="193" t="s">
        <v>351</v>
      </c>
      <c r="G221" s="194" t="s">
        <v>346</v>
      </c>
      <c r="H221" s="195">
        <v>10</v>
      </c>
      <c r="I221" s="196"/>
      <c r="J221" s="196">
        <f>ROUND(I221*H221,2)</f>
        <v>0</v>
      </c>
      <c r="K221" s="197"/>
      <c r="L221" s="36"/>
      <c r="M221" s="198" t="s">
        <v>1</v>
      </c>
      <c r="N221" s="199" t="s">
        <v>47</v>
      </c>
      <c r="O221" s="200">
        <v>3.817</v>
      </c>
      <c r="P221" s="200">
        <f>O221*H221</f>
        <v>38.17</v>
      </c>
      <c r="Q221" s="200">
        <v>0.4208</v>
      </c>
      <c r="R221" s="200">
        <f>Q221*H221</f>
        <v>4.208</v>
      </c>
      <c r="S221" s="200">
        <v>0</v>
      </c>
      <c r="T221" s="20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2" t="s">
        <v>106</v>
      </c>
      <c r="AT221" s="202" t="s">
        <v>170</v>
      </c>
      <c r="AU221" s="202" t="s">
        <v>92</v>
      </c>
      <c r="AY221" s="16" t="s">
        <v>168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90</v>
      </c>
      <c r="BK221" s="203">
        <f>ROUND(I221*H221,2)</f>
        <v>0</v>
      </c>
      <c r="BL221" s="16" t="s">
        <v>106</v>
      </c>
      <c r="BM221" s="202" t="s">
        <v>352</v>
      </c>
    </row>
    <row r="222" spans="2:51" s="13" customFormat="1" ht="12">
      <c r="B222" s="204"/>
      <c r="C222" s="205"/>
      <c r="D222" s="206" t="s">
        <v>174</v>
      </c>
      <c r="E222" s="207" t="s">
        <v>1</v>
      </c>
      <c r="F222" s="208" t="s">
        <v>353</v>
      </c>
      <c r="G222" s="205"/>
      <c r="H222" s="209">
        <v>5</v>
      </c>
      <c r="I222" s="205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174</v>
      </c>
      <c r="AU222" s="214" t="s">
        <v>92</v>
      </c>
      <c r="AV222" s="13" t="s">
        <v>92</v>
      </c>
      <c r="AW222" s="13" t="s">
        <v>39</v>
      </c>
      <c r="AX222" s="13" t="s">
        <v>82</v>
      </c>
      <c r="AY222" s="214" t="s">
        <v>168</v>
      </c>
    </row>
    <row r="223" spans="2:51" s="13" customFormat="1" ht="12">
      <c r="B223" s="204"/>
      <c r="C223" s="205"/>
      <c r="D223" s="206" t="s">
        <v>174</v>
      </c>
      <c r="E223" s="207" t="s">
        <v>1</v>
      </c>
      <c r="F223" s="208" t="s">
        <v>354</v>
      </c>
      <c r="G223" s="205"/>
      <c r="H223" s="209">
        <v>2</v>
      </c>
      <c r="I223" s="205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174</v>
      </c>
      <c r="AU223" s="214" t="s">
        <v>92</v>
      </c>
      <c r="AV223" s="13" t="s">
        <v>92</v>
      </c>
      <c r="AW223" s="13" t="s">
        <v>39</v>
      </c>
      <c r="AX223" s="13" t="s">
        <v>82</v>
      </c>
      <c r="AY223" s="214" t="s">
        <v>168</v>
      </c>
    </row>
    <row r="224" spans="2:51" s="13" customFormat="1" ht="12">
      <c r="B224" s="204"/>
      <c r="C224" s="205"/>
      <c r="D224" s="206" t="s">
        <v>174</v>
      </c>
      <c r="E224" s="207" t="s">
        <v>1</v>
      </c>
      <c r="F224" s="208" t="s">
        <v>355</v>
      </c>
      <c r="G224" s="205"/>
      <c r="H224" s="209">
        <v>3</v>
      </c>
      <c r="I224" s="205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174</v>
      </c>
      <c r="AU224" s="214" t="s">
        <v>92</v>
      </c>
      <c r="AV224" s="13" t="s">
        <v>92</v>
      </c>
      <c r="AW224" s="13" t="s">
        <v>39</v>
      </c>
      <c r="AX224" s="13" t="s">
        <v>82</v>
      </c>
      <c r="AY224" s="214" t="s">
        <v>168</v>
      </c>
    </row>
    <row r="225" spans="2:51" s="14" customFormat="1" ht="12">
      <c r="B225" s="215"/>
      <c r="C225" s="216"/>
      <c r="D225" s="206" t="s">
        <v>174</v>
      </c>
      <c r="E225" s="217" t="s">
        <v>1</v>
      </c>
      <c r="F225" s="218" t="s">
        <v>189</v>
      </c>
      <c r="G225" s="216"/>
      <c r="H225" s="219">
        <v>10</v>
      </c>
      <c r="I225" s="216"/>
      <c r="J225" s="216"/>
      <c r="K225" s="216"/>
      <c r="L225" s="220"/>
      <c r="M225" s="221"/>
      <c r="N225" s="222"/>
      <c r="O225" s="222"/>
      <c r="P225" s="222"/>
      <c r="Q225" s="222"/>
      <c r="R225" s="222"/>
      <c r="S225" s="222"/>
      <c r="T225" s="223"/>
      <c r="AT225" s="224" t="s">
        <v>174</v>
      </c>
      <c r="AU225" s="224" t="s">
        <v>92</v>
      </c>
      <c r="AV225" s="14" t="s">
        <v>106</v>
      </c>
      <c r="AW225" s="14" t="s">
        <v>39</v>
      </c>
      <c r="AX225" s="14" t="s">
        <v>90</v>
      </c>
      <c r="AY225" s="224" t="s">
        <v>168</v>
      </c>
    </row>
    <row r="226" spans="2:63" s="12" customFormat="1" ht="22.9" customHeight="1">
      <c r="B226" s="176"/>
      <c r="C226" s="177"/>
      <c r="D226" s="178" t="s">
        <v>81</v>
      </c>
      <c r="E226" s="189" t="s">
        <v>207</v>
      </c>
      <c r="F226" s="189" t="s">
        <v>356</v>
      </c>
      <c r="G226" s="177"/>
      <c r="H226" s="177"/>
      <c r="I226" s="177"/>
      <c r="J226" s="190">
        <f>BK226</f>
        <v>0</v>
      </c>
      <c r="K226" s="177"/>
      <c r="L226" s="181"/>
      <c r="M226" s="182"/>
      <c r="N226" s="183"/>
      <c r="O226" s="183"/>
      <c r="P226" s="184">
        <f>SUM(P227:P275)</f>
        <v>279.58774999999997</v>
      </c>
      <c r="Q226" s="183"/>
      <c r="R226" s="184">
        <f>SUM(R227:R275)</f>
        <v>61.694108750000005</v>
      </c>
      <c r="S226" s="183"/>
      <c r="T226" s="185">
        <f>SUM(T227:T275)</f>
        <v>0</v>
      </c>
      <c r="AR226" s="186" t="s">
        <v>90</v>
      </c>
      <c r="AT226" s="187" t="s">
        <v>81</v>
      </c>
      <c r="AU226" s="187" t="s">
        <v>90</v>
      </c>
      <c r="AY226" s="186" t="s">
        <v>168</v>
      </c>
      <c r="BK226" s="188">
        <f>SUM(BK227:BK275)</f>
        <v>0</v>
      </c>
    </row>
    <row r="227" spans="1:65" s="2" customFormat="1" ht="33" customHeight="1">
      <c r="A227" s="31"/>
      <c r="B227" s="32"/>
      <c r="C227" s="191" t="s">
        <v>357</v>
      </c>
      <c r="D227" s="191" t="s">
        <v>170</v>
      </c>
      <c r="E227" s="192" t="s">
        <v>358</v>
      </c>
      <c r="F227" s="193" t="s">
        <v>359</v>
      </c>
      <c r="G227" s="194" t="s">
        <v>218</v>
      </c>
      <c r="H227" s="195">
        <v>4.4</v>
      </c>
      <c r="I227" s="196"/>
      <c r="J227" s="196">
        <f>ROUND(I227*H227,2)</f>
        <v>0</v>
      </c>
      <c r="K227" s="197"/>
      <c r="L227" s="36"/>
      <c r="M227" s="198" t="s">
        <v>1</v>
      </c>
      <c r="N227" s="199" t="s">
        <v>47</v>
      </c>
      <c r="O227" s="200">
        <v>0.268</v>
      </c>
      <c r="P227" s="200">
        <f>O227*H227</f>
        <v>1.1792000000000002</v>
      </c>
      <c r="Q227" s="200">
        <v>0.1554</v>
      </c>
      <c r="R227" s="200">
        <f>Q227*H227</f>
        <v>0.6837600000000001</v>
      </c>
      <c r="S227" s="200">
        <v>0</v>
      </c>
      <c r="T227" s="201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2" t="s">
        <v>106</v>
      </c>
      <c r="AT227" s="202" t="s">
        <v>170</v>
      </c>
      <c r="AU227" s="202" t="s">
        <v>92</v>
      </c>
      <c r="AY227" s="16" t="s">
        <v>168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6" t="s">
        <v>90</v>
      </c>
      <c r="BK227" s="203">
        <f>ROUND(I227*H227,2)</f>
        <v>0</v>
      </c>
      <c r="BL227" s="16" t="s">
        <v>106</v>
      </c>
      <c r="BM227" s="202" t="s">
        <v>360</v>
      </c>
    </row>
    <row r="228" spans="2:51" s="13" customFormat="1" ht="12">
      <c r="B228" s="204"/>
      <c r="C228" s="205"/>
      <c r="D228" s="206" t="s">
        <v>174</v>
      </c>
      <c r="E228" s="207" t="s">
        <v>1</v>
      </c>
      <c r="F228" s="208" t="s">
        <v>361</v>
      </c>
      <c r="G228" s="205"/>
      <c r="H228" s="209">
        <v>4.4</v>
      </c>
      <c r="I228" s="205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174</v>
      </c>
      <c r="AU228" s="214" t="s">
        <v>92</v>
      </c>
      <c r="AV228" s="13" t="s">
        <v>92</v>
      </c>
      <c r="AW228" s="13" t="s">
        <v>39</v>
      </c>
      <c r="AX228" s="13" t="s">
        <v>90</v>
      </c>
      <c r="AY228" s="214" t="s">
        <v>168</v>
      </c>
    </row>
    <row r="229" spans="1:65" s="2" customFormat="1" ht="16.5" customHeight="1">
      <c r="A229" s="31"/>
      <c r="B229" s="32"/>
      <c r="C229" s="225" t="s">
        <v>362</v>
      </c>
      <c r="D229" s="225" t="s">
        <v>233</v>
      </c>
      <c r="E229" s="226" t="s">
        <v>363</v>
      </c>
      <c r="F229" s="227" t="s">
        <v>364</v>
      </c>
      <c r="G229" s="228" t="s">
        <v>218</v>
      </c>
      <c r="H229" s="229">
        <v>0.224</v>
      </c>
      <c r="I229" s="230"/>
      <c r="J229" s="230">
        <f>ROUND(I229*H229,2)</f>
        <v>0</v>
      </c>
      <c r="K229" s="231"/>
      <c r="L229" s="232"/>
      <c r="M229" s="233" t="s">
        <v>1</v>
      </c>
      <c r="N229" s="234" t="s">
        <v>47</v>
      </c>
      <c r="O229" s="200">
        <v>0</v>
      </c>
      <c r="P229" s="200">
        <f>O229*H229</f>
        <v>0</v>
      </c>
      <c r="Q229" s="200">
        <v>0.055</v>
      </c>
      <c r="R229" s="200">
        <f>Q229*H229</f>
        <v>0.012320000000000001</v>
      </c>
      <c r="S229" s="200">
        <v>0</v>
      </c>
      <c r="T229" s="201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02" t="s">
        <v>203</v>
      </c>
      <c r="AT229" s="202" t="s">
        <v>233</v>
      </c>
      <c r="AU229" s="202" t="s">
        <v>92</v>
      </c>
      <c r="AY229" s="16" t="s">
        <v>168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6" t="s">
        <v>90</v>
      </c>
      <c r="BK229" s="203">
        <f>ROUND(I229*H229,2)</f>
        <v>0</v>
      </c>
      <c r="BL229" s="16" t="s">
        <v>106</v>
      </c>
      <c r="BM229" s="202" t="s">
        <v>365</v>
      </c>
    </row>
    <row r="230" spans="2:51" s="13" customFormat="1" ht="12">
      <c r="B230" s="204"/>
      <c r="C230" s="205"/>
      <c r="D230" s="206" t="s">
        <v>174</v>
      </c>
      <c r="E230" s="207" t="s">
        <v>1</v>
      </c>
      <c r="F230" s="208" t="s">
        <v>366</v>
      </c>
      <c r="G230" s="205"/>
      <c r="H230" s="209">
        <v>0.22</v>
      </c>
      <c r="I230" s="205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174</v>
      </c>
      <c r="AU230" s="214" t="s">
        <v>92</v>
      </c>
      <c r="AV230" s="13" t="s">
        <v>92</v>
      </c>
      <c r="AW230" s="13" t="s">
        <v>39</v>
      </c>
      <c r="AX230" s="13" t="s">
        <v>90</v>
      </c>
      <c r="AY230" s="214" t="s">
        <v>168</v>
      </c>
    </row>
    <row r="231" spans="2:51" s="13" customFormat="1" ht="12">
      <c r="B231" s="204"/>
      <c r="C231" s="205"/>
      <c r="D231" s="206" t="s">
        <v>174</v>
      </c>
      <c r="E231" s="205"/>
      <c r="F231" s="208" t="s">
        <v>367</v>
      </c>
      <c r="G231" s="205"/>
      <c r="H231" s="209">
        <v>0.224</v>
      </c>
      <c r="I231" s="205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174</v>
      </c>
      <c r="AU231" s="214" t="s">
        <v>92</v>
      </c>
      <c r="AV231" s="13" t="s">
        <v>92</v>
      </c>
      <c r="AW231" s="13" t="s">
        <v>4</v>
      </c>
      <c r="AX231" s="13" t="s">
        <v>90</v>
      </c>
      <c r="AY231" s="214" t="s">
        <v>168</v>
      </c>
    </row>
    <row r="232" spans="1:65" s="2" customFormat="1" ht="21.75" customHeight="1">
      <c r="A232" s="31"/>
      <c r="B232" s="32"/>
      <c r="C232" s="191" t="s">
        <v>341</v>
      </c>
      <c r="D232" s="191" t="s">
        <v>170</v>
      </c>
      <c r="E232" s="192" t="s">
        <v>368</v>
      </c>
      <c r="F232" s="193" t="s">
        <v>369</v>
      </c>
      <c r="G232" s="194" t="s">
        <v>218</v>
      </c>
      <c r="H232" s="195">
        <v>195.8</v>
      </c>
      <c r="I232" s="196"/>
      <c r="J232" s="196">
        <f>ROUND(I232*H232,2)</f>
        <v>0</v>
      </c>
      <c r="K232" s="197"/>
      <c r="L232" s="36"/>
      <c r="M232" s="198" t="s">
        <v>1</v>
      </c>
      <c r="N232" s="199" t="s">
        <v>47</v>
      </c>
      <c r="O232" s="200">
        <v>0.309</v>
      </c>
      <c r="P232" s="200">
        <f>O232*H232</f>
        <v>60.5022</v>
      </c>
      <c r="Q232" s="200">
        <v>0.16849</v>
      </c>
      <c r="R232" s="200">
        <f>Q232*H232</f>
        <v>32.990342000000005</v>
      </c>
      <c r="S232" s="200">
        <v>0</v>
      </c>
      <c r="T232" s="201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02" t="s">
        <v>106</v>
      </c>
      <c r="AT232" s="202" t="s">
        <v>170</v>
      </c>
      <c r="AU232" s="202" t="s">
        <v>92</v>
      </c>
      <c r="AY232" s="16" t="s">
        <v>168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6" t="s">
        <v>90</v>
      </c>
      <c r="BK232" s="203">
        <f>ROUND(I232*H232,2)</f>
        <v>0</v>
      </c>
      <c r="BL232" s="16" t="s">
        <v>106</v>
      </c>
      <c r="BM232" s="202" t="s">
        <v>370</v>
      </c>
    </row>
    <row r="233" spans="2:51" s="13" customFormat="1" ht="33.75">
      <c r="B233" s="204"/>
      <c r="C233" s="205"/>
      <c r="D233" s="206" t="s">
        <v>174</v>
      </c>
      <c r="E233" s="207" t="s">
        <v>1</v>
      </c>
      <c r="F233" s="208" t="s">
        <v>371</v>
      </c>
      <c r="G233" s="205"/>
      <c r="H233" s="209">
        <v>115.3</v>
      </c>
      <c r="I233" s="205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174</v>
      </c>
      <c r="AU233" s="214" t="s">
        <v>92</v>
      </c>
      <c r="AV233" s="13" t="s">
        <v>92</v>
      </c>
      <c r="AW233" s="13" t="s">
        <v>39</v>
      </c>
      <c r="AX233" s="13" t="s">
        <v>82</v>
      </c>
      <c r="AY233" s="214" t="s">
        <v>168</v>
      </c>
    </row>
    <row r="234" spans="2:51" s="13" customFormat="1" ht="33.75">
      <c r="B234" s="204"/>
      <c r="C234" s="205"/>
      <c r="D234" s="206" t="s">
        <v>174</v>
      </c>
      <c r="E234" s="207" t="s">
        <v>1</v>
      </c>
      <c r="F234" s="208" t="s">
        <v>372</v>
      </c>
      <c r="G234" s="205"/>
      <c r="H234" s="209">
        <v>80.5</v>
      </c>
      <c r="I234" s="205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174</v>
      </c>
      <c r="AU234" s="214" t="s">
        <v>92</v>
      </c>
      <c r="AV234" s="13" t="s">
        <v>92</v>
      </c>
      <c r="AW234" s="13" t="s">
        <v>39</v>
      </c>
      <c r="AX234" s="13" t="s">
        <v>82</v>
      </c>
      <c r="AY234" s="214" t="s">
        <v>168</v>
      </c>
    </row>
    <row r="235" spans="2:51" s="14" customFormat="1" ht="12">
      <c r="B235" s="215"/>
      <c r="C235" s="216"/>
      <c r="D235" s="206" t="s">
        <v>174</v>
      </c>
      <c r="E235" s="217" t="s">
        <v>1</v>
      </c>
      <c r="F235" s="218" t="s">
        <v>189</v>
      </c>
      <c r="G235" s="216"/>
      <c r="H235" s="219">
        <v>195.8</v>
      </c>
      <c r="I235" s="216"/>
      <c r="J235" s="216"/>
      <c r="K235" s="216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174</v>
      </c>
      <c r="AU235" s="224" t="s">
        <v>92</v>
      </c>
      <c r="AV235" s="14" t="s">
        <v>106</v>
      </c>
      <c r="AW235" s="14" t="s">
        <v>39</v>
      </c>
      <c r="AX235" s="14" t="s">
        <v>90</v>
      </c>
      <c r="AY235" s="224" t="s">
        <v>168</v>
      </c>
    </row>
    <row r="236" spans="1:65" s="2" customFormat="1" ht="16.5" customHeight="1">
      <c r="A236" s="31"/>
      <c r="B236" s="32"/>
      <c r="C236" s="225" t="s">
        <v>373</v>
      </c>
      <c r="D236" s="225" t="s">
        <v>233</v>
      </c>
      <c r="E236" s="226" t="s">
        <v>374</v>
      </c>
      <c r="F236" s="227" t="s">
        <v>375</v>
      </c>
      <c r="G236" s="228" t="s">
        <v>218</v>
      </c>
      <c r="H236" s="229">
        <v>158.61</v>
      </c>
      <c r="I236" s="230"/>
      <c r="J236" s="230">
        <f>ROUND(I236*H236,2)</f>
        <v>0</v>
      </c>
      <c r="K236" s="231"/>
      <c r="L236" s="232"/>
      <c r="M236" s="233" t="s">
        <v>1</v>
      </c>
      <c r="N236" s="234" t="s">
        <v>47</v>
      </c>
      <c r="O236" s="200">
        <v>0</v>
      </c>
      <c r="P236" s="200">
        <f>O236*H236</f>
        <v>0</v>
      </c>
      <c r="Q236" s="200">
        <v>0.125</v>
      </c>
      <c r="R236" s="200">
        <f>Q236*H236</f>
        <v>19.82625</v>
      </c>
      <c r="S236" s="200">
        <v>0</v>
      </c>
      <c r="T236" s="201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02" t="s">
        <v>203</v>
      </c>
      <c r="AT236" s="202" t="s">
        <v>233</v>
      </c>
      <c r="AU236" s="202" t="s">
        <v>92</v>
      </c>
      <c r="AY236" s="16" t="s">
        <v>168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6" t="s">
        <v>90</v>
      </c>
      <c r="BK236" s="203">
        <f>ROUND(I236*H236,2)</f>
        <v>0</v>
      </c>
      <c r="BL236" s="16" t="s">
        <v>106</v>
      </c>
      <c r="BM236" s="202" t="s">
        <v>376</v>
      </c>
    </row>
    <row r="237" spans="2:51" s="13" customFormat="1" ht="33.75">
      <c r="B237" s="204"/>
      <c r="C237" s="205"/>
      <c r="D237" s="206" t="s">
        <v>174</v>
      </c>
      <c r="E237" s="207" t="s">
        <v>1</v>
      </c>
      <c r="F237" s="208" t="s">
        <v>377</v>
      </c>
      <c r="G237" s="205"/>
      <c r="H237" s="209">
        <v>90.1</v>
      </c>
      <c r="I237" s="205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174</v>
      </c>
      <c r="AU237" s="214" t="s">
        <v>92</v>
      </c>
      <c r="AV237" s="13" t="s">
        <v>92</v>
      </c>
      <c r="AW237" s="13" t="s">
        <v>39</v>
      </c>
      <c r="AX237" s="13" t="s">
        <v>82</v>
      </c>
      <c r="AY237" s="214" t="s">
        <v>168</v>
      </c>
    </row>
    <row r="238" spans="2:51" s="13" customFormat="1" ht="22.5">
      <c r="B238" s="204"/>
      <c r="C238" s="205"/>
      <c r="D238" s="206" t="s">
        <v>174</v>
      </c>
      <c r="E238" s="207" t="s">
        <v>1</v>
      </c>
      <c r="F238" s="208" t="s">
        <v>378</v>
      </c>
      <c r="G238" s="205"/>
      <c r="H238" s="209">
        <v>65.4</v>
      </c>
      <c r="I238" s="205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174</v>
      </c>
      <c r="AU238" s="214" t="s">
        <v>92</v>
      </c>
      <c r="AV238" s="13" t="s">
        <v>92</v>
      </c>
      <c r="AW238" s="13" t="s">
        <v>39</v>
      </c>
      <c r="AX238" s="13" t="s">
        <v>82</v>
      </c>
      <c r="AY238" s="214" t="s">
        <v>168</v>
      </c>
    </row>
    <row r="239" spans="2:51" s="14" customFormat="1" ht="12">
      <c r="B239" s="215"/>
      <c r="C239" s="216"/>
      <c r="D239" s="206" t="s">
        <v>174</v>
      </c>
      <c r="E239" s="217" t="s">
        <v>1</v>
      </c>
      <c r="F239" s="218" t="s">
        <v>189</v>
      </c>
      <c r="G239" s="216"/>
      <c r="H239" s="219">
        <v>155.5</v>
      </c>
      <c r="I239" s="216"/>
      <c r="J239" s="216"/>
      <c r="K239" s="216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174</v>
      </c>
      <c r="AU239" s="224" t="s">
        <v>92</v>
      </c>
      <c r="AV239" s="14" t="s">
        <v>106</v>
      </c>
      <c r="AW239" s="14" t="s">
        <v>39</v>
      </c>
      <c r="AX239" s="14" t="s">
        <v>90</v>
      </c>
      <c r="AY239" s="224" t="s">
        <v>168</v>
      </c>
    </row>
    <row r="240" spans="2:51" s="13" customFormat="1" ht="12">
      <c r="B240" s="204"/>
      <c r="C240" s="205"/>
      <c r="D240" s="206" t="s">
        <v>174</v>
      </c>
      <c r="E240" s="205"/>
      <c r="F240" s="208" t="s">
        <v>379</v>
      </c>
      <c r="G240" s="205"/>
      <c r="H240" s="209">
        <v>158.61</v>
      </c>
      <c r="I240" s="205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174</v>
      </c>
      <c r="AU240" s="214" t="s">
        <v>92</v>
      </c>
      <c r="AV240" s="13" t="s">
        <v>92</v>
      </c>
      <c r="AW240" s="13" t="s">
        <v>4</v>
      </c>
      <c r="AX240" s="13" t="s">
        <v>90</v>
      </c>
      <c r="AY240" s="214" t="s">
        <v>168</v>
      </c>
    </row>
    <row r="241" spans="1:65" s="2" customFormat="1" ht="21.75" customHeight="1">
      <c r="A241" s="31"/>
      <c r="B241" s="32"/>
      <c r="C241" s="225" t="s">
        <v>380</v>
      </c>
      <c r="D241" s="225" t="s">
        <v>233</v>
      </c>
      <c r="E241" s="226" t="s">
        <v>381</v>
      </c>
      <c r="F241" s="227" t="s">
        <v>382</v>
      </c>
      <c r="G241" s="228" t="s">
        <v>218</v>
      </c>
      <c r="H241" s="229">
        <v>6.936</v>
      </c>
      <c r="I241" s="230"/>
      <c r="J241" s="230">
        <f>ROUND(I241*H241,2)</f>
        <v>0</v>
      </c>
      <c r="K241" s="231"/>
      <c r="L241" s="232"/>
      <c r="M241" s="233" t="s">
        <v>1</v>
      </c>
      <c r="N241" s="234" t="s">
        <v>47</v>
      </c>
      <c r="O241" s="200">
        <v>0</v>
      </c>
      <c r="P241" s="200">
        <f>O241*H241</f>
        <v>0</v>
      </c>
      <c r="Q241" s="200">
        <v>0.125</v>
      </c>
      <c r="R241" s="200">
        <f>Q241*H241</f>
        <v>0.867</v>
      </c>
      <c r="S241" s="200">
        <v>0</v>
      </c>
      <c r="T241" s="201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02" t="s">
        <v>203</v>
      </c>
      <c r="AT241" s="202" t="s">
        <v>233</v>
      </c>
      <c r="AU241" s="202" t="s">
        <v>92</v>
      </c>
      <c r="AY241" s="16" t="s">
        <v>168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6" t="s">
        <v>90</v>
      </c>
      <c r="BK241" s="203">
        <f>ROUND(I241*H241,2)</f>
        <v>0</v>
      </c>
      <c r="BL241" s="16" t="s">
        <v>106</v>
      </c>
      <c r="BM241" s="202" t="s">
        <v>383</v>
      </c>
    </row>
    <row r="242" spans="2:51" s="13" customFormat="1" ht="12">
      <c r="B242" s="204"/>
      <c r="C242" s="205"/>
      <c r="D242" s="206" t="s">
        <v>174</v>
      </c>
      <c r="E242" s="207" t="s">
        <v>1</v>
      </c>
      <c r="F242" s="208" t="s">
        <v>384</v>
      </c>
      <c r="G242" s="205"/>
      <c r="H242" s="209">
        <v>4.3</v>
      </c>
      <c r="I242" s="205"/>
      <c r="J242" s="205"/>
      <c r="K242" s="205"/>
      <c r="L242" s="210"/>
      <c r="M242" s="211"/>
      <c r="N242" s="212"/>
      <c r="O242" s="212"/>
      <c r="P242" s="212"/>
      <c r="Q242" s="212"/>
      <c r="R242" s="212"/>
      <c r="S242" s="212"/>
      <c r="T242" s="213"/>
      <c r="AT242" s="214" t="s">
        <v>174</v>
      </c>
      <c r="AU242" s="214" t="s">
        <v>92</v>
      </c>
      <c r="AV242" s="13" t="s">
        <v>92</v>
      </c>
      <c r="AW242" s="13" t="s">
        <v>39</v>
      </c>
      <c r="AX242" s="13" t="s">
        <v>82</v>
      </c>
      <c r="AY242" s="214" t="s">
        <v>168</v>
      </c>
    </row>
    <row r="243" spans="2:51" s="13" customFormat="1" ht="12">
      <c r="B243" s="204"/>
      <c r="C243" s="205"/>
      <c r="D243" s="206" t="s">
        <v>174</v>
      </c>
      <c r="E243" s="207" t="s">
        <v>1</v>
      </c>
      <c r="F243" s="208" t="s">
        <v>385</v>
      </c>
      <c r="G243" s="205"/>
      <c r="H243" s="209">
        <v>2.5</v>
      </c>
      <c r="I243" s="205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174</v>
      </c>
      <c r="AU243" s="214" t="s">
        <v>92</v>
      </c>
      <c r="AV243" s="13" t="s">
        <v>92</v>
      </c>
      <c r="AW243" s="13" t="s">
        <v>39</v>
      </c>
      <c r="AX243" s="13" t="s">
        <v>82</v>
      </c>
      <c r="AY243" s="214" t="s">
        <v>168</v>
      </c>
    </row>
    <row r="244" spans="2:51" s="14" customFormat="1" ht="12">
      <c r="B244" s="215"/>
      <c r="C244" s="216"/>
      <c r="D244" s="206" t="s">
        <v>174</v>
      </c>
      <c r="E244" s="217" t="s">
        <v>1</v>
      </c>
      <c r="F244" s="218" t="s">
        <v>189</v>
      </c>
      <c r="G244" s="216"/>
      <c r="H244" s="219">
        <v>6.8</v>
      </c>
      <c r="I244" s="216"/>
      <c r="J244" s="216"/>
      <c r="K244" s="216"/>
      <c r="L244" s="220"/>
      <c r="M244" s="221"/>
      <c r="N244" s="222"/>
      <c r="O244" s="222"/>
      <c r="P244" s="222"/>
      <c r="Q244" s="222"/>
      <c r="R244" s="222"/>
      <c r="S244" s="222"/>
      <c r="T244" s="223"/>
      <c r="AT244" s="224" t="s">
        <v>174</v>
      </c>
      <c r="AU244" s="224" t="s">
        <v>92</v>
      </c>
      <c r="AV244" s="14" t="s">
        <v>106</v>
      </c>
      <c r="AW244" s="14" t="s">
        <v>39</v>
      </c>
      <c r="AX244" s="14" t="s">
        <v>90</v>
      </c>
      <c r="AY244" s="224" t="s">
        <v>168</v>
      </c>
    </row>
    <row r="245" spans="2:51" s="13" customFormat="1" ht="12">
      <c r="B245" s="204"/>
      <c r="C245" s="205"/>
      <c r="D245" s="206" t="s">
        <v>174</v>
      </c>
      <c r="E245" s="205"/>
      <c r="F245" s="208" t="s">
        <v>386</v>
      </c>
      <c r="G245" s="205"/>
      <c r="H245" s="209">
        <v>6.936</v>
      </c>
      <c r="I245" s="205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174</v>
      </c>
      <c r="AU245" s="214" t="s">
        <v>92</v>
      </c>
      <c r="AV245" s="13" t="s">
        <v>92</v>
      </c>
      <c r="AW245" s="13" t="s">
        <v>4</v>
      </c>
      <c r="AX245" s="13" t="s">
        <v>90</v>
      </c>
      <c r="AY245" s="214" t="s">
        <v>168</v>
      </c>
    </row>
    <row r="246" spans="1:65" s="2" customFormat="1" ht="21.75" customHeight="1">
      <c r="A246" s="31"/>
      <c r="B246" s="32"/>
      <c r="C246" s="225" t="s">
        <v>387</v>
      </c>
      <c r="D246" s="225" t="s">
        <v>233</v>
      </c>
      <c r="E246" s="226" t="s">
        <v>388</v>
      </c>
      <c r="F246" s="227" t="s">
        <v>389</v>
      </c>
      <c r="G246" s="228" t="s">
        <v>218</v>
      </c>
      <c r="H246" s="229">
        <v>28.968</v>
      </c>
      <c r="I246" s="230"/>
      <c r="J246" s="230">
        <f>ROUND(I246*H246,2)</f>
        <v>0</v>
      </c>
      <c r="K246" s="231"/>
      <c r="L246" s="232"/>
      <c r="M246" s="233" t="s">
        <v>1</v>
      </c>
      <c r="N246" s="234" t="s">
        <v>47</v>
      </c>
      <c r="O246" s="200">
        <v>0</v>
      </c>
      <c r="P246" s="200">
        <f>O246*H246</f>
        <v>0</v>
      </c>
      <c r="Q246" s="200">
        <v>0.125</v>
      </c>
      <c r="R246" s="200">
        <f>Q246*H246</f>
        <v>3.621</v>
      </c>
      <c r="S246" s="200">
        <v>0</v>
      </c>
      <c r="T246" s="201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02" t="s">
        <v>203</v>
      </c>
      <c r="AT246" s="202" t="s">
        <v>233</v>
      </c>
      <c r="AU246" s="202" t="s">
        <v>92</v>
      </c>
      <c r="AY246" s="16" t="s">
        <v>168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6" t="s">
        <v>90</v>
      </c>
      <c r="BK246" s="203">
        <f>ROUND(I246*H246,2)</f>
        <v>0</v>
      </c>
      <c r="BL246" s="16" t="s">
        <v>106</v>
      </c>
      <c r="BM246" s="202" t="s">
        <v>390</v>
      </c>
    </row>
    <row r="247" spans="2:51" s="13" customFormat="1" ht="12">
      <c r="B247" s="204"/>
      <c r="C247" s="205"/>
      <c r="D247" s="206" t="s">
        <v>174</v>
      </c>
      <c r="E247" s="207" t="s">
        <v>1</v>
      </c>
      <c r="F247" s="208" t="s">
        <v>391</v>
      </c>
      <c r="G247" s="205"/>
      <c r="H247" s="209">
        <v>19</v>
      </c>
      <c r="I247" s="205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174</v>
      </c>
      <c r="AU247" s="214" t="s">
        <v>92</v>
      </c>
      <c r="AV247" s="13" t="s">
        <v>92</v>
      </c>
      <c r="AW247" s="13" t="s">
        <v>39</v>
      </c>
      <c r="AX247" s="13" t="s">
        <v>82</v>
      </c>
      <c r="AY247" s="214" t="s">
        <v>168</v>
      </c>
    </row>
    <row r="248" spans="2:51" s="13" customFormat="1" ht="12">
      <c r="B248" s="204"/>
      <c r="C248" s="205"/>
      <c r="D248" s="206" t="s">
        <v>174</v>
      </c>
      <c r="E248" s="207" t="s">
        <v>1</v>
      </c>
      <c r="F248" s="208" t="s">
        <v>392</v>
      </c>
      <c r="G248" s="205"/>
      <c r="H248" s="209">
        <v>9.4</v>
      </c>
      <c r="I248" s="205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174</v>
      </c>
      <c r="AU248" s="214" t="s">
        <v>92</v>
      </c>
      <c r="AV248" s="13" t="s">
        <v>92</v>
      </c>
      <c r="AW248" s="13" t="s">
        <v>39</v>
      </c>
      <c r="AX248" s="13" t="s">
        <v>82</v>
      </c>
      <c r="AY248" s="214" t="s">
        <v>168</v>
      </c>
    </row>
    <row r="249" spans="2:51" s="14" customFormat="1" ht="12">
      <c r="B249" s="215"/>
      <c r="C249" s="216"/>
      <c r="D249" s="206" t="s">
        <v>174</v>
      </c>
      <c r="E249" s="217" t="s">
        <v>1</v>
      </c>
      <c r="F249" s="218" t="s">
        <v>189</v>
      </c>
      <c r="G249" s="216"/>
      <c r="H249" s="219">
        <v>28.4</v>
      </c>
      <c r="I249" s="216"/>
      <c r="J249" s="216"/>
      <c r="K249" s="216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174</v>
      </c>
      <c r="AU249" s="224" t="s">
        <v>92</v>
      </c>
      <c r="AV249" s="14" t="s">
        <v>106</v>
      </c>
      <c r="AW249" s="14" t="s">
        <v>39</v>
      </c>
      <c r="AX249" s="14" t="s">
        <v>90</v>
      </c>
      <c r="AY249" s="224" t="s">
        <v>168</v>
      </c>
    </row>
    <row r="250" spans="2:51" s="13" customFormat="1" ht="12">
      <c r="B250" s="204"/>
      <c r="C250" s="205"/>
      <c r="D250" s="206" t="s">
        <v>174</v>
      </c>
      <c r="E250" s="205"/>
      <c r="F250" s="208" t="s">
        <v>393</v>
      </c>
      <c r="G250" s="205"/>
      <c r="H250" s="209">
        <v>28.968</v>
      </c>
      <c r="I250" s="205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174</v>
      </c>
      <c r="AU250" s="214" t="s">
        <v>92</v>
      </c>
      <c r="AV250" s="13" t="s">
        <v>92</v>
      </c>
      <c r="AW250" s="13" t="s">
        <v>4</v>
      </c>
      <c r="AX250" s="13" t="s">
        <v>90</v>
      </c>
      <c r="AY250" s="214" t="s">
        <v>168</v>
      </c>
    </row>
    <row r="251" spans="1:65" s="2" customFormat="1" ht="21.75" customHeight="1">
      <c r="A251" s="31"/>
      <c r="B251" s="32"/>
      <c r="C251" s="225" t="s">
        <v>394</v>
      </c>
      <c r="D251" s="225" t="s">
        <v>233</v>
      </c>
      <c r="E251" s="226" t="s">
        <v>395</v>
      </c>
      <c r="F251" s="227" t="s">
        <v>396</v>
      </c>
      <c r="G251" s="228" t="s">
        <v>218</v>
      </c>
      <c r="H251" s="229">
        <v>5.202</v>
      </c>
      <c r="I251" s="230"/>
      <c r="J251" s="230">
        <f>ROUND(I251*H251,2)</f>
        <v>0</v>
      </c>
      <c r="K251" s="231"/>
      <c r="L251" s="232"/>
      <c r="M251" s="233" t="s">
        <v>1</v>
      </c>
      <c r="N251" s="234" t="s">
        <v>47</v>
      </c>
      <c r="O251" s="200">
        <v>0</v>
      </c>
      <c r="P251" s="200">
        <f>O251*H251</f>
        <v>0</v>
      </c>
      <c r="Q251" s="200">
        <v>0.125</v>
      </c>
      <c r="R251" s="200">
        <f>Q251*H251</f>
        <v>0.65025</v>
      </c>
      <c r="S251" s="200">
        <v>0</v>
      </c>
      <c r="T251" s="201">
        <f>S251*H251</f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02" t="s">
        <v>203</v>
      </c>
      <c r="AT251" s="202" t="s">
        <v>233</v>
      </c>
      <c r="AU251" s="202" t="s">
        <v>92</v>
      </c>
      <c r="AY251" s="16" t="s">
        <v>168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6" t="s">
        <v>90</v>
      </c>
      <c r="BK251" s="203">
        <f>ROUND(I251*H251,2)</f>
        <v>0</v>
      </c>
      <c r="BL251" s="16" t="s">
        <v>106</v>
      </c>
      <c r="BM251" s="202" t="s">
        <v>397</v>
      </c>
    </row>
    <row r="252" spans="2:51" s="13" customFormat="1" ht="12">
      <c r="B252" s="204"/>
      <c r="C252" s="205"/>
      <c r="D252" s="206" t="s">
        <v>174</v>
      </c>
      <c r="E252" s="207" t="s">
        <v>1</v>
      </c>
      <c r="F252" s="208" t="s">
        <v>398</v>
      </c>
      <c r="G252" s="205"/>
      <c r="H252" s="209">
        <v>1.9</v>
      </c>
      <c r="I252" s="205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174</v>
      </c>
      <c r="AU252" s="214" t="s">
        <v>92</v>
      </c>
      <c r="AV252" s="13" t="s">
        <v>92</v>
      </c>
      <c r="AW252" s="13" t="s">
        <v>39</v>
      </c>
      <c r="AX252" s="13" t="s">
        <v>82</v>
      </c>
      <c r="AY252" s="214" t="s">
        <v>168</v>
      </c>
    </row>
    <row r="253" spans="2:51" s="13" customFormat="1" ht="12">
      <c r="B253" s="204"/>
      <c r="C253" s="205"/>
      <c r="D253" s="206" t="s">
        <v>174</v>
      </c>
      <c r="E253" s="207" t="s">
        <v>1</v>
      </c>
      <c r="F253" s="208" t="s">
        <v>399</v>
      </c>
      <c r="G253" s="205"/>
      <c r="H253" s="209">
        <v>3.2</v>
      </c>
      <c r="I253" s="205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174</v>
      </c>
      <c r="AU253" s="214" t="s">
        <v>92</v>
      </c>
      <c r="AV253" s="13" t="s">
        <v>92</v>
      </c>
      <c r="AW253" s="13" t="s">
        <v>39</v>
      </c>
      <c r="AX253" s="13" t="s">
        <v>82</v>
      </c>
      <c r="AY253" s="214" t="s">
        <v>168</v>
      </c>
    </row>
    <row r="254" spans="2:51" s="14" customFormat="1" ht="12">
      <c r="B254" s="215"/>
      <c r="C254" s="216"/>
      <c r="D254" s="206" t="s">
        <v>174</v>
      </c>
      <c r="E254" s="217" t="s">
        <v>1</v>
      </c>
      <c r="F254" s="218" t="s">
        <v>189</v>
      </c>
      <c r="G254" s="216"/>
      <c r="H254" s="219">
        <v>5.1</v>
      </c>
      <c r="I254" s="216"/>
      <c r="J254" s="216"/>
      <c r="K254" s="216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174</v>
      </c>
      <c r="AU254" s="224" t="s">
        <v>92</v>
      </c>
      <c r="AV254" s="14" t="s">
        <v>106</v>
      </c>
      <c r="AW254" s="14" t="s">
        <v>39</v>
      </c>
      <c r="AX254" s="14" t="s">
        <v>90</v>
      </c>
      <c r="AY254" s="224" t="s">
        <v>168</v>
      </c>
    </row>
    <row r="255" spans="2:51" s="13" customFormat="1" ht="12">
      <c r="B255" s="204"/>
      <c r="C255" s="205"/>
      <c r="D255" s="206" t="s">
        <v>174</v>
      </c>
      <c r="E255" s="205"/>
      <c r="F255" s="208" t="s">
        <v>400</v>
      </c>
      <c r="G255" s="205"/>
      <c r="H255" s="209">
        <v>5.202</v>
      </c>
      <c r="I255" s="205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174</v>
      </c>
      <c r="AU255" s="214" t="s">
        <v>92</v>
      </c>
      <c r="AV255" s="13" t="s">
        <v>92</v>
      </c>
      <c r="AW255" s="13" t="s">
        <v>4</v>
      </c>
      <c r="AX255" s="13" t="s">
        <v>90</v>
      </c>
      <c r="AY255" s="214" t="s">
        <v>168</v>
      </c>
    </row>
    <row r="256" spans="1:65" s="2" customFormat="1" ht="21.75" customHeight="1">
      <c r="A256" s="31"/>
      <c r="B256" s="32"/>
      <c r="C256" s="191" t="s">
        <v>401</v>
      </c>
      <c r="D256" s="191" t="s">
        <v>170</v>
      </c>
      <c r="E256" s="192" t="s">
        <v>402</v>
      </c>
      <c r="F256" s="193" t="s">
        <v>403</v>
      </c>
      <c r="G256" s="194" t="s">
        <v>218</v>
      </c>
      <c r="H256" s="195">
        <v>16</v>
      </c>
      <c r="I256" s="196"/>
      <c r="J256" s="196">
        <f>ROUND(I256*H256,2)</f>
        <v>0</v>
      </c>
      <c r="K256" s="197"/>
      <c r="L256" s="36"/>
      <c r="M256" s="198" t="s">
        <v>1</v>
      </c>
      <c r="N256" s="199" t="s">
        <v>47</v>
      </c>
      <c r="O256" s="200">
        <v>0.14</v>
      </c>
      <c r="P256" s="200">
        <f>O256*H256</f>
        <v>2.24</v>
      </c>
      <c r="Q256" s="200">
        <v>0.10095</v>
      </c>
      <c r="R256" s="200">
        <f>Q256*H256</f>
        <v>1.6152</v>
      </c>
      <c r="S256" s="200">
        <v>0</v>
      </c>
      <c r="T256" s="201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02" t="s">
        <v>106</v>
      </c>
      <c r="AT256" s="202" t="s">
        <v>170</v>
      </c>
      <c r="AU256" s="202" t="s">
        <v>92</v>
      </c>
      <c r="AY256" s="16" t="s">
        <v>168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6" t="s">
        <v>90</v>
      </c>
      <c r="BK256" s="203">
        <f>ROUND(I256*H256,2)</f>
        <v>0</v>
      </c>
      <c r="BL256" s="16" t="s">
        <v>106</v>
      </c>
      <c r="BM256" s="202" t="s">
        <v>404</v>
      </c>
    </row>
    <row r="257" spans="2:51" s="13" customFormat="1" ht="12">
      <c r="B257" s="204"/>
      <c r="C257" s="205"/>
      <c r="D257" s="206" t="s">
        <v>174</v>
      </c>
      <c r="E257" s="207" t="s">
        <v>1</v>
      </c>
      <c r="F257" s="208" t="s">
        <v>405</v>
      </c>
      <c r="G257" s="205"/>
      <c r="H257" s="209">
        <v>6</v>
      </c>
      <c r="I257" s="205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174</v>
      </c>
      <c r="AU257" s="214" t="s">
        <v>92</v>
      </c>
      <c r="AV257" s="13" t="s">
        <v>92</v>
      </c>
      <c r="AW257" s="13" t="s">
        <v>39</v>
      </c>
      <c r="AX257" s="13" t="s">
        <v>82</v>
      </c>
      <c r="AY257" s="214" t="s">
        <v>168</v>
      </c>
    </row>
    <row r="258" spans="2:51" s="13" customFormat="1" ht="12">
      <c r="B258" s="204"/>
      <c r="C258" s="205"/>
      <c r="D258" s="206" t="s">
        <v>174</v>
      </c>
      <c r="E258" s="207" t="s">
        <v>1</v>
      </c>
      <c r="F258" s="208" t="s">
        <v>406</v>
      </c>
      <c r="G258" s="205"/>
      <c r="H258" s="209">
        <v>10</v>
      </c>
      <c r="I258" s="205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174</v>
      </c>
      <c r="AU258" s="214" t="s">
        <v>92</v>
      </c>
      <c r="AV258" s="13" t="s">
        <v>92</v>
      </c>
      <c r="AW258" s="13" t="s">
        <v>39</v>
      </c>
      <c r="AX258" s="13" t="s">
        <v>82</v>
      </c>
      <c r="AY258" s="214" t="s">
        <v>168</v>
      </c>
    </row>
    <row r="259" spans="2:51" s="14" customFormat="1" ht="12">
      <c r="B259" s="215"/>
      <c r="C259" s="216"/>
      <c r="D259" s="206" t="s">
        <v>174</v>
      </c>
      <c r="E259" s="217" t="s">
        <v>1</v>
      </c>
      <c r="F259" s="218" t="s">
        <v>189</v>
      </c>
      <c r="G259" s="216"/>
      <c r="H259" s="219">
        <v>16</v>
      </c>
      <c r="I259" s="216"/>
      <c r="J259" s="216"/>
      <c r="K259" s="216"/>
      <c r="L259" s="220"/>
      <c r="M259" s="221"/>
      <c r="N259" s="222"/>
      <c r="O259" s="222"/>
      <c r="P259" s="222"/>
      <c r="Q259" s="222"/>
      <c r="R259" s="222"/>
      <c r="S259" s="222"/>
      <c r="T259" s="223"/>
      <c r="AT259" s="224" t="s">
        <v>174</v>
      </c>
      <c r="AU259" s="224" t="s">
        <v>92</v>
      </c>
      <c r="AV259" s="14" t="s">
        <v>106</v>
      </c>
      <c r="AW259" s="14" t="s">
        <v>39</v>
      </c>
      <c r="AX259" s="14" t="s">
        <v>90</v>
      </c>
      <c r="AY259" s="224" t="s">
        <v>168</v>
      </c>
    </row>
    <row r="260" spans="1:65" s="2" customFormat="1" ht="16.5" customHeight="1">
      <c r="A260" s="31"/>
      <c r="B260" s="32"/>
      <c r="C260" s="225" t="s">
        <v>407</v>
      </c>
      <c r="D260" s="225" t="s">
        <v>233</v>
      </c>
      <c r="E260" s="226" t="s">
        <v>408</v>
      </c>
      <c r="F260" s="227" t="s">
        <v>409</v>
      </c>
      <c r="G260" s="228" t="s">
        <v>218</v>
      </c>
      <c r="H260" s="229">
        <v>6</v>
      </c>
      <c r="I260" s="230"/>
      <c r="J260" s="230">
        <f>ROUND(I260*H260,2)</f>
        <v>0</v>
      </c>
      <c r="K260" s="231"/>
      <c r="L260" s="232"/>
      <c r="M260" s="233" t="s">
        <v>1</v>
      </c>
      <c r="N260" s="234" t="s">
        <v>47</v>
      </c>
      <c r="O260" s="200">
        <v>0</v>
      </c>
      <c r="P260" s="200">
        <f>O260*H260</f>
        <v>0</v>
      </c>
      <c r="Q260" s="200">
        <v>0.024</v>
      </c>
      <c r="R260" s="200">
        <f>Q260*H260</f>
        <v>0.14400000000000002</v>
      </c>
      <c r="S260" s="200">
        <v>0</v>
      </c>
      <c r="T260" s="201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02" t="s">
        <v>203</v>
      </c>
      <c r="AT260" s="202" t="s">
        <v>233</v>
      </c>
      <c r="AU260" s="202" t="s">
        <v>92</v>
      </c>
      <c r="AY260" s="16" t="s">
        <v>168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6" t="s">
        <v>90</v>
      </c>
      <c r="BK260" s="203">
        <f>ROUND(I260*H260,2)</f>
        <v>0</v>
      </c>
      <c r="BL260" s="16" t="s">
        <v>106</v>
      </c>
      <c r="BM260" s="202" t="s">
        <v>410</v>
      </c>
    </row>
    <row r="261" spans="2:51" s="13" customFormat="1" ht="12">
      <c r="B261" s="204"/>
      <c r="C261" s="205"/>
      <c r="D261" s="206" t="s">
        <v>174</v>
      </c>
      <c r="E261" s="207" t="s">
        <v>1</v>
      </c>
      <c r="F261" s="208" t="s">
        <v>405</v>
      </c>
      <c r="G261" s="205"/>
      <c r="H261" s="209">
        <v>6</v>
      </c>
      <c r="I261" s="205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174</v>
      </c>
      <c r="AU261" s="214" t="s">
        <v>92</v>
      </c>
      <c r="AV261" s="13" t="s">
        <v>92</v>
      </c>
      <c r="AW261" s="13" t="s">
        <v>39</v>
      </c>
      <c r="AX261" s="13" t="s">
        <v>90</v>
      </c>
      <c r="AY261" s="214" t="s">
        <v>168</v>
      </c>
    </row>
    <row r="262" spans="1:65" s="2" customFormat="1" ht="16.5" customHeight="1">
      <c r="A262" s="31"/>
      <c r="B262" s="32"/>
      <c r="C262" s="225" t="s">
        <v>411</v>
      </c>
      <c r="D262" s="225" t="s">
        <v>233</v>
      </c>
      <c r="E262" s="226" t="s">
        <v>412</v>
      </c>
      <c r="F262" s="227" t="s">
        <v>413</v>
      </c>
      <c r="G262" s="228" t="s">
        <v>218</v>
      </c>
      <c r="H262" s="229">
        <v>10</v>
      </c>
      <c r="I262" s="230"/>
      <c r="J262" s="230">
        <f>ROUND(I262*H262,2)</f>
        <v>0</v>
      </c>
      <c r="K262" s="231"/>
      <c r="L262" s="232"/>
      <c r="M262" s="233" t="s">
        <v>1</v>
      </c>
      <c r="N262" s="234" t="s">
        <v>47</v>
      </c>
      <c r="O262" s="200">
        <v>0</v>
      </c>
      <c r="P262" s="200">
        <f>O262*H262</f>
        <v>0</v>
      </c>
      <c r="Q262" s="200">
        <v>0.045</v>
      </c>
      <c r="R262" s="200">
        <f>Q262*H262</f>
        <v>0.44999999999999996</v>
      </c>
      <c r="S262" s="200">
        <v>0</v>
      </c>
      <c r="T262" s="201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02" t="s">
        <v>203</v>
      </c>
      <c r="AT262" s="202" t="s">
        <v>233</v>
      </c>
      <c r="AU262" s="202" t="s">
        <v>92</v>
      </c>
      <c r="AY262" s="16" t="s">
        <v>168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6" t="s">
        <v>90</v>
      </c>
      <c r="BK262" s="203">
        <f>ROUND(I262*H262,2)</f>
        <v>0</v>
      </c>
      <c r="BL262" s="16" t="s">
        <v>106</v>
      </c>
      <c r="BM262" s="202" t="s">
        <v>414</v>
      </c>
    </row>
    <row r="263" spans="2:51" s="13" customFormat="1" ht="12">
      <c r="B263" s="204"/>
      <c r="C263" s="205"/>
      <c r="D263" s="206" t="s">
        <v>174</v>
      </c>
      <c r="E263" s="207" t="s">
        <v>1</v>
      </c>
      <c r="F263" s="208" t="s">
        <v>406</v>
      </c>
      <c r="G263" s="205"/>
      <c r="H263" s="209">
        <v>10</v>
      </c>
      <c r="I263" s="205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174</v>
      </c>
      <c r="AU263" s="214" t="s">
        <v>92</v>
      </c>
      <c r="AV263" s="13" t="s">
        <v>92</v>
      </c>
      <c r="AW263" s="13" t="s">
        <v>39</v>
      </c>
      <c r="AX263" s="13" t="s">
        <v>90</v>
      </c>
      <c r="AY263" s="214" t="s">
        <v>168</v>
      </c>
    </row>
    <row r="264" spans="1:65" s="2" customFormat="1" ht="21.75" customHeight="1">
      <c r="A264" s="31"/>
      <c r="B264" s="32"/>
      <c r="C264" s="191" t="s">
        <v>415</v>
      </c>
      <c r="D264" s="191" t="s">
        <v>170</v>
      </c>
      <c r="E264" s="192" t="s">
        <v>416</v>
      </c>
      <c r="F264" s="193" t="s">
        <v>417</v>
      </c>
      <c r="G264" s="194" t="s">
        <v>120</v>
      </c>
      <c r="H264" s="195">
        <v>1.975</v>
      </c>
      <c r="I264" s="196"/>
      <c r="J264" s="196">
        <f>ROUND(I264*H264,2)</f>
        <v>0</v>
      </c>
      <c r="K264" s="197"/>
      <c r="L264" s="36"/>
      <c r="M264" s="198" t="s">
        <v>1</v>
      </c>
      <c r="N264" s="199" t="s">
        <v>47</v>
      </c>
      <c r="O264" s="200">
        <v>0.722</v>
      </c>
      <c r="P264" s="200">
        <f>O264*H264</f>
        <v>1.42595</v>
      </c>
      <c r="Q264" s="200">
        <v>0.00195</v>
      </c>
      <c r="R264" s="200">
        <f>Q264*H264</f>
        <v>0.00385125</v>
      </c>
      <c r="S264" s="200">
        <v>0</v>
      </c>
      <c r="T264" s="201">
        <f>S264*H264</f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02" t="s">
        <v>106</v>
      </c>
      <c r="AT264" s="202" t="s">
        <v>170</v>
      </c>
      <c r="AU264" s="202" t="s">
        <v>92</v>
      </c>
      <c r="AY264" s="16" t="s">
        <v>168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6" t="s">
        <v>90</v>
      </c>
      <c r="BK264" s="203">
        <f>ROUND(I264*H264,2)</f>
        <v>0</v>
      </c>
      <c r="BL264" s="16" t="s">
        <v>106</v>
      </c>
      <c r="BM264" s="202" t="s">
        <v>418</v>
      </c>
    </row>
    <row r="265" spans="2:51" s="13" customFormat="1" ht="12">
      <c r="B265" s="204"/>
      <c r="C265" s="205"/>
      <c r="D265" s="206" t="s">
        <v>174</v>
      </c>
      <c r="E265" s="207" t="s">
        <v>1</v>
      </c>
      <c r="F265" s="208" t="s">
        <v>135</v>
      </c>
      <c r="G265" s="205"/>
      <c r="H265" s="209">
        <v>1.975</v>
      </c>
      <c r="I265" s="205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174</v>
      </c>
      <c r="AU265" s="214" t="s">
        <v>92</v>
      </c>
      <c r="AV265" s="13" t="s">
        <v>92</v>
      </c>
      <c r="AW265" s="13" t="s">
        <v>39</v>
      </c>
      <c r="AX265" s="13" t="s">
        <v>90</v>
      </c>
      <c r="AY265" s="214" t="s">
        <v>168</v>
      </c>
    </row>
    <row r="266" spans="1:65" s="2" customFormat="1" ht="21.75" customHeight="1">
      <c r="A266" s="31"/>
      <c r="B266" s="32"/>
      <c r="C266" s="191" t="s">
        <v>419</v>
      </c>
      <c r="D266" s="191" t="s">
        <v>170</v>
      </c>
      <c r="E266" s="192" t="s">
        <v>420</v>
      </c>
      <c r="F266" s="193" t="s">
        <v>421</v>
      </c>
      <c r="G266" s="194" t="s">
        <v>120</v>
      </c>
      <c r="H266" s="195">
        <v>1176.75</v>
      </c>
      <c r="I266" s="196"/>
      <c r="J266" s="196">
        <f>ROUND(I266*H266,2)</f>
        <v>0</v>
      </c>
      <c r="K266" s="197"/>
      <c r="L266" s="36"/>
      <c r="M266" s="198" t="s">
        <v>1</v>
      </c>
      <c r="N266" s="199" t="s">
        <v>47</v>
      </c>
      <c r="O266" s="200">
        <v>0.08</v>
      </c>
      <c r="P266" s="200">
        <f>O266*H266</f>
        <v>94.14</v>
      </c>
      <c r="Q266" s="200">
        <v>0.00069</v>
      </c>
      <c r="R266" s="200">
        <f>Q266*H266</f>
        <v>0.8119575</v>
      </c>
      <c r="S266" s="200">
        <v>0</v>
      </c>
      <c r="T266" s="201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02" t="s">
        <v>106</v>
      </c>
      <c r="AT266" s="202" t="s">
        <v>170</v>
      </c>
      <c r="AU266" s="202" t="s">
        <v>92</v>
      </c>
      <c r="AY266" s="16" t="s">
        <v>168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6" t="s">
        <v>90</v>
      </c>
      <c r="BK266" s="203">
        <f>ROUND(I266*H266,2)</f>
        <v>0</v>
      </c>
      <c r="BL266" s="16" t="s">
        <v>106</v>
      </c>
      <c r="BM266" s="202" t="s">
        <v>422</v>
      </c>
    </row>
    <row r="267" spans="2:51" s="13" customFormat="1" ht="12">
      <c r="B267" s="204"/>
      <c r="C267" s="205"/>
      <c r="D267" s="206" t="s">
        <v>174</v>
      </c>
      <c r="E267" s="207" t="s">
        <v>1</v>
      </c>
      <c r="F267" s="208" t="s">
        <v>259</v>
      </c>
      <c r="G267" s="205"/>
      <c r="H267" s="209">
        <v>1176.75</v>
      </c>
      <c r="I267" s="205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174</v>
      </c>
      <c r="AU267" s="214" t="s">
        <v>92</v>
      </c>
      <c r="AV267" s="13" t="s">
        <v>92</v>
      </c>
      <c r="AW267" s="13" t="s">
        <v>39</v>
      </c>
      <c r="AX267" s="13" t="s">
        <v>90</v>
      </c>
      <c r="AY267" s="214" t="s">
        <v>168</v>
      </c>
    </row>
    <row r="268" spans="1:65" s="2" customFormat="1" ht="33" customHeight="1">
      <c r="A268" s="31"/>
      <c r="B268" s="32"/>
      <c r="C268" s="191" t="s">
        <v>423</v>
      </c>
      <c r="D268" s="191" t="s">
        <v>170</v>
      </c>
      <c r="E268" s="192" t="s">
        <v>424</v>
      </c>
      <c r="F268" s="193" t="s">
        <v>425</v>
      </c>
      <c r="G268" s="194" t="s">
        <v>218</v>
      </c>
      <c r="H268" s="195">
        <v>29.8</v>
      </c>
      <c r="I268" s="196"/>
      <c r="J268" s="196">
        <f>ROUND(I268*H268,2)</f>
        <v>0</v>
      </c>
      <c r="K268" s="197"/>
      <c r="L268" s="36"/>
      <c r="M268" s="198" t="s">
        <v>1</v>
      </c>
      <c r="N268" s="199" t="s">
        <v>47</v>
      </c>
      <c r="O268" s="200">
        <v>0.186</v>
      </c>
      <c r="P268" s="200">
        <f>O268*H268</f>
        <v>5.5428</v>
      </c>
      <c r="Q268" s="200">
        <v>0.00061</v>
      </c>
      <c r="R268" s="200">
        <f>Q268*H268</f>
        <v>0.018178</v>
      </c>
      <c r="S268" s="200">
        <v>0</v>
      </c>
      <c r="T268" s="201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02" t="s">
        <v>106</v>
      </c>
      <c r="AT268" s="202" t="s">
        <v>170</v>
      </c>
      <c r="AU268" s="202" t="s">
        <v>92</v>
      </c>
      <c r="AY268" s="16" t="s">
        <v>168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6" t="s">
        <v>90</v>
      </c>
      <c r="BK268" s="203">
        <f>ROUND(I268*H268,2)</f>
        <v>0</v>
      </c>
      <c r="BL268" s="16" t="s">
        <v>106</v>
      </c>
      <c r="BM268" s="202" t="s">
        <v>426</v>
      </c>
    </row>
    <row r="269" spans="2:51" s="13" customFormat="1" ht="12">
      <c r="B269" s="204"/>
      <c r="C269" s="205"/>
      <c r="D269" s="206" t="s">
        <v>174</v>
      </c>
      <c r="E269" s="207" t="s">
        <v>1</v>
      </c>
      <c r="F269" s="208" t="s">
        <v>427</v>
      </c>
      <c r="G269" s="205"/>
      <c r="H269" s="209">
        <v>29.8</v>
      </c>
      <c r="I269" s="205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174</v>
      </c>
      <c r="AU269" s="214" t="s">
        <v>92</v>
      </c>
      <c r="AV269" s="13" t="s">
        <v>92</v>
      </c>
      <c r="AW269" s="13" t="s">
        <v>39</v>
      </c>
      <c r="AX269" s="13" t="s">
        <v>90</v>
      </c>
      <c r="AY269" s="214" t="s">
        <v>168</v>
      </c>
    </row>
    <row r="270" spans="1:65" s="2" customFormat="1" ht="21.75" customHeight="1">
      <c r="A270" s="31"/>
      <c r="B270" s="32"/>
      <c r="C270" s="191" t="s">
        <v>428</v>
      </c>
      <c r="D270" s="191" t="s">
        <v>170</v>
      </c>
      <c r="E270" s="192" t="s">
        <v>429</v>
      </c>
      <c r="F270" s="193" t="s">
        <v>430</v>
      </c>
      <c r="G270" s="194" t="s">
        <v>218</v>
      </c>
      <c r="H270" s="195">
        <v>29.8</v>
      </c>
      <c r="I270" s="196"/>
      <c r="J270" s="196">
        <f>ROUND(I270*H270,2)</f>
        <v>0</v>
      </c>
      <c r="K270" s="197"/>
      <c r="L270" s="36"/>
      <c r="M270" s="198" t="s">
        <v>1</v>
      </c>
      <c r="N270" s="199" t="s">
        <v>47</v>
      </c>
      <c r="O270" s="200">
        <v>0.305</v>
      </c>
      <c r="P270" s="200">
        <f>O270*H270</f>
        <v>9.089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02" t="s">
        <v>106</v>
      </c>
      <c r="AT270" s="202" t="s">
        <v>170</v>
      </c>
      <c r="AU270" s="202" t="s">
        <v>92</v>
      </c>
      <c r="AY270" s="16" t="s">
        <v>168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6" t="s">
        <v>90</v>
      </c>
      <c r="BK270" s="203">
        <f>ROUND(I270*H270,2)</f>
        <v>0</v>
      </c>
      <c r="BL270" s="16" t="s">
        <v>106</v>
      </c>
      <c r="BM270" s="202" t="s">
        <v>431</v>
      </c>
    </row>
    <row r="271" spans="2:51" s="13" customFormat="1" ht="12">
      <c r="B271" s="204"/>
      <c r="C271" s="205"/>
      <c r="D271" s="206" t="s">
        <v>174</v>
      </c>
      <c r="E271" s="207" t="s">
        <v>1</v>
      </c>
      <c r="F271" s="208" t="s">
        <v>427</v>
      </c>
      <c r="G271" s="205"/>
      <c r="H271" s="209">
        <v>29.8</v>
      </c>
      <c r="I271" s="205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174</v>
      </c>
      <c r="AU271" s="214" t="s">
        <v>92</v>
      </c>
      <c r="AV271" s="13" t="s">
        <v>92</v>
      </c>
      <c r="AW271" s="13" t="s">
        <v>39</v>
      </c>
      <c r="AX271" s="13" t="s">
        <v>90</v>
      </c>
      <c r="AY271" s="214" t="s">
        <v>168</v>
      </c>
    </row>
    <row r="272" spans="1:65" s="2" customFormat="1" ht="21.75" customHeight="1">
      <c r="A272" s="31"/>
      <c r="B272" s="32"/>
      <c r="C272" s="191" t="s">
        <v>432</v>
      </c>
      <c r="D272" s="191" t="s">
        <v>170</v>
      </c>
      <c r="E272" s="192" t="s">
        <v>433</v>
      </c>
      <c r="F272" s="193" t="s">
        <v>434</v>
      </c>
      <c r="G272" s="194" t="s">
        <v>218</v>
      </c>
      <c r="H272" s="195">
        <v>189.9</v>
      </c>
      <c r="I272" s="196"/>
      <c r="J272" s="196">
        <f>ROUND(I272*H272,2)</f>
        <v>0</v>
      </c>
      <c r="K272" s="197"/>
      <c r="L272" s="36"/>
      <c r="M272" s="198" t="s">
        <v>1</v>
      </c>
      <c r="N272" s="199" t="s">
        <v>47</v>
      </c>
      <c r="O272" s="200">
        <v>0.124</v>
      </c>
      <c r="P272" s="200">
        <f>O272*H272</f>
        <v>23.5476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02" t="s">
        <v>106</v>
      </c>
      <c r="AT272" s="202" t="s">
        <v>170</v>
      </c>
      <c r="AU272" s="202" t="s">
        <v>92</v>
      </c>
      <c r="AY272" s="16" t="s">
        <v>168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6" t="s">
        <v>90</v>
      </c>
      <c r="BK272" s="203">
        <f>ROUND(I272*H272,2)</f>
        <v>0</v>
      </c>
      <c r="BL272" s="16" t="s">
        <v>106</v>
      </c>
      <c r="BM272" s="202" t="s">
        <v>435</v>
      </c>
    </row>
    <row r="273" spans="2:51" s="13" customFormat="1" ht="12">
      <c r="B273" s="204"/>
      <c r="C273" s="205"/>
      <c r="D273" s="206" t="s">
        <v>174</v>
      </c>
      <c r="E273" s="207" t="s">
        <v>1</v>
      </c>
      <c r="F273" s="208" t="s">
        <v>220</v>
      </c>
      <c r="G273" s="205"/>
      <c r="H273" s="209">
        <v>189.9</v>
      </c>
      <c r="I273" s="205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174</v>
      </c>
      <c r="AU273" s="214" t="s">
        <v>92</v>
      </c>
      <c r="AV273" s="13" t="s">
        <v>92</v>
      </c>
      <c r="AW273" s="13" t="s">
        <v>39</v>
      </c>
      <c r="AX273" s="13" t="s">
        <v>90</v>
      </c>
      <c r="AY273" s="214" t="s">
        <v>168</v>
      </c>
    </row>
    <row r="274" spans="1:65" s="2" customFormat="1" ht="33" customHeight="1">
      <c r="A274" s="31"/>
      <c r="B274" s="32"/>
      <c r="C274" s="191" t="s">
        <v>436</v>
      </c>
      <c r="D274" s="191" t="s">
        <v>170</v>
      </c>
      <c r="E274" s="192" t="s">
        <v>437</v>
      </c>
      <c r="F274" s="193" t="s">
        <v>438</v>
      </c>
      <c r="G274" s="194" t="s">
        <v>120</v>
      </c>
      <c r="H274" s="195">
        <v>249</v>
      </c>
      <c r="I274" s="196"/>
      <c r="J274" s="196">
        <f>ROUND(I274*H274,2)</f>
        <v>0</v>
      </c>
      <c r="K274" s="197"/>
      <c r="L274" s="36"/>
      <c r="M274" s="198" t="s">
        <v>1</v>
      </c>
      <c r="N274" s="199" t="s">
        <v>47</v>
      </c>
      <c r="O274" s="200">
        <v>0.329</v>
      </c>
      <c r="P274" s="200">
        <f>O274*H274</f>
        <v>81.921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02" t="s">
        <v>106</v>
      </c>
      <c r="AT274" s="202" t="s">
        <v>170</v>
      </c>
      <c r="AU274" s="202" t="s">
        <v>92</v>
      </c>
      <c r="AY274" s="16" t="s">
        <v>168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6" t="s">
        <v>90</v>
      </c>
      <c r="BK274" s="203">
        <f>ROUND(I274*H274,2)</f>
        <v>0</v>
      </c>
      <c r="BL274" s="16" t="s">
        <v>106</v>
      </c>
      <c r="BM274" s="202" t="s">
        <v>439</v>
      </c>
    </row>
    <row r="275" spans="2:51" s="13" customFormat="1" ht="12">
      <c r="B275" s="204"/>
      <c r="C275" s="205"/>
      <c r="D275" s="206" t="s">
        <v>174</v>
      </c>
      <c r="E275" s="207" t="s">
        <v>1</v>
      </c>
      <c r="F275" s="208" t="s">
        <v>440</v>
      </c>
      <c r="G275" s="205"/>
      <c r="H275" s="209">
        <v>249</v>
      </c>
      <c r="I275" s="205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174</v>
      </c>
      <c r="AU275" s="214" t="s">
        <v>92</v>
      </c>
      <c r="AV275" s="13" t="s">
        <v>92</v>
      </c>
      <c r="AW275" s="13" t="s">
        <v>39</v>
      </c>
      <c r="AX275" s="13" t="s">
        <v>90</v>
      </c>
      <c r="AY275" s="214" t="s">
        <v>168</v>
      </c>
    </row>
    <row r="276" spans="2:63" s="12" customFormat="1" ht="22.9" customHeight="1">
      <c r="B276" s="176"/>
      <c r="C276" s="177"/>
      <c r="D276" s="178" t="s">
        <v>81</v>
      </c>
      <c r="E276" s="189" t="s">
        <v>441</v>
      </c>
      <c r="F276" s="189" t="s">
        <v>442</v>
      </c>
      <c r="G276" s="177"/>
      <c r="H276" s="177"/>
      <c r="I276" s="177"/>
      <c r="J276" s="190">
        <f>BK276</f>
        <v>0</v>
      </c>
      <c r="K276" s="177"/>
      <c r="L276" s="181"/>
      <c r="M276" s="182"/>
      <c r="N276" s="183"/>
      <c r="O276" s="183"/>
      <c r="P276" s="184">
        <f>SUM(P277:P284)</f>
        <v>93.913304</v>
      </c>
      <c r="Q276" s="183"/>
      <c r="R276" s="184">
        <f>SUM(R277:R284)</f>
        <v>0</v>
      </c>
      <c r="S276" s="183"/>
      <c r="T276" s="185">
        <f>SUM(T277:T284)</f>
        <v>0</v>
      </c>
      <c r="AR276" s="186" t="s">
        <v>90</v>
      </c>
      <c r="AT276" s="187" t="s">
        <v>81</v>
      </c>
      <c r="AU276" s="187" t="s">
        <v>90</v>
      </c>
      <c r="AY276" s="186" t="s">
        <v>168</v>
      </c>
      <c r="BK276" s="188">
        <f>SUM(BK277:BK284)</f>
        <v>0</v>
      </c>
    </row>
    <row r="277" spans="1:65" s="2" customFormat="1" ht="21.75" customHeight="1">
      <c r="A277" s="31"/>
      <c r="B277" s="32"/>
      <c r="C277" s="191" t="s">
        <v>443</v>
      </c>
      <c r="D277" s="191" t="s">
        <v>170</v>
      </c>
      <c r="E277" s="192" t="s">
        <v>444</v>
      </c>
      <c r="F277" s="193" t="s">
        <v>445</v>
      </c>
      <c r="G277" s="194" t="s">
        <v>446</v>
      </c>
      <c r="H277" s="195">
        <v>1381.078</v>
      </c>
      <c r="I277" s="196"/>
      <c r="J277" s="196">
        <f>ROUND(I277*H277,2)</f>
        <v>0</v>
      </c>
      <c r="K277" s="197"/>
      <c r="L277" s="36"/>
      <c r="M277" s="198" t="s">
        <v>1</v>
      </c>
      <c r="N277" s="199" t="s">
        <v>47</v>
      </c>
      <c r="O277" s="200">
        <v>0.03</v>
      </c>
      <c r="P277" s="200">
        <f>O277*H277</f>
        <v>41.432339999999996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02" t="s">
        <v>106</v>
      </c>
      <c r="AT277" s="202" t="s">
        <v>170</v>
      </c>
      <c r="AU277" s="202" t="s">
        <v>92</v>
      </c>
      <c r="AY277" s="16" t="s">
        <v>168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6" t="s">
        <v>90</v>
      </c>
      <c r="BK277" s="203">
        <f>ROUND(I277*H277,2)</f>
        <v>0</v>
      </c>
      <c r="BL277" s="16" t="s">
        <v>106</v>
      </c>
      <c r="BM277" s="202" t="s">
        <v>447</v>
      </c>
    </row>
    <row r="278" spans="1:65" s="2" customFormat="1" ht="21.75" customHeight="1">
      <c r="A278" s="31"/>
      <c r="B278" s="32"/>
      <c r="C278" s="191" t="s">
        <v>448</v>
      </c>
      <c r="D278" s="191" t="s">
        <v>170</v>
      </c>
      <c r="E278" s="192" t="s">
        <v>449</v>
      </c>
      <c r="F278" s="193" t="s">
        <v>450</v>
      </c>
      <c r="G278" s="194" t="s">
        <v>446</v>
      </c>
      <c r="H278" s="195">
        <v>26240.482</v>
      </c>
      <c r="I278" s="196"/>
      <c r="J278" s="196">
        <f>ROUND(I278*H278,2)</f>
        <v>0</v>
      </c>
      <c r="K278" s="197"/>
      <c r="L278" s="36"/>
      <c r="M278" s="198" t="s">
        <v>1</v>
      </c>
      <c r="N278" s="199" t="s">
        <v>47</v>
      </c>
      <c r="O278" s="200">
        <v>0.002</v>
      </c>
      <c r="P278" s="200">
        <f>O278*H278</f>
        <v>52.480964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02" t="s">
        <v>106</v>
      </c>
      <c r="AT278" s="202" t="s">
        <v>170</v>
      </c>
      <c r="AU278" s="202" t="s">
        <v>92</v>
      </c>
      <c r="AY278" s="16" t="s">
        <v>168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6" t="s">
        <v>90</v>
      </c>
      <c r="BK278" s="203">
        <f>ROUND(I278*H278,2)</f>
        <v>0</v>
      </c>
      <c r="BL278" s="16" t="s">
        <v>106</v>
      </c>
      <c r="BM278" s="202" t="s">
        <v>451</v>
      </c>
    </row>
    <row r="279" spans="2:51" s="13" customFormat="1" ht="12">
      <c r="B279" s="204"/>
      <c r="C279" s="205"/>
      <c r="D279" s="206" t="s">
        <v>174</v>
      </c>
      <c r="E279" s="205"/>
      <c r="F279" s="208" t="s">
        <v>452</v>
      </c>
      <c r="G279" s="205"/>
      <c r="H279" s="209">
        <v>26240.482</v>
      </c>
      <c r="I279" s="205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174</v>
      </c>
      <c r="AU279" s="214" t="s">
        <v>92</v>
      </c>
      <c r="AV279" s="13" t="s">
        <v>92</v>
      </c>
      <c r="AW279" s="13" t="s">
        <v>4</v>
      </c>
      <c r="AX279" s="13" t="s">
        <v>90</v>
      </c>
      <c r="AY279" s="214" t="s">
        <v>168</v>
      </c>
    </row>
    <row r="280" spans="1:65" s="2" customFormat="1" ht="33" customHeight="1">
      <c r="A280" s="31"/>
      <c r="B280" s="32"/>
      <c r="C280" s="191" t="s">
        <v>453</v>
      </c>
      <c r="D280" s="191" t="s">
        <v>170</v>
      </c>
      <c r="E280" s="192" t="s">
        <v>454</v>
      </c>
      <c r="F280" s="193" t="s">
        <v>455</v>
      </c>
      <c r="G280" s="194" t="s">
        <v>446</v>
      </c>
      <c r="H280" s="195">
        <v>1.234</v>
      </c>
      <c r="I280" s="196"/>
      <c r="J280" s="196">
        <f>ROUND(I280*H280,2)</f>
        <v>0</v>
      </c>
      <c r="K280" s="197"/>
      <c r="L280" s="36"/>
      <c r="M280" s="198" t="s">
        <v>1</v>
      </c>
      <c r="N280" s="199" t="s">
        <v>47</v>
      </c>
      <c r="O280" s="200">
        <v>0</v>
      </c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02" t="s">
        <v>106</v>
      </c>
      <c r="AT280" s="202" t="s">
        <v>170</v>
      </c>
      <c r="AU280" s="202" t="s">
        <v>92</v>
      </c>
      <c r="AY280" s="16" t="s">
        <v>168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6" t="s">
        <v>90</v>
      </c>
      <c r="BK280" s="203">
        <f>ROUND(I280*H280,2)</f>
        <v>0</v>
      </c>
      <c r="BL280" s="16" t="s">
        <v>106</v>
      </c>
      <c r="BM280" s="202" t="s">
        <v>456</v>
      </c>
    </row>
    <row r="281" spans="1:65" s="2" customFormat="1" ht="44.25" customHeight="1">
      <c r="A281" s="31"/>
      <c r="B281" s="32"/>
      <c r="C281" s="191" t="s">
        <v>457</v>
      </c>
      <c r="D281" s="191" t="s">
        <v>170</v>
      </c>
      <c r="E281" s="192" t="s">
        <v>458</v>
      </c>
      <c r="F281" s="193" t="s">
        <v>459</v>
      </c>
      <c r="G281" s="194" t="s">
        <v>446</v>
      </c>
      <c r="H281" s="195">
        <v>619.219</v>
      </c>
      <c r="I281" s="196"/>
      <c r="J281" s="196">
        <f>ROUND(I281*H281,2)</f>
        <v>0</v>
      </c>
      <c r="K281" s="197"/>
      <c r="L281" s="36"/>
      <c r="M281" s="198" t="s">
        <v>1</v>
      </c>
      <c r="N281" s="199" t="s">
        <v>47</v>
      </c>
      <c r="O281" s="200">
        <v>0</v>
      </c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02" t="s">
        <v>106</v>
      </c>
      <c r="AT281" s="202" t="s">
        <v>170</v>
      </c>
      <c r="AU281" s="202" t="s">
        <v>92</v>
      </c>
      <c r="AY281" s="16" t="s">
        <v>168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6" t="s">
        <v>90</v>
      </c>
      <c r="BK281" s="203">
        <f>ROUND(I281*H281,2)</f>
        <v>0</v>
      </c>
      <c r="BL281" s="16" t="s">
        <v>106</v>
      </c>
      <c r="BM281" s="202" t="s">
        <v>460</v>
      </c>
    </row>
    <row r="282" spans="2:51" s="13" customFormat="1" ht="12">
      <c r="B282" s="204"/>
      <c r="C282" s="205"/>
      <c r="D282" s="206" t="s">
        <v>174</v>
      </c>
      <c r="E282" s="207" t="s">
        <v>1</v>
      </c>
      <c r="F282" s="208" t="s">
        <v>461</v>
      </c>
      <c r="G282" s="205"/>
      <c r="H282" s="209">
        <v>619.219</v>
      </c>
      <c r="I282" s="205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174</v>
      </c>
      <c r="AU282" s="214" t="s">
        <v>92</v>
      </c>
      <c r="AV282" s="13" t="s">
        <v>92</v>
      </c>
      <c r="AW282" s="13" t="s">
        <v>39</v>
      </c>
      <c r="AX282" s="13" t="s">
        <v>90</v>
      </c>
      <c r="AY282" s="214" t="s">
        <v>168</v>
      </c>
    </row>
    <row r="283" spans="1:65" s="2" customFormat="1" ht="44.25" customHeight="1">
      <c r="A283" s="31"/>
      <c r="B283" s="32"/>
      <c r="C283" s="191" t="s">
        <v>462</v>
      </c>
      <c r="D283" s="191" t="s">
        <v>170</v>
      </c>
      <c r="E283" s="192" t="s">
        <v>463</v>
      </c>
      <c r="F283" s="193" t="s">
        <v>464</v>
      </c>
      <c r="G283" s="194" t="s">
        <v>446</v>
      </c>
      <c r="H283" s="195">
        <v>760.625</v>
      </c>
      <c r="I283" s="196"/>
      <c r="J283" s="196">
        <f>ROUND(I283*H283,2)</f>
        <v>0</v>
      </c>
      <c r="K283" s="197"/>
      <c r="L283" s="36"/>
      <c r="M283" s="198" t="s">
        <v>1</v>
      </c>
      <c r="N283" s="199" t="s">
        <v>47</v>
      </c>
      <c r="O283" s="200">
        <v>0</v>
      </c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02" t="s">
        <v>106</v>
      </c>
      <c r="AT283" s="202" t="s">
        <v>170</v>
      </c>
      <c r="AU283" s="202" t="s">
        <v>92</v>
      </c>
      <c r="AY283" s="16" t="s">
        <v>168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6" t="s">
        <v>90</v>
      </c>
      <c r="BK283" s="203">
        <f>ROUND(I283*H283,2)</f>
        <v>0</v>
      </c>
      <c r="BL283" s="16" t="s">
        <v>106</v>
      </c>
      <c r="BM283" s="202" t="s">
        <v>465</v>
      </c>
    </row>
    <row r="284" spans="2:51" s="13" customFormat="1" ht="12">
      <c r="B284" s="204"/>
      <c r="C284" s="205"/>
      <c r="D284" s="206" t="s">
        <v>174</v>
      </c>
      <c r="E284" s="207" t="s">
        <v>1</v>
      </c>
      <c r="F284" s="208" t="s">
        <v>466</v>
      </c>
      <c r="G284" s="205"/>
      <c r="H284" s="209">
        <v>760.625</v>
      </c>
      <c r="I284" s="205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174</v>
      </c>
      <c r="AU284" s="214" t="s">
        <v>92</v>
      </c>
      <c r="AV284" s="13" t="s">
        <v>92</v>
      </c>
      <c r="AW284" s="13" t="s">
        <v>39</v>
      </c>
      <c r="AX284" s="13" t="s">
        <v>90</v>
      </c>
      <c r="AY284" s="214" t="s">
        <v>168</v>
      </c>
    </row>
    <row r="285" spans="2:63" s="12" customFormat="1" ht="22.9" customHeight="1">
      <c r="B285" s="176"/>
      <c r="C285" s="177"/>
      <c r="D285" s="178" t="s">
        <v>81</v>
      </c>
      <c r="E285" s="189" t="s">
        <v>467</v>
      </c>
      <c r="F285" s="189" t="s">
        <v>468</v>
      </c>
      <c r="G285" s="177"/>
      <c r="H285" s="177"/>
      <c r="I285" s="177"/>
      <c r="J285" s="190">
        <f>BK285</f>
        <v>0</v>
      </c>
      <c r="K285" s="177"/>
      <c r="L285" s="181"/>
      <c r="M285" s="182"/>
      <c r="N285" s="183"/>
      <c r="O285" s="183"/>
      <c r="P285" s="184">
        <f>SUM(P286:P288)</f>
        <v>18.21855</v>
      </c>
      <c r="Q285" s="183"/>
      <c r="R285" s="184">
        <f>SUM(R286:R288)</f>
        <v>0</v>
      </c>
      <c r="S285" s="183"/>
      <c r="T285" s="185">
        <f>SUM(T286:T288)</f>
        <v>0</v>
      </c>
      <c r="AR285" s="186" t="s">
        <v>90</v>
      </c>
      <c r="AT285" s="187" t="s">
        <v>81</v>
      </c>
      <c r="AU285" s="187" t="s">
        <v>90</v>
      </c>
      <c r="AY285" s="186" t="s">
        <v>168</v>
      </c>
      <c r="BK285" s="188">
        <f>SUM(BK286:BK288)</f>
        <v>0</v>
      </c>
    </row>
    <row r="286" spans="1:65" s="2" customFormat="1" ht="33" customHeight="1">
      <c r="A286" s="31"/>
      <c r="B286" s="32"/>
      <c r="C286" s="191" t="s">
        <v>469</v>
      </c>
      <c r="D286" s="191" t="s">
        <v>170</v>
      </c>
      <c r="E286" s="192" t="s">
        <v>470</v>
      </c>
      <c r="F286" s="193" t="s">
        <v>471</v>
      </c>
      <c r="G286" s="194" t="s">
        <v>446</v>
      </c>
      <c r="H286" s="195">
        <v>173.51</v>
      </c>
      <c r="I286" s="196"/>
      <c r="J286" s="196">
        <f>ROUND(I286*H286,2)</f>
        <v>0</v>
      </c>
      <c r="K286" s="197"/>
      <c r="L286" s="36"/>
      <c r="M286" s="198" t="s">
        <v>1</v>
      </c>
      <c r="N286" s="199" t="s">
        <v>47</v>
      </c>
      <c r="O286" s="200">
        <v>0.066</v>
      </c>
      <c r="P286" s="200">
        <f>O286*H286</f>
        <v>11.45166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02" t="s">
        <v>106</v>
      </c>
      <c r="AT286" s="202" t="s">
        <v>170</v>
      </c>
      <c r="AU286" s="202" t="s">
        <v>92</v>
      </c>
      <c r="AY286" s="16" t="s">
        <v>168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6" t="s">
        <v>90</v>
      </c>
      <c r="BK286" s="203">
        <f>ROUND(I286*H286,2)</f>
        <v>0</v>
      </c>
      <c r="BL286" s="16" t="s">
        <v>106</v>
      </c>
      <c r="BM286" s="202" t="s">
        <v>472</v>
      </c>
    </row>
    <row r="287" spans="1:65" s="2" customFormat="1" ht="33" customHeight="1">
      <c r="A287" s="31"/>
      <c r="B287" s="32"/>
      <c r="C287" s="191" t="s">
        <v>473</v>
      </c>
      <c r="D287" s="191" t="s">
        <v>170</v>
      </c>
      <c r="E287" s="192" t="s">
        <v>474</v>
      </c>
      <c r="F287" s="193" t="s">
        <v>475</v>
      </c>
      <c r="G287" s="194" t="s">
        <v>446</v>
      </c>
      <c r="H287" s="195">
        <v>173.51</v>
      </c>
      <c r="I287" s="196"/>
      <c r="J287" s="196">
        <f>ROUND(I287*H287,2)</f>
        <v>0</v>
      </c>
      <c r="K287" s="197"/>
      <c r="L287" s="36"/>
      <c r="M287" s="198" t="s">
        <v>1</v>
      </c>
      <c r="N287" s="199" t="s">
        <v>47</v>
      </c>
      <c r="O287" s="200">
        <v>0.02</v>
      </c>
      <c r="P287" s="200">
        <f>O287*H287</f>
        <v>3.4701999999999997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02" t="s">
        <v>106</v>
      </c>
      <c r="AT287" s="202" t="s">
        <v>170</v>
      </c>
      <c r="AU287" s="202" t="s">
        <v>92</v>
      </c>
      <c r="AY287" s="16" t="s">
        <v>168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6" t="s">
        <v>90</v>
      </c>
      <c r="BK287" s="203">
        <f>ROUND(I287*H287,2)</f>
        <v>0</v>
      </c>
      <c r="BL287" s="16" t="s">
        <v>106</v>
      </c>
      <c r="BM287" s="202" t="s">
        <v>476</v>
      </c>
    </row>
    <row r="288" spans="1:65" s="2" customFormat="1" ht="33" customHeight="1">
      <c r="A288" s="31"/>
      <c r="B288" s="32"/>
      <c r="C288" s="191" t="s">
        <v>477</v>
      </c>
      <c r="D288" s="191" t="s">
        <v>170</v>
      </c>
      <c r="E288" s="192" t="s">
        <v>478</v>
      </c>
      <c r="F288" s="193" t="s">
        <v>479</v>
      </c>
      <c r="G288" s="194" t="s">
        <v>446</v>
      </c>
      <c r="H288" s="195">
        <v>173.51</v>
      </c>
      <c r="I288" s="196"/>
      <c r="J288" s="196">
        <f>ROUND(I288*H288,2)</f>
        <v>0</v>
      </c>
      <c r="K288" s="197"/>
      <c r="L288" s="36"/>
      <c r="M288" s="238" t="s">
        <v>1</v>
      </c>
      <c r="N288" s="239" t="s">
        <v>47</v>
      </c>
      <c r="O288" s="240">
        <v>0.019</v>
      </c>
      <c r="P288" s="240">
        <f>O288*H288</f>
        <v>3.29669</v>
      </c>
      <c r="Q288" s="240">
        <v>0</v>
      </c>
      <c r="R288" s="240">
        <f>Q288*H288</f>
        <v>0</v>
      </c>
      <c r="S288" s="240">
        <v>0</v>
      </c>
      <c r="T288" s="241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02" t="s">
        <v>106</v>
      </c>
      <c r="AT288" s="202" t="s">
        <v>170</v>
      </c>
      <c r="AU288" s="202" t="s">
        <v>92</v>
      </c>
      <c r="AY288" s="16" t="s">
        <v>168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6" t="s">
        <v>90</v>
      </c>
      <c r="BK288" s="203">
        <f>ROUND(I288*H288,2)</f>
        <v>0</v>
      </c>
      <c r="BL288" s="16" t="s">
        <v>106</v>
      </c>
      <c r="BM288" s="202" t="s">
        <v>480</v>
      </c>
    </row>
    <row r="289" spans="1:31" s="2" customFormat="1" ht="6.95" customHeight="1">
      <c r="A289" s="31"/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36"/>
      <c r="M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</sheetData>
  <sheetProtection formatColumns="0" formatRows="0" autoFilter="0"/>
  <autoFilter ref="C122:K288"/>
  <mergeCells count="9">
    <mergeCell ref="E86:H86"/>
    <mergeCell ref="E113:H113"/>
    <mergeCell ref="E115:H115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7"/>
  <sheetViews>
    <sheetView showGridLines="0" workbookViewId="0" topLeftCell="A110">
      <selection activeCell="I122" sqref="I122:I19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95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481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17</v>
      </c>
      <c r="G11" s="31"/>
      <c r="H11" s="31"/>
      <c r="I11" s="117" t="s">
        <v>18</v>
      </c>
      <c r="J11" s="107" t="s">
        <v>19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21.75" customHeight="1">
      <c r="A13" s="31"/>
      <c r="B13" s="36"/>
      <c r="C13" s="31"/>
      <c r="D13" s="119" t="s">
        <v>23</v>
      </c>
      <c r="E13" s="31"/>
      <c r="F13" s="120" t="s">
        <v>24</v>
      </c>
      <c r="G13" s="31"/>
      <c r="H13" s="31"/>
      <c r="I13" s="119" t="s">
        <v>25</v>
      </c>
      <c r="J13" s="120" t="s">
        <v>26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ROUND(J119,2)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ROUND((SUM(BE119:BE196)),2)</f>
        <v>0</v>
      </c>
      <c r="G33" s="31"/>
      <c r="H33" s="31"/>
      <c r="I33" s="130">
        <v>0.21</v>
      </c>
      <c r="J33" s="129">
        <f>ROUND(((SUM(BE119:BE196))*I33),2)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ROUND((SUM(BF119:BF196)),2)</f>
        <v>0</v>
      </c>
      <c r="G34" s="31"/>
      <c r="H34" s="31"/>
      <c r="I34" s="130">
        <v>0.15</v>
      </c>
      <c r="J34" s="129">
        <f>ROUND(((SUM(BF119:BF196))*I34),2)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ROUND((SUM(BG119:BG196)),2)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ROUND((SUM(BH119:BH196)),2)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ROUND((SUM(BI119:BI196)),2)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2" customHeight="1" hidden="1">
      <c r="A85" s="31"/>
      <c r="B85" s="32"/>
      <c r="C85" s="27" t="s">
        <v>138</v>
      </c>
      <c r="D85" s="33"/>
      <c r="E85" s="33"/>
      <c r="F85" s="33"/>
      <c r="G85" s="33"/>
      <c r="H85" s="3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6.5" customHeight="1" hidden="1">
      <c r="A86" s="31"/>
      <c r="B86" s="32"/>
      <c r="C86" s="33"/>
      <c r="D86" s="33"/>
      <c r="E86" s="267" t="str">
        <f>E9</f>
        <v>SO 102 - Dopravní značení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6.95" customHeight="1" hidden="1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7" t="s">
        <v>20</v>
      </c>
      <c r="D88" s="33"/>
      <c r="E88" s="33"/>
      <c r="F88" s="25" t="str">
        <f>F12</f>
        <v>Chomutov</v>
      </c>
      <c r="G88" s="33"/>
      <c r="H88" s="33"/>
      <c r="I88" s="27" t="s">
        <v>22</v>
      </c>
      <c r="J88" s="63">
        <f>IF(J12="","",J12)</f>
        <v>44539</v>
      </c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25.7" customHeight="1" hidden="1">
      <c r="A90" s="31"/>
      <c r="B90" s="32"/>
      <c r="C90" s="27" t="s">
        <v>27</v>
      </c>
      <c r="D90" s="33"/>
      <c r="E90" s="33"/>
      <c r="F90" s="25" t="str">
        <f>E15</f>
        <v>Statutární město Chomutov</v>
      </c>
      <c r="G90" s="33"/>
      <c r="H90" s="33"/>
      <c r="I90" s="27" t="s">
        <v>35</v>
      </c>
      <c r="J90" s="29" t="str">
        <f>E21</f>
        <v>SWARCO TRAFFIC CZ s.r.o.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7" t="s">
        <v>33</v>
      </c>
      <c r="D91" s="33"/>
      <c r="E91" s="33"/>
      <c r="F91" s="25" t="str">
        <f>IF(E18="","",E18)</f>
        <v xml:space="preserve"> </v>
      </c>
      <c r="G91" s="33"/>
      <c r="H91" s="33"/>
      <c r="I91" s="27" t="s">
        <v>40</v>
      </c>
      <c r="J91" s="29" t="str">
        <f>E24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0.35" customHeight="1" hidden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9.25" customHeight="1" hidden="1">
      <c r="A93" s="31"/>
      <c r="B93" s="32"/>
      <c r="C93" s="149" t="s">
        <v>141</v>
      </c>
      <c r="D93" s="150"/>
      <c r="E93" s="150"/>
      <c r="F93" s="150"/>
      <c r="G93" s="150"/>
      <c r="H93" s="150"/>
      <c r="I93" s="150"/>
      <c r="J93" s="151" t="s">
        <v>142</v>
      </c>
      <c r="K93" s="150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22.9" customHeight="1" hidden="1">
      <c r="A95" s="31"/>
      <c r="B95" s="32"/>
      <c r="C95" s="152" t="s">
        <v>143</v>
      </c>
      <c r="D95" s="33"/>
      <c r="E95" s="33"/>
      <c r="F95" s="33"/>
      <c r="G95" s="33"/>
      <c r="H95" s="33"/>
      <c r="I95" s="33"/>
      <c r="J95" s="81">
        <f>J119</f>
        <v>0</v>
      </c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U95" s="16" t="s">
        <v>144</v>
      </c>
    </row>
    <row r="96" spans="2:12" s="9" customFormat="1" ht="24.95" customHeight="1" hidden="1">
      <c r="B96" s="153"/>
      <c r="C96" s="154"/>
      <c r="D96" s="155" t="s">
        <v>145</v>
      </c>
      <c r="E96" s="156"/>
      <c r="F96" s="156"/>
      <c r="G96" s="156"/>
      <c r="H96" s="156"/>
      <c r="I96" s="156"/>
      <c r="J96" s="157">
        <f>J120</f>
        <v>0</v>
      </c>
      <c r="K96" s="154"/>
      <c r="L96" s="158"/>
    </row>
    <row r="97" spans="2:12" s="10" customFormat="1" ht="19.9" customHeight="1" hidden="1">
      <c r="B97" s="159"/>
      <c r="C97" s="101"/>
      <c r="D97" s="160" t="s">
        <v>150</v>
      </c>
      <c r="E97" s="161"/>
      <c r="F97" s="161"/>
      <c r="G97" s="161"/>
      <c r="H97" s="161"/>
      <c r="I97" s="161"/>
      <c r="J97" s="162">
        <f>J121</f>
        <v>0</v>
      </c>
      <c r="K97" s="101"/>
      <c r="L97" s="163"/>
    </row>
    <row r="98" spans="2:12" s="10" customFormat="1" ht="19.9" customHeight="1" hidden="1">
      <c r="B98" s="159"/>
      <c r="C98" s="101"/>
      <c r="D98" s="160" t="s">
        <v>151</v>
      </c>
      <c r="E98" s="161"/>
      <c r="F98" s="161"/>
      <c r="G98" s="161"/>
      <c r="H98" s="161"/>
      <c r="I98" s="161"/>
      <c r="J98" s="162">
        <f>J189</f>
        <v>0</v>
      </c>
      <c r="K98" s="101"/>
      <c r="L98" s="163"/>
    </row>
    <row r="99" spans="2:12" s="10" customFormat="1" ht="19.9" customHeight="1" hidden="1">
      <c r="B99" s="159"/>
      <c r="C99" s="101"/>
      <c r="D99" s="160" t="s">
        <v>152</v>
      </c>
      <c r="E99" s="161"/>
      <c r="F99" s="161"/>
      <c r="G99" s="161"/>
      <c r="H99" s="161"/>
      <c r="I99" s="161"/>
      <c r="J99" s="162">
        <f>J193</f>
        <v>0</v>
      </c>
      <c r="K99" s="101"/>
      <c r="L99" s="163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2" t="s">
        <v>153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7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6.25" customHeight="1">
      <c r="A109" s="31"/>
      <c r="B109" s="32"/>
      <c r="C109" s="33"/>
      <c r="D109" s="33"/>
      <c r="E109" s="303" t="str">
        <f>E7</f>
        <v>REKONSTRUKCE KŘIŽOVATKY ULIC CIHLÁŘSKÁ x MORAVSKÁ, CHOMUTOV</v>
      </c>
      <c r="F109" s="304"/>
      <c r="G109" s="304"/>
      <c r="H109" s="304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138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7" t="str">
        <f>E9</f>
        <v>SO 102 - Dopravní značení</v>
      </c>
      <c r="F111" s="302"/>
      <c r="G111" s="302"/>
      <c r="H111" s="30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7" t="s">
        <v>20</v>
      </c>
      <c r="D113" s="33"/>
      <c r="E113" s="33"/>
      <c r="F113" s="25" t="str">
        <f>F12</f>
        <v>Chomutov</v>
      </c>
      <c r="G113" s="33"/>
      <c r="H113" s="33"/>
      <c r="I113" s="27" t="s">
        <v>22</v>
      </c>
      <c r="J113" s="63">
        <f>IF(J12="","",J12)</f>
        <v>44539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5.7" customHeight="1">
      <c r="A115" s="31"/>
      <c r="B115" s="32"/>
      <c r="C115" s="27" t="s">
        <v>27</v>
      </c>
      <c r="D115" s="33"/>
      <c r="E115" s="33"/>
      <c r="F115" s="25" t="str">
        <f>E15</f>
        <v>Statutární město Chomutov</v>
      </c>
      <c r="G115" s="33"/>
      <c r="H115" s="33"/>
      <c r="I115" s="27" t="s">
        <v>35</v>
      </c>
      <c r="J115" s="29" t="str">
        <f>E21</f>
        <v>SWARCO TRAFFIC CZ s.r.o.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7" t="s">
        <v>33</v>
      </c>
      <c r="D116" s="33"/>
      <c r="E116" s="33"/>
      <c r="F116" s="25" t="str">
        <f>IF(E18="","",E18)</f>
        <v xml:space="preserve"> </v>
      </c>
      <c r="G116" s="33"/>
      <c r="H116" s="33"/>
      <c r="I116" s="27" t="s">
        <v>40</v>
      </c>
      <c r="J116" s="29" t="str">
        <f>E24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1" customFormat="1" ht="29.25" customHeight="1">
      <c r="A118" s="164"/>
      <c r="B118" s="165"/>
      <c r="C118" s="166" t="s">
        <v>154</v>
      </c>
      <c r="D118" s="167" t="s">
        <v>67</v>
      </c>
      <c r="E118" s="167" t="s">
        <v>63</v>
      </c>
      <c r="F118" s="167" t="s">
        <v>64</v>
      </c>
      <c r="G118" s="167" t="s">
        <v>155</v>
      </c>
      <c r="H118" s="167" t="s">
        <v>156</v>
      </c>
      <c r="I118" s="167" t="s">
        <v>157</v>
      </c>
      <c r="J118" s="168" t="s">
        <v>142</v>
      </c>
      <c r="K118" s="169" t="s">
        <v>158</v>
      </c>
      <c r="L118" s="170"/>
      <c r="M118" s="72" t="s">
        <v>1</v>
      </c>
      <c r="N118" s="73" t="s">
        <v>46</v>
      </c>
      <c r="O118" s="73" t="s">
        <v>159</v>
      </c>
      <c r="P118" s="73" t="s">
        <v>160</v>
      </c>
      <c r="Q118" s="73" t="s">
        <v>161</v>
      </c>
      <c r="R118" s="73" t="s">
        <v>162</v>
      </c>
      <c r="S118" s="73" t="s">
        <v>163</v>
      </c>
      <c r="T118" s="74" t="s">
        <v>164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9" customHeight="1">
      <c r="A119" s="31"/>
      <c r="B119" s="32"/>
      <c r="C119" s="79" t="s">
        <v>165</v>
      </c>
      <c r="D119" s="33"/>
      <c r="E119" s="33"/>
      <c r="F119" s="33"/>
      <c r="G119" s="33"/>
      <c r="H119" s="33"/>
      <c r="I119" s="33"/>
      <c r="J119" s="171">
        <f>BK119</f>
        <v>0</v>
      </c>
      <c r="K119" s="33"/>
      <c r="L119" s="36"/>
      <c r="M119" s="75"/>
      <c r="N119" s="172"/>
      <c r="O119" s="76"/>
      <c r="P119" s="173">
        <f>P120</f>
        <v>45.907092999999996</v>
      </c>
      <c r="Q119" s="76"/>
      <c r="R119" s="173">
        <f>R120</f>
        <v>0.4627395</v>
      </c>
      <c r="S119" s="76"/>
      <c r="T119" s="174">
        <f>T120</f>
        <v>10.652000000000001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81</v>
      </c>
      <c r="AU119" s="16" t="s">
        <v>144</v>
      </c>
      <c r="BK119" s="175">
        <f>BK120</f>
        <v>0</v>
      </c>
    </row>
    <row r="120" spans="2:63" s="12" customFormat="1" ht="25.9" customHeight="1">
      <c r="B120" s="176"/>
      <c r="C120" s="177"/>
      <c r="D120" s="178" t="s">
        <v>81</v>
      </c>
      <c r="E120" s="179" t="s">
        <v>166</v>
      </c>
      <c r="F120" s="179" t="s">
        <v>167</v>
      </c>
      <c r="G120" s="177"/>
      <c r="H120" s="177"/>
      <c r="I120" s="177"/>
      <c r="J120" s="180">
        <f>BK120</f>
        <v>0</v>
      </c>
      <c r="K120" s="177"/>
      <c r="L120" s="181"/>
      <c r="M120" s="182"/>
      <c r="N120" s="183"/>
      <c r="O120" s="183"/>
      <c r="P120" s="184">
        <f>P121+P189+P193</f>
        <v>45.907092999999996</v>
      </c>
      <c r="Q120" s="183"/>
      <c r="R120" s="184">
        <f>R121+R189+R193</f>
        <v>0.4627395</v>
      </c>
      <c r="S120" s="183"/>
      <c r="T120" s="185">
        <f>T121+T189+T193</f>
        <v>10.652000000000001</v>
      </c>
      <c r="AR120" s="186" t="s">
        <v>90</v>
      </c>
      <c r="AT120" s="187" t="s">
        <v>81</v>
      </c>
      <c r="AU120" s="187" t="s">
        <v>82</v>
      </c>
      <c r="AY120" s="186" t="s">
        <v>168</v>
      </c>
      <c r="BK120" s="188">
        <f>BK121+BK189+BK193</f>
        <v>0</v>
      </c>
    </row>
    <row r="121" spans="2:63" s="12" customFormat="1" ht="22.9" customHeight="1">
      <c r="B121" s="176"/>
      <c r="C121" s="177"/>
      <c r="D121" s="178" t="s">
        <v>81</v>
      </c>
      <c r="E121" s="189" t="s">
        <v>207</v>
      </c>
      <c r="F121" s="189" t="s">
        <v>356</v>
      </c>
      <c r="G121" s="177"/>
      <c r="H121" s="177"/>
      <c r="I121" s="177"/>
      <c r="J121" s="190">
        <f>BK121</f>
        <v>0</v>
      </c>
      <c r="K121" s="177"/>
      <c r="L121" s="181"/>
      <c r="M121" s="182"/>
      <c r="N121" s="183"/>
      <c r="O121" s="183"/>
      <c r="P121" s="184">
        <f>SUM(P122:P188)</f>
        <v>44.91045</v>
      </c>
      <c r="Q121" s="183"/>
      <c r="R121" s="184">
        <f>SUM(R122:R188)</f>
        <v>0.4627395</v>
      </c>
      <c r="S121" s="183"/>
      <c r="T121" s="185">
        <f>SUM(T122:T188)</f>
        <v>10.652000000000001</v>
      </c>
      <c r="AR121" s="186" t="s">
        <v>90</v>
      </c>
      <c r="AT121" s="187" t="s">
        <v>81</v>
      </c>
      <c r="AU121" s="187" t="s">
        <v>90</v>
      </c>
      <c r="AY121" s="186" t="s">
        <v>168</v>
      </c>
      <c r="BK121" s="188">
        <f>SUM(BK122:BK188)</f>
        <v>0</v>
      </c>
    </row>
    <row r="122" spans="1:65" s="2" customFormat="1" ht="21.75" customHeight="1">
      <c r="A122" s="31"/>
      <c r="B122" s="32"/>
      <c r="C122" s="191" t="s">
        <v>90</v>
      </c>
      <c r="D122" s="191" t="s">
        <v>170</v>
      </c>
      <c r="E122" s="192" t="s">
        <v>482</v>
      </c>
      <c r="F122" s="193" t="s">
        <v>483</v>
      </c>
      <c r="G122" s="194" t="s">
        <v>346</v>
      </c>
      <c r="H122" s="195">
        <v>10</v>
      </c>
      <c r="I122" s="196"/>
      <c r="J122" s="196">
        <f>ROUND(I122*H122,2)</f>
        <v>0</v>
      </c>
      <c r="K122" s="197"/>
      <c r="L122" s="36"/>
      <c r="M122" s="198" t="s">
        <v>1</v>
      </c>
      <c r="N122" s="199" t="s">
        <v>47</v>
      </c>
      <c r="O122" s="200">
        <v>0.2</v>
      </c>
      <c r="P122" s="200">
        <f>O122*H122</f>
        <v>2</v>
      </c>
      <c r="Q122" s="200">
        <v>0.0007</v>
      </c>
      <c r="R122" s="200">
        <f>Q122*H122</f>
        <v>0.007</v>
      </c>
      <c r="S122" s="200">
        <v>0</v>
      </c>
      <c r="T122" s="201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2" t="s">
        <v>106</v>
      </c>
      <c r="AT122" s="202" t="s">
        <v>170</v>
      </c>
      <c r="AU122" s="202" t="s">
        <v>92</v>
      </c>
      <c r="AY122" s="16" t="s">
        <v>168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6" t="s">
        <v>90</v>
      </c>
      <c r="BK122" s="203">
        <f>ROUND(I122*H122,2)</f>
        <v>0</v>
      </c>
      <c r="BL122" s="16" t="s">
        <v>106</v>
      </c>
      <c r="BM122" s="202" t="s">
        <v>484</v>
      </c>
    </row>
    <row r="123" spans="2:51" s="13" customFormat="1" ht="12">
      <c r="B123" s="204"/>
      <c r="C123" s="205"/>
      <c r="D123" s="206" t="s">
        <v>174</v>
      </c>
      <c r="E123" s="207" t="s">
        <v>1</v>
      </c>
      <c r="F123" s="208" t="s">
        <v>485</v>
      </c>
      <c r="G123" s="205"/>
      <c r="H123" s="209">
        <v>2</v>
      </c>
      <c r="I123" s="205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174</v>
      </c>
      <c r="AU123" s="214" t="s">
        <v>92</v>
      </c>
      <c r="AV123" s="13" t="s">
        <v>92</v>
      </c>
      <c r="AW123" s="13" t="s">
        <v>39</v>
      </c>
      <c r="AX123" s="13" t="s">
        <v>82</v>
      </c>
      <c r="AY123" s="214" t="s">
        <v>168</v>
      </c>
    </row>
    <row r="124" spans="2:51" s="13" customFormat="1" ht="12">
      <c r="B124" s="204"/>
      <c r="C124" s="205"/>
      <c r="D124" s="206" t="s">
        <v>174</v>
      </c>
      <c r="E124" s="207" t="s">
        <v>1</v>
      </c>
      <c r="F124" s="208" t="s">
        <v>486</v>
      </c>
      <c r="G124" s="205"/>
      <c r="H124" s="209">
        <v>1</v>
      </c>
      <c r="I124" s="205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174</v>
      </c>
      <c r="AU124" s="214" t="s">
        <v>92</v>
      </c>
      <c r="AV124" s="13" t="s">
        <v>92</v>
      </c>
      <c r="AW124" s="13" t="s">
        <v>39</v>
      </c>
      <c r="AX124" s="13" t="s">
        <v>82</v>
      </c>
      <c r="AY124" s="214" t="s">
        <v>168</v>
      </c>
    </row>
    <row r="125" spans="2:51" s="13" customFormat="1" ht="12">
      <c r="B125" s="204"/>
      <c r="C125" s="205"/>
      <c r="D125" s="206" t="s">
        <v>174</v>
      </c>
      <c r="E125" s="207" t="s">
        <v>1</v>
      </c>
      <c r="F125" s="208" t="s">
        <v>487</v>
      </c>
      <c r="G125" s="205"/>
      <c r="H125" s="209">
        <v>2</v>
      </c>
      <c r="I125" s="205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174</v>
      </c>
      <c r="AU125" s="214" t="s">
        <v>92</v>
      </c>
      <c r="AV125" s="13" t="s">
        <v>92</v>
      </c>
      <c r="AW125" s="13" t="s">
        <v>39</v>
      </c>
      <c r="AX125" s="13" t="s">
        <v>82</v>
      </c>
      <c r="AY125" s="214" t="s">
        <v>168</v>
      </c>
    </row>
    <row r="126" spans="2:51" s="13" customFormat="1" ht="12">
      <c r="B126" s="204"/>
      <c r="C126" s="205"/>
      <c r="D126" s="206" t="s">
        <v>174</v>
      </c>
      <c r="E126" s="207" t="s">
        <v>1</v>
      </c>
      <c r="F126" s="208" t="s">
        <v>488</v>
      </c>
      <c r="G126" s="205"/>
      <c r="H126" s="209">
        <v>1</v>
      </c>
      <c r="I126" s="205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174</v>
      </c>
      <c r="AU126" s="214" t="s">
        <v>92</v>
      </c>
      <c r="AV126" s="13" t="s">
        <v>92</v>
      </c>
      <c r="AW126" s="13" t="s">
        <v>39</v>
      </c>
      <c r="AX126" s="13" t="s">
        <v>82</v>
      </c>
      <c r="AY126" s="214" t="s">
        <v>168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489</v>
      </c>
      <c r="G127" s="205"/>
      <c r="H127" s="209">
        <v>1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82</v>
      </c>
      <c r="AY127" s="214" t="s">
        <v>168</v>
      </c>
    </row>
    <row r="128" spans="2:51" s="13" customFormat="1" ht="12">
      <c r="B128" s="204"/>
      <c r="C128" s="205"/>
      <c r="D128" s="206" t="s">
        <v>174</v>
      </c>
      <c r="E128" s="207" t="s">
        <v>1</v>
      </c>
      <c r="F128" s="208" t="s">
        <v>490</v>
      </c>
      <c r="G128" s="205"/>
      <c r="H128" s="209">
        <v>1</v>
      </c>
      <c r="I128" s="205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174</v>
      </c>
      <c r="AU128" s="214" t="s">
        <v>92</v>
      </c>
      <c r="AV128" s="13" t="s">
        <v>92</v>
      </c>
      <c r="AW128" s="13" t="s">
        <v>39</v>
      </c>
      <c r="AX128" s="13" t="s">
        <v>82</v>
      </c>
      <c r="AY128" s="214" t="s">
        <v>168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491</v>
      </c>
      <c r="G129" s="205"/>
      <c r="H129" s="209">
        <v>1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82</v>
      </c>
      <c r="AY129" s="214" t="s">
        <v>168</v>
      </c>
    </row>
    <row r="130" spans="2:51" s="13" customFormat="1" ht="12">
      <c r="B130" s="204"/>
      <c r="C130" s="205"/>
      <c r="D130" s="206" t="s">
        <v>174</v>
      </c>
      <c r="E130" s="207" t="s">
        <v>1</v>
      </c>
      <c r="F130" s="208" t="s">
        <v>492</v>
      </c>
      <c r="G130" s="205"/>
      <c r="H130" s="209">
        <v>1</v>
      </c>
      <c r="I130" s="205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174</v>
      </c>
      <c r="AU130" s="214" t="s">
        <v>92</v>
      </c>
      <c r="AV130" s="13" t="s">
        <v>92</v>
      </c>
      <c r="AW130" s="13" t="s">
        <v>39</v>
      </c>
      <c r="AX130" s="13" t="s">
        <v>82</v>
      </c>
      <c r="AY130" s="214" t="s">
        <v>168</v>
      </c>
    </row>
    <row r="131" spans="2:51" s="14" customFormat="1" ht="12">
      <c r="B131" s="215"/>
      <c r="C131" s="216"/>
      <c r="D131" s="206" t="s">
        <v>174</v>
      </c>
      <c r="E131" s="217" t="s">
        <v>1</v>
      </c>
      <c r="F131" s="218" t="s">
        <v>189</v>
      </c>
      <c r="G131" s="216"/>
      <c r="H131" s="219">
        <v>10</v>
      </c>
      <c r="I131" s="216"/>
      <c r="J131" s="216"/>
      <c r="K131" s="216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174</v>
      </c>
      <c r="AU131" s="224" t="s">
        <v>92</v>
      </c>
      <c r="AV131" s="14" t="s">
        <v>106</v>
      </c>
      <c r="AW131" s="14" t="s">
        <v>39</v>
      </c>
      <c r="AX131" s="14" t="s">
        <v>90</v>
      </c>
      <c r="AY131" s="224" t="s">
        <v>168</v>
      </c>
    </row>
    <row r="132" spans="1:65" s="2" customFormat="1" ht="16.5" customHeight="1">
      <c r="A132" s="31"/>
      <c r="B132" s="32"/>
      <c r="C132" s="225" t="s">
        <v>92</v>
      </c>
      <c r="D132" s="225" t="s">
        <v>233</v>
      </c>
      <c r="E132" s="226" t="s">
        <v>493</v>
      </c>
      <c r="F132" s="227" t="s">
        <v>494</v>
      </c>
      <c r="G132" s="228" t="s">
        <v>346</v>
      </c>
      <c r="H132" s="229">
        <v>1</v>
      </c>
      <c r="I132" s="230"/>
      <c r="J132" s="230">
        <f>ROUND(I132*H132,2)</f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>O132*H132</f>
        <v>0</v>
      </c>
      <c r="Q132" s="200">
        <v>0.004</v>
      </c>
      <c r="R132" s="200">
        <f>Q132*H132</f>
        <v>0.004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203</v>
      </c>
      <c r="AT132" s="202" t="s">
        <v>233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106</v>
      </c>
      <c r="BM132" s="202" t="s">
        <v>495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486</v>
      </c>
      <c r="G133" s="205"/>
      <c r="H133" s="209">
        <v>1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90</v>
      </c>
      <c r="AY133" s="214" t="s">
        <v>168</v>
      </c>
    </row>
    <row r="134" spans="1:65" s="2" customFormat="1" ht="16.5" customHeight="1">
      <c r="A134" s="31"/>
      <c r="B134" s="32"/>
      <c r="C134" s="225" t="s">
        <v>103</v>
      </c>
      <c r="D134" s="225" t="s">
        <v>233</v>
      </c>
      <c r="E134" s="226" t="s">
        <v>496</v>
      </c>
      <c r="F134" s="227" t="s">
        <v>497</v>
      </c>
      <c r="G134" s="228" t="s">
        <v>346</v>
      </c>
      <c r="H134" s="229">
        <v>2</v>
      </c>
      <c r="I134" s="230"/>
      <c r="J134" s="230">
        <f>ROUND(I134*H134,2)</f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>O134*H134</f>
        <v>0</v>
      </c>
      <c r="Q134" s="200">
        <v>0.004</v>
      </c>
      <c r="R134" s="200">
        <f>Q134*H134</f>
        <v>0.008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203</v>
      </c>
      <c r="AT134" s="202" t="s">
        <v>233</v>
      </c>
      <c r="AU134" s="202" t="s">
        <v>92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106</v>
      </c>
      <c r="BM134" s="202" t="s">
        <v>498</v>
      </c>
    </row>
    <row r="135" spans="2:51" s="13" customFormat="1" ht="12">
      <c r="B135" s="204"/>
      <c r="C135" s="205"/>
      <c r="D135" s="206" t="s">
        <v>174</v>
      </c>
      <c r="E135" s="207" t="s">
        <v>1</v>
      </c>
      <c r="F135" s="208" t="s">
        <v>485</v>
      </c>
      <c r="G135" s="205"/>
      <c r="H135" s="209">
        <v>2</v>
      </c>
      <c r="I135" s="205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174</v>
      </c>
      <c r="AU135" s="214" t="s">
        <v>92</v>
      </c>
      <c r="AV135" s="13" t="s">
        <v>92</v>
      </c>
      <c r="AW135" s="13" t="s">
        <v>39</v>
      </c>
      <c r="AX135" s="13" t="s">
        <v>90</v>
      </c>
      <c r="AY135" s="214" t="s">
        <v>168</v>
      </c>
    </row>
    <row r="136" spans="1:65" s="2" customFormat="1" ht="21.75" customHeight="1">
      <c r="A136" s="31"/>
      <c r="B136" s="32"/>
      <c r="C136" s="225" t="s">
        <v>106</v>
      </c>
      <c r="D136" s="225" t="s">
        <v>233</v>
      </c>
      <c r="E136" s="226" t="s">
        <v>499</v>
      </c>
      <c r="F136" s="227" t="s">
        <v>500</v>
      </c>
      <c r="G136" s="228" t="s">
        <v>346</v>
      </c>
      <c r="H136" s="229">
        <v>4</v>
      </c>
      <c r="I136" s="230"/>
      <c r="J136" s="230">
        <f>ROUND(I136*H136,2)</f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>O136*H136</f>
        <v>0</v>
      </c>
      <c r="Q136" s="200">
        <v>0.0025</v>
      </c>
      <c r="R136" s="200">
        <f>Q136*H136</f>
        <v>0.01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203</v>
      </c>
      <c r="AT136" s="202" t="s">
        <v>233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106</v>
      </c>
      <c r="BM136" s="202" t="s">
        <v>501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487</v>
      </c>
      <c r="G137" s="205"/>
      <c r="H137" s="209">
        <v>2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3" customFormat="1" ht="12">
      <c r="B138" s="204"/>
      <c r="C138" s="205"/>
      <c r="D138" s="206" t="s">
        <v>174</v>
      </c>
      <c r="E138" s="207" t="s">
        <v>1</v>
      </c>
      <c r="F138" s="208" t="s">
        <v>488</v>
      </c>
      <c r="G138" s="205"/>
      <c r="H138" s="209">
        <v>1</v>
      </c>
      <c r="I138" s="205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174</v>
      </c>
      <c r="AU138" s="214" t="s">
        <v>92</v>
      </c>
      <c r="AV138" s="13" t="s">
        <v>92</v>
      </c>
      <c r="AW138" s="13" t="s">
        <v>39</v>
      </c>
      <c r="AX138" s="13" t="s">
        <v>82</v>
      </c>
      <c r="AY138" s="214" t="s">
        <v>168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489</v>
      </c>
      <c r="G139" s="205"/>
      <c r="H139" s="209">
        <v>1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82</v>
      </c>
      <c r="AY139" s="214" t="s">
        <v>168</v>
      </c>
    </row>
    <row r="140" spans="2:51" s="14" customFormat="1" ht="12">
      <c r="B140" s="215"/>
      <c r="C140" s="216"/>
      <c r="D140" s="206" t="s">
        <v>174</v>
      </c>
      <c r="E140" s="217" t="s">
        <v>1</v>
      </c>
      <c r="F140" s="218" t="s">
        <v>189</v>
      </c>
      <c r="G140" s="216"/>
      <c r="H140" s="219">
        <v>4</v>
      </c>
      <c r="I140" s="216"/>
      <c r="J140" s="216"/>
      <c r="K140" s="216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174</v>
      </c>
      <c r="AU140" s="224" t="s">
        <v>92</v>
      </c>
      <c r="AV140" s="14" t="s">
        <v>106</v>
      </c>
      <c r="AW140" s="14" t="s">
        <v>39</v>
      </c>
      <c r="AX140" s="14" t="s">
        <v>90</v>
      </c>
      <c r="AY140" s="224" t="s">
        <v>168</v>
      </c>
    </row>
    <row r="141" spans="1:65" s="2" customFormat="1" ht="21.75" customHeight="1">
      <c r="A141" s="31"/>
      <c r="B141" s="32"/>
      <c r="C141" s="225" t="s">
        <v>109</v>
      </c>
      <c r="D141" s="225" t="s">
        <v>233</v>
      </c>
      <c r="E141" s="226" t="s">
        <v>502</v>
      </c>
      <c r="F141" s="227" t="s">
        <v>503</v>
      </c>
      <c r="G141" s="228" t="s">
        <v>346</v>
      </c>
      <c r="H141" s="229">
        <v>1</v>
      </c>
      <c r="I141" s="230"/>
      <c r="J141" s="230">
        <f>ROUND(I141*H141,2)</f>
        <v>0</v>
      </c>
      <c r="K141" s="231"/>
      <c r="L141" s="232"/>
      <c r="M141" s="233" t="s">
        <v>1</v>
      </c>
      <c r="N141" s="234" t="s">
        <v>47</v>
      </c>
      <c r="O141" s="200">
        <v>0</v>
      </c>
      <c r="P141" s="200">
        <f>O141*H141</f>
        <v>0</v>
      </c>
      <c r="Q141" s="200">
        <v>0.0045</v>
      </c>
      <c r="R141" s="200">
        <f>Q141*H141</f>
        <v>0.0045</v>
      </c>
      <c r="S141" s="200">
        <v>0</v>
      </c>
      <c r="T141" s="201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203</v>
      </c>
      <c r="AT141" s="202" t="s">
        <v>233</v>
      </c>
      <c r="AU141" s="202" t="s">
        <v>92</v>
      </c>
      <c r="AY141" s="16" t="s">
        <v>168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6" t="s">
        <v>90</v>
      </c>
      <c r="BK141" s="203">
        <f>ROUND(I141*H141,2)</f>
        <v>0</v>
      </c>
      <c r="BL141" s="16" t="s">
        <v>106</v>
      </c>
      <c r="BM141" s="202" t="s">
        <v>504</v>
      </c>
    </row>
    <row r="142" spans="2:51" s="13" customFormat="1" ht="12">
      <c r="B142" s="204"/>
      <c r="C142" s="205"/>
      <c r="D142" s="206" t="s">
        <v>174</v>
      </c>
      <c r="E142" s="207" t="s">
        <v>1</v>
      </c>
      <c r="F142" s="208" t="s">
        <v>492</v>
      </c>
      <c r="G142" s="205"/>
      <c r="H142" s="209">
        <v>1</v>
      </c>
      <c r="I142" s="205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174</v>
      </c>
      <c r="AU142" s="214" t="s">
        <v>92</v>
      </c>
      <c r="AV142" s="13" t="s">
        <v>92</v>
      </c>
      <c r="AW142" s="13" t="s">
        <v>39</v>
      </c>
      <c r="AX142" s="13" t="s">
        <v>90</v>
      </c>
      <c r="AY142" s="214" t="s">
        <v>168</v>
      </c>
    </row>
    <row r="143" spans="1:65" s="2" customFormat="1" ht="16.5" customHeight="1">
      <c r="A143" s="31"/>
      <c r="B143" s="32"/>
      <c r="C143" s="225" t="s">
        <v>194</v>
      </c>
      <c r="D143" s="225" t="s">
        <v>233</v>
      </c>
      <c r="E143" s="226" t="s">
        <v>505</v>
      </c>
      <c r="F143" s="227" t="s">
        <v>506</v>
      </c>
      <c r="G143" s="228" t="s">
        <v>346</v>
      </c>
      <c r="H143" s="229">
        <v>1</v>
      </c>
      <c r="I143" s="230"/>
      <c r="J143" s="230">
        <f>ROUND(I143*H143,2)</f>
        <v>0</v>
      </c>
      <c r="K143" s="231"/>
      <c r="L143" s="232"/>
      <c r="M143" s="233" t="s">
        <v>1</v>
      </c>
      <c r="N143" s="234" t="s">
        <v>47</v>
      </c>
      <c r="O143" s="200">
        <v>0</v>
      </c>
      <c r="P143" s="200">
        <f>O143*H143</f>
        <v>0</v>
      </c>
      <c r="Q143" s="200">
        <v>0.0017</v>
      </c>
      <c r="R143" s="200">
        <f>Q143*H143</f>
        <v>0.0017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203</v>
      </c>
      <c r="AT143" s="202" t="s">
        <v>233</v>
      </c>
      <c r="AU143" s="202" t="s">
        <v>92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106</v>
      </c>
      <c r="BM143" s="202" t="s">
        <v>507</v>
      </c>
    </row>
    <row r="144" spans="2:51" s="13" customFormat="1" ht="12">
      <c r="B144" s="204"/>
      <c r="C144" s="205"/>
      <c r="D144" s="206" t="s">
        <v>174</v>
      </c>
      <c r="E144" s="207" t="s">
        <v>1</v>
      </c>
      <c r="F144" s="208" t="s">
        <v>490</v>
      </c>
      <c r="G144" s="205"/>
      <c r="H144" s="209">
        <v>1</v>
      </c>
      <c r="I144" s="205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174</v>
      </c>
      <c r="AU144" s="214" t="s">
        <v>92</v>
      </c>
      <c r="AV144" s="13" t="s">
        <v>92</v>
      </c>
      <c r="AW144" s="13" t="s">
        <v>39</v>
      </c>
      <c r="AX144" s="13" t="s">
        <v>90</v>
      </c>
      <c r="AY144" s="214" t="s">
        <v>168</v>
      </c>
    </row>
    <row r="145" spans="1:65" s="2" customFormat="1" ht="21.75" customHeight="1">
      <c r="A145" s="31"/>
      <c r="B145" s="32"/>
      <c r="C145" s="225" t="s">
        <v>199</v>
      </c>
      <c r="D145" s="225" t="s">
        <v>233</v>
      </c>
      <c r="E145" s="226" t="s">
        <v>508</v>
      </c>
      <c r="F145" s="227" t="s">
        <v>509</v>
      </c>
      <c r="G145" s="228" t="s">
        <v>346</v>
      </c>
      <c r="H145" s="229">
        <v>1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47</v>
      </c>
      <c r="O145" s="200">
        <v>0</v>
      </c>
      <c r="P145" s="200">
        <f>O145*H145</f>
        <v>0</v>
      </c>
      <c r="Q145" s="200">
        <v>0.0069</v>
      </c>
      <c r="R145" s="200">
        <f>Q145*H145</f>
        <v>0.0069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203</v>
      </c>
      <c r="AT145" s="202" t="s">
        <v>233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106</v>
      </c>
      <c r="BM145" s="202" t="s">
        <v>510</v>
      </c>
    </row>
    <row r="146" spans="2:51" s="13" customFormat="1" ht="12">
      <c r="B146" s="204"/>
      <c r="C146" s="205"/>
      <c r="D146" s="206" t="s">
        <v>174</v>
      </c>
      <c r="E146" s="207" t="s">
        <v>1</v>
      </c>
      <c r="F146" s="208" t="s">
        <v>491</v>
      </c>
      <c r="G146" s="205"/>
      <c r="H146" s="209">
        <v>1</v>
      </c>
      <c r="I146" s="205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174</v>
      </c>
      <c r="AU146" s="214" t="s">
        <v>92</v>
      </c>
      <c r="AV146" s="13" t="s">
        <v>92</v>
      </c>
      <c r="AW146" s="13" t="s">
        <v>39</v>
      </c>
      <c r="AX146" s="13" t="s">
        <v>90</v>
      </c>
      <c r="AY146" s="214" t="s">
        <v>168</v>
      </c>
    </row>
    <row r="147" spans="1:65" s="2" customFormat="1" ht="21.75" customHeight="1">
      <c r="A147" s="31"/>
      <c r="B147" s="32"/>
      <c r="C147" s="191" t="s">
        <v>203</v>
      </c>
      <c r="D147" s="191" t="s">
        <v>170</v>
      </c>
      <c r="E147" s="192" t="s">
        <v>511</v>
      </c>
      <c r="F147" s="193" t="s">
        <v>512</v>
      </c>
      <c r="G147" s="194" t="s">
        <v>346</v>
      </c>
      <c r="H147" s="195">
        <v>2</v>
      </c>
      <c r="I147" s="196"/>
      <c r="J147" s="196">
        <f>ROUND(I147*H147,2)</f>
        <v>0</v>
      </c>
      <c r="K147" s="197"/>
      <c r="L147" s="36"/>
      <c r="M147" s="198" t="s">
        <v>1</v>
      </c>
      <c r="N147" s="199" t="s">
        <v>47</v>
      </c>
      <c r="O147" s="200">
        <v>0.416</v>
      </c>
      <c r="P147" s="200">
        <f>O147*H147</f>
        <v>0.832</v>
      </c>
      <c r="Q147" s="200">
        <v>0.10941</v>
      </c>
      <c r="R147" s="200">
        <f>Q147*H147</f>
        <v>0.21882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106</v>
      </c>
      <c r="AT147" s="202" t="s">
        <v>170</v>
      </c>
      <c r="AU147" s="202" t="s">
        <v>92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106</v>
      </c>
      <c r="BM147" s="202" t="s">
        <v>513</v>
      </c>
    </row>
    <row r="148" spans="1:65" s="2" customFormat="1" ht="21.75" customHeight="1">
      <c r="A148" s="31"/>
      <c r="B148" s="32"/>
      <c r="C148" s="225" t="s">
        <v>207</v>
      </c>
      <c r="D148" s="225" t="s">
        <v>233</v>
      </c>
      <c r="E148" s="226" t="s">
        <v>514</v>
      </c>
      <c r="F148" s="227" t="s">
        <v>515</v>
      </c>
      <c r="G148" s="228" t="s">
        <v>346</v>
      </c>
      <c r="H148" s="229">
        <v>2</v>
      </c>
      <c r="I148" s="230"/>
      <c r="J148" s="230">
        <f>ROUND(I148*H148,2)</f>
        <v>0</v>
      </c>
      <c r="K148" s="231"/>
      <c r="L148" s="232"/>
      <c r="M148" s="233" t="s">
        <v>1</v>
      </c>
      <c r="N148" s="234" t="s">
        <v>47</v>
      </c>
      <c r="O148" s="200">
        <v>0</v>
      </c>
      <c r="P148" s="200">
        <f>O148*H148</f>
        <v>0</v>
      </c>
      <c r="Q148" s="200">
        <v>0.0061</v>
      </c>
      <c r="R148" s="200">
        <f>Q148*H148</f>
        <v>0.0122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203</v>
      </c>
      <c r="AT148" s="202" t="s">
        <v>233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106</v>
      </c>
      <c r="BM148" s="202" t="s">
        <v>516</v>
      </c>
    </row>
    <row r="149" spans="1:65" s="2" customFormat="1" ht="16.5" customHeight="1">
      <c r="A149" s="31"/>
      <c r="B149" s="32"/>
      <c r="C149" s="225" t="s">
        <v>134</v>
      </c>
      <c r="D149" s="225" t="s">
        <v>233</v>
      </c>
      <c r="E149" s="226" t="s">
        <v>517</v>
      </c>
      <c r="F149" s="227" t="s">
        <v>518</v>
      </c>
      <c r="G149" s="228" t="s">
        <v>346</v>
      </c>
      <c r="H149" s="229">
        <v>2</v>
      </c>
      <c r="I149" s="230"/>
      <c r="J149" s="230">
        <f>ROUND(I149*H149,2)</f>
        <v>0</v>
      </c>
      <c r="K149" s="231"/>
      <c r="L149" s="232"/>
      <c r="M149" s="233" t="s">
        <v>1</v>
      </c>
      <c r="N149" s="234" t="s">
        <v>47</v>
      </c>
      <c r="O149" s="200">
        <v>0</v>
      </c>
      <c r="P149" s="200">
        <f>O149*H149</f>
        <v>0</v>
      </c>
      <c r="Q149" s="200">
        <v>0.0001</v>
      </c>
      <c r="R149" s="200">
        <f>Q149*H149</f>
        <v>0.0002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203</v>
      </c>
      <c r="AT149" s="202" t="s">
        <v>233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106</v>
      </c>
      <c r="BM149" s="202" t="s">
        <v>519</v>
      </c>
    </row>
    <row r="150" spans="1:65" s="2" customFormat="1" ht="21.75" customHeight="1">
      <c r="A150" s="31"/>
      <c r="B150" s="32"/>
      <c r="C150" s="225" t="s">
        <v>215</v>
      </c>
      <c r="D150" s="225" t="s">
        <v>233</v>
      </c>
      <c r="E150" s="226" t="s">
        <v>520</v>
      </c>
      <c r="F150" s="227" t="s">
        <v>521</v>
      </c>
      <c r="G150" s="228" t="s">
        <v>346</v>
      </c>
      <c r="H150" s="229">
        <v>8</v>
      </c>
      <c r="I150" s="230"/>
      <c r="J150" s="230">
        <f>ROUND(I150*H150,2)</f>
        <v>0</v>
      </c>
      <c r="K150" s="231"/>
      <c r="L150" s="232"/>
      <c r="M150" s="233" t="s">
        <v>1</v>
      </c>
      <c r="N150" s="234" t="s">
        <v>47</v>
      </c>
      <c r="O150" s="200">
        <v>0</v>
      </c>
      <c r="P150" s="200">
        <f>O150*H150</f>
        <v>0</v>
      </c>
      <c r="Q150" s="200">
        <v>0.00035</v>
      </c>
      <c r="R150" s="200">
        <f>Q150*H150</f>
        <v>0.0028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203</v>
      </c>
      <c r="AT150" s="202" t="s">
        <v>233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106</v>
      </c>
      <c r="BM150" s="202" t="s">
        <v>522</v>
      </c>
    </row>
    <row r="151" spans="1:65" s="2" customFormat="1" ht="21.75" customHeight="1">
      <c r="A151" s="31"/>
      <c r="B151" s="32"/>
      <c r="C151" s="191" t="s">
        <v>221</v>
      </c>
      <c r="D151" s="191" t="s">
        <v>170</v>
      </c>
      <c r="E151" s="192" t="s">
        <v>523</v>
      </c>
      <c r="F151" s="193" t="s">
        <v>524</v>
      </c>
      <c r="G151" s="194" t="s">
        <v>218</v>
      </c>
      <c r="H151" s="195">
        <v>90</v>
      </c>
      <c r="I151" s="196"/>
      <c r="J151" s="196">
        <f>ROUND(I151*H151,2)</f>
        <v>0</v>
      </c>
      <c r="K151" s="197"/>
      <c r="L151" s="36"/>
      <c r="M151" s="198" t="s">
        <v>1</v>
      </c>
      <c r="N151" s="199" t="s">
        <v>47</v>
      </c>
      <c r="O151" s="200">
        <v>0.003</v>
      </c>
      <c r="P151" s="200">
        <f>O151*H151</f>
        <v>0.27</v>
      </c>
      <c r="Q151" s="200">
        <v>0.00011</v>
      </c>
      <c r="R151" s="200">
        <f>Q151*H151</f>
        <v>0.0099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106</v>
      </c>
      <c r="AT151" s="202" t="s">
        <v>170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106</v>
      </c>
      <c r="BM151" s="202" t="s">
        <v>525</v>
      </c>
    </row>
    <row r="152" spans="2:51" s="13" customFormat="1" ht="12">
      <c r="B152" s="204"/>
      <c r="C152" s="205"/>
      <c r="D152" s="206" t="s">
        <v>174</v>
      </c>
      <c r="E152" s="207" t="s">
        <v>1</v>
      </c>
      <c r="F152" s="208" t="s">
        <v>526</v>
      </c>
      <c r="G152" s="205"/>
      <c r="H152" s="209">
        <v>90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174</v>
      </c>
      <c r="AU152" s="214" t="s">
        <v>92</v>
      </c>
      <c r="AV152" s="13" t="s">
        <v>92</v>
      </c>
      <c r="AW152" s="13" t="s">
        <v>39</v>
      </c>
      <c r="AX152" s="13" t="s">
        <v>90</v>
      </c>
      <c r="AY152" s="214" t="s">
        <v>168</v>
      </c>
    </row>
    <row r="153" spans="1:65" s="2" customFormat="1" ht="21.75" customHeight="1">
      <c r="A153" s="31"/>
      <c r="B153" s="32"/>
      <c r="C153" s="191" t="s">
        <v>225</v>
      </c>
      <c r="D153" s="191" t="s">
        <v>170</v>
      </c>
      <c r="E153" s="192" t="s">
        <v>527</v>
      </c>
      <c r="F153" s="193" t="s">
        <v>528</v>
      </c>
      <c r="G153" s="194" t="s">
        <v>218</v>
      </c>
      <c r="H153" s="195">
        <v>9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0.003</v>
      </c>
      <c r="P153" s="200">
        <f>O153*H153</f>
        <v>0.027</v>
      </c>
      <c r="Q153" s="200">
        <v>4E-05</v>
      </c>
      <c r="R153" s="200">
        <f>Q153*H153</f>
        <v>0.00036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106</v>
      </c>
      <c r="AT153" s="202" t="s">
        <v>170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106</v>
      </c>
      <c r="BM153" s="202" t="s">
        <v>529</v>
      </c>
    </row>
    <row r="154" spans="2:51" s="13" customFormat="1" ht="12">
      <c r="B154" s="204"/>
      <c r="C154" s="205"/>
      <c r="D154" s="206" t="s">
        <v>174</v>
      </c>
      <c r="E154" s="207" t="s">
        <v>1</v>
      </c>
      <c r="F154" s="208" t="s">
        <v>530</v>
      </c>
      <c r="G154" s="205"/>
      <c r="H154" s="209">
        <v>9</v>
      </c>
      <c r="I154" s="205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174</v>
      </c>
      <c r="AU154" s="214" t="s">
        <v>92</v>
      </c>
      <c r="AV154" s="13" t="s">
        <v>92</v>
      </c>
      <c r="AW154" s="13" t="s">
        <v>39</v>
      </c>
      <c r="AX154" s="13" t="s">
        <v>90</v>
      </c>
      <c r="AY154" s="214" t="s">
        <v>168</v>
      </c>
    </row>
    <row r="155" spans="1:65" s="2" customFormat="1" ht="21.75" customHeight="1">
      <c r="A155" s="31"/>
      <c r="B155" s="32"/>
      <c r="C155" s="191" t="s">
        <v>229</v>
      </c>
      <c r="D155" s="191" t="s">
        <v>170</v>
      </c>
      <c r="E155" s="192" t="s">
        <v>531</v>
      </c>
      <c r="F155" s="193" t="s">
        <v>532</v>
      </c>
      <c r="G155" s="194" t="s">
        <v>218</v>
      </c>
      <c r="H155" s="195">
        <v>33</v>
      </c>
      <c r="I155" s="196"/>
      <c r="J155" s="196">
        <f>ROUND(I155*H155,2)</f>
        <v>0</v>
      </c>
      <c r="K155" s="197"/>
      <c r="L155" s="36"/>
      <c r="M155" s="198" t="s">
        <v>1</v>
      </c>
      <c r="N155" s="199" t="s">
        <v>47</v>
      </c>
      <c r="O155" s="200">
        <v>0.003</v>
      </c>
      <c r="P155" s="200">
        <f>O155*H155</f>
        <v>0.099</v>
      </c>
      <c r="Q155" s="200">
        <v>0.00011</v>
      </c>
      <c r="R155" s="200">
        <f>Q155*H155</f>
        <v>0.00363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106</v>
      </c>
      <c r="AT155" s="202" t="s">
        <v>170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106</v>
      </c>
      <c r="BM155" s="202" t="s">
        <v>533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534</v>
      </c>
      <c r="G156" s="205"/>
      <c r="H156" s="209">
        <v>33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90</v>
      </c>
      <c r="AY156" s="214" t="s">
        <v>168</v>
      </c>
    </row>
    <row r="157" spans="1:65" s="2" customFormat="1" ht="21.75" customHeight="1">
      <c r="A157" s="31"/>
      <c r="B157" s="32"/>
      <c r="C157" s="191" t="s">
        <v>8</v>
      </c>
      <c r="D157" s="191" t="s">
        <v>170</v>
      </c>
      <c r="E157" s="192" t="s">
        <v>535</v>
      </c>
      <c r="F157" s="193" t="s">
        <v>536</v>
      </c>
      <c r="G157" s="194" t="s">
        <v>120</v>
      </c>
      <c r="H157" s="195">
        <v>82.95</v>
      </c>
      <c r="I157" s="196"/>
      <c r="J157" s="196">
        <f>ROUND(I157*H157,2)</f>
        <v>0</v>
      </c>
      <c r="K157" s="197"/>
      <c r="L157" s="36"/>
      <c r="M157" s="198" t="s">
        <v>1</v>
      </c>
      <c r="N157" s="199" t="s">
        <v>47</v>
      </c>
      <c r="O157" s="200">
        <v>0.108</v>
      </c>
      <c r="P157" s="200">
        <f>O157*H157</f>
        <v>8.9586</v>
      </c>
      <c r="Q157" s="200">
        <v>0.0006</v>
      </c>
      <c r="R157" s="200">
        <f>Q157*H157</f>
        <v>0.049769999999999995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106</v>
      </c>
      <c r="AT157" s="202" t="s">
        <v>170</v>
      </c>
      <c r="AU157" s="202" t="s">
        <v>92</v>
      </c>
      <c r="AY157" s="16" t="s">
        <v>168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90</v>
      </c>
      <c r="BK157" s="203">
        <f>ROUND(I157*H157,2)</f>
        <v>0</v>
      </c>
      <c r="BL157" s="16" t="s">
        <v>106</v>
      </c>
      <c r="BM157" s="202" t="s">
        <v>537</v>
      </c>
    </row>
    <row r="158" spans="2:51" s="13" customFormat="1" ht="12">
      <c r="B158" s="204"/>
      <c r="C158" s="205"/>
      <c r="D158" s="206" t="s">
        <v>174</v>
      </c>
      <c r="E158" s="207" t="s">
        <v>1</v>
      </c>
      <c r="F158" s="208" t="s">
        <v>538</v>
      </c>
      <c r="G158" s="205"/>
      <c r="H158" s="209">
        <v>61.25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39</v>
      </c>
      <c r="AX158" s="13" t="s">
        <v>82</v>
      </c>
      <c r="AY158" s="214" t="s">
        <v>168</v>
      </c>
    </row>
    <row r="159" spans="2:51" s="13" customFormat="1" ht="12">
      <c r="B159" s="204"/>
      <c r="C159" s="205"/>
      <c r="D159" s="206" t="s">
        <v>174</v>
      </c>
      <c r="E159" s="207" t="s">
        <v>1</v>
      </c>
      <c r="F159" s="208" t="s">
        <v>539</v>
      </c>
      <c r="G159" s="205"/>
      <c r="H159" s="209">
        <v>7.7</v>
      </c>
      <c r="I159" s="205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174</v>
      </c>
      <c r="AU159" s="214" t="s">
        <v>92</v>
      </c>
      <c r="AV159" s="13" t="s">
        <v>92</v>
      </c>
      <c r="AW159" s="13" t="s">
        <v>39</v>
      </c>
      <c r="AX159" s="13" t="s">
        <v>82</v>
      </c>
      <c r="AY159" s="214" t="s">
        <v>168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540</v>
      </c>
      <c r="G160" s="205"/>
      <c r="H160" s="209">
        <v>9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92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3" customFormat="1" ht="12">
      <c r="B161" s="204"/>
      <c r="C161" s="205"/>
      <c r="D161" s="206" t="s">
        <v>174</v>
      </c>
      <c r="E161" s="207" t="s">
        <v>1</v>
      </c>
      <c r="F161" s="208" t="s">
        <v>541</v>
      </c>
      <c r="G161" s="205"/>
      <c r="H161" s="209">
        <v>5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174</v>
      </c>
      <c r="AU161" s="214" t="s">
        <v>92</v>
      </c>
      <c r="AV161" s="13" t="s">
        <v>92</v>
      </c>
      <c r="AW161" s="13" t="s">
        <v>39</v>
      </c>
      <c r="AX161" s="13" t="s">
        <v>82</v>
      </c>
      <c r="AY161" s="214" t="s">
        <v>168</v>
      </c>
    </row>
    <row r="162" spans="2:51" s="14" customFormat="1" ht="12">
      <c r="B162" s="215"/>
      <c r="C162" s="216"/>
      <c r="D162" s="206" t="s">
        <v>174</v>
      </c>
      <c r="E162" s="217" t="s">
        <v>1</v>
      </c>
      <c r="F162" s="218" t="s">
        <v>189</v>
      </c>
      <c r="G162" s="216"/>
      <c r="H162" s="219">
        <v>82.95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174</v>
      </c>
      <c r="AU162" s="224" t="s">
        <v>92</v>
      </c>
      <c r="AV162" s="14" t="s">
        <v>106</v>
      </c>
      <c r="AW162" s="14" t="s">
        <v>39</v>
      </c>
      <c r="AX162" s="14" t="s">
        <v>90</v>
      </c>
      <c r="AY162" s="224" t="s">
        <v>168</v>
      </c>
    </row>
    <row r="163" spans="1:65" s="2" customFormat="1" ht="21.75" customHeight="1">
      <c r="A163" s="31"/>
      <c r="B163" s="32"/>
      <c r="C163" s="191" t="s">
        <v>239</v>
      </c>
      <c r="D163" s="191" t="s">
        <v>170</v>
      </c>
      <c r="E163" s="192" t="s">
        <v>542</v>
      </c>
      <c r="F163" s="193" t="s">
        <v>543</v>
      </c>
      <c r="G163" s="194" t="s">
        <v>218</v>
      </c>
      <c r="H163" s="195">
        <v>34.5</v>
      </c>
      <c r="I163" s="196"/>
      <c r="J163" s="196">
        <f>ROUND(I163*H163,2)</f>
        <v>0</v>
      </c>
      <c r="K163" s="197"/>
      <c r="L163" s="36"/>
      <c r="M163" s="198" t="s">
        <v>1</v>
      </c>
      <c r="N163" s="199" t="s">
        <v>47</v>
      </c>
      <c r="O163" s="200">
        <v>0.21</v>
      </c>
      <c r="P163" s="200">
        <f>O163*H163</f>
        <v>7.245</v>
      </c>
      <c r="Q163" s="200">
        <v>0.00354</v>
      </c>
      <c r="R163" s="200">
        <f>Q163*H163</f>
        <v>0.12213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106</v>
      </c>
      <c r="AT163" s="202" t="s">
        <v>170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106</v>
      </c>
      <c r="BM163" s="202" t="s">
        <v>544</v>
      </c>
    </row>
    <row r="164" spans="2:51" s="13" customFormat="1" ht="12">
      <c r="B164" s="204"/>
      <c r="C164" s="205"/>
      <c r="D164" s="206" t="s">
        <v>174</v>
      </c>
      <c r="E164" s="207" t="s">
        <v>1</v>
      </c>
      <c r="F164" s="208" t="s">
        <v>545</v>
      </c>
      <c r="G164" s="205"/>
      <c r="H164" s="209">
        <v>34.5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174</v>
      </c>
      <c r="AU164" s="214" t="s">
        <v>92</v>
      </c>
      <c r="AV164" s="13" t="s">
        <v>92</v>
      </c>
      <c r="AW164" s="13" t="s">
        <v>39</v>
      </c>
      <c r="AX164" s="13" t="s">
        <v>90</v>
      </c>
      <c r="AY164" s="214" t="s">
        <v>168</v>
      </c>
    </row>
    <row r="165" spans="1:65" s="2" customFormat="1" ht="16.5" customHeight="1">
      <c r="A165" s="31"/>
      <c r="B165" s="32"/>
      <c r="C165" s="191" t="s">
        <v>246</v>
      </c>
      <c r="D165" s="191" t="s">
        <v>170</v>
      </c>
      <c r="E165" s="192" t="s">
        <v>546</v>
      </c>
      <c r="F165" s="193" t="s">
        <v>547</v>
      </c>
      <c r="G165" s="194" t="s">
        <v>218</v>
      </c>
      <c r="H165" s="195">
        <v>166.5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0.016</v>
      </c>
      <c r="P165" s="200">
        <f>O165*H165</f>
        <v>2.664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106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106</v>
      </c>
      <c r="BM165" s="202" t="s">
        <v>548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526</v>
      </c>
      <c r="G166" s="205"/>
      <c r="H166" s="209">
        <v>90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82</v>
      </c>
      <c r="AY166" s="214" t="s">
        <v>168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530</v>
      </c>
      <c r="G167" s="205"/>
      <c r="H167" s="209">
        <v>9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534</v>
      </c>
      <c r="G168" s="205"/>
      <c r="H168" s="209">
        <v>33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82</v>
      </c>
      <c r="AY168" s="214" t="s">
        <v>168</v>
      </c>
    </row>
    <row r="169" spans="2:51" s="13" customFormat="1" ht="12">
      <c r="B169" s="204"/>
      <c r="C169" s="205"/>
      <c r="D169" s="206" t="s">
        <v>174</v>
      </c>
      <c r="E169" s="207" t="s">
        <v>1</v>
      </c>
      <c r="F169" s="208" t="s">
        <v>545</v>
      </c>
      <c r="G169" s="205"/>
      <c r="H169" s="209">
        <v>34.5</v>
      </c>
      <c r="I169" s="205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174</v>
      </c>
      <c r="AU169" s="214" t="s">
        <v>92</v>
      </c>
      <c r="AV169" s="13" t="s">
        <v>92</v>
      </c>
      <c r="AW169" s="13" t="s">
        <v>39</v>
      </c>
      <c r="AX169" s="13" t="s">
        <v>82</v>
      </c>
      <c r="AY169" s="214" t="s">
        <v>168</v>
      </c>
    </row>
    <row r="170" spans="2:51" s="14" customFormat="1" ht="12">
      <c r="B170" s="215"/>
      <c r="C170" s="216"/>
      <c r="D170" s="206" t="s">
        <v>174</v>
      </c>
      <c r="E170" s="217" t="s">
        <v>1</v>
      </c>
      <c r="F170" s="218" t="s">
        <v>189</v>
      </c>
      <c r="G170" s="216"/>
      <c r="H170" s="219">
        <v>166.5</v>
      </c>
      <c r="I170" s="216"/>
      <c r="J170" s="216"/>
      <c r="K170" s="216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174</v>
      </c>
      <c r="AU170" s="224" t="s">
        <v>92</v>
      </c>
      <c r="AV170" s="14" t="s">
        <v>106</v>
      </c>
      <c r="AW170" s="14" t="s">
        <v>39</v>
      </c>
      <c r="AX170" s="14" t="s">
        <v>90</v>
      </c>
      <c r="AY170" s="224" t="s">
        <v>168</v>
      </c>
    </row>
    <row r="171" spans="1:65" s="2" customFormat="1" ht="16.5" customHeight="1">
      <c r="A171" s="31"/>
      <c r="B171" s="32"/>
      <c r="C171" s="191" t="s">
        <v>251</v>
      </c>
      <c r="D171" s="191" t="s">
        <v>170</v>
      </c>
      <c r="E171" s="192" t="s">
        <v>549</v>
      </c>
      <c r="F171" s="193" t="s">
        <v>550</v>
      </c>
      <c r="G171" s="194" t="s">
        <v>120</v>
      </c>
      <c r="H171" s="195">
        <v>82.95</v>
      </c>
      <c r="I171" s="196"/>
      <c r="J171" s="196">
        <f>ROUND(I171*H171,2)</f>
        <v>0</v>
      </c>
      <c r="K171" s="197"/>
      <c r="L171" s="36"/>
      <c r="M171" s="198" t="s">
        <v>1</v>
      </c>
      <c r="N171" s="199" t="s">
        <v>47</v>
      </c>
      <c r="O171" s="200">
        <v>0.083</v>
      </c>
      <c r="P171" s="200">
        <f>O171*H171</f>
        <v>6.884850000000001</v>
      </c>
      <c r="Q171" s="200">
        <v>1E-05</v>
      </c>
      <c r="R171" s="200">
        <f>Q171*H171</f>
        <v>0.0008295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106</v>
      </c>
      <c r="AT171" s="202" t="s">
        <v>170</v>
      </c>
      <c r="AU171" s="202" t="s">
        <v>92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106</v>
      </c>
      <c r="BM171" s="202" t="s">
        <v>551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538</v>
      </c>
      <c r="G172" s="205"/>
      <c r="H172" s="209">
        <v>61.25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3" customFormat="1" ht="12">
      <c r="B173" s="204"/>
      <c r="C173" s="205"/>
      <c r="D173" s="206" t="s">
        <v>174</v>
      </c>
      <c r="E173" s="207" t="s">
        <v>1</v>
      </c>
      <c r="F173" s="208" t="s">
        <v>539</v>
      </c>
      <c r="G173" s="205"/>
      <c r="H173" s="209">
        <v>7.7</v>
      </c>
      <c r="I173" s="205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174</v>
      </c>
      <c r="AU173" s="214" t="s">
        <v>92</v>
      </c>
      <c r="AV173" s="13" t="s">
        <v>92</v>
      </c>
      <c r="AW173" s="13" t="s">
        <v>39</v>
      </c>
      <c r="AX173" s="13" t="s">
        <v>82</v>
      </c>
      <c r="AY173" s="214" t="s">
        <v>168</v>
      </c>
    </row>
    <row r="174" spans="2:51" s="13" customFormat="1" ht="12">
      <c r="B174" s="204"/>
      <c r="C174" s="205"/>
      <c r="D174" s="206" t="s">
        <v>174</v>
      </c>
      <c r="E174" s="207" t="s">
        <v>1</v>
      </c>
      <c r="F174" s="208" t="s">
        <v>540</v>
      </c>
      <c r="G174" s="205"/>
      <c r="H174" s="209">
        <v>9</v>
      </c>
      <c r="I174" s="205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174</v>
      </c>
      <c r="AU174" s="214" t="s">
        <v>92</v>
      </c>
      <c r="AV174" s="13" t="s">
        <v>92</v>
      </c>
      <c r="AW174" s="13" t="s">
        <v>39</v>
      </c>
      <c r="AX174" s="13" t="s">
        <v>82</v>
      </c>
      <c r="AY174" s="214" t="s">
        <v>168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541</v>
      </c>
      <c r="G175" s="205"/>
      <c r="H175" s="209">
        <v>5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82</v>
      </c>
      <c r="AY175" s="214" t="s">
        <v>168</v>
      </c>
    </row>
    <row r="176" spans="2:51" s="14" customFormat="1" ht="12">
      <c r="B176" s="215"/>
      <c r="C176" s="216"/>
      <c r="D176" s="206" t="s">
        <v>174</v>
      </c>
      <c r="E176" s="217" t="s">
        <v>1</v>
      </c>
      <c r="F176" s="218" t="s">
        <v>189</v>
      </c>
      <c r="G176" s="216"/>
      <c r="H176" s="219">
        <v>82.95</v>
      </c>
      <c r="I176" s="216"/>
      <c r="J176" s="216"/>
      <c r="K176" s="216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174</v>
      </c>
      <c r="AU176" s="224" t="s">
        <v>92</v>
      </c>
      <c r="AV176" s="14" t="s">
        <v>106</v>
      </c>
      <c r="AW176" s="14" t="s">
        <v>39</v>
      </c>
      <c r="AX176" s="14" t="s">
        <v>90</v>
      </c>
      <c r="AY176" s="224" t="s">
        <v>168</v>
      </c>
    </row>
    <row r="177" spans="1:65" s="2" customFormat="1" ht="16.5" customHeight="1">
      <c r="A177" s="31"/>
      <c r="B177" s="32"/>
      <c r="C177" s="191" t="s">
        <v>255</v>
      </c>
      <c r="D177" s="191" t="s">
        <v>170</v>
      </c>
      <c r="E177" s="192" t="s">
        <v>552</v>
      </c>
      <c r="F177" s="193" t="s">
        <v>553</v>
      </c>
      <c r="G177" s="194" t="s">
        <v>120</v>
      </c>
      <c r="H177" s="195">
        <v>1046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0.013</v>
      </c>
      <c r="P177" s="200">
        <f>O177*H177</f>
        <v>13.597999999999999</v>
      </c>
      <c r="Q177" s="200">
        <v>0</v>
      </c>
      <c r="R177" s="200">
        <f>Q177*H177</f>
        <v>0</v>
      </c>
      <c r="S177" s="200">
        <v>0.01</v>
      </c>
      <c r="T177" s="201">
        <f>S177*H177</f>
        <v>10.46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106</v>
      </c>
      <c r="AT177" s="202" t="s">
        <v>170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106</v>
      </c>
      <c r="BM177" s="202" t="s">
        <v>554</v>
      </c>
    </row>
    <row r="178" spans="1:65" s="2" customFormat="1" ht="21.75" customHeight="1">
      <c r="A178" s="31"/>
      <c r="B178" s="32"/>
      <c r="C178" s="191" t="s">
        <v>260</v>
      </c>
      <c r="D178" s="191" t="s">
        <v>170</v>
      </c>
      <c r="E178" s="192" t="s">
        <v>555</v>
      </c>
      <c r="F178" s="193" t="s">
        <v>556</v>
      </c>
      <c r="G178" s="194" t="s">
        <v>346</v>
      </c>
      <c r="H178" s="195">
        <v>2</v>
      </c>
      <c r="I178" s="196"/>
      <c r="J178" s="196">
        <f>ROUND(I178*H178,2)</f>
        <v>0</v>
      </c>
      <c r="K178" s="197"/>
      <c r="L178" s="36"/>
      <c r="M178" s="198" t="s">
        <v>1</v>
      </c>
      <c r="N178" s="199" t="s">
        <v>47</v>
      </c>
      <c r="O178" s="200">
        <v>0.557</v>
      </c>
      <c r="P178" s="200">
        <f>O178*H178</f>
        <v>1.114</v>
      </c>
      <c r="Q178" s="200">
        <v>0</v>
      </c>
      <c r="R178" s="200">
        <f>Q178*H178</f>
        <v>0</v>
      </c>
      <c r="S178" s="200">
        <v>0.082</v>
      </c>
      <c r="T178" s="201">
        <f>S178*H178</f>
        <v>0.164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92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557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488</v>
      </c>
      <c r="G179" s="205"/>
      <c r="H179" s="209">
        <v>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82</v>
      </c>
      <c r="AY179" s="214" t="s">
        <v>168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491</v>
      </c>
      <c r="G180" s="205"/>
      <c r="H180" s="209">
        <v>1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82</v>
      </c>
      <c r="AY180" s="214" t="s">
        <v>168</v>
      </c>
    </row>
    <row r="181" spans="2:51" s="14" customFormat="1" ht="12">
      <c r="B181" s="215"/>
      <c r="C181" s="216"/>
      <c r="D181" s="206" t="s">
        <v>174</v>
      </c>
      <c r="E181" s="217" t="s">
        <v>1</v>
      </c>
      <c r="F181" s="218" t="s">
        <v>189</v>
      </c>
      <c r="G181" s="216"/>
      <c r="H181" s="219">
        <v>2</v>
      </c>
      <c r="I181" s="216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174</v>
      </c>
      <c r="AU181" s="224" t="s">
        <v>92</v>
      </c>
      <c r="AV181" s="14" t="s">
        <v>106</v>
      </c>
      <c r="AW181" s="14" t="s">
        <v>39</v>
      </c>
      <c r="AX181" s="14" t="s">
        <v>90</v>
      </c>
      <c r="AY181" s="224" t="s">
        <v>168</v>
      </c>
    </row>
    <row r="182" spans="1:65" s="2" customFormat="1" ht="21.75" customHeight="1">
      <c r="A182" s="31"/>
      <c r="B182" s="32"/>
      <c r="C182" s="191" t="s">
        <v>7</v>
      </c>
      <c r="D182" s="191" t="s">
        <v>170</v>
      </c>
      <c r="E182" s="192" t="s">
        <v>558</v>
      </c>
      <c r="F182" s="193" t="s">
        <v>559</v>
      </c>
      <c r="G182" s="194" t="s">
        <v>346</v>
      </c>
      <c r="H182" s="195">
        <v>7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0.174</v>
      </c>
      <c r="P182" s="200">
        <f>O182*H182</f>
        <v>1.218</v>
      </c>
      <c r="Q182" s="200">
        <v>0</v>
      </c>
      <c r="R182" s="200">
        <f>Q182*H182</f>
        <v>0</v>
      </c>
      <c r="S182" s="200">
        <v>0.004</v>
      </c>
      <c r="T182" s="201">
        <f>S182*H182</f>
        <v>0.028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106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106</v>
      </c>
      <c r="BM182" s="202" t="s">
        <v>560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561</v>
      </c>
      <c r="G183" s="205"/>
      <c r="H183" s="209">
        <v>2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82</v>
      </c>
      <c r="AY183" s="214" t="s">
        <v>168</v>
      </c>
    </row>
    <row r="184" spans="2:51" s="13" customFormat="1" ht="12">
      <c r="B184" s="204"/>
      <c r="C184" s="205"/>
      <c r="D184" s="206" t="s">
        <v>174</v>
      </c>
      <c r="E184" s="207" t="s">
        <v>1</v>
      </c>
      <c r="F184" s="208" t="s">
        <v>562</v>
      </c>
      <c r="G184" s="205"/>
      <c r="H184" s="209">
        <v>1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174</v>
      </c>
      <c r="AU184" s="214" t="s">
        <v>92</v>
      </c>
      <c r="AV184" s="13" t="s">
        <v>92</v>
      </c>
      <c r="AW184" s="13" t="s">
        <v>39</v>
      </c>
      <c r="AX184" s="13" t="s">
        <v>82</v>
      </c>
      <c r="AY184" s="214" t="s">
        <v>168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563</v>
      </c>
      <c r="G185" s="205"/>
      <c r="H185" s="209">
        <v>2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92</v>
      </c>
      <c r="AV185" s="13" t="s">
        <v>92</v>
      </c>
      <c r="AW185" s="13" t="s">
        <v>39</v>
      </c>
      <c r="AX185" s="13" t="s">
        <v>82</v>
      </c>
      <c r="AY185" s="214" t="s">
        <v>168</v>
      </c>
    </row>
    <row r="186" spans="2:51" s="13" customFormat="1" ht="12">
      <c r="B186" s="204"/>
      <c r="C186" s="205"/>
      <c r="D186" s="206" t="s">
        <v>174</v>
      </c>
      <c r="E186" s="207" t="s">
        <v>1</v>
      </c>
      <c r="F186" s="208" t="s">
        <v>488</v>
      </c>
      <c r="G186" s="205"/>
      <c r="H186" s="209">
        <v>1</v>
      </c>
      <c r="I186" s="205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174</v>
      </c>
      <c r="AU186" s="214" t="s">
        <v>92</v>
      </c>
      <c r="AV186" s="13" t="s">
        <v>92</v>
      </c>
      <c r="AW186" s="13" t="s">
        <v>39</v>
      </c>
      <c r="AX186" s="13" t="s">
        <v>82</v>
      </c>
      <c r="AY186" s="214" t="s">
        <v>168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491</v>
      </c>
      <c r="G187" s="205"/>
      <c r="H187" s="209">
        <v>1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82</v>
      </c>
      <c r="AY187" s="214" t="s">
        <v>168</v>
      </c>
    </row>
    <row r="188" spans="2:51" s="14" customFormat="1" ht="12">
      <c r="B188" s="215"/>
      <c r="C188" s="216"/>
      <c r="D188" s="206" t="s">
        <v>174</v>
      </c>
      <c r="E188" s="217" t="s">
        <v>1</v>
      </c>
      <c r="F188" s="218" t="s">
        <v>189</v>
      </c>
      <c r="G188" s="216"/>
      <c r="H188" s="219">
        <v>7</v>
      </c>
      <c r="I188" s="216"/>
      <c r="J188" s="216"/>
      <c r="K188" s="216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174</v>
      </c>
      <c r="AU188" s="224" t="s">
        <v>92</v>
      </c>
      <c r="AV188" s="14" t="s">
        <v>106</v>
      </c>
      <c r="AW188" s="14" t="s">
        <v>39</v>
      </c>
      <c r="AX188" s="14" t="s">
        <v>90</v>
      </c>
      <c r="AY188" s="224" t="s">
        <v>168</v>
      </c>
    </row>
    <row r="189" spans="2:63" s="12" customFormat="1" ht="22.9" customHeight="1">
      <c r="B189" s="176"/>
      <c r="C189" s="177"/>
      <c r="D189" s="178" t="s">
        <v>81</v>
      </c>
      <c r="E189" s="189" t="s">
        <v>441</v>
      </c>
      <c r="F189" s="189" t="s">
        <v>442</v>
      </c>
      <c r="G189" s="177"/>
      <c r="H189" s="177"/>
      <c r="I189" s="177"/>
      <c r="J189" s="190">
        <f>BK189</f>
        <v>0</v>
      </c>
      <c r="K189" s="177"/>
      <c r="L189" s="181"/>
      <c r="M189" s="182"/>
      <c r="N189" s="183"/>
      <c r="O189" s="183"/>
      <c r="P189" s="184">
        <f>SUM(P190:P192)</f>
        <v>0.9480280000000001</v>
      </c>
      <c r="Q189" s="183"/>
      <c r="R189" s="184">
        <f>SUM(R190:R192)</f>
        <v>0</v>
      </c>
      <c r="S189" s="183"/>
      <c r="T189" s="185">
        <f>SUM(T190:T192)</f>
        <v>0</v>
      </c>
      <c r="AR189" s="186" t="s">
        <v>90</v>
      </c>
      <c r="AT189" s="187" t="s">
        <v>81</v>
      </c>
      <c r="AU189" s="187" t="s">
        <v>90</v>
      </c>
      <c r="AY189" s="186" t="s">
        <v>168</v>
      </c>
      <c r="BK189" s="188">
        <f>SUM(BK190:BK192)</f>
        <v>0</v>
      </c>
    </row>
    <row r="190" spans="1:65" s="2" customFormat="1" ht="21.75" customHeight="1">
      <c r="A190" s="31"/>
      <c r="B190" s="32"/>
      <c r="C190" s="191" t="s">
        <v>267</v>
      </c>
      <c r="D190" s="191" t="s">
        <v>170</v>
      </c>
      <c r="E190" s="192" t="s">
        <v>564</v>
      </c>
      <c r="F190" s="193" t="s">
        <v>565</v>
      </c>
      <c r="G190" s="194" t="s">
        <v>446</v>
      </c>
      <c r="H190" s="195">
        <v>10.652</v>
      </c>
      <c r="I190" s="196"/>
      <c r="J190" s="196">
        <f>ROUND(I190*H190,2)</f>
        <v>0</v>
      </c>
      <c r="K190" s="197"/>
      <c r="L190" s="36"/>
      <c r="M190" s="198" t="s">
        <v>1</v>
      </c>
      <c r="N190" s="199" t="s">
        <v>47</v>
      </c>
      <c r="O190" s="200">
        <v>0.032</v>
      </c>
      <c r="P190" s="200">
        <f>O190*H190</f>
        <v>0.340864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106</v>
      </c>
      <c r="AT190" s="202" t="s">
        <v>170</v>
      </c>
      <c r="AU190" s="202" t="s">
        <v>92</v>
      </c>
      <c r="AY190" s="16" t="s">
        <v>168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6" t="s">
        <v>90</v>
      </c>
      <c r="BK190" s="203">
        <f>ROUND(I190*H190,2)</f>
        <v>0</v>
      </c>
      <c r="BL190" s="16" t="s">
        <v>106</v>
      </c>
      <c r="BM190" s="202" t="s">
        <v>566</v>
      </c>
    </row>
    <row r="191" spans="1:65" s="2" customFormat="1" ht="21.75" customHeight="1">
      <c r="A191" s="31"/>
      <c r="B191" s="32"/>
      <c r="C191" s="191" t="s">
        <v>271</v>
      </c>
      <c r="D191" s="191" t="s">
        <v>170</v>
      </c>
      <c r="E191" s="192" t="s">
        <v>567</v>
      </c>
      <c r="F191" s="193" t="s">
        <v>568</v>
      </c>
      <c r="G191" s="194" t="s">
        <v>446</v>
      </c>
      <c r="H191" s="195">
        <v>202.388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0.003</v>
      </c>
      <c r="P191" s="200">
        <f>O191*H191</f>
        <v>0.607164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106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106</v>
      </c>
      <c r="BM191" s="202" t="s">
        <v>569</v>
      </c>
    </row>
    <row r="192" spans="2:51" s="13" customFormat="1" ht="12">
      <c r="B192" s="204"/>
      <c r="C192" s="205"/>
      <c r="D192" s="206" t="s">
        <v>174</v>
      </c>
      <c r="E192" s="205"/>
      <c r="F192" s="208" t="s">
        <v>570</v>
      </c>
      <c r="G192" s="205"/>
      <c r="H192" s="209">
        <v>202.388</v>
      </c>
      <c r="I192" s="205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174</v>
      </c>
      <c r="AU192" s="214" t="s">
        <v>92</v>
      </c>
      <c r="AV192" s="13" t="s">
        <v>92</v>
      </c>
      <c r="AW192" s="13" t="s">
        <v>4</v>
      </c>
      <c r="AX192" s="13" t="s">
        <v>90</v>
      </c>
      <c r="AY192" s="214" t="s">
        <v>168</v>
      </c>
    </row>
    <row r="193" spans="2:63" s="12" customFormat="1" ht="22.9" customHeight="1">
      <c r="B193" s="176"/>
      <c r="C193" s="177"/>
      <c r="D193" s="178" t="s">
        <v>81</v>
      </c>
      <c r="E193" s="189" t="s">
        <v>467</v>
      </c>
      <c r="F193" s="189" t="s">
        <v>468</v>
      </c>
      <c r="G193" s="177"/>
      <c r="H193" s="177"/>
      <c r="I193" s="177"/>
      <c r="J193" s="190">
        <f>BK193</f>
        <v>0</v>
      </c>
      <c r="K193" s="177"/>
      <c r="L193" s="181"/>
      <c r="M193" s="182"/>
      <c r="N193" s="183"/>
      <c r="O193" s="183"/>
      <c r="P193" s="184">
        <f>SUM(P194:P196)</f>
        <v>0.048615000000000005</v>
      </c>
      <c r="Q193" s="183"/>
      <c r="R193" s="184">
        <f>SUM(R194:R196)</f>
        <v>0</v>
      </c>
      <c r="S193" s="183"/>
      <c r="T193" s="185">
        <f>SUM(T194:T196)</f>
        <v>0</v>
      </c>
      <c r="AR193" s="186" t="s">
        <v>90</v>
      </c>
      <c r="AT193" s="187" t="s">
        <v>81</v>
      </c>
      <c r="AU193" s="187" t="s">
        <v>90</v>
      </c>
      <c r="AY193" s="186" t="s">
        <v>168</v>
      </c>
      <c r="BK193" s="188">
        <f>SUM(BK194:BK196)</f>
        <v>0</v>
      </c>
    </row>
    <row r="194" spans="1:65" s="2" customFormat="1" ht="33" customHeight="1">
      <c r="A194" s="31"/>
      <c r="B194" s="32"/>
      <c r="C194" s="191" t="s">
        <v>275</v>
      </c>
      <c r="D194" s="191" t="s">
        <v>170</v>
      </c>
      <c r="E194" s="192" t="s">
        <v>470</v>
      </c>
      <c r="F194" s="193" t="s">
        <v>471</v>
      </c>
      <c r="G194" s="194" t="s">
        <v>446</v>
      </c>
      <c r="H194" s="195">
        <v>0.463</v>
      </c>
      <c r="I194" s="196"/>
      <c r="J194" s="196">
        <f>ROUND(I194*H194,2)</f>
        <v>0</v>
      </c>
      <c r="K194" s="197"/>
      <c r="L194" s="36"/>
      <c r="M194" s="198" t="s">
        <v>1</v>
      </c>
      <c r="N194" s="199" t="s">
        <v>47</v>
      </c>
      <c r="O194" s="200">
        <v>0.066</v>
      </c>
      <c r="P194" s="200">
        <f>O194*H194</f>
        <v>0.030558000000000002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106</v>
      </c>
      <c r="AT194" s="202" t="s">
        <v>170</v>
      </c>
      <c r="AU194" s="202" t="s">
        <v>92</v>
      </c>
      <c r="AY194" s="16" t="s">
        <v>168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90</v>
      </c>
      <c r="BK194" s="203">
        <f>ROUND(I194*H194,2)</f>
        <v>0</v>
      </c>
      <c r="BL194" s="16" t="s">
        <v>106</v>
      </c>
      <c r="BM194" s="202" t="s">
        <v>571</v>
      </c>
    </row>
    <row r="195" spans="1:65" s="2" customFormat="1" ht="33" customHeight="1">
      <c r="A195" s="31"/>
      <c r="B195" s="32"/>
      <c r="C195" s="191" t="s">
        <v>279</v>
      </c>
      <c r="D195" s="191" t="s">
        <v>170</v>
      </c>
      <c r="E195" s="192" t="s">
        <v>474</v>
      </c>
      <c r="F195" s="193" t="s">
        <v>475</v>
      </c>
      <c r="G195" s="194" t="s">
        <v>446</v>
      </c>
      <c r="H195" s="195">
        <v>0.463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0.02</v>
      </c>
      <c r="P195" s="200">
        <f>O195*H195</f>
        <v>0.009260000000000001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572</v>
      </c>
    </row>
    <row r="196" spans="1:65" s="2" customFormat="1" ht="33" customHeight="1">
      <c r="A196" s="31"/>
      <c r="B196" s="32"/>
      <c r="C196" s="191" t="s">
        <v>283</v>
      </c>
      <c r="D196" s="191" t="s">
        <v>170</v>
      </c>
      <c r="E196" s="192" t="s">
        <v>478</v>
      </c>
      <c r="F196" s="193" t="s">
        <v>479</v>
      </c>
      <c r="G196" s="194" t="s">
        <v>446</v>
      </c>
      <c r="H196" s="195">
        <v>0.463</v>
      </c>
      <c r="I196" s="196"/>
      <c r="J196" s="196">
        <f>ROUND(I196*H196,2)</f>
        <v>0</v>
      </c>
      <c r="K196" s="197"/>
      <c r="L196" s="36"/>
      <c r="M196" s="238" t="s">
        <v>1</v>
      </c>
      <c r="N196" s="239" t="s">
        <v>47</v>
      </c>
      <c r="O196" s="240">
        <v>0.019</v>
      </c>
      <c r="P196" s="240">
        <f>O196*H196</f>
        <v>0.008797000000000001</v>
      </c>
      <c r="Q196" s="240">
        <v>0</v>
      </c>
      <c r="R196" s="240">
        <f>Q196*H196</f>
        <v>0</v>
      </c>
      <c r="S196" s="240">
        <v>0</v>
      </c>
      <c r="T196" s="24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106</v>
      </c>
      <c r="AT196" s="202" t="s">
        <v>170</v>
      </c>
      <c r="AU196" s="202" t="s">
        <v>92</v>
      </c>
      <c r="AY196" s="16" t="s">
        <v>168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90</v>
      </c>
      <c r="BK196" s="203">
        <f>ROUND(I196*H196,2)</f>
        <v>0</v>
      </c>
      <c r="BL196" s="16" t="s">
        <v>106</v>
      </c>
      <c r="BM196" s="202" t="s">
        <v>573</v>
      </c>
    </row>
    <row r="197" spans="1:31" s="2" customFormat="1" ht="6.95" customHeight="1">
      <c r="A197" s="31"/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36"/>
      <c r="M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</sheetData>
  <sheetProtection formatColumns="0" formatRows="0" autoFilter="0"/>
  <autoFilter ref="C118:K196"/>
  <mergeCells count="9">
    <mergeCell ref="E86:H86"/>
    <mergeCell ref="E109:H109"/>
    <mergeCell ref="E111:H111"/>
    <mergeCell ref="L2:V2"/>
    <mergeCell ref="E7:H7"/>
    <mergeCell ref="E9:H9"/>
    <mergeCell ref="E18:H18"/>
    <mergeCell ref="E27:H27"/>
    <mergeCell ref="E84:H84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0"/>
  <sheetViews>
    <sheetView showGridLines="0" tabSelected="1" workbookViewId="0" topLeftCell="A21">
      <selection activeCell="W146" sqref="W14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100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1375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ROUND(J124,2)</f>
        <v>1000000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ROUND((SUM(BE124:BE148)),2)</f>
        <v>1000000</v>
      </c>
      <c r="G35" s="31"/>
      <c r="H35" s="31"/>
      <c r="I35" s="130">
        <v>0.21</v>
      </c>
      <c r="J35" s="129">
        <f>ROUND(((SUM(BE124:BE148))*I35),2)</f>
        <v>210000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ROUND((SUM(BF124:BF148)),2)</f>
        <v>0</v>
      </c>
      <c r="G36" s="31"/>
      <c r="H36" s="31"/>
      <c r="I36" s="130">
        <v>0.15</v>
      </c>
      <c r="J36" s="129">
        <f>ROUND(((SUM(BF124:BF148))*I36),2)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ROUND((SUM(BG124:BG148)),2)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ROUND((SUM(BH124:BH148)),2)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ROUND((SUM(BI124:BI148)),2)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1210000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Ostatní náklady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J124</f>
        <v>1000000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576</v>
      </c>
      <c r="E98" s="156"/>
      <c r="F98" s="156"/>
      <c r="G98" s="156"/>
      <c r="H98" s="156"/>
      <c r="I98" s="156"/>
      <c r="J98" s="157">
        <f>J125</f>
        <v>1000000</v>
      </c>
      <c r="K98" s="154"/>
      <c r="L98" s="158"/>
    </row>
    <row r="99" spans="2:12" s="10" customFormat="1" ht="19.9" customHeight="1" hidden="1">
      <c r="B99" s="159"/>
      <c r="C99" s="101"/>
      <c r="D99" s="160" t="s">
        <v>577</v>
      </c>
      <c r="E99" s="161"/>
      <c r="F99" s="161"/>
      <c r="G99" s="161"/>
      <c r="H99" s="161"/>
      <c r="I99" s="161"/>
      <c r="J99" s="162">
        <f>J126</f>
        <v>1000000</v>
      </c>
      <c r="K99" s="101"/>
      <c r="L99" s="163"/>
    </row>
    <row r="100" spans="2:12" s="10" customFormat="1" ht="14.85" customHeight="1" hidden="1">
      <c r="B100" s="159"/>
      <c r="C100" s="101"/>
      <c r="D100" s="160" t="s">
        <v>578</v>
      </c>
      <c r="E100" s="161"/>
      <c r="F100" s="161"/>
      <c r="G100" s="161"/>
      <c r="H100" s="161"/>
      <c r="I100" s="161"/>
      <c r="J100" s="162">
        <f>J133</f>
        <v>0</v>
      </c>
      <c r="K100" s="101"/>
      <c r="L100" s="163"/>
    </row>
    <row r="101" spans="2:12" s="10" customFormat="1" ht="14.85" customHeight="1" hidden="1">
      <c r="B101" s="159"/>
      <c r="C101" s="101"/>
      <c r="D101" s="160" t="s">
        <v>579</v>
      </c>
      <c r="E101" s="161"/>
      <c r="F101" s="161"/>
      <c r="G101" s="161"/>
      <c r="H101" s="161"/>
      <c r="I101" s="161"/>
      <c r="J101" s="162">
        <f>J136</f>
        <v>0</v>
      </c>
      <c r="K101" s="101"/>
      <c r="L101" s="163"/>
    </row>
    <row r="102" spans="2:12" s="10" customFormat="1" ht="14.85" customHeight="1" hidden="1">
      <c r="B102" s="159"/>
      <c r="C102" s="101"/>
      <c r="D102" s="160" t="s">
        <v>580</v>
      </c>
      <c r="E102" s="161"/>
      <c r="F102" s="161"/>
      <c r="G102" s="161"/>
      <c r="H102" s="161"/>
      <c r="I102" s="161"/>
      <c r="J102" s="162">
        <f>J138</f>
        <v>1000000</v>
      </c>
      <c r="K102" s="101"/>
      <c r="L102" s="163"/>
    </row>
    <row r="103" spans="1:31" s="2" customFormat="1" ht="21.75" customHeight="1" hidden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2" t="s">
        <v>153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14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3" t="str">
        <f>E7</f>
        <v>REKONSTRUKCE KŘIŽOVATKY ULIC CIHLÁŘSKÁ x MORAVSKÁ, CHOMUTOV</v>
      </c>
      <c r="F112" s="304"/>
      <c r="G112" s="304"/>
      <c r="H112" s="304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2:12" s="1" customFormat="1" ht="12" customHeight="1">
      <c r="B113" s="20"/>
      <c r="C113" s="27" t="s">
        <v>138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1:31" s="2" customFormat="1" ht="23.25" customHeight="1">
      <c r="A114" s="31"/>
      <c r="B114" s="32"/>
      <c r="C114" s="33"/>
      <c r="D114" s="33"/>
      <c r="E114" s="303" t="s">
        <v>1376</v>
      </c>
      <c r="F114" s="302"/>
      <c r="G114" s="302"/>
      <c r="H114" s="30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575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7" t="str">
        <f>E11</f>
        <v>SO 401,2,5 - Ostatní náklady</v>
      </c>
      <c r="F116" s="302"/>
      <c r="G116" s="302"/>
      <c r="H116" s="302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20</v>
      </c>
      <c r="D118" s="33"/>
      <c r="E118" s="33"/>
      <c r="F118" s="25" t="str">
        <f>F14</f>
        <v>Chomutov</v>
      </c>
      <c r="G118" s="33"/>
      <c r="H118" s="33"/>
      <c r="I118" s="27" t="s">
        <v>22</v>
      </c>
      <c r="J118" s="63">
        <f>IF(J14="","",J14)</f>
        <v>44539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31"/>
      <c r="B120" s="32"/>
      <c r="C120" s="27" t="s">
        <v>27</v>
      </c>
      <c r="D120" s="33"/>
      <c r="E120" s="33"/>
      <c r="F120" s="25" t="str">
        <f>E17</f>
        <v>Statutární město Chomutov</v>
      </c>
      <c r="G120" s="33"/>
      <c r="H120" s="33"/>
      <c r="I120" s="27" t="s">
        <v>35</v>
      </c>
      <c r="J120" s="29" t="str">
        <f>E23</f>
        <v>SWARCO TRAFFIC CZ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7" t="s">
        <v>33</v>
      </c>
      <c r="D121" s="33"/>
      <c r="E121" s="33"/>
      <c r="F121" s="25" t="str">
        <f>IF(E20="","",E20)</f>
        <v xml:space="preserve"> </v>
      </c>
      <c r="G121" s="33"/>
      <c r="H121" s="33"/>
      <c r="I121" s="27" t="s">
        <v>40</v>
      </c>
      <c r="J121" s="29" t="str">
        <f>E26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64"/>
      <c r="B123" s="165"/>
      <c r="C123" s="166" t="s">
        <v>154</v>
      </c>
      <c r="D123" s="167" t="s">
        <v>67</v>
      </c>
      <c r="E123" s="167" t="s">
        <v>63</v>
      </c>
      <c r="F123" s="167" t="s">
        <v>64</v>
      </c>
      <c r="G123" s="167" t="s">
        <v>155</v>
      </c>
      <c r="H123" s="167" t="s">
        <v>156</v>
      </c>
      <c r="I123" s="167" t="s">
        <v>157</v>
      </c>
      <c r="J123" s="168" t="s">
        <v>142</v>
      </c>
      <c r="K123" s="169" t="s">
        <v>158</v>
      </c>
      <c r="L123" s="170"/>
      <c r="M123" s="72" t="s">
        <v>1</v>
      </c>
      <c r="N123" s="73" t="s">
        <v>46</v>
      </c>
      <c r="O123" s="73" t="s">
        <v>159</v>
      </c>
      <c r="P123" s="73" t="s">
        <v>160</v>
      </c>
      <c r="Q123" s="73" t="s">
        <v>161</v>
      </c>
      <c r="R123" s="73" t="s">
        <v>162</v>
      </c>
      <c r="S123" s="73" t="s">
        <v>163</v>
      </c>
      <c r="T123" s="74" t="s">
        <v>164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1"/>
      <c r="B124" s="32"/>
      <c r="C124" s="79" t="s">
        <v>165</v>
      </c>
      <c r="D124" s="33"/>
      <c r="E124" s="33"/>
      <c r="F124" s="33"/>
      <c r="G124" s="33"/>
      <c r="H124" s="33"/>
      <c r="I124" s="33"/>
      <c r="J124" s="171">
        <f>BK124</f>
        <v>1000000</v>
      </c>
      <c r="K124" s="33"/>
      <c r="L124" s="36"/>
      <c r="M124" s="75"/>
      <c r="N124" s="172"/>
      <c r="O124" s="76"/>
      <c r="P124" s="173">
        <f>P125</f>
        <v>4</v>
      </c>
      <c r="Q124" s="76"/>
      <c r="R124" s="173">
        <f>R125</f>
        <v>4</v>
      </c>
      <c r="S124" s="76"/>
      <c r="T124" s="174">
        <f>T125</f>
        <v>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81</v>
      </c>
      <c r="AU124" s="16" t="s">
        <v>144</v>
      </c>
      <c r="BK124" s="175">
        <f>BK125</f>
        <v>1000000</v>
      </c>
    </row>
    <row r="125" spans="2:63" s="12" customFormat="1" ht="25.9" customHeight="1">
      <c r="B125" s="176"/>
      <c r="C125" s="177"/>
      <c r="D125" s="178" t="s">
        <v>81</v>
      </c>
      <c r="E125" s="179" t="s">
        <v>581</v>
      </c>
      <c r="F125" s="179" t="s">
        <v>582</v>
      </c>
      <c r="G125" s="177"/>
      <c r="H125" s="177"/>
      <c r="I125" s="177"/>
      <c r="J125" s="180">
        <f>BK125</f>
        <v>1000000</v>
      </c>
      <c r="K125" s="177"/>
      <c r="L125" s="181"/>
      <c r="M125" s="182"/>
      <c r="N125" s="183"/>
      <c r="O125" s="183"/>
      <c r="P125" s="184">
        <f>P126</f>
        <v>4</v>
      </c>
      <c r="Q125" s="183"/>
      <c r="R125" s="184">
        <f>R126</f>
        <v>4</v>
      </c>
      <c r="S125" s="183"/>
      <c r="T125" s="185">
        <f>T126</f>
        <v>4</v>
      </c>
      <c r="AR125" s="186" t="s">
        <v>109</v>
      </c>
      <c r="AT125" s="187" t="s">
        <v>81</v>
      </c>
      <c r="AU125" s="187" t="s">
        <v>82</v>
      </c>
      <c r="AY125" s="186" t="s">
        <v>168</v>
      </c>
      <c r="BK125" s="188">
        <f>BK126</f>
        <v>1000000</v>
      </c>
    </row>
    <row r="126" spans="2:63" s="12" customFormat="1" ht="22.9" customHeight="1">
      <c r="B126" s="176"/>
      <c r="C126" s="177"/>
      <c r="D126" s="178" t="s">
        <v>81</v>
      </c>
      <c r="E126" s="189" t="s">
        <v>583</v>
      </c>
      <c r="F126" s="189" t="s">
        <v>584</v>
      </c>
      <c r="G126" s="177"/>
      <c r="H126" s="177"/>
      <c r="I126" s="177"/>
      <c r="J126" s="190">
        <f>BK126</f>
        <v>1000000</v>
      </c>
      <c r="K126" s="177"/>
      <c r="L126" s="181"/>
      <c r="M126" s="182"/>
      <c r="N126" s="183"/>
      <c r="O126" s="183"/>
      <c r="P126" s="184">
        <f>P127+SUM(P128:P133)+P136+P138</f>
        <v>4</v>
      </c>
      <c r="Q126" s="183"/>
      <c r="R126" s="184">
        <f>R127+SUM(R128:R133)+R136+R138</f>
        <v>4</v>
      </c>
      <c r="S126" s="183"/>
      <c r="T126" s="185">
        <f>T127+SUM(T128:T133)+T136+T138</f>
        <v>4</v>
      </c>
      <c r="AR126" s="186" t="s">
        <v>109</v>
      </c>
      <c r="AT126" s="187" t="s">
        <v>81</v>
      </c>
      <c r="AU126" s="187" t="s">
        <v>90</v>
      </c>
      <c r="AY126" s="186" t="s">
        <v>168</v>
      </c>
      <c r="BK126" s="188">
        <f>BK127+SUM(BK128:BK133)+BK136+BK138</f>
        <v>1000000</v>
      </c>
    </row>
    <row r="127" spans="1:65" s="2" customFormat="1" ht="16.5" customHeight="1">
      <c r="A127" s="31"/>
      <c r="B127" s="32"/>
      <c r="C127" s="191" t="s">
        <v>90</v>
      </c>
      <c r="D127" s="191" t="s">
        <v>170</v>
      </c>
      <c r="E127" s="192" t="s">
        <v>585</v>
      </c>
      <c r="F127" s="193" t="s">
        <v>586</v>
      </c>
      <c r="G127" s="194" t="s">
        <v>587</v>
      </c>
      <c r="H127" s="195">
        <v>1</v>
      </c>
      <c r="I127" s="196"/>
      <c r="J127" s="196">
        <f aca="true" t="shared" si="0" ref="J127:J132">ROUND(I127*H127,2)</f>
        <v>0</v>
      </c>
      <c r="K127" s="197"/>
      <c r="L127" s="36"/>
      <c r="M127" s="198" t="s">
        <v>1</v>
      </c>
      <c r="N127" s="199" t="s">
        <v>47</v>
      </c>
      <c r="O127" s="200">
        <v>0</v>
      </c>
      <c r="P127" s="200">
        <f aca="true" t="shared" si="1" ref="P127:P132">O127*H127</f>
        <v>0</v>
      </c>
      <c r="Q127" s="200">
        <v>0</v>
      </c>
      <c r="R127" s="200">
        <f aca="true" t="shared" si="2" ref="R127:R132">Q127*H127</f>
        <v>0</v>
      </c>
      <c r="S127" s="200">
        <v>0</v>
      </c>
      <c r="T127" s="201">
        <f aca="true" t="shared" si="3" ref="T127:T132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588</v>
      </c>
      <c r="AT127" s="202" t="s">
        <v>170</v>
      </c>
      <c r="AU127" s="202" t="s">
        <v>92</v>
      </c>
      <c r="AY127" s="16" t="s">
        <v>168</v>
      </c>
      <c r="BE127" s="203">
        <f aca="true" t="shared" si="4" ref="BE127:BE132">IF(N127="základní",J127,0)</f>
        <v>0</v>
      </c>
      <c r="BF127" s="203">
        <f aca="true" t="shared" si="5" ref="BF127:BF132">IF(N127="snížená",J127,0)</f>
        <v>0</v>
      </c>
      <c r="BG127" s="203">
        <f aca="true" t="shared" si="6" ref="BG127:BG132">IF(N127="zákl. přenesená",J127,0)</f>
        <v>0</v>
      </c>
      <c r="BH127" s="203">
        <f aca="true" t="shared" si="7" ref="BH127:BH132">IF(N127="sníž. přenesená",J127,0)</f>
        <v>0</v>
      </c>
      <c r="BI127" s="203">
        <f aca="true" t="shared" si="8" ref="BI127:BI132">IF(N127="nulová",J127,0)</f>
        <v>0</v>
      </c>
      <c r="BJ127" s="16" t="s">
        <v>90</v>
      </c>
      <c r="BK127" s="203">
        <f aca="true" t="shared" si="9" ref="BK127:BK132">ROUND(I127*H127,2)</f>
        <v>0</v>
      </c>
      <c r="BL127" s="16" t="s">
        <v>588</v>
      </c>
      <c r="BM127" s="202" t="s">
        <v>589</v>
      </c>
    </row>
    <row r="128" spans="1:65" s="2" customFormat="1" ht="33" customHeight="1">
      <c r="A128" s="31"/>
      <c r="B128" s="32"/>
      <c r="C128" s="191" t="s">
        <v>92</v>
      </c>
      <c r="D128" s="191" t="s">
        <v>170</v>
      </c>
      <c r="E128" s="192" t="s">
        <v>590</v>
      </c>
      <c r="F128" s="193" t="s">
        <v>591</v>
      </c>
      <c r="G128" s="194" t="s">
        <v>346</v>
      </c>
      <c r="H128" s="195">
        <v>1</v>
      </c>
      <c r="I128" s="196"/>
      <c r="J128" s="196">
        <f t="shared" si="0"/>
        <v>0</v>
      </c>
      <c r="K128" s="197"/>
      <c r="L128" s="36"/>
      <c r="M128" s="198" t="s">
        <v>1</v>
      </c>
      <c r="N128" s="199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106</v>
      </c>
      <c r="AT128" s="202" t="s">
        <v>170</v>
      </c>
      <c r="AU128" s="202" t="s">
        <v>92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106</v>
      </c>
      <c r="BM128" s="202" t="s">
        <v>106</v>
      </c>
    </row>
    <row r="129" spans="1:65" s="2" customFormat="1" ht="21.75" customHeight="1">
      <c r="A129" s="31"/>
      <c r="B129" s="32"/>
      <c r="C129" s="191" t="s">
        <v>103</v>
      </c>
      <c r="D129" s="191" t="s">
        <v>170</v>
      </c>
      <c r="E129" s="192" t="s">
        <v>592</v>
      </c>
      <c r="F129" s="193" t="s">
        <v>593</v>
      </c>
      <c r="G129" s="194" t="s">
        <v>346</v>
      </c>
      <c r="H129" s="195">
        <v>1</v>
      </c>
      <c r="I129" s="196"/>
      <c r="J129" s="196">
        <f t="shared" si="0"/>
        <v>0</v>
      </c>
      <c r="K129" s="197"/>
      <c r="L129" s="36"/>
      <c r="M129" s="198" t="s">
        <v>1</v>
      </c>
      <c r="N129" s="199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106</v>
      </c>
      <c r="AT129" s="202" t="s">
        <v>170</v>
      </c>
      <c r="AU129" s="202" t="s">
        <v>92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106</v>
      </c>
      <c r="BM129" s="202" t="s">
        <v>194</v>
      </c>
    </row>
    <row r="130" spans="1:65" s="2" customFormat="1" ht="21.75" customHeight="1">
      <c r="A130" s="31"/>
      <c r="B130" s="32"/>
      <c r="C130" s="191" t="s">
        <v>106</v>
      </c>
      <c r="D130" s="191" t="s">
        <v>170</v>
      </c>
      <c r="E130" s="192" t="s">
        <v>594</v>
      </c>
      <c r="F130" s="193" t="s">
        <v>595</v>
      </c>
      <c r="G130" s="194" t="s">
        <v>346</v>
      </c>
      <c r="H130" s="195">
        <v>1</v>
      </c>
      <c r="I130" s="196"/>
      <c r="J130" s="196">
        <f t="shared" si="0"/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106</v>
      </c>
      <c r="AT130" s="202" t="s">
        <v>170</v>
      </c>
      <c r="AU130" s="202" t="s">
        <v>92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106</v>
      </c>
      <c r="BM130" s="202" t="s">
        <v>134</v>
      </c>
    </row>
    <row r="131" spans="1:65" s="2" customFormat="1" ht="33" customHeight="1">
      <c r="A131" s="31"/>
      <c r="B131" s="32"/>
      <c r="C131" s="191" t="s">
        <v>109</v>
      </c>
      <c r="D131" s="191" t="s">
        <v>170</v>
      </c>
      <c r="E131" s="192" t="s">
        <v>596</v>
      </c>
      <c r="F131" s="193" t="s">
        <v>597</v>
      </c>
      <c r="G131" s="194" t="s">
        <v>346</v>
      </c>
      <c r="H131" s="195">
        <v>1</v>
      </c>
      <c r="I131" s="196"/>
      <c r="J131" s="196">
        <f t="shared" si="0"/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106</v>
      </c>
      <c r="AT131" s="202" t="s">
        <v>170</v>
      </c>
      <c r="AU131" s="202" t="s">
        <v>92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106</v>
      </c>
      <c r="BM131" s="202" t="s">
        <v>598</v>
      </c>
    </row>
    <row r="132" spans="1:65" s="2" customFormat="1" ht="16.5" customHeight="1">
      <c r="A132" s="31"/>
      <c r="B132" s="32"/>
      <c r="C132" s="191" t="s">
        <v>194</v>
      </c>
      <c r="D132" s="191" t="s">
        <v>170</v>
      </c>
      <c r="E132" s="192" t="s">
        <v>599</v>
      </c>
      <c r="F132" s="193" t="s">
        <v>600</v>
      </c>
      <c r="G132" s="194" t="s">
        <v>346</v>
      </c>
      <c r="H132" s="195">
        <v>1</v>
      </c>
      <c r="I132" s="196"/>
      <c r="J132" s="196">
        <f t="shared" si="0"/>
        <v>0</v>
      </c>
      <c r="K132" s="197"/>
      <c r="L132" s="36"/>
      <c r="M132" s="198" t="s">
        <v>1</v>
      </c>
      <c r="N132" s="199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106</v>
      </c>
      <c r="AT132" s="202" t="s">
        <v>170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106</v>
      </c>
      <c r="BM132" s="202" t="s">
        <v>221</v>
      </c>
    </row>
    <row r="133" spans="2:63" s="12" customFormat="1" ht="20.85" customHeight="1">
      <c r="B133" s="176"/>
      <c r="C133" s="177"/>
      <c r="D133" s="178" t="s">
        <v>81</v>
      </c>
      <c r="E133" s="189" t="s">
        <v>601</v>
      </c>
      <c r="F133" s="189" t="s">
        <v>602</v>
      </c>
      <c r="G133" s="177"/>
      <c r="H133" s="177"/>
      <c r="I133" s="177"/>
      <c r="J133" s="190">
        <f>BK133</f>
        <v>0</v>
      </c>
      <c r="K133" s="177"/>
      <c r="L133" s="181"/>
      <c r="M133" s="182"/>
      <c r="N133" s="183"/>
      <c r="O133" s="183"/>
      <c r="P133" s="184">
        <f>SUM(P134:P135)</f>
        <v>0</v>
      </c>
      <c r="Q133" s="183"/>
      <c r="R133" s="184">
        <f>SUM(R134:R135)</f>
        <v>0</v>
      </c>
      <c r="S133" s="183"/>
      <c r="T133" s="185">
        <f>SUM(T134:T135)</f>
        <v>0</v>
      </c>
      <c r="AR133" s="186" t="s">
        <v>109</v>
      </c>
      <c r="AT133" s="187" t="s">
        <v>81</v>
      </c>
      <c r="AU133" s="187" t="s">
        <v>92</v>
      </c>
      <c r="AY133" s="186" t="s">
        <v>168</v>
      </c>
      <c r="BK133" s="188">
        <f>SUM(BK134:BK135)</f>
        <v>0</v>
      </c>
    </row>
    <row r="134" spans="1:65" s="2" customFormat="1" ht="16.5" customHeight="1">
      <c r="A134" s="31"/>
      <c r="B134" s="32"/>
      <c r="C134" s="191" t="s">
        <v>199</v>
      </c>
      <c r="D134" s="191" t="s">
        <v>170</v>
      </c>
      <c r="E134" s="192" t="s">
        <v>603</v>
      </c>
      <c r="F134" s="193" t="s">
        <v>604</v>
      </c>
      <c r="G134" s="194" t="s">
        <v>587</v>
      </c>
      <c r="H134" s="195">
        <v>1</v>
      </c>
      <c r="I134" s="196"/>
      <c r="J134" s="196">
        <f>ROUND(I134*H134,2)</f>
        <v>0</v>
      </c>
      <c r="K134" s="197"/>
      <c r="L134" s="36"/>
      <c r="M134" s="198" t="s">
        <v>1</v>
      </c>
      <c r="N134" s="199" t="s">
        <v>47</v>
      </c>
      <c r="O134" s="200">
        <v>0</v>
      </c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106</v>
      </c>
      <c r="AT134" s="202" t="s">
        <v>170</v>
      </c>
      <c r="AU134" s="202" t="s">
        <v>103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106</v>
      </c>
      <c r="BM134" s="202" t="s">
        <v>229</v>
      </c>
    </row>
    <row r="135" spans="1:65" s="2" customFormat="1" ht="16.5" customHeight="1">
      <c r="A135" s="31"/>
      <c r="B135" s="32"/>
      <c r="C135" s="191" t="s">
        <v>203</v>
      </c>
      <c r="D135" s="191" t="s">
        <v>170</v>
      </c>
      <c r="E135" s="192" t="s">
        <v>605</v>
      </c>
      <c r="F135" s="193" t="s">
        <v>606</v>
      </c>
      <c r="G135" s="194" t="s">
        <v>346</v>
      </c>
      <c r="H135" s="195">
        <v>1</v>
      </c>
      <c r="I135" s="196"/>
      <c r="J135" s="196">
        <f>ROUND(I135*H135,2)</f>
        <v>0</v>
      </c>
      <c r="K135" s="197"/>
      <c r="L135" s="36"/>
      <c r="M135" s="198" t="s">
        <v>1</v>
      </c>
      <c r="N135" s="199" t="s">
        <v>47</v>
      </c>
      <c r="O135" s="200">
        <v>0</v>
      </c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106</v>
      </c>
      <c r="AT135" s="202" t="s">
        <v>170</v>
      </c>
      <c r="AU135" s="202" t="s">
        <v>103</v>
      </c>
      <c r="AY135" s="16" t="s">
        <v>168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90</v>
      </c>
      <c r="BK135" s="203">
        <f>ROUND(I135*H135,2)</f>
        <v>0</v>
      </c>
      <c r="BL135" s="16" t="s">
        <v>106</v>
      </c>
      <c r="BM135" s="202" t="s">
        <v>251</v>
      </c>
    </row>
    <row r="136" spans="2:63" s="12" customFormat="1" ht="20.85" customHeight="1">
      <c r="B136" s="176"/>
      <c r="C136" s="177"/>
      <c r="D136" s="178" t="s">
        <v>81</v>
      </c>
      <c r="E136" s="189" t="s">
        <v>607</v>
      </c>
      <c r="F136" s="189" t="s">
        <v>608</v>
      </c>
      <c r="G136" s="177"/>
      <c r="H136" s="177"/>
      <c r="I136" s="177"/>
      <c r="J136" s="190">
        <f>BK136</f>
        <v>0</v>
      </c>
      <c r="K136" s="177"/>
      <c r="L136" s="181"/>
      <c r="M136" s="182"/>
      <c r="N136" s="183"/>
      <c r="O136" s="183"/>
      <c r="P136" s="184">
        <f>P137</f>
        <v>0</v>
      </c>
      <c r="Q136" s="183"/>
      <c r="R136" s="184">
        <f>R137</f>
        <v>0</v>
      </c>
      <c r="S136" s="183"/>
      <c r="T136" s="185">
        <f>T137</f>
        <v>0</v>
      </c>
      <c r="AR136" s="186" t="s">
        <v>109</v>
      </c>
      <c r="AT136" s="187" t="s">
        <v>81</v>
      </c>
      <c r="AU136" s="187" t="s">
        <v>92</v>
      </c>
      <c r="AY136" s="186" t="s">
        <v>168</v>
      </c>
      <c r="BK136" s="188">
        <f>BK137</f>
        <v>0</v>
      </c>
    </row>
    <row r="137" spans="1:65" s="2" customFormat="1" ht="16.5" customHeight="1">
      <c r="A137" s="31"/>
      <c r="B137" s="32"/>
      <c r="C137" s="191" t="s">
        <v>207</v>
      </c>
      <c r="D137" s="191" t="s">
        <v>170</v>
      </c>
      <c r="E137" s="192" t="s">
        <v>609</v>
      </c>
      <c r="F137" s="193" t="s">
        <v>610</v>
      </c>
      <c r="G137" s="194" t="s">
        <v>587</v>
      </c>
      <c r="H137" s="195">
        <v>1</v>
      </c>
      <c r="I137" s="196"/>
      <c r="J137" s="196">
        <f>ROUND(I137*H137,2)</f>
        <v>0</v>
      </c>
      <c r="K137" s="197"/>
      <c r="L137" s="36"/>
      <c r="M137" s="198" t="s">
        <v>1</v>
      </c>
      <c r="N137" s="199" t="s">
        <v>47</v>
      </c>
      <c r="O137" s="200">
        <v>0</v>
      </c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106</v>
      </c>
      <c r="AT137" s="202" t="s">
        <v>170</v>
      </c>
      <c r="AU137" s="202" t="s">
        <v>103</v>
      </c>
      <c r="AY137" s="16" t="s">
        <v>168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90</v>
      </c>
      <c r="BK137" s="203">
        <f>ROUND(I137*H137,2)</f>
        <v>0</v>
      </c>
      <c r="BL137" s="16" t="s">
        <v>106</v>
      </c>
      <c r="BM137" s="202" t="s">
        <v>260</v>
      </c>
    </row>
    <row r="138" spans="2:63" s="12" customFormat="1" ht="20.85" customHeight="1">
      <c r="B138" s="176"/>
      <c r="C138" s="177"/>
      <c r="D138" s="178" t="s">
        <v>81</v>
      </c>
      <c r="E138" s="189" t="s">
        <v>611</v>
      </c>
      <c r="F138" s="189" t="s">
        <v>98</v>
      </c>
      <c r="G138" s="177"/>
      <c r="H138" s="177"/>
      <c r="I138" s="177"/>
      <c r="J138" s="190">
        <f>BK138</f>
        <v>1000000</v>
      </c>
      <c r="K138" s="177"/>
      <c r="L138" s="181"/>
      <c r="M138" s="182"/>
      <c r="N138" s="183"/>
      <c r="O138" s="183"/>
      <c r="P138" s="184">
        <f>SUM(P139:P148)</f>
        <v>4</v>
      </c>
      <c r="Q138" s="183"/>
      <c r="R138" s="184">
        <f>SUM(R139:R148)</f>
        <v>4</v>
      </c>
      <c r="S138" s="183"/>
      <c r="T138" s="185">
        <f>SUM(T139:T148)</f>
        <v>4</v>
      </c>
      <c r="AR138" s="186" t="s">
        <v>109</v>
      </c>
      <c r="AT138" s="187" t="s">
        <v>81</v>
      </c>
      <c r="AU138" s="187" t="s">
        <v>92</v>
      </c>
      <c r="AY138" s="186" t="s">
        <v>168</v>
      </c>
      <c r="BK138" s="188">
        <f>SUM(BK139:BK148)</f>
        <v>1000000</v>
      </c>
    </row>
    <row r="139" spans="1:65" s="2" customFormat="1" ht="16.5" customHeight="1">
      <c r="A139" s="31"/>
      <c r="B139" s="32"/>
      <c r="C139" s="191" t="s">
        <v>134</v>
      </c>
      <c r="D139" s="191" t="s">
        <v>170</v>
      </c>
      <c r="E139" s="192" t="s">
        <v>612</v>
      </c>
      <c r="F139" s="193" t="s">
        <v>613</v>
      </c>
      <c r="G139" s="194" t="s">
        <v>587</v>
      </c>
      <c r="H139" s="195">
        <v>1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588</v>
      </c>
      <c r="AT139" s="202" t="s">
        <v>170</v>
      </c>
      <c r="AU139" s="202" t="s">
        <v>103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588</v>
      </c>
      <c r="BM139" s="202" t="s">
        <v>614</v>
      </c>
    </row>
    <row r="140" spans="1:65" s="2" customFormat="1" ht="16.5" customHeight="1">
      <c r="A140" s="31"/>
      <c r="B140" s="32"/>
      <c r="C140" s="191" t="s">
        <v>215</v>
      </c>
      <c r="D140" s="191" t="s">
        <v>170</v>
      </c>
      <c r="E140" s="192" t="s">
        <v>615</v>
      </c>
      <c r="F140" s="193" t="s">
        <v>1346</v>
      </c>
      <c r="G140" s="194" t="s">
        <v>346</v>
      </c>
      <c r="H140" s="195">
        <v>1</v>
      </c>
      <c r="I140" s="196"/>
      <c r="J140" s="196">
        <f>ROUND(I140*H140,2)</f>
        <v>0</v>
      </c>
      <c r="K140" s="197"/>
      <c r="L140" s="36"/>
      <c r="M140" s="198" t="s">
        <v>1</v>
      </c>
      <c r="N140" s="199" t="s">
        <v>47</v>
      </c>
      <c r="O140" s="200">
        <v>0</v>
      </c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588</v>
      </c>
      <c r="AT140" s="202" t="s">
        <v>170</v>
      </c>
      <c r="AU140" s="202" t="s">
        <v>103</v>
      </c>
      <c r="AY140" s="16" t="s">
        <v>168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0</v>
      </c>
      <c r="BL140" s="16" t="s">
        <v>588</v>
      </c>
      <c r="BM140" s="202" t="s">
        <v>616</v>
      </c>
    </row>
    <row r="141" spans="1:65" s="2" customFormat="1" ht="32.25" customHeight="1">
      <c r="A141" s="258"/>
      <c r="B141" s="32"/>
      <c r="C141" s="259"/>
      <c r="D141" s="206" t="s">
        <v>292</v>
      </c>
      <c r="E141" s="259"/>
      <c r="F141" s="235" t="s">
        <v>1347</v>
      </c>
      <c r="G141" s="259"/>
      <c r="H141" s="259"/>
      <c r="I141" s="259"/>
      <c r="J141" s="259"/>
      <c r="K141" s="197"/>
      <c r="L141" s="36"/>
      <c r="M141" s="198"/>
      <c r="N141" s="199"/>
      <c r="O141" s="200"/>
      <c r="P141" s="200"/>
      <c r="Q141" s="200"/>
      <c r="R141" s="200"/>
      <c r="S141" s="200"/>
      <c r="T141" s="201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R141" s="202"/>
      <c r="AT141" s="202"/>
      <c r="AU141" s="202"/>
      <c r="AY141" s="16"/>
      <c r="BE141" s="203"/>
      <c r="BF141" s="203"/>
      <c r="BG141" s="203"/>
      <c r="BH141" s="203"/>
      <c r="BI141" s="203"/>
      <c r="BJ141" s="16"/>
      <c r="BK141" s="203"/>
      <c r="BL141" s="16"/>
      <c r="BM141" s="202"/>
    </row>
    <row r="142" spans="1:65" s="2" customFormat="1" ht="16.5" customHeight="1">
      <c r="A142" s="31"/>
      <c r="B142" s="32"/>
      <c r="C142" s="191" t="s">
        <v>221</v>
      </c>
      <c r="D142" s="191" t="s">
        <v>170</v>
      </c>
      <c r="E142" s="192" t="s">
        <v>617</v>
      </c>
      <c r="F142" s="193" t="s">
        <v>618</v>
      </c>
      <c r="G142" s="194" t="s">
        <v>346</v>
      </c>
      <c r="H142" s="195">
        <v>1</v>
      </c>
      <c r="I142" s="196">
        <v>350000</v>
      </c>
      <c r="J142" s="196">
        <f>ROUND(I142*H142,2)</f>
        <v>350000</v>
      </c>
      <c r="K142" s="197"/>
      <c r="L142" s="36"/>
      <c r="M142" s="198" t="s">
        <v>1</v>
      </c>
      <c r="N142" s="199" t="s">
        <v>47</v>
      </c>
      <c r="O142" s="200">
        <v>0</v>
      </c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588</v>
      </c>
      <c r="AT142" s="202" t="s">
        <v>170</v>
      </c>
      <c r="AU142" s="202" t="s">
        <v>103</v>
      </c>
      <c r="AY142" s="16" t="s">
        <v>168</v>
      </c>
      <c r="BE142" s="203">
        <f>IF(N142="základní",J142,0)</f>
        <v>350000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6" t="s">
        <v>90</v>
      </c>
      <c r="BK142" s="203">
        <f>ROUND(I142*H142,2)</f>
        <v>350000</v>
      </c>
      <c r="BL142" s="16" t="s">
        <v>588</v>
      </c>
      <c r="BM142" s="202" t="s">
        <v>619</v>
      </c>
    </row>
    <row r="143" spans="1:65" s="2" customFormat="1" ht="30.75" customHeight="1">
      <c r="A143" s="31"/>
      <c r="B143" s="32"/>
      <c r="C143" s="33"/>
      <c r="D143" s="206" t="s">
        <v>292</v>
      </c>
      <c r="E143" s="33"/>
      <c r="F143" s="235" t="s">
        <v>1339</v>
      </c>
      <c r="G143" s="33"/>
      <c r="H143" s="33"/>
      <c r="I143" s="33"/>
      <c r="J143" s="33"/>
      <c r="K143" s="197"/>
      <c r="L143" s="36"/>
      <c r="M143" s="198"/>
      <c r="N143" s="199"/>
      <c r="O143" s="200"/>
      <c r="P143" s="200"/>
      <c r="Q143" s="200"/>
      <c r="R143" s="200"/>
      <c r="S143" s="200"/>
      <c r="T143" s="20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/>
      <c r="AT143" s="202"/>
      <c r="AU143" s="202"/>
      <c r="AY143" s="16"/>
      <c r="BE143" s="203"/>
      <c r="BF143" s="203"/>
      <c r="BG143" s="203"/>
      <c r="BH143" s="203"/>
      <c r="BI143" s="203"/>
      <c r="BJ143" s="16"/>
      <c r="BK143" s="203"/>
      <c r="BL143" s="16"/>
      <c r="BM143" s="202"/>
    </row>
    <row r="144" spans="1:65" s="2" customFormat="1" ht="16.5" customHeight="1">
      <c r="A144" s="31"/>
      <c r="B144" s="32"/>
      <c r="C144" s="191" t="s">
        <v>225</v>
      </c>
      <c r="D144" s="191" t="s">
        <v>170</v>
      </c>
      <c r="E144" s="192" t="s">
        <v>620</v>
      </c>
      <c r="F144" s="193" t="s">
        <v>621</v>
      </c>
      <c r="G144" s="194" t="s">
        <v>346</v>
      </c>
      <c r="H144" s="195">
        <v>1</v>
      </c>
      <c r="I144" s="196">
        <v>350000</v>
      </c>
      <c r="J144" s="196">
        <f>ROUND(I144*H144,2)</f>
        <v>350000</v>
      </c>
      <c r="K144" s="197"/>
      <c r="L144" s="36"/>
      <c r="M144" s="198" t="s">
        <v>1</v>
      </c>
      <c r="N144" s="199" t="s">
        <v>47</v>
      </c>
      <c r="O144" s="200">
        <v>1</v>
      </c>
      <c r="P144" s="200">
        <f>O144*H144</f>
        <v>1</v>
      </c>
      <c r="Q144" s="200">
        <v>1</v>
      </c>
      <c r="R144" s="200">
        <f>Q144*H144</f>
        <v>1</v>
      </c>
      <c r="S144" s="200">
        <v>1</v>
      </c>
      <c r="T144" s="201">
        <f>S144*H144</f>
        <v>1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1337</v>
      </c>
      <c r="AT144" s="202" t="s">
        <v>170</v>
      </c>
      <c r="AU144" s="202" t="s">
        <v>106</v>
      </c>
      <c r="AY144" s="16" t="s">
        <v>168</v>
      </c>
      <c r="BE144" s="203">
        <f>IF(N144="základní",J144,0)</f>
        <v>350000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92</v>
      </c>
      <c r="BK144" s="203">
        <f>ROUND(I144*H144,2)</f>
        <v>350000</v>
      </c>
      <c r="BL144" s="16" t="s">
        <v>588</v>
      </c>
      <c r="BM144" s="202" t="s">
        <v>619</v>
      </c>
    </row>
    <row r="145" spans="1:65" s="2" customFormat="1" ht="30.75" customHeight="1">
      <c r="A145" s="258"/>
      <c r="B145" s="32"/>
      <c r="C145" s="259"/>
      <c r="D145" s="206" t="s">
        <v>292</v>
      </c>
      <c r="E145" s="259"/>
      <c r="F145" s="235" t="s">
        <v>1339</v>
      </c>
      <c r="G145" s="259"/>
      <c r="H145" s="259"/>
      <c r="I145" s="259"/>
      <c r="J145" s="259"/>
      <c r="K145" s="197"/>
      <c r="L145" s="36"/>
      <c r="M145" s="198" t="s">
        <v>1</v>
      </c>
      <c r="N145" s="199" t="s">
        <v>47</v>
      </c>
      <c r="O145" s="200">
        <v>2</v>
      </c>
      <c r="P145" s="200">
        <f aca="true" t="shared" si="10" ref="P145:P147">O145*H145</f>
        <v>0</v>
      </c>
      <c r="Q145" s="200">
        <v>2</v>
      </c>
      <c r="R145" s="200">
        <f aca="true" t="shared" si="11" ref="R145:R147">Q145*H145</f>
        <v>0</v>
      </c>
      <c r="S145" s="200">
        <v>2</v>
      </c>
      <c r="T145" s="201">
        <f aca="true" t="shared" si="12" ref="T145:T147">S145*H145</f>
        <v>0</v>
      </c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R145" s="202" t="s">
        <v>1340</v>
      </c>
      <c r="AT145" s="202" t="s">
        <v>170</v>
      </c>
      <c r="AU145" s="202" t="s">
        <v>109</v>
      </c>
      <c r="AY145" s="16" t="s">
        <v>168</v>
      </c>
      <c r="BE145" s="203">
        <f aca="true" t="shared" si="13" ref="BE145:BE147">IF(N145="základní",J145,0)</f>
        <v>0</v>
      </c>
      <c r="BF145" s="203">
        <f aca="true" t="shared" si="14" ref="BF145:BF147">IF(N145="snížená",J145,0)</f>
        <v>0</v>
      </c>
      <c r="BG145" s="203">
        <f aca="true" t="shared" si="15" ref="BG145:BG147">IF(N145="zákl. přenesená",J145,0)</f>
        <v>0</v>
      </c>
      <c r="BH145" s="203">
        <f aca="true" t="shared" si="16" ref="BH145:BH147">IF(N145="sníž. přenesená",J145,0)</f>
        <v>0</v>
      </c>
      <c r="BI145" s="203">
        <f aca="true" t="shared" si="17" ref="BI145:BI147">IF(N145="nulová",J145,0)</f>
        <v>0</v>
      </c>
      <c r="BJ145" s="16" t="s">
        <v>103</v>
      </c>
      <c r="BK145" s="203">
        <f aca="true" t="shared" si="18" ref="BK145:BK147">ROUND(I145*H145,2)</f>
        <v>0</v>
      </c>
      <c r="BL145" s="16" t="s">
        <v>588</v>
      </c>
      <c r="BM145" s="202" t="s">
        <v>619</v>
      </c>
    </row>
    <row r="146" spans="1:65" s="2" customFormat="1" ht="16.5" customHeight="1">
      <c r="A146" s="258"/>
      <c r="B146" s="32"/>
      <c r="C146" s="191">
        <v>14</v>
      </c>
      <c r="D146" s="191" t="s">
        <v>170</v>
      </c>
      <c r="E146" s="192" t="s">
        <v>1338</v>
      </c>
      <c r="F146" s="193" t="s">
        <v>1345</v>
      </c>
      <c r="G146" s="194" t="s">
        <v>346</v>
      </c>
      <c r="H146" s="195">
        <v>1</v>
      </c>
      <c r="I146" s="196">
        <v>150000</v>
      </c>
      <c r="J146" s="196">
        <f aca="true" t="shared" si="19" ref="J146">ROUND(I146*H146,2)</f>
        <v>150000</v>
      </c>
      <c r="K146" s="197"/>
      <c r="L146" s="36"/>
      <c r="M146" s="198" t="s">
        <v>1</v>
      </c>
      <c r="N146" s="199" t="s">
        <v>47</v>
      </c>
      <c r="O146" s="200">
        <v>3</v>
      </c>
      <c r="P146" s="200">
        <f t="shared" si="10"/>
        <v>3</v>
      </c>
      <c r="Q146" s="200">
        <v>3</v>
      </c>
      <c r="R146" s="200">
        <f t="shared" si="11"/>
        <v>3</v>
      </c>
      <c r="S146" s="200">
        <v>3</v>
      </c>
      <c r="T146" s="201">
        <f t="shared" si="12"/>
        <v>3</v>
      </c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R146" s="202" t="s">
        <v>1341</v>
      </c>
      <c r="AT146" s="202" t="s">
        <v>170</v>
      </c>
      <c r="AU146" s="202" t="s">
        <v>194</v>
      </c>
      <c r="AY146" s="16" t="s">
        <v>168</v>
      </c>
      <c r="BE146" s="203">
        <f t="shared" si="13"/>
        <v>150000</v>
      </c>
      <c r="BF146" s="203">
        <f t="shared" si="14"/>
        <v>0</v>
      </c>
      <c r="BG146" s="203">
        <f t="shared" si="15"/>
        <v>0</v>
      </c>
      <c r="BH146" s="203">
        <f t="shared" si="16"/>
        <v>0</v>
      </c>
      <c r="BI146" s="203">
        <f t="shared" si="17"/>
        <v>0</v>
      </c>
      <c r="BJ146" s="16" t="s">
        <v>106</v>
      </c>
      <c r="BK146" s="203">
        <f t="shared" si="18"/>
        <v>150000</v>
      </c>
      <c r="BL146" s="16" t="s">
        <v>588</v>
      </c>
      <c r="BM146" s="202" t="s">
        <v>619</v>
      </c>
    </row>
    <row r="147" spans="1:65" s="2" customFormat="1" ht="30.75" customHeight="1">
      <c r="A147" s="258"/>
      <c r="B147" s="32"/>
      <c r="C147" s="259"/>
      <c r="D147" s="206" t="s">
        <v>292</v>
      </c>
      <c r="E147" s="259"/>
      <c r="F147" s="235" t="s">
        <v>1339</v>
      </c>
      <c r="G147" s="259"/>
      <c r="H147" s="259"/>
      <c r="I147" s="259"/>
      <c r="J147" s="259"/>
      <c r="K147" s="197"/>
      <c r="L147" s="36"/>
      <c r="M147" s="198" t="s">
        <v>1</v>
      </c>
      <c r="N147" s="199" t="s">
        <v>47</v>
      </c>
      <c r="O147" s="200">
        <v>4</v>
      </c>
      <c r="P147" s="200">
        <f t="shared" si="10"/>
        <v>0</v>
      </c>
      <c r="Q147" s="200">
        <v>4</v>
      </c>
      <c r="R147" s="200">
        <f t="shared" si="11"/>
        <v>0</v>
      </c>
      <c r="S147" s="200">
        <v>4</v>
      </c>
      <c r="T147" s="201">
        <f t="shared" si="12"/>
        <v>0</v>
      </c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R147" s="202" t="s">
        <v>1342</v>
      </c>
      <c r="AT147" s="202" t="s">
        <v>170</v>
      </c>
      <c r="AU147" s="202" t="s">
        <v>199</v>
      </c>
      <c r="AY147" s="16" t="s">
        <v>168</v>
      </c>
      <c r="BE147" s="203">
        <f t="shared" si="13"/>
        <v>0</v>
      </c>
      <c r="BF147" s="203">
        <f t="shared" si="14"/>
        <v>0</v>
      </c>
      <c r="BG147" s="203">
        <f t="shared" si="15"/>
        <v>0</v>
      </c>
      <c r="BH147" s="203">
        <f t="shared" si="16"/>
        <v>0</v>
      </c>
      <c r="BI147" s="203">
        <f t="shared" si="17"/>
        <v>0</v>
      </c>
      <c r="BJ147" s="16" t="s">
        <v>109</v>
      </c>
      <c r="BK147" s="203">
        <f t="shared" si="18"/>
        <v>0</v>
      </c>
      <c r="BL147" s="16" t="s">
        <v>588</v>
      </c>
      <c r="BM147" s="202" t="s">
        <v>619</v>
      </c>
    </row>
    <row r="148" spans="1:65" s="2" customFormat="1" ht="16.5" customHeight="1">
      <c r="A148" s="31"/>
      <c r="B148" s="32"/>
      <c r="C148" s="191">
        <v>15</v>
      </c>
      <c r="D148" s="191" t="s">
        <v>170</v>
      </c>
      <c r="E148" s="192" t="s">
        <v>1343</v>
      </c>
      <c r="F148" s="193" t="s">
        <v>1344</v>
      </c>
      <c r="G148" s="194" t="s">
        <v>346</v>
      </c>
      <c r="H148" s="195">
        <v>1</v>
      </c>
      <c r="I148" s="196">
        <v>150000</v>
      </c>
      <c r="J148" s="196">
        <f>ROUND(I148*H148,2)</f>
        <v>150000</v>
      </c>
      <c r="K148" s="197"/>
      <c r="L148" s="36"/>
      <c r="M148" s="238" t="s">
        <v>1</v>
      </c>
      <c r="N148" s="239" t="s">
        <v>47</v>
      </c>
      <c r="O148" s="240">
        <v>0</v>
      </c>
      <c r="P148" s="240">
        <f>O148*H148</f>
        <v>0</v>
      </c>
      <c r="Q148" s="240">
        <v>0</v>
      </c>
      <c r="R148" s="240">
        <f>Q148*H148</f>
        <v>0</v>
      </c>
      <c r="S148" s="240">
        <v>0</v>
      </c>
      <c r="T148" s="24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588</v>
      </c>
      <c r="AT148" s="202" t="s">
        <v>170</v>
      </c>
      <c r="AU148" s="202" t="s">
        <v>103</v>
      </c>
      <c r="AY148" s="16" t="s">
        <v>168</v>
      </c>
      <c r="BE148" s="203">
        <f>IF(N148="základní",J148,0)</f>
        <v>150000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150000</v>
      </c>
      <c r="BL148" s="16" t="s">
        <v>588</v>
      </c>
      <c r="BM148" s="202" t="s">
        <v>622</v>
      </c>
    </row>
    <row r="149" spans="1:65" s="2" customFormat="1" ht="30.75" customHeight="1">
      <c r="A149" s="31"/>
      <c r="B149" s="32"/>
      <c r="C149" s="259"/>
      <c r="D149" s="206" t="s">
        <v>292</v>
      </c>
      <c r="E149" s="259"/>
      <c r="F149" s="235" t="s">
        <v>1339</v>
      </c>
      <c r="G149" s="259"/>
      <c r="H149" s="259"/>
      <c r="I149" s="259"/>
      <c r="J149" s="259"/>
      <c r="K149" s="68"/>
      <c r="L149" s="36"/>
      <c r="M149" s="260"/>
      <c r="N149" s="199"/>
      <c r="O149" s="200"/>
      <c r="P149" s="200"/>
      <c r="Q149" s="200"/>
      <c r="R149" s="200"/>
      <c r="S149" s="200"/>
      <c r="T149" s="200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/>
      <c r="AT149" s="202"/>
      <c r="AU149" s="202"/>
      <c r="AY149" s="16"/>
      <c r="BE149" s="203"/>
      <c r="BF149" s="203"/>
      <c r="BG149" s="203"/>
      <c r="BH149" s="203"/>
      <c r="BI149" s="203"/>
      <c r="BJ149" s="16"/>
      <c r="BK149" s="203"/>
      <c r="BL149" s="16"/>
      <c r="BM149" s="202"/>
    </row>
    <row r="150" spans="1:31" s="2" customFormat="1" ht="6.95" customHeight="1">
      <c r="A150" s="31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formatColumns="0" formatRows="0" autoFilter="0"/>
  <autoFilter ref="C123:K148"/>
  <mergeCells count="12">
    <mergeCell ref="E116:H116"/>
    <mergeCell ref="L2:V2"/>
    <mergeCell ref="E84:H84"/>
    <mergeCell ref="E86:H86"/>
    <mergeCell ref="E88:H88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210"/>
  <sheetViews>
    <sheetView showGridLines="0" workbookViewId="0" topLeftCell="A115">
      <selection activeCell="I127" sqref="I127:I2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102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1377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ROUND(J124,2)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ROUND((SUM(BE124:BE209)),2)</f>
        <v>0</v>
      </c>
      <c r="G35" s="31"/>
      <c r="H35" s="31"/>
      <c r="I35" s="130">
        <v>0.21</v>
      </c>
      <c r="J35" s="129">
        <f>ROUND(((SUM(BE124:BE209))*I35),2)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ROUND((SUM(BF124:BF209)),2)</f>
        <v>0</v>
      </c>
      <c r="G36" s="31"/>
      <c r="H36" s="31"/>
      <c r="I36" s="130">
        <v>0.15</v>
      </c>
      <c r="J36" s="129">
        <f>ROUND(((SUM(BF124:BF209))*I36),2)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ROUND((SUM(BG124:BG209)),2)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ROUND((SUM(BH124:BH209)),2)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ROUND((SUM(BI124:BI209)),2)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Technologie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J124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623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624</v>
      </c>
      <c r="E99" s="161"/>
      <c r="F99" s="161"/>
      <c r="G99" s="161"/>
      <c r="H99" s="161"/>
      <c r="I99" s="161"/>
      <c r="J99" s="162">
        <f>J126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625</v>
      </c>
      <c r="E100" s="156"/>
      <c r="F100" s="156"/>
      <c r="G100" s="156"/>
      <c r="H100" s="156"/>
      <c r="I100" s="156"/>
      <c r="J100" s="157">
        <f>J128</f>
        <v>0</v>
      </c>
      <c r="K100" s="154"/>
      <c r="L100" s="158"/>
    </row>
    <row r="101" spans="2:12" s="10" customFormat="1" ht="19.9" customHeight="1" hidden="1">
      <c r="B101" s="159"/>
      <c r="C101" s="101"/>
      <c r="D101" s="160" t="s">
        <v>626</v>
      </c>
      <c r="E101" s="161"/>
      <c r="F101" s="161"/>
      <c r="G101" s="161"/>
      <c r="H101" s="161"/>
      <c r="I101" s="161"/>
      <c r="J101" s="162">
        <f>J129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627</v>
      </c>
      <c r="E102" s="161"/>
      <c r="F102" s="161"/>
      <c r="G102" s="161"/>
      <c r="H102" s="161"/>
      <c r="I102" s="161"/>
      <c r="J102" s="162">
        <f>J189</f>
        <v>0</v>
      </c>
      <c r="K102" s="101"/>
      <c r="L102" s="163"/>
    </row>
    <row r="103" spans="1:31" s="2" customFormat="1" ht="21.75" customHeight="1" hidden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2" t="s">
        <v>153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7" t="s">
        <v>14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303" t="str">
        <f>E7</f>
        <v>REKONSTRUKCE KŘIŽOVATKY ULIC CIHLÁŘSKÁ x MORAVSKÁ, CHOMUTOV</v>
      </c>
      <c r="F112" s="304"/>
      <c r="G112" s="304"/>
      <c r="H112" s="304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2:12" s="1" customFormat="1" ht="12" customHeight="1">
      <c r="B113" s="20"/>
      <c r="C113" s="27" t="s">
        <v>138</v>
      </c>
      <c r="D113" s="21"/>
      <c r="E113" s="21"/>
      <c r="F113" s="21"/>
      <c r="G113" s="21"/>
      <c r="H113" s="21"/>
      <c r="I113" s="21"/>
      <c r="J113" s="21"/>
      <c r="K113" s="21"/>
      <c r="L113" s="19"/>
    </row>
    <row r="114" spans="1:31" s="2" customFormat="1" ht="23.25" customHeight="1">
      <c r="A114" s="31"/>
      <c r="B114" s="32"/>
      <c r="C114" s="33"/>
      <c r="D114" s="33"/>
      <c r="E114" s="303" t="s">
        <v>1376</v>
      </c>
      <c r="F114" s="302"/>
      <c r="G114" s="302"/>
      <c r="H114" s="30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575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3"/>
      <c r="D116" s="33"/>
      <c r="E116" s="267" t="str">
        <f>E11</f>
        <v>SO 401,2,5 - Technologie</v>
      </c>
      <c r="F116" s="302"/>
      <c r="G116" s="302"/>
      <c r="H116" s="302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20</v>
      </c>
      <c r="D118" s="33"/>
      <c r="E118" s="33"/>
      <c r="F118" s="25" t="str">
        <f>F14</f>
        <v>Chomutov</v>
      </c>
      <c r="G118" s="33"/>
      <c r="H118" s="33"/>
      <c r="I118" s="27" t="s">
        <v>22</v>
      </c>
      <c r="J118" s="63">
        <f>IF(J14="","",J14)</f>
        <v>44539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5.7" customHeight="1">
      <c r="A120" s="31"/>
      <c r="B120" s="32"/>
      <c r="C120" s="27" t="s">
        <v>27</v>
      </c>
      <c r="D120" s="33"/>
      <c r="E120" s="33"/>
      <c r="F120" s="25" t="str">
        <f>E17</f>
        <v>Statutární město Chomutov</v>
      </c>
      <c r="G120" s="33"/>
      <c r="H120" s="33"/>
      <c r="I120" s="27" t="s">
        <v>35</v>
      </c>
      <c r="J120" s="29" t="str">
        <f>E23</f>
        <v>SWARCO TRAFFIC CZ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7" t="s">
        <v>33</v>
      </c>
      <c r="D121" s="33"/>
      <c r="E121" s="33"/>
      <c r="F121" s="25" t="str">
        <f>IF(E20="","",E20)</f>
        <v xml:space="preserve"> </v>
      </c>
      <c r="G121" s="33"/>
      <c r="H121" s="33"/>
      <c r="I121" s="27" t="s">
        <v>40</v>
      </c>
      <c r="J121" s="29" t="str">
        <f>E26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1" customFormat="1" ht="29.25" customHeight="1">
      <c r="A123" s="164"/>
      <c r="B123" s="165"/>
      <c r="C123" s="166" t="s">
        <v>154</v>
      </c>
      <c r="D123" s="167" t="s">
        <v>67</v>
      </c>
      <c r="E123" s="167" t="s">
        <v>63</v>
      </c>
      <c r="F123" s="167" t="s">
        <v>64</v>
      </c>
      <c r="G123" s="167" t="s">
        <v>155</v>
      </c>
      <c r="H123" s="167" t="s">
        <v>156</v>
      </c>
      <c r="I123" s="167" t="s">
        <v>157</v>
      </c>
      <c r="J123" s="168" t="s">
        <v>142</v>
      </c>
      <c r="K123" s="169" t="s">
        <v>158</v>
      </c>
      <c r="L123" s="170"/>
      <c r="M123" s="72" t="s">
        <v>1</v>
      </c>
      <c r="N123" s="73" t="s">
        <v>46</v>
      </c>
      <c r="O123" s="73" t="s">
        <v>159</v>
      </c>
      <c r="P123" s="73" t="s">
        <v>160</v>
      </c>
      <c r="Q123" s="73" t="s">
        <v>161</v>
      </c>
      <c r="R123" s="73" t="s">
        <v>162</v>
      </c>
      <c r="S123" s="73" t="s">
        <v>163</v>
      </c>
      <c r="T123" s="74" t="s">
        <v>164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1"/>
      <c r="B124" s="32"/>
      <c r="C124" s="79" t="s">
        <v>165</v>
      </c>
      <c r="D124" s="33"/>
      <c r="E124" s="33"/>
      <c r="F124" s="33"/>
      <c r="G124" s="33"/>
      <c r="H124" s="33"/>
      <c r="I124" s="33"/>
      <c r="J124" s="171">
        <f>BK124</f>
        <v>0</v>
      </c>
      <c r="K124" s="33"/>
      <c r="L124" s="36"/>
      <c r="M124" s="75"/>
      <c r="N124" s="172"/>
      <c r="O124" s="76"/>
      <c r="P124" s="173">
        <f>P125+P128</f>
        <v>-84</v>
      </c>
      <c r="Q124" s="76"/>
      <c r="R124" s="173">
        <f>R125+R128</f>
        <v>-83.27597600000003</v>
      </c>
      <c r="S124" s="76"/>
      <c r="T124" s="174">
        <f>T125+T128</f>
        <v>-84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81</v>
      </c>
      <c r="AU124" s="16" t="s">
        <v>144</v>
      </c>
      <c r="BK124" s="175">
        <f>BK125+BK128</f>
        <v>0</v>
      </c>
    </row>
    <row r="125" spans="2:63" s="12" customFormat="1" ht="25.9" customHeight="1">
      <c r="B125" s="176"/>
      <c r="C125" s="177"/>
      <c r="D125" s="178" t="s">
        <v>81</v>
      </c>
      <c r="E125" s="179" t="s">
        <v>628</v>
      </c>
      <c r="F125" s="179" t="s">
        <v>629</v>
      </c>
      <c r="G125" s="177"/>
      <c r="H125" s="177"/>
      <c r="I125" s="177"/>
      <c r="J125" s="180">
        <f>BK125</f>
        <v>0</v>
      </c>
      <c r="K125" s="177"/>
      <c r="L125" s="181"/>
      <c r="M125" s="182"/>
      <c r="N125" s="183"/>
      <c r="O125" s="183"/>
      <c r="P125" s="184">
        <f>P126</f>
        <v>0</v>
      </c>
      <c r="Q125" s="183"/>
      <c r="R125" s="184">
        <f>R126</f>
        <v>0.00631</v>
      </c>
      <c r="S125" s="183"/>
      <c r="T125" s="185">
        <f>T126</f>
        <v>0</v>
      </c>
      <c r="AR125" s="186" t="s">
        <v>92</v>
      </c>
      <c r="AT125" s="187" t="s">
        <v>81</v>
      </c>
      <c r="AU125" s="187" t="s">
        <v>82</v>
      </c>
      <c r="AY125" s="186" t="s">
        <v>168</v>
      </c>
      <c r="BK125" s="188">
        <f>BK126</f>
        <v>0</v>
      </c>
    </row>
    <row r="126" spans="2:63" s="12" customFormat="1" ht="22.9" customHeight="1">
      <c r="B126" s="176"/>
      <c r="C126" s="177"/>
      <c r="D126" s="178" t="s">
        <v>81</v>
      </c>
      <c r="E126" s="189" t="s">
        <v>630</v>
      </c>
      <c r="F126" s="189" t="s">
        <v>631</v>
      </c>
      <c r="G126" s="177"/>
      <c r="H126" s="177"/>
      <c r="I126" s="177"/>
      <c r="J126" s="190">
        <f>BK126</f>
        <v>0</v>
      </c>
      <c r="K126" s="177"/>
      <c r="L126" s="181"/>
      <c r="M126" s="182"/>
      <c r="N126" s="183"/>
      <c r="O126" s="183"/>
      <c r="P126" s="184">
        <f>P127</f>
        <v>0</v>
      </c>
      <c r="Q126" s="183"/>
      <c r="R126" s="184">
        <f>R127</f>
        <v>0.00631</v>
      </c>
      <c r="S126" s="183"/>
      <c r="T126" s="185">
        <f>T127</f>
        <v>0</v>
      </c>
      <c r="AR126" s="186" t="s">
        <v>92</v>
      </c>
      <c r="AT126" s="187" t="s">
        <v>81</v>
      </c>
      <c r="AU126" s="187" t="s">
        <v>90</v>
      </c>
      <c r="AY126" s="186" t="s">
        <v>168</v>
      </c>
      <c r="BK126" s="188">
        <f>BK127</f>
        <v>0</v>
      </c>
    </row>
    <row r="127" spans="1:65" s="2" customFormat="1" ht="21.75" customHeight="1">
      <c r="A127" s="31"/>
      <c r="B127" s="32"/>
      <c r="C127" s="225" t="s">
        <v>90</v>
      </c>
      <c r="D127" s="225" t="s">
        <v>233</v>
      </c>
      <c r="E127" s="226" t="s">
        <v>632</v>
      </c>
      <c r="F127" s="227" t="s">
        <v>633</v>
      </c>
      <c r="G127" s="228" t="s">
        <v>346</v>
      </c>
      <c r="H127" s="229">
        <v>1</v>
      </c>
      <c r="I127" s="230"/>
      <c r="J127" s="230">
        <f>ROUND(I127*H127,2)</f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>O127*H127</f>
        <v>0</v>
      </c>
      <c r="Q127" s="200">
        <v>0.00631</v>
      </c>
      <c r="R127" s="200">
        <f>Q127*H127</f>
        <v>0.00631</v>
      </c>
      <c r="S127" s="200">
        <v>0</v>
      </c>
      <c r="T127" s="201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313</v>
      </c>
      <c r="AT127" s="202" t="s">
        <v>233</v>
      </c>
      <c r="AU127" s="202" t="s">
        <v>92</v>
      </c>
      <c r="AY127" s="16" t="s">
        <v>168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6" t="s">
        <v>90</v>
      </c>
      <c r="BK127" s="203">
        <f>ROUND(I127*H127,2)</f>
        <v>0</v>
      </c>
      <c r="BL127" s="16" t="s">
        <v>239</v>
      </c>
      <c r="BM127" s="202" t="s">
        <v>634</v>
      </c>
    </row>
    <row r="128" spans="2:63" s="12" customFormat="1" ht="25.9" customHeight="1">
      <c r="B128" s="176"/>
      <c r="C128" s="177"/>
      <c r="D128" s="178" t="s">
        <v>81</v>
      </c>
      <c r="E128" s="179" t="s">
        <v>233</v>
      </c>
      <c r="F128" s="179" t="s">
        <v>635</v>
      </c>
      <c r="G128" s="177"/>
      <c r="H128" s="177"/>
      <c r="I128" s="177"/>
      <c r="J128" s="180">
        <f>BK128</f>
        <v>0</v>
      </c>
      <c r="K128" s="177"/>
      <c r="L128" s="181"/>
      <c r="M128" s="182"/>
      <c r="N128" s="183"/>
      <c r="O128" s="183"/>
      <c r="P128" s="184">
        <f>P129+P189</f>
        <v>-84</v>
      </c>
      <c r="Q128" s="183"/>
      <c r="R128" s="184">
        <f>R129+R189</f>
        <v>-83.28228600000003</v>
      </c>
      <c r="S128" s="183"/>
      <c r="T128" s="185">
        <f>T129+T189</f>
        <v>-84</v>
      </c>
      <c r="AR128" s="186" t="s">
        <v>103</v>
      </c>
      <c r="AT128" s="187" t="s">
        <v>81</v>
      </c>
      <c r="AU128" s="187" t="s">
        <v>82</v>
      </c>
      <c r="AY128" s="186" t="s">
        <v>168</v>
      </c>
      <c r="BK128" s="188">
        <f>BK129+BK189</f>
        <v>0</v>
      </c>
    </row>
    <row r="129" spans="2:63" s="12" customFormat="1" ht="22.9" customHeight="1">
      <c r="B129" s="176"/>
      <c r="C129" s="177"/>
      <c r="D129" s="178" t="s">
        <v>81</v>
      </c>
      <c r="E129" s="189" t="s">
        <v>636</v>
      </c>
      <c r="F129" s="189" t="s">
        <v>637</v>
      </c>
      <c r="G129" s="177"/>
      <c r="H129" s="177"/>
      <c r="I129" s="177"/>
      <c r="J129" s="190">
        <f>BK129</f>
        <v>0</v>
      </c>
      <c r="K129" s="177"/>
      <c r="L129" s="181"/>
      <c r="M129" s="182"/>
      <c r="N129" s="183"/>
      <c r="O129" s="183"/>
      <c r="P129" s="184">
        <f>SUM(P130:P188)</f>
        <v>-84</v>
      </c>
      <c r="Q129" s="183"/>
      <c r="R129" s="184">
        <f>SUM(R130:R188)</f>
        <v>-83.28308600000003</v>
      </c>
      <c r="S129" s="183"/>
      <c r="T129" s="185">
        <f>SUM(T130:T188)</f>
        <v>-84</v>
      </c>
      <c r="AR129" s="186" t="s">
        <v>103</v>
      </c>
      <c r="AT129" s="187" t="s">
        <v>81</v>
      </c>
      <c r="AU129" s="187" t="s">
        <v>90</v>
      </c>
      <c r="AY129" s="186" t="s">
        <v>168</v>
      </c>
      <c r="BK129" s="188">
        <f>SUM(BK130:BK188)</f>
        <v>0</v>
      </c>
    </row>
    <row r="130" spans="1:65" s="2" customFormat="1" ht="24" customHeight="1">
      <c r="A130" s="31"/>
      <c r="B130" s="32"/>
      <c r="C130" s="225" t="s">
        <v>92</v>
      </c>
      <c r="D130" s="225" t="s">
        <v>233</v>
      </c>
      <c r="E130" s="226" t="s">
        <v>638</v>
      </c>
      <c r="F130" s="227" t="s">
        <v>1350</v>
      </c>
      <c r="G130" s="228" t="s">
        <v>346</v>
      </c>
      <c r="H130" s="229">
        <v>1</v>
      </c>
      <c r="I130" s="230"/>
      <c r="J130" s="230">
        <f aca="true" t="shared" si="0" ref="J130:J142">ROUND(I130*H130,2)</f>
        <v>0</v>
      </c>
      <c r="K130" s="231"/>
      <c r="L130" s="232"/>
      <c r="M130" s="233" t="s">
        <v>1</v>
      </c>
      <c r="N130" s="234" t="s">
        <v>47</v>
      </c>
      <c r="O130" s="200">
        <v>0</v>
      </c>
      <c r="P130" s="200">
        <f aca="true" t="shared" si="1" ref="P130:P142">O130*H130</f>
        <v>0</v>
      </c>
      <c r="Q130" s="200">
        <v>0</v>
      </c>
      <c r="R130" s="200">
        <f aca="true" t="shared" si="2" ref="R130:R142">Q130*H130</f>
        <v>0</v>
      </c>
      <c r="S130" s="200">
        <v>0</v>
      </c>
      <c r="T130" s="201">
        <f aca="true" t="shared" si="3" ref="T130:T142"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639</v>
      </c>
      <c r="AT130" s="202" t="s">
        <v>233</v>
      </c>
      <c r="AU130" s="202" t="s">
        <v>92</v>
      </c>
      <c r="AY130" s="16" t="s">
        <v>168</v>
      </c>
      <c r="BE130" s="203">
        <f aca="true" t="shared" si="4" ref="BE130:BE142">IF(N130="základní",J130,0)</f>
        <v>0</v>
      </c>
      <c r="BF130" s="203">
        <f aca="true" t="shared" si="5" ref="BF130:BF142">IF(N130="snížená",J130,0)</f>
        <v>0</v>
      </c>
      <c r="BG130" s="203">
        <f aca="true" t="shared" si="6" ref="BG130:BG142">IF(N130="zákl. přenesená",J130,0)</f>
        <v>0</v>
      </c>
      <c r="BH130" s="203">
        <f aca="true" t="shared" si="7" ref="BH130:BH142">IF(N130="sníž. přenesená",J130,0)</f>
        <v>0</v>
      </c>
      <c r="BI130" s="203">
        <f aca="true" t="shared" si="8" ref="BI130:BI142">IF(N130="nulová",J130,0)</f>
        <v>0</v>
      </c>
      <c r="BJ130" s="16" t="s">
        <v>90</v>
      </c>
      <c r="BK130" s="203">
        <f aca="true" t="shared" si="9" ref="BK130:BK142">ROUND(I130*H130,2)</f>
        <v>0</v>
      </c>
      <c r="BL130" s="16" t="s">
        <v>640</v>
      </c>
      <c r="BM130" s="202" t="s">
        <v>641</v>
      </c>
    </row>
    <row r="131" spans="1:65" s="2" customFormat="1" ht="24" customHeight="1">
      <c r="A131" s="258"/>
      <c r="B131" s="32"/>
      <c r="C131" s="259"/>
      <c r="D131" s="206" t="s">
        <v>292</v>
      </c>
      <c r="E131" s="259"/>
      <c r="F131" s="235" t="s">
        <v>1366</v>
      </c>
      <c r="G131" s="259"/>
      <c r="H131" s="259"/>
      <c r="I131" s="259"/>
      <c r="J131" s="259"/>
      <c r="K131" s="231"/>
      <c r="L131" s="232"/>
      <c r="M131" s="233"/>
      <c r="N131" s="234"/>
      <c r="O131" s="200"/>
      <c r="P131" s="200"/>
      <c r="Q131" s="200"/>
      <c r="R131" s="200"/>
      <c r="S131" s="200"/>
      <c r="T131" s="201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R131" s="202"/>
      <c r="AT131" s="202"/>
      <c r="AU131" s="202"/>
      <c r="AY131" s="16"/>
      <c r="BE131" s="203"/>
      <c r="BF131" s="203"/>
      <c r="BG131" s="203"/>
      <c r="BH131" s="203"/>
      <c r="BI131" s="203"/>
      <c r="BJ131" s="16"/>
      <c r="BK131" s="203"/>
      <c r="BL131" s="16"/>
      <c r="BM131" s="202"/>
    </row>
    <row r="132" spans="1:65" s="2" customFormat="1" ht="16.5" customHeight="1">
      <c r="A132" s="31"/>
      <c r="B132" s="32"/>
      <c r="C132" s="225" t="s">
        <v>103</v>
      </c>
      <c r="D132" s="225" t="s">
        <v>233</v>
      </c>
      <c r="E132" s="226" t="s">
        <v>642</v>
      </c>
      <c r="F132" s="227" t="s">
        <v>643</v>
      </c>
      <c r="G132" s="228" t="s">
        <v>346</v>
      </c>
      <c r="H132" s="229">
        <v>1</v>
      </c>
      <c r="I132" s="230"/>
      <c r="J132" s="230">
        <f t="shared" si="0"/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639</v>
      </c>
      <c r="AT132" s="202" t="s">
        <v>233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640</v>
      </c>
      <c r="BM132" s="202" t="s">
        <v>644</v>
      </c>
    </row>
    <row r="133" spans="1:65" s="2" customFormat="1" ht="16.5" customHeight="1">
      <c r="A133" s="258"/>
      <c r="B133" s="32"/>
      <c r="C133" s="259"/>
      <c r="D133" s="206" t="s">
        <v>292</v>
      </c>
      <c r="E133" s="259"/>
      <c r="F133" s="235" t="s">
        <v>1367</v>
      </c>
      <c r="G133" s="259"/>
      <c r="H133" s="259"/>
      <c r="I133" s="259"/>
      <c r="J133" s="259"/>
      <c r="K133" s="231"/>
      <c r="L133" s="232"/>
      <c r="M133" s="233"/>
      <c r="N133" s="234"/>
      <c r="O133" s="200"/>
      <c r="P133" s="200"/>
      <c r="Q133" s="200"/>
      <c r="R133" s="200"/>
      <c r="S133" s="200"/>
      <c r="T133" s="201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R133" s="202"/>
      <c r="AT133" s="202"/>
      <c r="AU133" s="202"/>
      <c r="AY133" s="16"/>
      <c r="BE133" s="203"/>
      <c r="BF133" s="203"/>
      <c r="BG133" s="203"/>
      <c r="BH133" s="203"/>
      <c r="BI133" s="203"/>
      <c r="BJ133" s="16"/>
      <c r="BK133" s="203"/>
      <c r="BL133" s="16"/>
      <c r="BM133" s="202"/>
    </row>
    <row r="134" spans="1:65" s="2" customFormat="1" ht="16.5" customHeight="1">
      <c r="A134" s="31"/>
      <c r="B134" s="32"/>
      <c r="C134" s="225" t="s">
        <v>106</v>
      </c>
      <c r="D134" s="225" t="s">
        <v>233</v>
      </c>
      <c r="E134" s="226" t="s">
        <v>645</v>
      </c>
      <c r="F134" s="227" t="s">
        <v>646</v>
      </c>
      <c r="G134" s="228" t="s">
        <v>346</v>
      </c>
      <c r="H134" s="229">
        <v>9</v>
      </c>
      <c r="I134" s="230"/>
      <c r="J134" s="230">
        <f t="shared" si="0"/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313</v>
      </c>
      <c r="AT134" s="202" t="s">
        <v>233</v>
      </c>
      <c r="AU134" s="202" t="s">
        <v>92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239</v>
      </c>
      <c r="BM134" s="202" t="s">
        <v>647</v>
      </c>
    </row>
    <row r="135" spans="1:65" s="2" customFormat="1" ht="16.5" customHeight="1">
      <c r="A135" s="31"/>
      <c r="B135" s="32"/>
      <c r="C135" s="225" t="s">
        <v>109</v>
      </c>
      <c r="D135" s="225" t="s">
        <v>233</v>
      </c>
      <c r="E135" s="226" t="s">
        <v>648</v>
      </c>
      <c r="F135" s="227" t="s">
        <v>649</v>
      </c>
      <c r="G135" s="228" t="s">
        <v>346</v>
      </c>
      <c r="H135" s="229">
        <v>5</v>
      </c>
      <c r="I135" s="230"/>
      <c r="J135" s="230">
        <f t="shared" si="0"/>
        <v>0</v>
      </c>
      <c r="K135" s="231"/>
      <c r="L135" s="232"/>
      <c r="M135" s="233" t="s">
        <v>1</v>
      </c>
      <c r="N135" s="234" t="s">
        <v>47</v>
      </c>
      <c r="O135" s="200">
        <v>0</v>
      </c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639</v>
      </c>
      <c r="AT135" s="202" t="s">
        <v>233</v>
      </c>
      <c r="AU135" s="202" t="s">
        <v>92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640</v>
      </c>
      <c r="BM135" s="202" t="s">
        <v>650</v>
      </c>
    </row>
    <row r="136" spans="1:65" s="2" customFormat="1" ht="16.5" customHeight="1">
      <c r="A136" s="31"/>
      <c r="B136" s="32"/>
      <c r="C136" s="225" t="s">
        <v>194</v>
      </c>
      <c r="D136" s="225" t="s">
        <v>233</v>
      </c>
      <c r="E136" s="226" t="s">
        <v>651</v>
      </c>
      <c r="F136" s="227" t="s">
        <v>652</v>
      </c>
      <c r="G136" s="228" t="s">
        <v>346</v>
      </c>
      <c r="H136" s="229">
        <v>36</v>
      </c>
      <c r="I136" s="230"/>
      <c r="J136" s="230">
        <f t="shared" si="0"/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639</v>
      </c>
      <c r="AT136" s="202" t="s">
        <v>233</v>
      </c>
      <c r="AU136" s="202" t="s">
        <v>92</v>
      </c>
      <c r="AY136" s="16" t="s">
        <v>168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6" t="s">
        <v>90</v>
      </c>
      <c r="BK136" s="203">
        <f t="shared" si="9"/>
        <v>0</v>
      </c>
      <c r="BL136" s="16" t="s">
        <v>640</v>
      </c>
      <c r="BM136" s="202" t="s">
        <v>653</v>
      </c>
    </row>
    <row r="137" spans="1:65" s="2" customFormat="1" ht="16.5" customHeight="1">
      <c r="A137" s="31"/>
      <c r="B137" s="32"/>
      <c r="C137" s="225" t="s">
        <v>199</v>
      </c>
      <c r="D137" s="225" t="s">
        <v>233</v>
      </c>
      <c r="E137" s="226" t="s">
        <v>654</v>
      </c>
      <c r="F137" s="227" t="s">
        <v>655</v>
      </c>
      <c r="G137" s="228" t="s">
        <v>346</v>
      </c>
      <c r="H137" s="229">
        <v>4</v>
      </c>
      <c r="I137" s="230"/>
      <c r="J137" s="230">
        <f t="shared" si="0"/>
        <v>0</v>
      </c>
      <c r="K137" s="231"/>
      <c r="L137" s="232"/>
      <c r="M137" s="233" t="s">
        <v>1</v>
      </c>
      <c r="N137" s="234" t="s">
        <v>47</v>
      </c>
      <c r="O137" s="200">
        <v>0</v>
      </c>
      <c r="P137" s="200">
        <f t="shared" si="1"/>
        <v>0</v>
      </c>
      <c r="Q137" s="200">
        <v>0</v>
      </c>
      <c r="R137" s="200">
        <f t="shared" si="2"/>
        <v>0</v>
      </c>
      <c r="S137" s="200">
        <v>0</v>
      </c>
      <c r="T137" s="201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639</v>
      </c>
      <c r="AT137" s="202" t="s">
        <v>233</v>
      </c>
      <c r="AU137" s="202" t="s">
        <v>92</v>
      </c>
      <c r="AY137" s="16" t="s">
        <v>168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16" t="s">
        <v>90</v>
      </c>
      <c r="BK137" s="203">
        <f t="shared" si="9"/>
        <v>0</v>
      </c>
      <c r="BL137" s="16" t="s">
        <v>640</v>
      </c>
      <c r="BM137" s="202" t="s">
        <v>656</v>
      </c>
    </row>
    <row r="138" spans="1:65" s="2" customFormat="1" ht="16.5" customHeight="1">
      <c r="A138" s="31"/>
      <c r="B138" s="32"/>
      <c r="C138" s="225" t="s">
        <v>203</v>
      </c>
      <c r="D138" s="225" t="s">
        <v>233</v>
      </c>
      <c r="E138" s="226" t="s">
        <v>657</v>
      </c>
      <c r="F138" s="227" t="s">
        <v>658</v>
      </c>
      <c r="G138" s="228" t="s">
        <v>346</v>
      </c>
      <c r="H138" s="229">
        <v>1</v>
      </c>
      <c r="I138" s="230"/>
      <c r="J138" s="230">
        <f t="shared" si="0"/>
        <v>0</v>
      </c>
      <c r="K138" s="231"/>
      <c r="L138" s="232"/>
      <c r="M138" s="233" t="s">
        <v>1</v>
      </c>
      <c r="N138" s="234" t="s">
        <v>47</v>
      </c>
      <c r="O138" s="200">
        <v>0</v>
      </c>
      <c r="P138" s="200">
        <f t="shared" si="1"/>
        <v>0</v>
      </c>
      <c r="Q138" s="200">
        <v>0</v>
      </c>
      <c r="R138" s="200">
        <f t="shared" si="2"/>
        <v>0</v>
      </c>
      <c r="S138" s="200">
        <v>0</v>
      </c>
      <c r="T138" s="201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639</v>
      </c>
      <c r="AT138" s="202" t="s">
        <v>233</v>
      </c>
      <c r="AU138" s="202" t="s">
        <v>92</v>
      </c>
      <c r="AY138" s="16" t="s">
        <v>168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16" t="s">
        <v>90</v>
      </c>
      <c r="BK138" s="203">
        <f t="shared" si="9"/>
        <v>0</v>
      </c>
      <c r="BL138" s="16" t="s">
        <v>640</v>
      </c>
      <c r="BM138" s="202" t="s">
        <v>659</v>
      </c>
    </row>
    <row r="139" spans="1:65" s="2" customFormat="1" ht="16.5" customHeight="1">
      <c r="A139" s="31"/>
      <c r="B139" s="32"/>
      <c r="C139" s="225" t="s">
        <v>207</v>
      </c>
      <c r="D139" s="225" t="s">
        <v>233</v>
      </c>
      <c r="E139" s="226" t="s">
        <v>660</v>
      </c>
      <c r="F139" s="227" t="s">
        <v>1348</v>
      </c>
      <c r="G139" s="228" t="s">
        <v>346</v>
      </c>
      <c r="H139" s="229">
        <v>1</v>
      </c>
      <c r="I139" s="230"/>
      <c r="J139" s="230">
        <f t="shared" si="0"/>
        <v>0</v>
      </c>
      <c r="K139" s="231"/>
      <c r="L139" s="232"/>
      <c r="M139" s="233" t="s">
        <v>1</v>
      </c>
      <c r="N139" s="234" t="s">
        <v>47</v>
      </c>
      <c r="O139" s="200">
        <v>0</v>
      </c>
      <c r="P139" s="200">
        <f t="shared" si="1"/>
        <v>0</v>
      </c>
      <c r="Q139" s="200">
        <v>0</v>
      </c>
      <c r="R139" s="200">
        <f t="shared" si="2"/>
        <v>0</v>
      </c>
      <c r="S139" s="200">
        <v>0</v>
      </c>
      <c r="T139" s="201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639</v>
      </c>
      <c r="AT139" s="202" t="s">
        <v>233</v>
      </c>
      <c r="AU139" s="202" t="s">
        <v>92</v>
      </c>
      <c r="AY139" s="16" t="s">
        <v>168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16" t="s">
        <v>90</v>
      </c>
      <c r="BK139" s="203">
        <f t="shared" si="9"/>
        <v>0</v>
      </c>
      <c r="BL139" s="16" t="s">
        <v>640</v>
      </c>
      <c r="BM139" s="202" t="s">
        <v>661</v>
      </c>
    </row>
    <row r="140" spans="1:65" s="2" customFormat="1" ht="16.5" customHeight="1">
      <c r="A140" s="31"/>
      <c r="B140" s="32"/>
      <c r="C140" s="225" t="s">
        <v>134</v>
      </c>
      <c r="D140" s="225" t="s">
        <v>233</v>
      </c>
      <c r="E140" s="226" t="s">
        <v>662</v>
      </c>
      <c r="F140" s="227" t="s">
        <v>1349</v>
      </c>
      <c r="G140" s="228" t="s">
        <v>346</v>
      </c>
      <c r="H140" s="229">
        <v>1</v>
      </c>
      <c r="I140" s="230"/>
      <c r="J140" s="230">
        <f t="shared" si="0"/>
        <v>0</v>
      </c>
      <c r="K140" s="231"/>
      <c r="L140" s="232"/>
      <c r="M140" s="233" t="s">
        <v>1</v>
      </c>
      <c r="N140" s="234" t="s">
        <v>47</v>
      </c>
      <c r="O140" s="200">
        <v>0</v>
      </c>
      <c r="P140" s="200">
        <f t="shared" si="1"/>
        <v>0</v>
      </c>
      <c r="Q140" s="200">
        <v>0</v>
      </c>
      <c r="R140" s="200">
        <f t="shared" si="2"/>
        <v>0</v>
      </c>
      <c r="S140" s="200">
        <v>0</v>
      </c>
      <c r="T140" s="201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639</v>
      </c>
      <c r="AT140" s="202" t="s">
        <v>233</v>
      </c>
      <c r="AU140" s="202" t="s">
        <v>92</v>
      </c>
      <c r="AY140" s="16" t="s">
        <v>168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16" t="s">
        <v>90</v>
      </c>
      <c r="BK140" s="203">
        <f t="shared" si="9"/>
        <v>0</v>
      </c>
      <c r="BL140" s="16" t="s">
        <v>640</v>
      </c>
      <c r="BM140" s="202" t="s">
        <v>663</v>
      </c>
    </row>
    <row r="141" spans="1:65" s="2" customFormat="1" ht="16.5" customHeight="1">
      <c r="A141" s="31"/>
      <c r="B141" s="32"/>
      <c r="C141" s="225" t="s">
        <v>215</v>
      </c>
      <c r="D141" s="225" t="s">
        <v>233</v>
      </c>
      <c r="E141" s="226" t="s">
        <v>664</v>
      </c>
      <c r="F141" s="227" t="s">
        <v>665</v>
      </c>
      <c r="G141" s="228" t="s">
        <v>346</v>
      </c>
      <c r="H141" s="229">
        <v>4</v>
      </c>
      <c r="I141" s="230"/>
      <c r="J141" s="230">
        <f t="shared" si="0"/>
        <v>0</v>
      </c>
      <c r="K141" s="231"/>
      <c r="L141" s="232"/>
      <c r="M141" s="233" t="s">
        <v>1</v>
      </c>
      <c r="N141" s="234" t="s">
        <v>47</v>
      </c>
      <c r="O141" s="200">
        <v>0</v>
      </c>
      <c r="P141" s="200">
        <f t="shared" si="1"/>
        <v>0</v>
      </c>
      <c r="Q141" s="200">
        <v>0</v>
      </c>
      <c r="R141" s="200">
        <f t="shared" si="2"/>
        <v>0</v>
      </c>
      <c r="S141" s="200">
        <v>0</v>
      </c>
      <c r="T141" s="201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639</v>
      </c>
      <c r="AT141" s="202" t="s">
        <v>233</v>
      </c>
      <c r="AU141" s="202" t="s">
        <v>92</v>
      </c>
      <c r="AY141" s="16" t="s">
        <v>168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16" t="s">
        <v>90</v>
      </c>
      <c r="BK141" s="203">
        <f t="shared" si="9"/>
        <v>0</v>
      </c>
      <c r="BL141" s="16" t="s">
        <v>640</v>
      </c>
      <c r="BM141" s="202" t="s">
        <v>666</v>
      </c>
    </row>
    <row r="142" spans="1:65" s="2" customFormat="1" ht="16.5" customHeight="1">
      <c r="A142" s="31"/>
      <c r="B142" s="32"/>
      <c r="C142" s="225" t="s">
        <v>221</v>
      </c>
      <c r="D142" s="225" t="s">
        <v>233</v>
      </c>
      <c r="E142" s="226" t="s">
        <v>667</v>
      </c>
      <c r="F142" s="227" t="s">
        <v>668</v>
      </c>
      <c r="G142" s="228" t="s">
        <v>346</v>
      </c>
      <c r="H142" s="229">
        <v>1</v>
      </c>
      <c r="I142" s="230"/>
      <c r="J142" s="230">
        <f t="shared" si="0"/>
        <v>0</v>
      </c>
      <c r="K142" s="231"/>
      <c r="L142" s="232"/>
      <c r="M142" s="233" t="s">
        <v>1</v>
      </c>
      <c r="N142" s="234" t="s">
        <v>47</v>
      </c>
      <c r="O142" s="200">
        <v>0</v>
      </c>
      <c r="P142" s="200">
        <f t="shared" si="1"/>
        <v>0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639</v>
      </c>
      <c r="AT142" s="202" t="s">
        <v>233</v>
      </c>
      <c r="AU142" s="202" t="s">
        <v>92</v>
      </c>
      <c r="AY142" s="16" t="s">
        <v>168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6" t="s">
        <v>90</v>
      </c>
      <c r="BK142" s="203">
        <f t="shared" si="9"/>
        <v>0</v>
      </c>
      <c r="BL142" s="16" t="s">
        <v>640</v>
      </c>
      <c r="BM142" s="202" t="s">
        <v>669</v>
      </c>
    </row>
    <row r="143" spans="1:47" s="2" customFormat="1" ht="19.5">
      <c r="A143" s="31"/>
      <c r="B143" s="32"/>
      <c r="C143" s="33"/>
      <c r="D143" s="206" t="s">
        <v>292</v>
      </c>
      <c r="E143" s="33"/>
      <c r="F143" s="235" t="s">
        <v>670</v>
      </c>
      <c r="G143" s="33"/>
      <c r="H143" s="33"/>
      <c r="I143" s="33"/>
      <c r="J143" s="33"/>
      <c r="K143" s="33"/>
      <c r="L143" s="36"/>
      <c r="M143" s="236"/>
      <c r="N143" s="237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292</v>
      </c>
      <c r="AU143" s="16" t="s">
        <v>92</v>
      </c>
    </row>
    <row r="144" spans="1:65" s="2" customFormat="1" ht="16.5" customHeight="1">
      <c r="A144" s="31"/>
      <c r="B144" s="32"/>
      <c r="C144" s="225" t="s">
        <v>225</v>
      </c>
      <c r="D144" s="225" t="s">
        <v>233</v>
      </c>
      <c r="E144" s="226" t="s">
        <v>671</v>
      </c>
      <c r="F144" s="227" t="s">
        <v>672</v>
      </c>
      <c r="G144" s="228" t="s">
        <v>346</v>
      </c>
      <c r="H144" s="229">
        <v>5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47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639</v>
      </c>
      <c r="AT144" s="202" t="s">
        <v>233</v>
      </c>
      <c r="AU144" s="202" t="s">
        <v>92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640</v>
      </c>
      <c r="BM144" s="202" t="s">
        <v>673</v>
      </c>
    </row>
    <row r="145" spans="1:65" s="2" customFormat="1" ht="16.5" customHeight="1">
      <c r="A145" s="31"/>
      <c r="B145" s="32"/>
      <c r="C145" s="225" t="s">
        <v>229</v>
      </c>
      <c r="D145" s="225" t="s">
        <v>233</v>
      </c>
      <c r="E145" s="226" t="s">
        <v>674</v>
      </c>
      <c r="F145" s="227" t="s">
        <v>675</v>
      </c>
      <c r="G145" s="228" t="s">
        <v>346</v>
      </c>
      <c r="H145" s="229">
        <v>3</v>
      </c>
      <c r="I145" s="230"/>
      <c r="J145" s="230">
        <f>ROUND(I145*H145,2)</f>
        <v>0</v>
      </c>
      <c r="K145" s="231"/>
      <c r="L145" s="232"/>
      <c r="M145" s="233" t="s">
        <v>1</v>
      </c>
      <c r="N145" s="234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639</v>
      </c>
      <c r="AT145" s="202" t="s">
        <v>233</v>
      </c>
      <c r="AU145" s="202" t="s">
        <v>92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640</v>
      </c>
      <c r="BM145" s="202" t="s">
        <v>676</v>
      </c>
    </row>
    <row r="146" spans="1:65" s="2" customFormat="1" ht="16.5" customHeight="1">
      <c r="A146" s="31"/>
      <c r="B146" s="32"/>
      <c r="C146" s="225" t="s">
        <v>8</v>
      </c>
      <c r="D146" s="225" t="s">
        <v>233</v>
      </c>
      <c r="E146" s="226" t="s">
        <v>677</v>
      </c>
      <c r="F146" s="227" t="s">
        <v>678</v>
      </c>
      <c r="G146" s="228" t="s">
        <v>346</v>
      </c>
      <c r="H146" s="229">
        <v>1</v>
      </c>
      <c r="I146" s="230"/>
      <c r="J146" s="230">
        <f>ROUND(I146*H146,2)</f>
        <v>0</v>
      </c>
      <c r="K146" s="231"/>
      <c r="L146" s="232"/>
      <c r="M146" s="233" t="s">
        <v>1</v>
      </c>
      <c r="N146" s="234" t="s">
        <v>47</v>
      </c>
      <c r="O146" s="200">
        <v>0</v>
      </c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639</v>
      </c>
      <c r="AT146" s="202" t="s">
        <v>233</v>
      </c>
      <c r="AU146" s="202" t="s">
        <v>92</v>
      </c>
      <c r="AY146" s="16" t="s">
        <v>168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6" t="s">
        <v>90</v>
      </c>
      <c r="BK146" s="203">
        <f>ROUND(I146*H146,2)</f>
        <v>0</v>
      </c>
      <c r="BL146" s="16" t="s">
        <v>640</v>
      </c>
      <c r="BM146" s="202" t="s">
        <v>679</v>
      </c>
    </row>
    <row r="147" spans="1:65" s="2" customFormat="1" ht="33" customHeight="1">
      <c r="A147" s="31"/>
      <c r="B147" s="32"/>
      <c r="C147" s="225" t="s">
        <v>239</v>
      </c>
      <c r="D147" s="225" t="s">
        <v>233</v>
      </c>
      <c r="E147" s="226" t="s">
        <v>680</v>
      </c>
      <c r="F147" s="227" t="s">
        <v>681</v>
      </c>
      <c r="G147" s="228" t="s">
        <v>218</v>
      </c>
      <c r="H147" s="229">
        <v>50</v>
      </c>
      <c r="I147" s="230"/>
      <c r="J147" s="230">
        <f>ROUND(I147*H147,2)</f>
        <v>0</v>
      </c>
      <c r="K147" s="231"/>
      <c r="L147" s="232"/>
      <c r="M147" s="233" t="s">
        <v>1</v>
      </c>
      <c r="N147" s="234" t="s">
        <v>47</v>
      </c>
      <c r="O147" s="200">
        <v>0</v>
      </c>
      <c r="P147" s="200">
        <f>O147*H147</f>
        <v>0</v>
      </c>
      <c r="Q147" s="200">
        <v>9E-05</v>
      </c>
      <c r="R147" s="200">
        <f>Q147*H147</f>
        <v>0.0045000000000000005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313</v>
      </c>
      <c r="AT147" s="202" t="s">
        <v>233</v>
      </c>
      <c r="AU147" s="202" t="s">
        <v>92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239</v>
      </c>
      <c r="BM147" s="202" t="s">
        <v>682</v>
      </c>
    </row>
    <row r="148" spans="2:51" s="13" customFormat="1" ht="12">
      <c r="B148" s="204"/>
      <c r="C148" s="205"/>
      <c r="D148" s="206" t="s">
        <v>174</v>
      </c>
      <c r="E148" s="207" t="s">
        <v>1</v>
      </c>
      <c r="F148" s="208" t="s">
        <v>683</v>
      </c>
      <c r="G148" s="205"/>
      <c r="H148" s="209">
        <v>50</v>
      </c>
      <c r="I148" s="205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174</v>
      </c>
      <c r="AU148" s="214" t="s">
        <v>92</v>
      </c>
      <c r="AV148" s="13" t="s">
        <v>92</v>
      </c>
      <c r="AW148" s="13" t="s">
        <v>39</v>
      </c>
      <c r="AX148" s="13" t="s">
        <v>90</v>
      </c>
      <c r="AY148" s="214" t="s">
        <v>168</v>
      </c>
    </row>
    <row r="149" spans="1:65" s="2" customFormat="1" ht="33" customHeight="1">
      <c r="A149" s="31"/>
      <c r="B149" s="32"/>
      <c r="C149" s="225" t="s">
        <v>246</v>
      </c>
      <c r="D149" s="225" t="s">
        <v>233</v>
      </c>
      <c r="E149" s="226" t="s">
        <v>684</v>
      </c>
      <c r="F149" s="227" t="s">
        <v>685</v>
      </c>
      <c r="G149" s="228" t="s">
        <v>218</v>
      </c>
      <c r="H149" s="229">
        <v>20</v>
      </c>
      <c r="I149" s="230"/>
      <c r="J149" s="230">
        <f>ROUND(I149*H149,2)</f>
        <v>0</v>
      </c>
      <c r="K149" s="231"/>
      <c r="L149" s="232"/>
      <c r="M149" s="233" t="s">
        <v>1</v>
      </c>
      <c r="N149" s="234" t="s">
        <v>47</v>
      </c>
      <c r="O149" s="200">
        <v>0</v>
      </c>
      <c r="P149" s="200">
        <f>O149*H149</f>
        <v>0</v>
      </c>
      <c r="Q149" s="200">
        <v>6E-05</v>
      </c>
      <c r="R149" s="200">
        <f>Q149*H149</f>
        <v>0.0012000000000000001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313</v>
      </c>
      <c r="AT149" s="202" t="s">
        <v>233</v>
      </c>
      <c r="AU149" s="202" t="s">
        <v>92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239</v>
      </c>
      <c r="BM149" s="202" t="s">
        <v>686</v>
      </c>
    </row>
    <row r="150" spans="2:51" s="13" customFormat="1" ht="12">
      <c r="B150" s="204"/>
      <c r="C150" s="205"/>
      <c r="D150" s="206" t="s">
        <v>174</v>
      </c>
      <c r="E150" s="207" t="s">
        <v>1</v>
      </c>
      <c r="F150" s="208" t="s">
        <v>687</v>
      </c>
      <c r="G150" s="205"/>
      <c r="H150" s="209">
        <v>20</v>
      </c>
      <c r="I150" s="205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174</v>
      </c>
      <c r="AU150" s="214" t="s">
        <v>92</v>
      </c>
      <c r="AV150" s="13" t="s">
        <v>92</v>
      </c>
      <c r="AW150" s="13" t="s">
        <v>39</v>
      </c>
      <c r="AX150" s="13" t="s">
        <v>90</v>
      </c>
      <c r="AY150" s="214" t="s">
        <v>168</v>
      </c>
    </row>
    <row r="151" spans="1:65" s="2" customFormat="1" ht="33" customHeight="1">
      <c r="A151" s="31"/>
      <c r="B151" s="32"/>
      <c r="C151" s="225" t="s">
        <v>251</v>
      </c>
      <c r="D151" s="225" t="s">
        <v>233</v>
      </c>
      <c r="E151" s="226" t="s">
        <v>688</v>
      </c>
      <c r="F151" s="227" t="s">
        <v>689</v>
      </c>
      <c r="G151" s="228" t="s">
        <v>218</v>
      </c>
      <c r="H151" s="229">
        <v>40</v>
      </c>
      <c r="I151" s="230"/>
      <c r="J151" s="230">
        <f>ROUND(I151*H151,2)</f>
        <v>0</v>
      </c>
      <c r="K151" s="231"/>
      <c r="L151" s="232"/>
      <c r="M151" s="233" t="s">
        <v>1</v>
      </c>
      <c r="N151" s="234" t="s">
        <v>47</v>
      </c>
      <c r="O151" s="200">
        <v>0</v>
      </c>
      <c r="P151" s="200">
        <f>O151*H151</f>
        <v>0</v>
      </c>
      <c r="Q151" s="200">
        <v>0.00011</v>
      </c>
      <c r="R151" s="200">
        <f>Q151*H151</f>
        <v>0.0044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313</v>
      </c>
      <c r="AT151" s="202" t="s">
        <v>233</v>
      </c>
      <c r="AU151" s="202" t="s">
        <v>92</v>
      </c>
      <c r="AY151" s="16" t="s">
        <v>168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6" t="s">
        <v>90</v>
      </c>
      <c r="BK151" s="203">
        <f>ROUND(I151*H151,2)</f>
        <v>0</v>
      </c>
      <c r="BL151" s="16" t="s">
        <v>239</v>
      </c>
      <c r="BM151" s="202" t="s">
        <v>690</v>
      </c>
    </row>
    <row r="152" spans="2:51" s="13" customFormat="1" ht="12">
      <c r="B152" s="204"/>
      <c r="C152" s="205"/>
      <c r="D152" s="206" t="s">
        <v>174</v>
      </c>
      <c r="E152" s="207" t="s">
        <v>1</v>
      </c>
      <c r="F152" s="208" t="s">
        <v>691</v>
      </c>
      <c r="G152" s="205"/>
      <c r="H152" s="209">
        <v>40</v>
      </c>
      <c r="I152" s="205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174</v>
      </c>
      <c r="AU152" s="214" t="s">
        <v>92</v>
      </c>
      <c r="AV152" s="13" t="s">
        <v>92</v>
      </c>
      <c r="AW152" s="13" t="s">
        <v>39</v>
      </c>
      <c r="AX152" s="13" t="s">
        <v>90</v>
      </c>
      <c r="AY152" s="214" t="s">
        <v>168</v>
      </c>
    </row>
    <row r="153" spans="1:65" s="2" customFormat="1" ht="21.75" customHeight="1">
      <c r="A153" s="31"/>
      <c r="B153" s="32"/>
      <c r="C153" s="225" t="s">
        <v>255</v>
      </c>
      <c r="D153" s="225" t="s">
        <v>233</v>
      </c>
      <c r="E153" s="226" t="s">
        <v>692</v>
      </c>
      <c r="F153" s="227" t="s">
        <v>693</v>
      </c>
      <c r="G153" s="228" t="s">
        <v>218</v>
      </c>
      <c r="H153" s="229">
        <v>133.1</v>
      </c>
      <c r="I153" s="230"/>
      <c r="J153" s="230">
        <f>ROUND(I153*H153,2)</f>
        <v>0</v>
      </c>
      <c r="K153" s="231"/>
      <c r="L153" s="232"/>
      <c r="M153" s="233" t="s">
        <v>1</v>
      </c>
      <c r="N153" s="234" t="s">
        <v>47</v>
      </c>
      <c r="O153" s="200">
        <v>0</v>
      </c>
      <c r="P153" s="200">
        <f>O153*H153</f>
        <v>0</v>
      </c>
      <c r="Q153" s="200">
        <v>0.00026</v>
      </c>
      <c r="R153" s="200">
        <f>Q153*H153</f>
        <v>0.034606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639</v>
      </c>
      <c r="AT153" s="202" t="s">
        <v>233</v>
      </c>
      <c r="AU153" s="202" t="s">
        <v>92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694</v>
      </c>
    </row>
    <row r="154" spans="2:51" s="13" customFormat="1" ht="22.5">
      <c r="B154" s="204"/>
      <c r="C154" s="205"/>
      <c r="D154" s="206" t="s">
        <v>174</v>
      </c>
      <c r="E154" s="207" t="s">
        <v>1</v>
      </c>
      <c r="F154" s="208" t="s">
        <v>695</v>
      </c>
      <c r="G154" s="205"/>
      <c r="H154" s="209">
        <v>133.1</v>
      </c>
      <c r="I154" s="205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174</v>
      </c>
      <c r="AU154" s="214" t="s">
        <v>92</v>
      </c>
      <c r="AV154" s="13" t="s">
        <v>92</v>
      </c>
      <c r="AW154" s="13" t="s">
        <v>39</v>
      </c>
      <c r="AX154" s="13" t="s">
        <v>90</v>
      </c>
      <c r="AY154" s="214" t="s">
        <v>168</v>
      </c>
    </row>
    <row r="155" spans="1:65" s="2" customFormat="1" ht="21.75" customHeight="1">
      <c r="A155" s="31"/>
      <c r="B155" s="32"/>
      <c r="C155" s="225" t="s">
        <v>260</v>
      </c>
      <c r="D155" s="225" t="s">
        <v>233</v>
      </c>
      <c r="E155" s="226" t="s">
        <v>696</v>
      </c>
      <c r="F155" s="227" t="s">
        <v>697</v>
      </c>
      <c r="G155" s="228" t="s">
        <v>218</v>
      </c>
      <c r="H155" s="229">
        <v>148</v>
      </c>
      <c r="I155" s="230"/>
      <c r="J155" s="230">
        <f>ROUND(I155*H155,2)</f>
        <v>0</v>
      </c>
      <c r="K155" s="231"/>
      <c r="L155" s="232"/>
      <c r="M155" s="233" t="s">
        <v>1</v>
      </c>
      <c r="N155" s="234" t="s">
        <v>47</v>
      </c>
      <c r="O155" s="200">
        <v>0</v>
      </c>
      <c r="P155" s="200">
        <f>O155*H155</f>
        <v>0</v>
      </c>
      <c r="Q155" s="200">
        <v>0.00035</v>
      </c>
      <c r="R155" s="200">
        <f>Q155*H155</f>
        <v>0.0518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698</v>
      </c>
      <c r="AT155" s="202" t="s">
        <v>233</v>
      </c>
      <c r="AU155" s="202" t="s">
        <v>92</v>
      </c>
      <c r="AY155" s="16" t="s">
        <v>168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6" t="s">
        <v>90</v>
      </c>
      <c r="BK155" s="203">
        <f>ROUND(I155*H155,2)</f>
        <v>0</v>
      </c>
      <c r="BL155" s="16" t="s">
        <v>698</v>
      </c>
      <c r="BM155" s="202" t="s">
        <v>699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700</v>
      </c>
      <c r="G156" s="205"/>
      <c r="H156" s="209">
        <v>148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92</v>
      </c>
      <c r="AV156" s="13" t="s">
        <v>92</v>
      </c>
      <c r="AW156" s="13" t="s">
        <v>39</v>
      </c>
      <c r="AX156" s="13" t="s">
        <v>90</v>
      </c>
      <c r="AY156" s="214" t="s">
        <v>168</v>
      </c>
    </row>
    <row r="157" spans="1:65" s="2" customFormat="1" ht="33" customHeight="1">
      <c r="A157" s="31"/>
      <c r="B157" s="32"/>
      <c r="C157" s="225" t="s">
        <v>7</v>
      </c>
      <c r="D157" s="225" t="s">
        <v>233</v>
      </c>
      <c r="E157" s="226" t="s">
        <v>701</v>
      </c>
      <c r="F157" s="227" t="s">
        <v>702</v>
      </c>
      <c r="G157" s="228" t="s">
        <v>218</v>
      </c>
      <c r="H157" s="229">
        <v>94.2</v>
      </c>
      <c r="I157" s="230"/>
      <c r="J157" s="230">
        <f>ROUND(I157*H157,2)</f>
        <v>0</v>
      </c>
      <c r="K157" s="231"/>
      <c r="L157" s="232"/>
      <c r="M157" s="233" t="s">
        <v>1</v>
      </c>
      <c r="N157" s="234" t="s">
        <v>47</v>
      </c>
      <c r="O157" s="200">
        <v>0</v>
      </c>
      <c r="P157" s="200">
        <f>O157*H157</f>
        <v>0</v>
      </c>
      <c r="Q157" s="200">
        <v>0.00069</v>
      </c>
      <c r="R157" s="200">
        <f>Q157*H157</f>
        <v>0.064998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639</v>
      </c>
      <c r="AT157" s="202" t="s">
        <v>233</v>
      </c>
      <c r="AU157" s="202" t="s">
        <v>92</v>
      </c>
      <c r="AY157" s="16" t="s">
        <v>168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6" t="s">
        <v>90</v>
      </c>
      <c r="BK157" s="203">
        <f>ROUND(I157*H157,2)</f>
        <v>0</v>
      </c>
      <c r="BL157" s="16" t="s">
        <v>640</v>
      </c>
      <c r="BM157" s="202" t="s">
        <v>703</v>
      </c>
    </row>
    <row r="158" spans="2:51" s="13" customFormat="1" ht="12">
      <c r="B158" s="204"/>
      <c r="C158" s="205"/>
      <c r="D158" s="206" t="s">
        <v>174</v>
      </c>
      <c r="E158" s="207" t="s">
        <v>1</v>
      </c>
      <c r="F158" s="208" t="s">
        <v>704</v>
      </c>
      <c r="G158" s="205"/>
      <c r="H158" s="209">
        <v>94.2</v>
      </c>
      <c r="I158" s="205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174</v>
      </c>
      <c r="AU158" s="214" t="s">
        <v>92</v>
      </c>
      <c r="AV158" s="13" t="s">
        <v>92</v>
      </c>
      <c r="AW158" s="13" t="s">
        <v>39</v>
      </c>
      <c r="AX158" s="13" t="s">
        <v>90</v>
      </c>
      <c r="AY158" s="214" t="s">
        <v>168</v>
      </c>
    </row>
    <row r="159" spans="1:65" s="2" customFormat="1" ht="16.5" customHeight="1">
      <c r="A159" s="258"/>
      <c r="B159" s="32"/>
      <c r="C159" s="225">
        <v>22</v>
      </c>
      <c r="D159" s="225" t="s">
        <v>233</v>
      </c>
      <c r="E159" s="226" t="s">
        <v>1355</v>
      </c>
      <c r="F159" s="227" t="s">
        <v>1354</v>
      </c>
      <c r="G159" s="228" t="s">
        <v>218</v>
      </c>
      <c r="H159" s="229">
        <v>18</v>
      </c>
      <c r="I159" s="230"/>
      <c r="J159" s="230">
        <f aca="true" t="shared" si="10" ref="J159">ROUND(I159*H159,2)</f>
        <v>0</v>
      </c>
      <c r="K159" s="231"/>
      <c r="L159" s="232"/>
      <c r="M159" s="233" t="s">
        <v>1</v>
      </c>
      <c r="N159" s="234" t="s">
        <v>47</v>
      </c>
      <c r="O159" s="200">
        <v>-2</v>
      </c>
      <c r="P159" s="200">
        <f aca="true" t="shared" si="11" ref="P159:P162">O159*H159</f>
        <v>-36</v>
      </c>
      <c r="Q159" s="200">
        <v>-1.99984</v>
      </c>
      <c r="R159" s="200">
        <f aca="true" t="shared" si="12" ref="R159:R162">Q159*H159</f>
        <v>-35.99712</v>
      </c>
      <c r="S159" s="200">
        <v>-2</v>
      </c>
      <c r="T159" s="201">
        <f aca="true" t="shared" si="13" ref="T159:T162">S159*H159</f>
        <v>-36</v>
      </c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R159" s="202" t="s">
        <v>1351</v>
      </c>
      <c r="AT159" s="202" t="s">
        <v>233</v>
      </c>
      <c r="AU159" s="202" t="s">
        <v>82</v>
      </c>
      <c r="AY159" s="16" t="s">
        <v>168</v>
      </c>
      <c r="BE159" s="203">
        <f aca="true" t="shared" si="14" ref="BE159:BE162">IF(N159="základní",J159,0)</f>
        <v>0</v>
      </c>
      <c r="BF159" s="203">
        <f aca="true" t="shared" si="15" ref="BF159:BF162">IF(N159="snížená",J159,0)</f>
        <v>0</v>
      </c>
      <c r="BG159" s="203">
        <f aca="true" t="shared" si="16" ref="BG159:BG162">IF(N159="zákl. přenesená",J159,0)</f>
        <v>0</v>
      </c>
      <c r="BH159" s="203">
        <f aca="true" t="shared" si="17" ref="BH159:BH162">IF(N159="sníž. přenesená",J159,0)</f>
        <v>0</v>
      </c>
      <c r="BI159" s="203">
        <f aca="true" t="shared" si="18" ref="BI159:BI162">IF(N159="nulová",J159,0)</f>
        <v>0</v>
      </c>
      <c r="BJ159" s="16" t="s">
        <v>90</v>
      </c>
      <c r="BK159" s="203">
        <f aca="true" t="shared" si="19" ref="BK159:BK162">ROUND(I159*H159,2)</f>
        <v>0</v>
      </c>
      <c r="BL159" s="16" t="s">
        <v>640</v>
      </c>
      <c r="BM159" s="202" t="s">
        <v>707</v>
      </c>
    </row>
    <row r="160" spans="1:65" s="2" customFormat="1" ht="16.5" customHeight="1">
      <c r="A160" s="258"/>
      <c r="B160" s="32"/>
      <c r="C160" s="205"/>
      <c r="D160" s="206" t="s">
        <v>174</v>
      </c>
      <c r="E160" s="207" t="s">
        <v>1</v>
      </c>
      <c r="F160" s="208" t="s">
        <v>1353</v>
      </c>
      <c r="G160" s="205"/>
      <c r="H160" s="209">
        <v>18</v>
      </c>
      <c r="I160" s="205"/>
      <c r="J160" s="205"/>
      <c r="K160" s="231"/>
      <c r="L160" s="232"/>
      <c r="M160" s="233" t="s">
        <v>1</v>
      </c>
      <c r="N160" s="234" t="s">
        <v>47</v>
      </c>
      <c r="O160" s="200">
        <v>-1</v>
      </c>
      <c r="P160" s="200">
        <f t="shared" si="11"/>
        <v>-18</v>
      </c>
      <c r="Q160" s="200">
        <v>-0.99984</v>
      </c>
      <c r="R160" s="200">
        <f t="shared" si="12"/>
        <v>-17.99712</v>
      </c>
      <c r="S160" s="200">
        <v>-1</v>
      </c>
      <c r="T160" s="201">
        <f t="shared" si="13"/>
        <v>-18</v>
      </c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R160" s="202" t="s">
        <v>1352</v>
      </c>
      <c r="AT160" s="202" t="s">
        <v>233</v>
      </c>
      <c r="AU160" s="202" t="s">
        <v>90</v>
      </c>
      <c r="AY160" s="16" t="s">
        <v>168</v>
      </c>
      <c r="BE160" s="203">
        <f t="shared" si="14"/>
        <v>0</v>
      </c>
      <c r="BF160" s="203">
        <f t="shared" si="15"/>
        <v>0</v>
      </c>
      <c r="BG160" s="203">
        <f t="shared" si="16"/>
        <v>0</v>
      </c>
      <c r="BH160" s="203">
        <f t="shared" si="17"/>
        <v>0</v>
      </c>
      <c r="BI160" s="203">
        <f t="shared" si="18"/>
        <v>0</v>
      </c>
      <c r="BJ160" s="16" t="s">
        <v>82</v>
      </c>
      <c r="BK160" s="203">
        <f t="shared" si="19"/>
        <v>0</v>
      </c>
      <c r="BL160" s="16" t="s">
        <v>640</v>
      </c>
      <c r="BM160" s="202" t="s">
        <v>707</v>
      </c>
    </row>
    <row r="161" spans="1:65" s="2" customFormat="1" ht="16.5" customHeight="1">
      <c r="A161" s="258"/>
      <c r="B161" s="32"/>
      <c r="C161" s="225">
        <v>23</v>
      </c>
      <c r="D161" s="225" t="s">
        <v>233</v>
      </c>
      <c r="E161" s="226" t="s">
        <v>1358</v>
      </c>
      <c r="F161" s="227" t="s">
        <v>1357</v>
      </c>
      <c r="G161" s="228" t="s">
        <v>218</v>
      </c>
      <c r="H161" s="229">
        <v>10</v>
      </c>
      <c r="I161" s="230"/>
      <c r="J161" s="230">
        <f aca="true" t="shared" si="20" ref="J161">ROUND(I161*H161,2)</f>
        <v>0</v>
      </c>
      <c r="K161" s="231"/>
      <c r="L161" s="232"/>
      <c r="M161" s="233" t="s">
        <v>1</v>
      </c>
      <c r="N161" s="234" t="s">
        <v>47</v>
      </c>
      <c r="O161" s="200">
        <v>-2</v>
      </c>
      <c r="P161" s="200">
        <f t="shared" si="11"/>
        <v>-20</v>
      </c>
      <c r="Q161" s="200">
        <v>-1.99984</v>
      </c>
      <c r="R161" s="200">
        <f t="shared" si="12"/>
        <v>-19.9984</v>
      </c>
      <c r="S161" s="200">
        <v>-2</v>
      </c>
      <c r="T161" s="201">
        <f t="shared" si="13"/>
        <v>-20</v>
      </c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R161" s="202" t="s">
        <v>1351</v>
      </c>
      <c r="AT161" s="202" t="s">
        <v>233</v>
      </c>
      <c r="AU161" s="202" t="s">
        <v>82</v>
      </c>
      <c r="AY161" s="16" t="s">
        <v>168</v>
      </c>
      <c r="BE161" s="203">
        <f t="shared" si="14"/>
        <v>0</v>
      </c>
      <c r="BF161" s="203">
        <f t="shared" si="15"/>
        <v>0</v>
      </c>
      <c r="BG161" s="203">
        <f t="shared" si="16"/>
        <v>0</v>
      </c>
      <c r="BH161" s="203">
        <f t="shared" si="17"/>
        <v>0</v>
      </c>
      <c r="BI161" s="203">
        <f t="shared" si="18"/>
        <v>0</v>
      </c>
      <c r="BJ161" s="16" t="s">
        <v>90</v>
      </c>
      <c r="BK161" s="203">
        <f t="shared" si="19"/>
        <v>0</v>
      </c>
      <c r="BL161" s="16" t="s">
        <v>640</v>
      </c>
      <c r="BM161" s="202" t="s">
        <v>707</v>
      </c>
    </row>
    <row r="162" spans="1:65" s="2" customFormat="1" ht="16.5" customHeight="1">
      <c r="A162" s="258"/>
      <c r="B162" s="32"/>
      <c r="C162" s="205"/>
      <c r="D162" s="206" t="s">
        <v>174</v>
      </c>
      <c r="E162" s="207" t="s">
        <v>1</v>
      </c>
      <c r="F162" s="208" t="s">
        <v>1356</v>
      </c>
      <c r="G162" s="205"/>
      <c r="H162" s="209">
        <v>10</v>
      </c>
      <c r="I162" s="205"/>
      <c r="J162" s="205"/>
      <c r="K162" s="231"/>
      <c r="L162" s="232"/>
      <c r="M162" s="233" t="s">
        <v>1</v>
      </c>
      <c r="N162" s="234" t="s">
        <v>47</v>
      </c>
      <c r="O162" s="200">
        <v>-1</v>
      </c>
      <c r="P162" s="200">
        <f t="shared" si="11"/>
        <v>-10</v>
      </c>
      <c r="Q162" s="200">
        <v>-0.99984</v>
      </c>
      <c r="R162" s="200">
        <f t="shared" si="12"/>
        <v>-9.9984</v>
      </c>
      <c r="S162" s="200">
        <v>-1</v>
      </c>
      <c r="T162" s="201">
        <f t="shared" si="13"/>
        <v>-10</v>
      </c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R162" s="202" t="s">
        <v>1352</v>
      </c>
      <c r="AT162" s="202" t="s">
        <v>233</v>
      </c>
      <c r="AU162" s="202" t="s">
        <v>90</v>
      </c>
      <c r="AY162" s="16" t="s">
        <v>168</v>
      </c>
      <c r="BE162" s="203">
        <f t="shared" si="14"/>
        <v>0</v>
      </c>
      <c r="BF162" s="203">
        <f t="shared" si="15"/>
        <v>0</v>
      </c>
      <c r="BG162" s="203">
        <f t="shared" si="16"/>
        <v>0</v>
      </c>
      <c r="BH162" s="203">
        <f t="shared" si="17"/>
        <v>0</v>
      </c>
      <c r="BI162" s="203">
        <f t="shared" si="18"/>
        <v>0</v>
      </c>
      <c r="BJ162" s="16" t="s">
        <v>82</v>
      </c>
      <c r="BK162" s="203">
        <f t="shared" si="19"/>
        <v>0</v>
      </c>
      <c r="BL162" s="16" t="s">
        <v>640</v>
      </c>
      <c r="BM162" s="202" t="s">
        <v>707</v>
      </c>
    </row>
    <row r="163" spans="1:65" s="2" customFormat="1" ht="16.5" customHeight="1">
      <c r="A163" s="31"/>
      <c r="B163" s="32"/>
      <c r="C163" s="225">
        <v>24</v>
      </c>
      <c r="D163" s="225" t="s">
        <v>233</v>
      </c>
      <c r="E163" s="226" t="s">
        <v>705</v>
      </c>
      <c r="F163" s="227" t="s">
        <v>706</v>
      </c>
      <c r="G163" s="228" t="s">
        <v>218</v>
      </c>
      <c r="H163" s="229">
        <v>90</v>
      </c>
      <c r="I163" s="230"/>
      <c r="J163" s="230">
        <f>ROUND(I163*H163,2)</f>
        <v>0</v>
      </c>
      <c r="K163" s="231"/>
      <c r="L163" s="232"/>
      <c r="M163" s="233" t="s">
        <v>1</v>
      </c>
      <c r="N163" s="234" t="s">
        <v>47</v>
      </c>
      <c r="O163" s="200">
        <v>0</v>
      </c>
      <c r="P163" s="200">
        <f>O163*H163</f>
        <v>0</v>
      </c>
      <c r="Q163" s="200">
        <v>0.00016</v>
      </c>
      <c r="R163" s="200">
        <f>Q163*H163</f>
        <v>0.014400000000000001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639</v>
      </c>
      <c r="AT163" s="202" t="s">
        <v>233</v>
      </c>
      <c r="AU163" s="202" t="s">
        <v>92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707</v>
      </c>
    </row>
    <row r="164" spans="2:51" s="13" customFormat="1" ht="12">
      <c r="B164" s="204"/>
      <c r="C164" s="205"/>
      <c r="D164" s="206" t="s">
        <v>174</v>
      </c>
      <c r="E164" s="207" t="s">
        <v>1</v>
      </c>
      <c r="F164" s="208" t="s">
        <v>708</v>
      </c>
      <c r="G164" s="205"/>
      <c r="H164" s="209">
        <v>90</v>
      </c>
      <c r="I164" s="205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174</v>
      </c>
      <c r="AU164" s="214" t="s">
        <v>92</v>
      </c>
      <c r="AV164" s="13" t="s">
        <v>92</v>
      </c>
      <c r="AW164" s="13" t="s">
        <v>39</v>
      </c>
      <c r="AX164" s="13" t="s">
        <v>90</v>
      </c>
      <c r="AY164" s="214" t="s">
        <v>168</v>
      </c>
    </row>
    <row r="165" spans="1:65" s="2" customFormat="1" ht="21.75" customHeight="1">
      <c r="A165" s="31"/>
      <c r="B165" s="32"/>
      <c r="C165" s="225">
        <v>25</v>
      </c>
      <c r="D165" s="225" t="s">
        <v>233</v>
      </c>
      <c r="E165" s="226" t="s">
        <v>709</v>
      </c>
      <c r="F165" s="227" t="s">
        <v>710</v>
      </c>
      <c r="G165" s="228" t="s">
        <v>218</v>
      </c>
      <c r="H165" s="229">
        <v>50</v>
      </c>
      <c r="I165" s="230"/>
      <c r="J165" s="230">
        <f>ROUND(I165*H165,2)</f>
        <v>0</v>
      </c>
      <c r="K165" s="231"/>
      <c r="L165" s="232"/>
      <c r="M165" s="233" t="s">
        <v>1</v>
      </c>
      <c r="N165" s="234" t="s">
        <v>47</v>
      </c>
      <c r="O165" s="200">
        <v>0</v>
      </c>
      <c r="P165" s="200">
        <f>O165*H165</f>
        <v>0</v>
      </c>
      <c r="Q165" s="200">
        <v>5E-05</v>
      </c>
      <c r="R165" s="200">
        <f>Q165*H165</f>
        <v>0.0025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639</v>
      </c>
      <c r="AT165" s="202" t="s">
        <v>233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711</v>
      </c>
    </row>
    <row r="166" spans="1:65" s="2" customFormat="1" ht="16.5" customHeight="1">
      <c r="A166" s="31"/>
      <c r="B166" s="32"/>
      <c r="C166" s="225">
        <v>26</v>
      </c>
      <c r="D166" s="225" t="s">
        <v>233</v>
      </c>
      <c r="E166" s="226" t="s">
        <v>712</v>
      </c>
      <c r="F166" s="227" t="s">
        <v>713</v>
      </c>
      <c r="G166" s="228" t="s">
        <v>236</v>
      </c>
      <c r="H166" s="229">
        <v>148.8</v>
      </c>
      <c r="I166" s="230"/>
      <c r="J166" s="230">
        <f>ROUND(I166*H166,2)</f>
        <v>0</v>
      </c>
      <c r="K166" s="231"/>
      <c r="L166" s="232"/>
      <c r="M166" s="233" t="s">
        <v>1</v>
      </c>
      <c r="N166" s="234" t="s">
        <v>47</v>
      </c>
      <c r="O166" s="200">
        <v>0</v>
      </c>
      <c r="P166" s="200">
        <f>O166*H166</f>
        <v>0</v>
      </c>
      <c r="Q166" s="200">
        <v>0.001</v>
      </c>
      <c r="R166" s="200">
        <f>Q166*H166</f>
        <v>0.14880000000000002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639</v>
      </c>
      <c r="AT166" s="202" t="s">
        <v>233</v>
      </c>
      <c r="AU166" s="202" t="s">
        <v>92</v>
      </c>
      <c r="AY166" s="16" t="s">
        <v>168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6" t="s">
        <v>90</v>
      </c>
      <c r="BK166" s="203">
        <f>ROUND(I166*H166,2)</f>
        <v>0</v>
      </c>
      <c r="BL166" s="16" t="s">
        <v>640</v>
      </c>
      <c r="BM166" s="202" t="s">
        <v>714</v>
      </c>
    </row>
    <row r="167" spans="2:51" s="13" customFormat="1" ht="12">
      <c r="B167" s="204"/>
      <c r="C167" s="205"/>
      <c r="D167" s="206" t="s">
        <v>174</v>
      </c>
      <c r="E167" s="207" t="s">
        <v>1</v>
      </c>
      <c r="F167" s="208" t="s">
        <v>715</v>
      </c>
      <c r="G167" s="205"/>
      <c r="H167" s="209">
        <v>57.04</v>
      </c>
      <c r="I167" s="205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174</v>
      </c>
      <c r="AU167" s="214" t="s">
        <v>92</v>
      </c>
      <c r="AV167" s="13" t="s">
        <v>92</v>
      </c>
      <c r="AW167" s="13" t="s">
        <v>39</v>
      </c>
      <c r="AX167" s="13" t="s">
        <v>82</v>
      </c>
      <c r="AY167" s="214" t="s">
        <v>168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716</v>
      </c>
      <c r="G168" s="205"/>
      <c r="H168" s="209">
        <v>91.76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82</v>
      </c>
      <c r="AY168" s="214" t="s">
        <v>168</v>
      </c>
    </row>
    <row r="169" spans="2:51" s="14" customFormat="1" ht="12">
      <c r="B169" s="215"/>
      <c r="C169" s="216"/>
      <c r="D169" s="206" t="s">
        <v>174</v>
      </c>
      <c r="E169" s="217" t="s">
        <v>1</v>
      </c>
      <c r="F169" s="218" t="s">
        <v>189</v>
      </c>
      <c r="G169" s="216"/>
      <c r="H169" s="219">
        <v>148.8</v>
      </c>
      <c r="I169" s="216"/>
      <c r="J169" s="216"/>
      <c r="K169" s="216"/>
      <c r="L169" s="220"/>
      <c r="M169" s="221"/>
      <c r="N169" s="222"/>
      <c r="O169" s="222"/>
      <c r="P169" s="222"/>
      <c r="Q169" s="222"/>
      <c r="R169" s="222"/>
      <c r="S169" s="222"/>
      <c r="T169" s="223"/>
      <c r="AT169" s="224" t="s">
        <v>174</v>
      </c>
      <c r="AU169" s="224" t="s">
        <v>92</v>
      </c>
      <c r="AV169" s="14" t="s">
        <v>106</v>
      </c>
      <c r="AW169" s="14" t="s">
        <v>39</v>
      </c>
      <c r="AX169" s="14" t="s">
        <v>90</v>
      </c>
      <c r="AY169" s="224" t="s">
        <v>168</v>
      </c>
    </row>
    <row r="170" spans="1:65" s="2" customFormat="1" ht="16.5" customHeight="1">
      <c r="A170" s="31"/>
      <c r="B170" s="32"/>
      <c r="C170" s="225">
        <v>27</v>
      </c>
      <c r="D170" s="225" t="s">
        <v>233</v>
      </c>
      <c r="E170" s="226" t="s">
        <v>717</v>
      </c>
      <c r="F170" s="227" t="s">
        <v>718</v>
      </c>
      <c r="G170" s="228" t="s">
        <v>236</v>
      </c>
      <c r="H170" s="229">
        <v>3.5</v>
      </c>
      <c r="I170" s="230"/>
      <c r="J170" s="230">
        <f>ROUND(I170*H170,2)</f>
        <v>0</v>
      </c>
      <c r="K170" s="231"/>
      <c r="L170" s="232"/>
      <c r="M170" s="233" t="s">
        <v>1</v>
      </c>
      <c r="N170" s="234" t="s">
        <v>47</v>
      </c>
      <c r="O170" s="200">
        <v>0</v>
      </c>
      <c r="P170" s="200">
        <f>O170*H170</f>
        <v>0</v>
      </c>
      <c r="Q170" s="200">
        <v>0.001</v>
      </c>
      <c r="R170" s="200">
        <f>Q170*H170</f>
        <v>0.0035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203</v>
      </c>
      <c r="AT170" s="202" t="s">
        <v>233</v>
      </c>
      <c r="AU170" s="202" t="s">
        <v>92</v>
      </c>
      <c r="AY170" s="16" t="s">
        <v>168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6" t="s">
        <v>90</v>
      </c>
      <c r="BK170" s="203">
        <f>ROUND(I170*H170,2)</f>
        <v>0</v>
      </c>
      <c r="BL170" s="16" t="s">
        <v>106</v>
      </c>
      <c r="BM170" s="202" t="s">
        <v>719</v>
      </c>
    </row>
    <row r="171" spans="1:65" s="2" customFormat="1" ht="21.75" customHeight="1">
      <c r="A171" s="31"/>
      <c r="B171" s="32"/>
      <c r="C171" s="225">
        <v>28</v>
      </c>
      <c r="D171" s="225" t="s">
        <v>233</v>
      </c>
      <c r="E171" s="226" t="s">
        <v>720</v>
      </c>
      <c r="F171" s="227" t="s">
        <v>721</v>
      </c>
      <c r="G171" s="228" t="s">
        <v>236</v>
      </c>
      <c r="H171" s="229">
        <v>3.5</v>
      </c>
      <c r="I171" s="230"/>
      <c r="J171" s="230">
        <f>ROUND(I171*H171,2)</f>
        <v>0</v>
      </c>
      <c r="K171" s="231"/>
      <c r="L171" s="232"/>
      <c r="M171" s="233" t="s">
        <v>1</v>
      </c>
      <c r="N171" s="234" t="s">
        <v>47</v>
      </c>
      <c r="O171" s="200">
        <v>0</v>
      </c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639</v>
      </c>
      <c r="AT171" s="202" t="s">
        <v>233</v>
      </c>
      <c r="AU171" s="202" t="s">
        <v>92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640</v>
      </c>
      <c r="BM171" s="202" t="s">
        <v>722</v>
      </c>
    </row>
    <row r="172" spans="1:47" s="2" customFormat="1" ht="19.5">
      <c r="A172" s="31"/>
      <c r="B172" s="32"/>
      <c r="C172" s="33"/>
      <c r="D172" s="206" t="s">
        <v>292</v>
      </c>
      <c r="E172" s="33"/>
      <c r="F172" s="235" t="s">
        <v>723</v>
      </c>
      <c r="G172" s="33"/>
      <c r="H172" s="33"/>
      <c r="I172" s="33"/>
      <c r="J172" s="33"/>
      <c r="K172" s="33"/>
      <c r="L172" s="36"/>
      <c r="M172" s="236"/>
      <c r="N172" s="237"/>
      <c r="O172" s="68"/>
      <c r="P172" s="68"/>
      <c r="Q172" s="68"/>
      <c r="R172" s="68"/>
      <c r="S172" s="68"/>
      <c r="T172" s="69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292</v>
      </c>
      <c r="AU172" s="16" t="s">
        <v>92</v>
      </c>
    </row>
    <row r="173" spans="1:65" s="2" customFormat="1" ht="21.75" customHeight="1">
      <c r="A173" s="31"/>
      <c r="B173" s="32"/>
      <c r="C173" s="225">
        <v>29</v>
      </c>
      <c r="D173" s="225" t="s">
        <v>233</v>
      </c>
      <c r="E173" s="226" t="s">
        <v>724</v>
      </c>
      <c r="F173" s="227" t="s">
        <v>725</v>
      </c>
      <c r="G173" s="228" t="s">
        <v>218</v>
      </c>
      <c r="H173" s="229">
        <v>95</v>
      </c>
      <c r="I173" s="230"/>
      <c r="J173" s="230">
        <f>ROUND(I173*H173,2)</f>
        <v>0</v>
      </c>
      <c r="K173" s="231"/>
      <c r="L173" s="232"/>
      <c r="M173" s="233" t="s">
        <v>1</v>
      </c>
      <c r="N173" s="234" t="s">
        <v>47</v>
      </c>
      <c r="O173" s="200">
        <v>0</v>
      </c>
      <c r="P173" s="200">
        <f>O173*H173</f>
        <v>0</v>
      </c>
      <c r="Q173" s="200">
        <v>0.00031</v>
      </c>
      <c r="R173" s="200">
        <f>Q173*H173</f>
        <v>0.02945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639</v>
      </c>
      <c r="AT173" s="202" t="s">
        <v>233</v>
      </c>
      <c r="AU173" s="202" t="s">
        <v>92</v>
      </c>
      <c r="AY173" s="16" t="s">
        <v>168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6" t="s">
        <v>90</v>
      </c>
      <c r="BK173" s="203">
        <f>ROUND(I173*H173,2)</f>
        <v>0</v>
      </c>
      <c r="BL173" s="16" t="s">
        <v>640</v>
      </c>
      <c r="BM173" s="202" t="s">
        <v>726</v>
      </c>
    </row>
    <row r="174" spans="2:51" s="13" customFormat="1" ht="12">
      <c r="B174" s="204"/>
      <c r="C174" s="205"/>
      <c r="D174" s="206" t="s">
        <v>174</v>
      </c>
      <c r="E174" s="207" t="s">
        <v>1</v>
      </c>
      <c r="F174" s="208" t="s">
        <v>727</v>
      </c>
      <c r="G174" s="205"/>
      <c r="H174" s="209">
        <v>95</v>
      </c>
      <c r="I174" s="205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174</v>
      </c>
      <c r="AU174" s="214" t="s">
        <v>92</v>
      </c>
      <c r="AV174" s="13" t="s">
        <v>92</v>
      </c>
      <c r="AW174" s="13" t="s">
        <v>39</v>
      </c>
      <c r="AX174" s="13" t="s">
        <v>90</v>
      </c>
      <c r="AY174" s="214" t="s">
        <v>168</v>
      </c>
    </row>
    <row r="175" spans="1:65" s="2" customFormat="1" ht="21.75" customHeight="1">
      <c r="A175" s="31"/>
      <c r="B175" s="32"/>
      <c r="C175" s="225">
        <v>30</v>
      </c>
      <c r="D175" s="225" t="s">
        <v>233</v>
      </c>
      <c r="E175" s="226" t="s">
        <v>728</v>
      </c>
      <c r="F175" s="227" t="s">
        <v>729</v>
      </c>
      <c r="G175" s="228" t="s">
        <v>218</v>
      </c>
      <c r="H175" s="229">
        <v>140</v>
      </c>
      <c r="I175" s="230"/>
      <c r="J175" s="230">
        <f>ROUND(I175*H175,2)</f>
        <v>0</v>
      </c>
      <c r="K175" s="231"/>
      <c r="L175" s="232"/>
      <c r="M175" s="233" t="s">
        <v>1</v>
      </c>
      <c r="N175" s="234" t="s">
        <v>47</v>
      </c>
      <c r="O175" s="200">
        <v>0</v>
      </c>
      <c r="P175" s="200">
        <f>O175*H175</f>
        <v>0</v>
      </c>
      <c r="Q175" s="200">
        <v>0.00063</v>
      </c>
      <c r="R175" s="200">
        <f>Q175*H175</f>
        <v>0.0882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639</v>
      </c>
      <c r="AT175" s="202" t="s">
        <v>233</v>
      </c>
      <c r="AU175" s="202" t="s">
        <v>92</v>
      </c>
      <c r="AY175" s="16" t="s">
        <v>168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6" t="s">
        <v>90</v>
      </c>
      <c r="BK175" s="203">
        <f>ROUND(I175*H175,2)</f>
        <v>0</v>
      </c>
      <c r="BL175" s="16" t="s">
        <v>640</v>
      </c>
      <c r="BM175" s="202" t="s">
        <v>730</v>
      </c>
    </row>
    <row r="176" spans="2:51" s="13" customFormat="1" ht="12">
      <c r="B176" s="204"/>
      <c r="C176" s="205"/>
      <c r="D176" s="206" t="s">
        <v>174</v>
      </c>
      <c r="E176" s="207" t="s">
        <v>1</v>
      </c>
      <c r="F176" s="208" t="s">
        <v>731</v>
      </c>
      <c r="G176" s="205"/>
      <c r="H176" s="209">
        <v>140</v>
      </c>
      <c r="I176" s="205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174</v>
      </c>
      <c r="AU176" s="214" t="s">
        <v>92</v>
      </c>
      <c r="AV176" s="13" t="s">
        <v>92</v>
      </c>
      <c r="AW176" s="13" t="s">
        <v>39</v>
      </c>
      <c r="AX176" s="13" t="s">
        <v>90</v>
      </c>
      <c r="AY176" s="214" t="s">
        <v>168</v>
      </c>
    </row>
    <row r="177" spans="1:65" s="2" customFormat="1" ht="21.75" customHeight="1">
      <c r="A177" s="31"/>
      <c r="B177" s="32"/>
      <c r="C177" s="225">
        <v>31</v>
      </c>
      <c r="D177" s="225" t="s">
        <v>233</v>
      </c>
      <c r="E177" s="226" t="s">
        <v>732</v>
      </c>
      <c r="F177" s="227" t="s">
        <v>733</v>
      </c>
      <c r="G177" s="228" t="s">
        <v>218</v>
      </c>
      <c r="H177" s="229">
        <v>15</v>
      </c>
      <c r="I177" s="230"/>
      <c r="J177" s="230">
        <f>ROUND(I177*H177,2)</f>
        <v>0</v>
      </c>
      <c r="K177" s="231"/>
      <c r="L177" s="232"/>
      <c r="M177" s="233" t="s">
        <v>1</v>
      </c>
      <c r="N177" s="234" t="s">
        <v>47</v>
      </c>
      <c r="O177" s="200">
        <v>0</v>
      </c>
      <c r="P177" s="200">
        <f>O177*H177</f>
        <v>0</v>
      </c>
      <c r="Q177" s="200">
        <v>0.00064</v>
      </c>
      <c r="R177" s="200">
        <f>Q177*H177</f>
        <v>0.009600000000000001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639</v>
      </c>
      <c r="AT177" s="202" t="s">
        <v>233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734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735</v>
      </c>
      <c r="G178" s="205"/>
      <c r="H178" s="209">
        <v>15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92</v>
      </c>
      <c r="AV178" s="13" t="s">
        <v>92</v>
      </c>
      <c r="AW178" s="13" t="s">
        <v>39</v>
      </c>
      <c r="AX178" s="13" t="s">
        <v>90</v>
      </c>
      <c r="AY178" s="214" t="s">
        <v>168</v>
      </c>
    </row>
    <row r="179" spans="1:65" s="2" customFormat="1" ht="21.75" customHeight="1">
      <c r="A179" s="31"/>
      <c r="B179" s="32"/>
      <c r="C179" s="225">
        <v>32</v>
      </c>
      <c r="D179" s="225" t="s">
        <v>233</v>
      </c>
      <c r="E179" s="226" t="s">
        <v>736</v>
      </c>
      <c r="F179" s="227" t="s">
        <v>737</v>
      </c>
      <c r="G179" s="228" t="s">
        <v>218</v>
      </c>
      <c r="H179" s="229">
        <v>45</v>
      </c>
      <c r="I179" s="230"/>
      <c r="J179" s="230">
        <f>ROUND(I179*H179,2)</f>
        <v>0</v>
      </c>
      <c r="K179" s="231"/>
      <c r="L179" s="232"/>
      <c r="M179" s="233" t="s">
        <v>1</v>
      </c>
      <c r="N179" s="234" t="s">
        <v>47</v>
      </c>
      <c r="O179" s="200">
        <v>0</v>
      </c>
      <c r="P179" s="200">
        <f>O179*H179</f>
        <v>0</v>
      </c>
      <c r="Q179" s="200">
        <v>0.00012</v>
      </c>
      <c r="R179" s="200">
        <f>Q179*H179</f>
        <v>0.0054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639</v>
      </c>
      <c r="AT179" s="202" t="s">
        <v>233</v>
      </c>
      <c r="AU179" s="202" t="s">
        <v>92</v>
      </c>
      <c r="AY179" s="16" t="s">
        <v>168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6" t="s">
        <v>90</v>
      </c>
      <c r="BK179" s="203">
        <f>ROUND(I179*H179,2)</f>
        <v>0</v>
      </c>
      <c r="BL179" s="16" t="s">
        <v>640</v>
      </c>
      <c r="BM179" s="202" t="s">
        <v>738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739</v>
      </c>
      <c r="G180" s="205"/>
      <c r="H180" s="209">
        <v>45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90</v>
      </c>
      <c r="AY180" s="214" t="s">
        <v>168</v>
      </c>
    </row>
    <row r="181" spans="1:65" s="2" customFormat="1" ht="21.75" customHeight="1">
      <c r="A181" s="31"/>
      <c r="B181" s="32"/>
      <c r="C181" s="225">
        <v>33</v>
      </c>
      <c r="D181" s="225" t="s">
        <v>233</v>
      </c>
      <c r="E181" s="226" t="s">
        <v>740</v>
      </c>
      <c r="F181" s="227" t="s">
        <v>741</v>
      </c>
      <c r="G181" s="228" t="s">
        <v>218</v>
      </c>
      <c r="H181" s="229">
        <v>270</v>
      </c>
      <c r="I181" s="230"/>
      <c r="J181" s="230">
        <f>ROUND(I181*H181,2)</f>
        <v>0</v>
      </c>
      <c r="K181" s="231"/>
      <c r="L181" s="232"/>
      <c r="M181" s="233" t="s">
        <v>1</v>
      </c>
      <c r="N181" s="234" t="s">
        <v>47</v>
      </c>
      <c r="O181" s="200">
        <v>0</v>
      </c>
      <c r="P181" s="200">
        <f>O181*H181</f>
        <v>0</v>
      </c>
      <c r="Q181" s="200">
        <v>0.0009</v>
      </c>
      <c r="R181" s="200">
        <f>Q181*H181</f>
        <v>0.243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639</v>
      </c>
      <c r="AT181" s="202" t="s">
        <v>233</v>
      </c>
      <c r="AU181" s="202" t="s">
        <v>92</v>
      </c>
      <c r="AY181" s="16" t="s">
        <v>168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90</v>
      </c>
      <c r="BK181" s="203">
        <f>ROUND(I181*H181,2)</f>
        <v>0</v>
      </c>
      <c r="BL181" s="16" t="s">
        <v>640</v>
      </c>
      <c r="BM181" s="202" t="s">
        <v>742</v>
      </c>
    </row>
    <row r="182" spans="2:51" s="13" customFormat="1" ht="12">
      <c r="B182" s="204"/>
      <c r="C182" s="205"/>
      <c r="D182" s="206" t="s">
        <v>174</v>
      </c>
      <c r="E182" s="207" t="s">
        <v>1</v>
      </c>
      <c r="F182" s="208" t="s">
        <v>743</v>
      </c>
      <c r="G182" s="205"/>
      <c r="H182" s="209">
        <v>270</v>
      </c>
      <c r="I182" s="205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174</v>
      </c>
      <c r="AU182" s="214" t="s">
        <v>92</v>
      </c>
      <c r="AV182" s="13" t="s">
        <v>92</v>
      </c>
      <c r="AW182" s="13" t="s">
        <v>39</v>
      </c>
      <c r="AX182" s="13" t="s">
        <v>90</v>
      </c>
      <c r="AY182" s="214" t="s">
        <v>168</v>
      </c>
    </row>
    <row r="183" spans="1:65" s="2" customFormat="1" ht="16.5" customHeight="1">
      <c r="A183" s="31"/>
      <c r="B183" s="32"/>
      <c r="C183" s="225">
        <v>34</v>
      </c>
      <c r="D183" s="225" t="s">
        <v>233</v>
      </c>
      <c r="E183" s="226" t="s">
        <v>744</v>
      </c>
      <c r="F183" s="227" t="s">
        <v>745</v>
      </c>
      <c r="G183" s="228" t="s">
        <v>218</v>
      </c>
      <c r="H183" s="229">
        <v>105</v>
      </c>
      <c r="I183" s="230"/>
      <c r="J183" s="230">
        <f>ROUND(I183*H183,2)</f>
        <v>0</v>
      </c>
      <c r="K183" s="231"/>
      <c r="L183" s="232"/>
      <c r="M183" s="233" t="s">
        <v>1</v>
      </c>
      <c r="N183" s="234" t="s">
        <v>47</v>
      </c>
      <c r="O183" s="200">
        <v>0</v>
      </c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2" t="s">
        <v>639</v>
      </c>
      <c r="AT183" s="202" t="s">
        <v>233</v>
      </c>
      <c r="AU183" s="202" t="s">
        <v>92</v>
      </c>
      <c r="AY183" s="16" t="s">
        <v>168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6" t="s">
        <v>90</v>
      </c>
      <c r="BK183" s="203">
        <f>ROUND(I183*H183,2)</f>
        <v>0</v>
      </c>
      <c r="BL183" s="16" t="s">
        <v>640</v>
      </c>
      <c r="BM183" s="202" t="s">
        <v>746</v>
      </c>
    </row>
    <row r="184" spans="2:51" s="13" customFormat="1" ht="12">
      <c r="B184" s="204"/>
      <c r="C184" s="205"/>
      <c r="D184" s="206" t="s">
        <v>174</v>
      </c>
      <c r="E184" s="207" t="s">
        <v>1</v>
      </c>
      <c r="F184" s="208" t="s">
        <v>747</v>
      </c>
      <c r="G184" s="205"/>
      <c r="H184" s="209">
        <v>105</v>
      </c>
      <c r="I184" s="205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174</v>
      </c>
      <c r="AU184" s="214" t="s">
        <v>92</v>
      </c>
      <c r="AV184" s="13" t="s">
        <v>92</v>
      </c>
      <c r="AW184" s="13" t="s">
        <v>39</v>
      </c>
      <c r="AX184" s="13" t="s">
        <v>90</v>
      </c>
      <c r="AY184" s="214" t="s">
        <v>168</v>
      </c>
    </row>
    <row r="185" spans="1:65" s="2" customFormat="1" ht="16.5" customHeight="1">
      <c r="A185" s="31"/>
      <c r="B185" s="32"/>
      <c r="C185" s="225">
        <v>35</v>
      </c>
      <c r="D185" s="225" t="s">
        <v>233</v>
      </c>
      <c r="E185" s="226" t="s">
        <v>748</v>
      </c>
      <c r="F185" s="227" t="s">
        <v>749</v>
      </c>
      <c r="G185" s="228" t="s">
        <v>218</v>
      </c>
      <c r="H185" s="229">
        <v>35</v>
      </c>
      <c r="I185" s="230"/>
      <c r="J185" s="230">
        <f>ROUND(I185*H185,2)</f>
        <v>0</v>
      </c>
      <c r="K185" s="231"/>
      <c r="L185" s="232"/>
      <c r="M185" s="233" t="s">
        <v>1</v>
      </c>
      <c r="N185" s="234" t="s">
        <v>47</v>
      </c>
      <c r="O185" s="200">
        <v>0</v>
      </c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639</v>
      </c>
      <c r="AT185" s="202" t="s">
        <v>233</v>
      </c>
      <c r="AU185" s="202" t="s">
        <v>92</v>
      </c>
      <c r="AY185" s="16" t="s">
        <v>168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90</v>
      </c>
      <c r="BK185" s="203">
        <f>ROUND(I185*H185,2)</f>
        <v>0</v>
      </c>
      <c r="BL185" s="16" t="s">
        <v>640</v>
      </c>
      <c r="BM185" s="202" t="s">
        <v>750</v>
      </c>
    </row>
    <row r="186" spans="1:65" s="2" customFormat="1" ht="16.5" customHeight="1">
      <c r="A186" s="31"/>
      <c r="B186" s="32"/>
      <c r="C186" s="225">
        <v>36</v>
      </c>
      <c r="D186" s="225" t="s">
        <v>233</v>
      </c>
      <c r="E186" s="226" t="s">
        <v>751</v>
      </c>
      <c r="F186" s="227" t="s">
        <v>752</v>
      </c>
      <c r="G186" s="228" t="s">
        <v>218</v>
      </c>
      <c r="H186" s="229">
        <v>20</v>
      </c>
      <c r="I186" s="230"/>
      <c r="J186" s="230">
        <f>ROUND(I186*H186,2)</f>
        <v>0</v>
      </c>
      <c r="K186" s="231"/>
      <c r="L186" s="232"/>
      <c r="M186" s="233" t="s">
        <v>1</v>
      </c>
      <c r="N186" s="234" t="s">
        <v>47</v>
      </c>
      <c r="O186" s="200">
        <v>0</v>
      </c>
      <c r="P186" s="200">
        <f>O186*H186</f>
        <v>0</v>
      </c>
      <c r="Q186" s="200">
        <v>8E-05</v>
      </c>
      <c r="R186" s="200">
        <f>Q186*H186</f>
        <v>0.0016</v>
      </c>
      <c r="S186" s="200">
        <v>0</v>
      </c>
      <c r="T186" s="201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2" t="s">
        <v>203</v>
      </c>
      <c r="AT186" s="202" t="s">
        <v>233</v>
      </c>
      <c r="AU186" s="202" t="s">
        <v>92</v>
      </c>
      <c r="AY186" s="16" t="s">
        <v>168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6" t="s">
        <v>90</v>
      </c>
      <c r="BK186" s="203">
        <f>ROUND(I186*H186,2)</f>
        <v>0</v>
      </c>
      <c r="BL186" s="16" t="s">
        <v>106</v>
      </c>
      <c r="BM186" s="202" t="s">
        <v>753</v>
      </c>
    </row>
    <row r="187" spans="1:65" s="2" customFormat="1" ht="16.5" customHeight="1">
      <c r="A187" s="31"/>
      <c r="B187" s="32"/>
      <c r="C187" s="225">
        <v>37</v>
      </c>
      <c r="D187" s="225" t="s">
        <v>233</v>
      </c>
      <c r="E187" s="226" t="s">
        <v>754</v>
      </c>
      <c r="F187" s="227" t="s">
        <v>755</v>
      </c>
      <c r="G187" s="228" t="s">
        <v>346</v>
      </c>
      <c r="H187" s="229">
        <v>14</v>
      </c>
      <c r="I187" s="230"/>
      <c r="J187" s="230">
        <f>ROUND(I187*H187,2)</f>
        <v>0</v>
      </c>
      <c r="K187" s="231"/>
      <c r="L187" s="232"/>
      <c r="M187" s="233" t="s">
        <v>1</v>
      </c>
      <c r="N187" s="234" t="s">
        <v>47</v>
      </c>
      <c r="O187" s="200">
        <v>0</v>
      </c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639</v>
      </c>
      <c r="AT187" s="202" t="s">
        <v>233</v>
      </c>
      <c r="AU187" s="202" t="s">
        <v>92</v>
      </c>
      <c r="AY187" s="16" t="s">
        <v>168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6" t="s">
        <v>90</v>
      </c>
      <c r="BK187" s="203">
        <f>ROUND(I187*H187,2)</f>
        <v>0</v>
      </c>
      <c r="BL187" s="16" t="s">
        <v>640</v>
      </c>
      <c r="BM187" s="202" t="s">
        <v>756</v>
      </c>
    </row>
    <row r="188" spans="1:65" s="2" customFormat="1" ht="16.5" customHeight="1">
      <c r="A188" s="31"/>
      <c r="B188" s="32"/>
      <c r="C188" s="225">
        <v>38</v>
      </c>
      <c r="D188" s="225" t="s">
        <v>233</v>
      </c>
      <c r="E188" s="226" t="s">
        <v>757</v>
      </c>
      <c r="F188" s="227" t="s">
        <v>758</v>
      </c>
      <c r="G188" s="228" t="s">
        <v>346</v>
      </c>
      <c r="H188" s="229">
        <v>8</v>
      </c>
      <c r="I188" s="230"/>
      <c r="J188" s="230">
        <f>ROUND(I188*H188,2)</f>
        <v>0</v>
      </c>
      <c r="K188" s="231"/>
      <c r="L188" s="232"/>
      <c r="M188" s="233" t="s">
        <v>1</v>
      </c>
      <c r="N188" s="234" t="s">
        <v>47</v>
      </c>
      <c r="O188" s="200">
        <v>0</v>
      </c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639</v>
      </c>
      <c r="AT188" s="202" t="s">
        <v>233</v>
      </c>
      <c r="AU188" s="202" t="s">
        <v>92</v>
      </c>
      <c r="AY188" s="16" t="s">
        <v>168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6" t="s">
        <v>90</v>
      </c>
      <c r="BK188" s="203">
        <f>ROUND(I188*H188,2)</f>
        <v>0</v>
      </c>
      <c r="BL188" s="16" t="s">
        <v>640</v>
      </c>
      <c r="BM188" s="202" t="s">
        <v>759</v>
      </c>
    </row>
    <row r="189" spans="2:63" s="12" customFormat="1" ht="22.9" customHeight="1">
      <c r="B189" s="176"/>
      <c r="C189" s="177"/>
      <c r="D189" s="178" t="s">
        <v>81</v>
      </c>
      <c r="E189" s="189" t="s">
        <v>760</v>
      </c>
      <c r="F189" s="189" t="s">
        <v>761</v>
      </c>
      <c r="G189" s="177"/>
      <c r="H189" s="177"/>
      <c r="I189" s="177"/>
      <c r="J189" s="190">
        <f>BK189</f>
        <v>0</v>
      </c>
      <c r="K189" s="177"/>
      <c r="L189" s="181"/>
      <c r="M189" s="182"/>
      <c r="N189" s="183"/>
      <c r="O189" s="183"/>
      <c r="P189" s="184">
        <f>SUM(P190:P209)</f>
        <v>0</v>
      </c>
      <c r="Q189" s="183"/>
      <c r="R189" s="184">
        <f>SUM(R190:R209)</f>
        <v>0.0008</v>
      </c>
      <c r="S189" s="183"/>
      <c r="T189" s="185">
        <f>SUM(T190:T209)</f>
        <v>0</v>
      </c>
      <c r="AR189" s="186" t="s">
        <v>103</v>
      </c>
      <c r="AT189" s="187" t="s">
        <v>81</v>
      </c>
      <c r="AU189" s="187" t="s">
        <v>90</v>
      </c>
      <c r="AY189" s="186" t="s">
        <v>168</v>
      </c>
      <c r="BK189" s="188">
        <f>SUM(BK190:BK209)</f>
        <v>0</v>
      </c>
    </row>
    <row r="190" spans="1:65" s="2" customFormat="1" ht="16.5" customHeight="1">
      <c r="A190" s="31"/>
      <c r="B190" s="32"/>
      <c r="C190" s="225">
        <v>39</v>
      </c>
      <c r="D190" s="225" t="s">
        <v>233</v>
      </c>
      <c r="E190" s="226" t="s">
        <v>762</v>
      </c>
      <c r="F190" s="227" t="s">
        <v>763</v>
      </c>
      <c r="G190" s="228" t="s">
        <v>346</v>
      </c>
      <c r="H190" s="229">
        <v>1</v>
      </c>
      <c r="I190" s="230"/>
      <c r="J190" s="230">
        <f aca="true" t="shared" si="21" ref="J190:J209">ROUND(I190*H190,2)</f>
        <v>0</v>
      </c>
      <c r="K190" s="231"/>
      <c r="L190" s="232"/>
      <c r="M190" s="233" t="s">
        <v>1</v>
      </c>
      <c r="N190" s="234" t="s">
        <v>47</v>
      </c>
      <c r="O190" s="200">
        <v>0</v>
      </c>
      <c r="P190" s="200">
        <f aca="true" t="shared" si="22" ref="P190:P209">O190*H190</f>
        <v>0</v>
      </c>
      <c r="Q190" s="200">
        <v>0.0004</v>
      </c>
      <c r="R190" s="200">
        <f aca="true" t="shared" si="23" ref="R190:R209">Q190*H190</f>
        <v>0.0004</v>
      </c>
      <c r="S190" s="200">
        <v>0</v>
      </c>
      <c r="T190" s="201">
        <f aca="true" t="shared" si="24" ref="T190:T209"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639</v>
      </c>
      <c r="AT190" s="202" t="s">
        <v>233</v>
      </c>
      <c r="AU190" s="202" t="s">
        <v>92</v>
      </c>
      <c r="AY190" s="16" t="s">
        <v>168</v>
      </c>
      <c r="BE190" s="203">
        <f aca="true" t="shared" si="25" ref="BE190:BE209">IF(N190="základní",J190,0)</f>
        <v>0</v>
      </c>
      <c r="BF190" s="203">
        <f aca="true" t="shared" si="26" ref="BF190:BF209">IF(N190="snížená",J190,0)</f>
        <v>0</v>
      </c>
      <c r="BG190" s="203">
        <f aca="true" t="shared" si="27" ref="BG190:BG209">IF(N190="zákl. přenesená",J190,0)</f>
        <v>0</v>
      </c>
      <c r="BH190" s="203">
        <f aca="true" t="shared" si="28" ref="BH190:BH209">IF(N190="sníž. přenesená",J190,0)</f>
        <v>0</v>
      </c>
      <c r="BI190" s="203">
        <f aca="true" t="shared" si="29" ref="BI190:BI209">IF(N190="nulová",J190,0)</f>
        <v>0</v>
      </c>
      <c r="BJ190" s="16" t="s">
        <v>90</v>
      </c>
      <c r="BK190" s="203">
        <f aca="true" t="shared" si="30" ref="BK190:BK209">ROUND(I190*H190,2)</f>
        <v>0</v>
      </c>
      <c r="BL190" s="16" t="s">
        <v>640</v>
      </c>
      <c r="BM190" s="202" t="s">
        <v>764</v>
      </c>
    </row>
    <row r="191" spans="1:65" s="2" customFormat="1" ht="21.75" customHeight="1">
      <c r="A191" s="31"/>
      <c r="B191" s="32"/>
      <c r="C191" s="225">
        <v>40</v>
      </c>
      <c r="D191" s="225" t="s">
        <v>233</v>
      </c>
      <c r="E191" s="226" t="s">
        <v>765</v>
      </c>
      <c r="F191" s="227" t="s">
        <v>766</v>
      </c>
      <c r="G191" s="228" t="s">
        <v>346</v>
      </c>
      <c r="H191" s="229">
        <v>1</v>
      </c>
      <c r="I191" s="230"/>
      <c r="J191" s="230">
        <f t="shared" si="21"/>
        <v>0</v>
      </c>
      <c r="K191" s="231"/>
      <c r="L191" s="232"/>
      <c r="M191" s="233" t="s">
        <v>1</v>
      </c>
      <c r="N191" s="234" t="s">
        <v>47</v>
      </c>
      <c r="O191" s="200">
        <v>0</v>
      </c>
      <c r="P191" s="200">
        <f t="shared" si="22"/>
        <v>0</v>
      </c>
      <c r="Q191" s="200">
        <v>0.0004</v>
      </c>
      <c r="R191" s="200">
        <f t="shared" si="23"/>
        <v>0.0004</v>
      </c>
      <c r="S191" s="200">
        <v>0</v>
      </c>
      <c r="T191" s="201">
        <f t="shared" si="24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639</v>
      </c>
      <c r="AT191" s="202" t="s">
        <v>233</v>
      </c>
      <c r="AU191" s="202" t="s">
        <v>92</v>
      </c>
      <c r="AY191" s="16" t="s">
        <v>168</v>
      </c>
      <c r="BE191" s="203">
        <f t="shared" si="25"/>
        <v>0</v>
      </c>
      <c r="BF191" s="203">
        <f t="shared" si="26"/>
        <v>0</v>
      </c>
      <c r="BG191" s="203">
        <f t="shared" si="27"/>
        <v>0</v>
      </c>
      <c r="BH191" s="203">
        <f t="shared" si="28"/>
        <v>0</v>
      </c>
      <c r="BI191" s="203">
        <f t="shared" si="29"/>
        <v>0</v>
      </c>
      <c r="BJ191" s="16" t="s">
        <v>90</v>
      </c>
      <c r="BK191" s="203">
        <f t="shared" si="30"/>
        <v>0</v>
      </c>
      <c r="BL191" s="16" t="s">
        <v>640</v>
      </c>
      <c r="BM191" s="202" t="s">
        <v>767</v>
      </c>
    </row>
    <row r="192" spans="1:65" s="2" customFormat="1" ht="21.75" customHeight="1">
      <c r="A192" s="31"/>
      <c r="B192" s="32"/>
      <c r="C192" s="225">
        <v>41</v>
      </c>
      <c r="D192" s="225" t="s">
        <v>233</v>
      </c>
      <c r="E192" s="226" t="s">
        <v>768</v>
      </c>
      <c r="F192" s="227" t="s">
        <v>769</v>
      </c>
      <c r="G192" s="228" t="s">
        <v>346</v>
      </c>
      <c r="H192" s="229">
        <v>4</v>
      </c>
      <c r="I192" s="230"/>
      <c r="J192" s="230">
        <f t="shared" si="21"/>
        <v>0</v>
      </c>
      <c r="K192" s="231"/>
      <c r="L192" s="232"/>
      <c r="M192" s="233" t="s">
        <v>1</v>
      </c>
      <c r="N192" s="234" t="s">
        <v>47</v>
      </c>
      <c r="O192" s="200">
        <v>0</v>
      </c>
      <c r="P192" s="200">
        <f t="shared" si="22"/>
        <v>0</v>
      </c>
      <c r="Q192" s="200">
        <v>0</v>
      </c>
      <c r="R192" s="200">
        <f t="shared" si="23"/>
        <v>0</v>
      </c>
      <c r="S192" s="200">
        <v>0</v>
      </c>
      <c r="T192" s="201">
        <f t="shared" si="24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2" t="s">
        <v>639</v>
      </c>
      <c r="AT192" s="202" t="s">
        <v>233</v>
      </c>
      <c r="AU192" s="202" t="s">
        <v>92</v>
      </c>
      <c r="AY192" s="16" t="s">
        <v>168</v>
      </c>
      <c r="BE192" s="203">
        <f t="shared" si="25"/>
        <v>0</v>
      </c>
      <c r="BF192" s="203">
        <f t="shared" si="26"/>
        <v>0</v>
      </c>
      <c r="BG192" s="203">
        <f t="shared" si="27"/>
        <v>0</v>
      </c>
      <c r="BH192" s="203">
        <f t="shared" si="28"/>
        <v>0</v>
      </c>
      <c r="BI192" s="203">
        <f t="shared" si="29"/>
        <v>0</v>
      </c>
      <c r="BJ192" s="16" t="s">
        <v>90</v>
      </c>
      <c r="BK192" s="203">
        <f t="shared" si="30"/>
        <v>0</v>
      </c>
      <c r="BL192" s="16" t="s">
        <v>640</v>
      </c>
      <c r="BM192" s="202" t="s">
        <v>770</v>
      </c>
    </row>
    <row r="193" spans="1:65" s="2" customFormat="1" ht="16.5" customHeight="1">
      <c r="A193" s="31"/>
      <c r="B193" s="32"/>
      <c r="C193" s="225">
        <v>42</v>
      </c>
      <c r="D193" s="225" t="s">
        <v>233</v>
      </c>
      <c r="E193" s="226" t="s">
        <v>771</v>
      </c>
      <c r="F193" s="227" t="s">
        <v>772</v>
      </c>
      <c r="G193" s="228" t="s">
        <v>346</v>
      </c>
      <c r="H193" s="229">
        <v>8</v>
      </c>
      <c r="I193" s="230"/>
      <c r="J193" s="230">
        <f t="shared" si="21"/>
        <v>0</v>
      </c>
      <c r="K193" s="231"/>
      <c r="L193" s="232"/>
      <c r="M193" s="233" t="s">
        <v>1</v>
      </c>
      <c r="N193" s="234" t="s">
        <v>47</v>
      </c>
      <c r="O193" s="200">
        <v>0</v>
      </c>
      <c r="P193" s="200">
        <f t="shared" si="22"/>
        <v>0</v>
      </c>
      <c r="Q193" s="200">
        <v>0</v>
      </c>
      <c r="R193" s="200">
        <f t="shared" si="23"/>
        <v>0</v>
      </c>
      <c r="S193" s="200">
        <v>0</v>
      </c>
      <c r="T193" s="201">
        <f t="shared" si="24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639</v>
      </c>
      <c r="AT193" s="202" t="s">
        <v>233</v>
      </c>
      <c r="AU193" s="202" t="s">
        <v>92</v>
      </c>
      <c r="AY193" s="16" t="s">
        <v>168</v>
      </c>
      <c r="BE193" s="203">
        <f t="shared" si="25"/>
        <v>0</v>
      </c>
      <c r="BF193" s="203">
        <f t="shared" si="26"/>
        <v>0</v>
      </c>
      <c r="BG193" s="203">
        <f t="shared" si="27"/>
        <v>0</v>
      </c>
      <c r="BH193" s="203">
        <f t="shared" si="28"/>
        <v>0</v>
      </c>
      <c r="BI193" s="203">
        <f t="shared" si="29"/>
        <v>0</v>
      </c>
      <c r="BJ193" s="16" t="s">
        <v>90</v>
      </c>
      <c r="BK193" s="203">
        <f t="shared" si="30"/>
        <v>0</v>
      </c>
      <c r="BL193" s="16" t="s">
        <v>640</v>
      </c>
      <c r="BM193" s="202" t="s">
        <v>773</v>
      </c>
    </row>
    <row r="194" spans="1:65" s="2" customFormat="1" ht="21.75" customHeight="1">
      <c r="A194" s="31"/>
      <c r="B194" s="32"/>
      <c r="C194" s="225">
        <v>43</v>
      </c>
      <c r="D194" s="225" t="s">
        <v>233</v>
      </c>
      <c r="E194" s="226" t="s">
        <v>774</v>
      </c>
      <c r="F194" s="227" t="s">
        <v>775</v>
      </c>
      <c r="G194" s="228" t="s">
        <v>346</v>
      </c>
      <c r="H194" s="229">
        <v>2</v>
      </c>
      <c r="I194" s="230"/>
      <c r="J194" s="230">
        <f t="shared" si="21"/>
        <v>0</v>
      </c>
      <c r="K194" s="231"/>
      <c r="L194" s="232"/>
      <c r="M194" s="233" t="s">
        <v>1</v>
      </c>
      <c r="N194" s="234" t="s">
        <v>47</v>
      </c>
      <c r="O194" s="200">
        <v>0</v>
      </c>
      <c r="P194" s="200">
        <f t="shared" si="22"/>
        <v>0</v>
      </c>
      <c r="Q194" s="200">
        <v>0</v>
      </c>
      <c r="R194" s="200">
        <f t="shared" si="23"/>
        <v>0</v>
      </c>
      <c r="S194" s="200">
        <v>0</v>
      </c>
      <c r="T194" s="201">
        <f t="shared" si="24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639</v>
      </c>
      <c r="AT194" s="202" t="s">
        <v>233</v>
      </c>
      <c r="AU194" s="202" t="s">
        <v>92</v>
      </c>
      <c r="AY194" s="16" t="s">
        <v>168</v>
      </c>
      <c r="BE194" s="203">
        <f t="shared" si="25"/>
        <v>0</v>
      </c>
      <c r="BF194" s="203">
        <f t="shared" si="26"/>
        <v>0</v>
      </c>
      <c r="BG194" s="203">
        <f t="shared" si="27"/>
        <v>0</v>
      </c>
      <c r="BH194" s="203">
        <f t="shared" si="28"/>
        <v>0</v>
      </c>
      <c r="BI194" s="203">
        <f t="shared" si="29"/>
        <v>0</v>
      </c>
      <c r="BJ194" s="16" t="s">
        <v>90</v>
      </c>
      <c r="BK194" s="203">
        <f t="shared" si="30"/>
        <v>0</v>
      </c>
      <c r="BL194" s="16" t="s">
        <v>640</v>
      </c>
      <c r="BM194" s="202" t="s">
        <v>776</v>
      </c>
    </row>
    <row r="195" spans="1:65" s="2" customFormat="1" ht="21.75" customHeight="1">
      <c r="A195" s="31"/>
      <c r="B195" s="32"/>
      <c r="C195" s="225">
        <v>44</v>
      </c>
      <c r="D195" s="225" t="s">
        <v>233</v>
      </c>
      <c r="E195" s="226" t="s">
        <v>777</v>
      </c>
      <c r="F195" s="227" t="s">
        <v>778</v>
      </c>
      <c r="G195" s="228" t="s">
        <v>346</v>
      </c>
      <c r="H195" s="229">
        <v>2</v>
      </c>
      <c r="I195" s="230"/>
      <c r="J195" s="230">
        <f t="shared" si="21"/>
        <v>0</v>
      </c>
      <c r="K195" s="231"/>
      <c r="L195" s="232"/>
      <c r="M195" s="233" t="s">
        <v>1</v>
      </c>
      <c r="N195" s="234" t="s">
        <v>47</v>
      </c>
      <c r="O195" s="200">
        <v>0</v>
      </c>
      <c r="P195" s="200">
        <f t="shared" si="22"/>
        <v>0</v>
      </c>
      <c r="Q195" s="200">
        <v>0</v>
      </c>
      <c r="R195" s="200">
        <f t="shared" si="23"/>
        <v>0</v>
      </c>
      <c r="S195" s="200">
        <v>0</v>
      </c>
      <c r="T195" s="201">
        <f t="shared" si="24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639</v>
      </c>
      <c r="AT195" s="202" t="s">
        <v>233</v>
      </c>
      <c r="AU195" s="202" t="s">
        <v>92</v>
      </c>
      <c r="AY195" s="16" t="s">
        <v>168</v>
      </c>
      <c r="BE195" s="203">
        <f t="shared" si="25"/>
        <v>0</v>
      </c>
      <c r="BF195" s="203">
        <f t="shared" si="26"/>
        <v>0</v>
      </c>
      <c r="BG195" s="203">
        <f t="shared" si="27"/>
        <v>0</v>
      </c>
      <c r="BH195" s="203">
        <f t="shared" si="28"/>
        <v>0</v>
      </c>
      <c r="BI195" s="203">
        <f t="shared" si="29"/>
        <v>0</v>
      </c>
      <c r="BJ195" s="16" t="s">
        <v>90</v>
      </c>
      <c r="BK195" s="203">
        <f t="shared" si="30"/>
        <v>0</v>
      </c>
      <c r="BL195" s="16" t="s">
        <v>640</v>
      </c>
      <c r="BM195" s="202" t="s">
        <v>779</v>
      </c>
    </row>
    <row r="196" spans="1:65" s="2" customFormat="1" ht="21.75" customHeight="1">
      <c r="A196" s="31"/>
      <c r="B196" s="32"/>
      <c r="C196" s="225">
        <v>45</v>
      </c>
      <c r="D196" s="225" t="s">
        <v>233</v>
      </c>
      <c r="E196" s="226" t="s">
        <v>780</v>
      </c>
      <c r="F196" s="227" t="s">
        <v>781</v>
      </c>
      <c r="G196" s="228" t="s">
        <v>346</v>
      </c>
      <c r="H196" s="229">
        <v>1</v>
      </c>
      <c r="I196" s="230"/>
      <c r="J196" s="230">
        <f t="shared" si="21"/>
        <v>0</v>
      </c>
      <c r="K196" s="231"/>
      <c r="L196" s="232"/>
      <c r="M196" s="233" t="s">
        <v>1</v>
      </c>
      <c r="N196" s="234" t="s">
        <v>47</v>
      </c>
      <c r="O196" s="200">
        <v>0</v>
      </c>
      <c r="P196" s="200">
        <f t="shared" si="22"/>
        <v>0</v>
      </c>
      <c r="Q196" s="200">
        <v>0</v>
      </c>
      <c r="R196" s="200">
        <f t="shared" si="23"/>
        <v>0</v>
      </c>
      <c r="S196" s="200">
        <v>0</v>
      </c>
      <c r="T196" s="201">
        <f t="shared" si="24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639</v>
      </c>
      <c r="AT196" s="202" t="s">
        <v>233</v>
      </c>
      <c r="AU196" s="202" t="s">
        <v>92</v>
      </c>
      <c r="AY196" s="16" t="s">
        <v>168</v>
      </c>
      <c r="BE196" s="203">
        <f t="shared" si="25"/>
        <v>0</v>
      </c>
      <c r="BF196" s="203">
        <f t="shared" si="26"/>
        <v>0</v>
      </c>
      <c r="BG196" s="203">
        <f t="shared" si="27"/>
        <v>0</v>
      </c>
      <c r="BH196" s="203">
        <f t="shared" si="28"/>
        <v>0</v>
      </c>
      <c r="BI196" s="203">
        <f t="shared" si="29"/>
        <v>0</v>
      </c>
      <c r="BJ196" s="16" t="s">
        <v>90</v>
      </c>
      <c r="BK196" s="203">
        <f t="shared" si="30"/>
        <v>0</v>
      </c>
      <c r="BL196" s="16" t="s">
        <v>640</v>
      </c>
      <c r="BM196" s="202" t="s">
        <v>782</v>
      </c>
    </row>
    <row r="197" spans="1:65" s="2" customFormat="1" ht="33" customHeight="1">
      <c r="A197" s="31"/>
      <c r="B197" s="32"/>
      <c r="C197" s="225">
        <v>46</v>
      </c>
      <c r="D197" s="225" t="s">
        <v>233</v>
      </c>
      <c r="E197" s="226" t="s">
        <v>783</v>
      </c>
      <c r="F197" s="227" t="s">
        <v>784</v>
      </c>
      <c r="G197" s="228" t="s">
        <v>346</v>
      </c>
      <c r="H197" s="229">
        <v>1</v>
      </c>
      <c r="I197" s="230"/>
      <c r="J197" s="230">
        <f t="shared" si="21"/>
        <v>0</v>
      </c>
      <c r="K197" s="231"/>
      <c r="L197" s="232"/>
      <c r="M197" s="233" t="s">
        <v>1</v>
      </c>
      <c r="N197" s="234" t="s">
        <v>47</v>
      </c>
      <c r="O197" s="200">
        <v>0</v>
      </c>
      <c r="P197" s="200">
        <f t="shared" si="22"/>
        <v>0</v>
      </c>
      <c r="Q197" s="200">
        <v>0</v>
      </c>
      <c r="R197" s="200">
        <f t="shared" si="23"/>
        <v>0</v>
      </c>
      <c r="S197" s="200">
        <v>0</v>
      </c>
      <c r="T197" s="201">
        <f t="shared" si="24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2" t="s">
        <v>639</v>
      </c>
      <c r="AT197" s="202" t="s">
        <v>233</v>
      </c>
      <c r="AU197" s="202" t="s">
        <v>92</v>
      </c>
      <c r="AY197" s="16" t="s">
        <v>168</v>
      </c>
      <c r="BE197" s="203">
        <f t="shared" si="25"/>
        <v>0</v>
      </c>
      <c r="BF197" s="203">
        <f t="shared" si="26"/>
        <v>0</v>
      </c>
      <c r="BG197" s="203">
        <f t="shared" si="27"/>
        <v>0</v>
      </c>
      <c r="BH197" s="203">
        <f t="shared" si="28"/>
        <v>0</v>
      </c>
      <c r="BI197" s="203">
        <f t="shared" si="29"/>
        <v>0</v>
      </c>
      <c r="BJ197" s="16" t="s">
        <v>90</v>
      </c>
      <c r="BK197" s="203">
        <f t="shared" si="30"/>
        <v>0</v>
      </c>
      <c r="BL197" s="16" t="s">
        <v>640</v>
      </c>
      <c r="BM197" s="202" t="s">
        <v>785</v>
      </c>
    </row>
    <row r="198" spans="1:65" s="2" customFormat="1" ht="16.5" customHeight="1">
      <c r="A198" s="31"/>
      <c r="B198" s="32"/>
      <c r="C198" s="225">
        <v>47</v>
      </c>
      <c r="D198" s="225" t="s">
        <v>233</v>
      </c>
      <c r="E198" s="226" t="s">
        <v>786</v>
      </c>
      <c r="F198" s="227" t="s">
        <v>787</v>
      </c>
      <c r="G198" s="228" t="s">
        <v>346</v>
      </c>
      <c r="H198" s="229">
        <v>1</v>
      </c>
      <c r="I198" s="230"/>
      <c r="J198" s="230">
        <f t="shared" si="21"/>
        <v>0</v>
      </c>
      <c r="K198" s="231"/>
      <c r="L198" s="232"/>
      <c r="M198" s="233" t="s">
        <v>1</v>
      </c>
      <c r="N198" s="234" t="s">
        <v>47</v>
      </c>
      <c r="O198" s="200">
        <v>0</v>
      </c>
      <c r="P198" s="200">
        <f t="shared" si="22"/>
        <v>0</v>
      </c>
      <c r="Q198" s="200">
        <v>0</v>
      </c>
      <c r="R198" s="200">
        <f t="shared" si="23"/>
        <v>0</v>
      </c>
      <c r="S198" s="200">
        <v>0</v>
      </c>
      <c r="T198" s="201">
        <f t="shared" si="24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639</v>
      </c>
      <c r="AT198" s="202" t="s">
        <v>233</v>
      </c>
      <c r="AU198" s="202" t="s">
        <v>92</v>
      </c>
      <c r="AY198" s="16" t="s">
        <v>168</v>
      </c>
      <c r="BE198" s="203">
        <f t="shared" si="25"/>
        <v>0</v>
      </c>
      <c r="BF198" s="203">
        <f t="shared" si="26"/>
        <v>0</v>
      </c>
      <c r="BG198" s="203">
        <f t="shared" si="27"/>
        <v>0</v>
      </c>
      <c r="BH198" s="203">
        <f t="shared" si="28"/>
        <v>0</v>
      </c>
      <c r="BI198" s="203">
        <f t="shared" si="29"/>
        <v>0</v>
      </c>
      <c r="BJ198" s="16" t="s">
        <v>90</v>
      </c>
      <c r="BK198" s="203">
        <f t="shared" si="30"/>
        <v>0</v>
      </c>
      <c r="BL198" s="16" t="s">
        <v>640</v>
      </c>
      <c r="BM198" s="202" t="s">
        <v>788</v>
      </c>
    </row>
    <row r="199" spans="1:65" s="2" customFormat="1" ht="16.5" customHeight="1">
      <c r="A199" s="31"/>
      <c r="B199" s="32"/>
      <c r="C199" s="225">
        <v>48</v>
      </c>
      <c r="D199" s="225" t="s">
        <v>233</v>
      </c>
      <c r="E199" s="226" t="s">
        <v>789</v>
      </c>
      <c r="F199" s="227" t="s">
        <v>790</v>
      </c>
      <c r="G199" s="228" t="s">
        <v>346</v>
      </c>
      <c r="H199" s="229">
        <v>2</v>
      </c>
      <c r="I199" s="230"/>
      <c r="J199" s="230">
        <f t="shared" si="21"/>
        <v>0</v>
      </c>
      <c r="K199" s="231"/>
      <c r="L199" s="232"/>
      <c r="M199" s="233" t="s">
        <v>1</v>
      </c>
      <c r="N199" s="234" t="s">
        <v>47</v>
      </c>
      <c r="O199" s="200">
        <v>0</v>
      </c>
      <c r="P199" s="200">
        <f t="shared" si="22"/>
        <v>0</v>
      </c>
      <c r="Q199" s="200">
        <v>0</v>
      </c>
      <c r="R199" s="200">
        <f t="shared" si="23"/>
        <v>0</v>
      </c>
      <c r="S199" s="200">
        <v>0</v>
      </c>
      <c r="T199" s="201">
        <f t="shared" si="24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2" t="s">
        <v>639</v>
      </c>
      <c r="AT199" s="202" t="s">
        <v>233</v>
      </c>
      <c r="AU199" s="202" t="s">
        <v>92</v>
      </c>
      <c r="AY199" s="16" t="s">
        <v>168</v>
      </c>
      <c r="BE199" s="203">
        <f t="shared" si="25"/>
        <v>0</v>
      </c>
      <c r="BF199" s="203">
        <f t="shared" si="26"/>
        <v>0</v>
      </c>
      <c r="BG199" s="203">
        <f t="shared" si="27"/>
        <v>0</v>
      </c>
      <c r="BH199" s="203">
        <f t="shared" si="28"/>
        <v>0</v>
      </c>
      <c r="BI199" s="203">
        <f t="shared" si="29"/>
        <v>0</v>
      </c>
      <c r="BJ199" s="16" t="s">
        <v>90</v>
      </c>
      <c r="BK199" s="203">
        <f t="shared" si="30"/>
        <v>0</v>
      </c>
      <c r="BL199" s="16" t="s">
        <v>640</v>
      </c>
      <c r="BM199" s="202" t="s">
        <v>791</v>
      </c>
    </row>
    <row r="200" spans="1:65" s="2" customFormat="1" ht="16.5" customHeight="1">
      <c r="A200" s="31"/>
      <c r="B200" s="32"/>
      <c r="C200" s="225">
        <v>49</v>
      </c>
      <c r="D200" s="225" t="s">
        <v>233</v>
      </c>
      <c r="E200" s="226" t="s">
        <v>792</v>
      </c>
      <c r="F200" s="227" t="s">
        <v>793</v>
      </c>
      <c r="G200" s="228" t="s">
        <v>346</v>
      </c>
      <c r="H200" s="229">
        <v>4</v>
      </c>
      <c r="I200" s="230"/>
      <c r="J200" s="230">
        <f t="shared" si="21"/>
        <v>0</v>
      </c>
      <c r="K200" s="231"/>
      <c r="L200" s="232"/>
      <c r="M200" s="233" t="s">
        <v>1</v>
      </c>
      <c r="N200" s="234" t="s">
        <v>47</v>
      </c>
      <c r="O200" s="200">
        <v>0</v>
      </c>
      <c r="P200" s="200">
        <f t="shared" si="22"/>
        <v>0</v>
      </c>
      <c r="Q200" s="200">
        <v>0</v>
      </c>
      <c r="R200" s="200">
        <f t="shared" si="23"/>
        <v>0</v>
      </c>
      <c r="S200" s="200">
        <v>0</v>
      </c>
      <c r="T200" s="201">
        <f t="shared" si="24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2" t="s">
        <v>639</v>
      </c>
      <c r="AT200" s="202" t="s">
        <v>233</v>
      </c>
      <c r="AU200" s="202" t="s">
        <v>92</v>
      </c>
      <c r="AY200" s="16" t="s">
        <v>168</v>
      </c>
      <c r="BE200" s="203">
        <f t="shared" si="25"/>
        <v>0</v>
      </c>
      <c r="BF200" s="203">
        <f t="shared" si="26"/>
        <v>0</v>
      </c>
      <c r="BG200" s="203">
        <f t="shared" si="27"/>
        <v>0</v>
      </c>
      <c r="BH200" s="203">
        <f t="shared" si="28"/>
        <v>0</v>
      </c>
      <c r="BI200" s="203">
        <f t="shared" si="29"/>
        <v>0</v>
      </c>
      <c r="BJ200" s="16" t="s">
        <v>90</v>
      </c>
      <c r="BK200" s="203">
        <f t="shared" si="30"/>
        <v>0</v>
      </c>
      <c r="BL200" s="16" t="s">
        <v>640</v>
      </c>
      <c r="BM200" s="202" t="s">
        <v>794</v>
      </c>
    </row>
    <row r="201" spans="1:65" s="2" customFormat="1" ht="16.5" customHeight="1">
      <c r="A201" s="31"/>
      <c r="B201" s="32"/>
      <c r="C201" s="225">
        <v>50</v>
      </c>
      <c r="D201" s="225" t="s">
        <v>233</v>
      </c>
      <c r="E201" s="226" t="s">
        <v>795</v>
      </c>
      <c r="F201" s="227" t="s">
        <v>796</v>
      </c>
      <c r="G201" s="228" t="s">
        <v>346</v>
      </c>
      <c r="H201" s="229">
        <v>1</v>
      </c>
      <c r="I201" s="230"/>
      <c r="J201" s="230">
        <f t="shared" si="21"/>
        <v>0</v>
      </c>
      <c r="K201" s="231"/>
      <c r="L201" s="232"/>
      <c r="M201" s="233" t="s">
        <v>1</v>
      </c>
      <c r="N201" s="234" t="s">
        <v>47</v>
      </c>
      <c r="O201" s="200">
        <v>0</v>
      </c>
      <c r="P201" s="200">
        <f t="shared" si="22"/>
        <v>0</v>
      </c>
      <c r="Q201" s="200">
        <v>0</v>
      </c>
      <c r="R201" s="200">
        <f t="shared" si="23"/>
        <v>0</v>
      </c>
      <c r="S201" s="200">
        <v>0</v>
      </c>
      <c r="T201" s="201">
        <f t="shared" si="24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639</v>
      </c>
      <c r="AT201" s="202" t="s">
        <v>233</v>
      </c>
      <c r="AU201" s="202" t="s">
        <v>92</v>
      </c>
      <c r="AY201" s="16" t="s">
        <v>168</v>
      </c>
      <c r="BE201" s="203">
        <f t="shared" si="25"/>
        <v>0</v>
      </c>
      <c r="BF201" s="203">
        <f t="shared" si="26"/>
        <v>0</v>
      </c>
      <c r="BG201" s="203">
        <f t="shared" si="27"/>
        <v>0</v>
      </c>
      <c r="BH201" s="203">
        <f t="shared" si="28"/>
        <v>0</v>
      </c>
      <c r="BI201" s="203">
        <f t="shared" si="29"/>
        <v>0</v>
      </c>
      <c r="BJ201" s="16" t="s">
        <v>90</v>
      </c>
      <c r="BK201" s="203">
        <f t="shared" si="30"/>
        <v>0</v>
      </c>
      <c r="BL201" s="16" t="s">
        <v>640</v>
      </c>
      <c r="BM201" s="202" t="s">
        <v>797</v>
      </c>
    </row>
    <row r="202" spans="1:65" s="2" customFormat="1" ht="16.5" customHeight="1">
      <c r="A202" s="31"/>
      <c r="B202" s="32"/>
      <c r="C202" s="225">
        <v>51</v>
      </c>
      <c r="D202" s="225" t="s">
        <v>233</v>
      </c>
      <c r="E202" s="226" t="s">
        <v>798</v>
      </c>
      <c r="F202" s="227" t="s">
        <v>799</v>
      </c>
      <c r="G202" s="228" t="s">
        <v>346</v>
      </c>
      <c r="H202" s="229">
        <v>1</v>
      </c>
      <c r="I202" s="230"/>
      <c r="J202" s="230">
        <f t="shared" si="21"/>
        <v>0</v>
      </c>
      <c r="K202" s="231"/>
      <c r="L202" s="232"/>
      <c r="M202" s="233" t="s">
        <v>1</v>
      </c>
      <c r="N202" s="234" t="s">
        <v>47</v>
      </c>
      <c r="O202" s="200">
        <v>0</v>
      </c>
      <c r="P202" s="200">
        <f t="shared" si="22"/>
        <v>0</v>
      </c>
      <c r="Q202" s="200">
        <v>0</v>
      </c>
      <c r="R202" s="200">
        <f t="shared" si="23"/>
        <v>0</v>
      </c>
      <c r="S202" s="200">
        <v>0</v>
      </c>
      <c r="T202" s="201">
        <f t="shared" si="24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2" t="s">
        <v>639</v>
      </c>
      <c r="AT202" s="202" t="s">
        <v>233</v>
      </c>
      <c r="AU202" s="202" t="s">
        <v>92</v>
      </c>
      <c r="AY202" s="16" t="s">
        <v>168</v>
      </c>
      <c r="BE202" s="203">
        <f t="shared" si="25"/>
        <v>0</v>
      </c>
      <c r="BF202" s="203">
        <f t="shared" si="26"/>
        <v>0</v>
      </c>
      <c r="BG202" s="203">
        <f t="shared" si="27"/>
        <v>0</v>
      </c>
      <c r="BH202" s="203">
        <f t="shared" si="28"/>
        <v>0</v>
      </c>
      <c r="BI202" s="203">
        <f t="shared" si="29"/>
        <v>0</v>
      </c>
      <c r="BJ202" s="16" t="s">
        <v>90</v>
      </c>
      <c r="BK202" s="203">
        <f t="shared" si="30"/>
        <v>0</v>
      </c>
      <c r="BL202" s="16" t="s">
        <v>640</v>
      </c>
      <c r="BM202" s="202" t="s">
        <v>800</v>
      </c>
    </row>
    <row r="203" spans="1:65" s="2" customFormat="1" ht="16.5" customHeight="1">
      <c r="A203" s="31"/>
      <c r="B203" s="32"/>
      <c r="C203" s="225">
        <v>52</v>
      </c>
      <c r="D203" s="225" t="s">
        <v>233</v>
      </c>
      <c r="E203" s="226" t="s">
        <v>801</v>
      </c>
      <c r="F203" s="227" t="s">
        <v>802</v>
      </c>
      <c r="G203" s="228" t="s">
        <v>346</v>
      </c>
      <c r="H203" s="229">
        <v>1</v>
      </c>
      <c r="I203" s="230"/>
      <c r="J203" s="230">
        <f t="shared" si="21"/>
        <v>0</v>
      </c>
      <c r="K203" s="231"/>
      <c r="L203" s="232"/>
      <c r="M203" s="233" t="s">
        <v>1</v>
      </c>
      <c r="N203" s="234" t="s">
        <v>47</v>
      </c>
      <c r="O203" s="200">
        <v>0</v>
      </c>
      <c r="P203" s="200">
        <f t="shared" si="22"/>
        <v>0</v>
      </c>
      <c r="Q203" s="200">
        <v>0</v>
      </c>
      <c r="R203" s="200">
        <f t="shared" si="23"/>
        <v>0</v>
      </c>
      <c r="S203" s="200">
        <v>0</v>
      </c>
      <c r="T203" s="201">
        <f t="shared" si="24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639</v>
      </c>
      <c r="AT203" s="202" t="s">
        <v>233</v>
      </c>
      <c r="AU203" s="202" t="s">
        <v>92</v>
      </c>
      <c r="AY203" s="16" t="s">
        <v>168</v>
      </c>
      <c r="BE203" s="203">
        <f t="shared" si="25"/>
        <v>0</v>
      </c>
      <c r="BF203" s="203">
        <f t="shared" si="26"/>
        <v>0</v>
      </c>
      <c r="BG203" s="203">
        <f t="shared" si="27"/>
        <v>0</v>
      </c>
      <c r="BH203" s="203">
        <f t="shared" si="28"/>
        <v>0</v>
      </c>
      <c r="BI203" s="203">
        <f t="shared" si="29"/>
        <v>0</v>
      </c>
      <c r="BJ203" s="16" t="s">
        <v>90</v>
      </c>
      <c r="BK203" s="203">
        <f t="shared" si="30"/>
        <v>0</v>
      </c>
      <c r="BL203" s="16" t="s">
        <v>640</v>
      </c>
      <c r="BM203" s="202" t="s">
        <v>803</v>
      </c>
    </row>
    <row r="204" spans="1:65" s="2" customFormat="1" ht="16.5" customHeight="1">
      <c r="A204" s="31"/>
      <c r="B204" s="32"/>
      <c r="C204" s="225">
        <v>53</v>
      </c>
      <c r="D204" s="225" t="s">
        <v>233</v>
      </c>
      <c r="E204" s="226" t="s">
        <v>804</v>
      </c>
      <c r="F204" s="227" t="s">
        <v>805</v>
      </c>
      <c r="G204" s="228" t="s">
        <v>346</v>
      </c>
      <c r="H204" s="229">
        <v>1</v>
      </c>
      <c r="I204" s="230"/>
      <c r="J204" s="230">
        <f t="shared" si="21"/>
        <v>0</v>
      </c>
      <c r="K204" s="231"/>
      <c r="L204" s="232"/>
      <c r="M204" s="233" t="s">
        <v>1</v>
      </c>
      <c r="N204" s="234" t="s">
        <v>47</v>
      </c>
      <c r="O204" s="200">
        <v>0</v>
      </c>
      <c r="P204" s="200">
        <f t="shared" si="22"/>
        <v>0</v>
      </c>
      <c r="Q204" s="200">
        <v>0</v>
      </c>
      <c r="R204" s="200">
        <f t="shared" si="23"/>
        <v>0</v>
      </c>
      <c r="S204" s="200">
        <v>0</v>
      </c>
      <c r="T204" s="201">
        <f t="shared" si="24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2" t="s">
        <v>639</v>
      </c>
      <c r="AT204" s="202" t="s">
        <v>233</v>
      </c>
      <c r="AU204" s="202" t="s">
        <v>92</v>
      </c>
      <c r="AY204" s="16" t="s">
        <v>168</v>
      </c>
      <c r="BE204" s="203">
        <f t="shared" si="25"/>
        <v>0</v>
      </c>
      <c r="BF204" s="203">
        <f t="shared" si="26"/>
        <v>0</v>
      </c>
      <c r="BG204" s="203">
        <f t="shared" si="27"/>
        <v>0</v>
      </c>
      <c r="BH204" s="203">
        <f t="shared" si="28"/>
        <v>0</v>
      </c>
      <c r="BI204" s="203">
        <f t="shared" si="29"/>
        <v>0</v>
      </c>
      <c r="BJ204" s="16" t="s">
        <v>90</v>
      </c>
      <c r="BK204" s="203">
        <f t="shared" si="30"/>
        <v>0</v>
      </c>
      <c r="BL204" s="16" t="s">
        <v>640</v>
      </c>
      <c r="BM204" s="202" t="s">
        <v>806</v>
      </c>
    </row>
    <row r="205" spans="1:65" s="2" customFormat="1" ht="21.75" customHeight="1">
      <c r="A205" s="31"/>
      <c r="B205" s="32"/>
      <c r="C205" s="225">
        <v>54</v>
      </c>
      <c r="D205" s="225" t="s">
        <v>233</v>
      </c>
      <c r="E205" s="226" t="s">
        <v>807</v>
      </c>
      <c r="F205" s="227" t="s">
        <v>808</v>
      </c>
      <c r="G205" s="228" t="s">
        <v>346</v>
      </c>
      <c r="H205" s="229">
        <v>1</v>
      </c>
      <c r="I205" s="230"/>
      <c r="J205" s="230">
        <f t="shared" si="21"/>
        <v>0</v>
      </c>
      <c r="K205" s="231"/>
      <c r="L205" s="232"/>
      <c r="M205" s="233" t="s">
        <v>1</v>
      </c>
      <c r="N205" s="234" t="s">
        <v>47</v>
      </c>
      <c r="O205" s="200">
        <v>0</v>
      </c>
      <c r="P205" s="200">
        <f t="shared" si="22"/>
        <v>0</v>
      </c>
      <c r="Q205" s="200">
        <v>0</v>
      </c>
      <c r="R205" s="200">
        <f t="shared" si="23"/>
        <v>0</v>
      </c>
      <c r="S205" s="200">
        <v>0</v>
      </c>
      <c r="T205" s="201">
        <f t="shared" si="24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639</v>
      </c>
      <c r="AT205" s="202" t="s">
        <v>233</v>
      </c>
      <c r="AU205" s="202" t="s">
        <v>92</v>
      </c>
      <c r="AY205" s="16" t="s">
        <v>168</v>
      </c>
      <c r="BE205" s="203">
        <f t="shared" si="25"/>
        <v>0</v>
      </c>
      <c r="BF205" s="203">
        <f t="shared" si="26"/>
        <v>0</v>
      </c>
      <c r="BG205" s="203">
        <f t="shared" si="27"/>
        <v>0</v>
      </c>
      <c r="BH205" s="203">
        <f t="shared" si="28"/>
        <v>0</v>
      </c>
      <c r="BI205" s="203">
        <f t="shared" si="29"/>
        <v>0</v>
      </c>
      <c r="BJ205" s="16" t="s">
        <v>90</v>
      </c>
      <c r="BK205" s="203">
        <f t="shared" si="30"/>
        <v>0</v>
      </c>
      <c r="BL205" s="16" t="s">
        <v>640</v>
      </c>
      <c r="BM205" s="202" t="s">
        <v>809</v>
      </c>
    </row>
    <row r="206" spans="1:65" s="2" customFormat="1" ht="21.75" customHeight="1">
      <c r="A206" s="31"/>
      <c r="B206" s="32"/>
      <c r="C206" s="225">
        <v>55</v>
      </c>
      <c r="D206" s="225" t="s">
        <v>233</v>
      </c>
      <c r="E206" s="226" t="s">
        <v>810</v>
      </c>
      <c r="F206" s="227" t="s">
        <v>811</v>
      </c>
      <c r="G206" s="228" t="s">
        <v>346</v>
      </c>
      <c r="H206" s="229">
        <v>1</v>
      </c>
      <c r="I206" s="230"/>
      <c r="J206" s="230">
        <f t="shared" si="21"/>
        <v>0</v>
      </c>
      <c r="K206" s="231"/>
      <c r="L206" s="232"/>
      <c r="M206" s="233" t="s">
        <v>1</v>
      </c>
      <c r="N206" s="234" t="s">
        <v>47</v>
      </c>
      <c r="O206" s="200">
        <v>0</v>
      </c>
      <c r="P206" s="200">
        <f t="shared" si="22"/>
        <v>0</v>
      </c>
      <c r="Q206" s="200">
        <v>0</v>
      </c>
      <c r="R206" s="200">
        <f t="shared" si="23"/>
        <v>0</v>
      </c>
      <c r="S206" s="200">
        <v>0</v>
      </c>
      <c r="T206" s="201">
        <f t="shared" si="24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639</v>
      </c>
      <c r="AT206" s="202" t="s">
        <v>233</v>
      </c>
      <c r="AU206" s="202" t="s">
        <v>92</v>
      </c>
      <c r="AY206" s="16" t="s">
        <v>168</v>
      </c>
      <c r="BE206" s="203">
        <f t="shared" si="25"/>
        <v>0</v>
      </c>
      <c r="BF206" s="203">
        <f t="shared" si="26"/>
        <v>0</v>
      </c>
      <c r="BG206" s="203">
        <f t="shared" si="27"/>
        <v>0</v>
      </c>
      <c r="BH206" s="203">
        <f t="shared" si="28"/>
        <v>0</v>
      </c>
      <c r="BI206" s="203">
        <f t="shared" si="29"/>
        <v>0</v>
      </c>
      <c r="BJ206" s="16" t="s">
        <v>90</v>
      </c>
      <c r="BK206" s="203">
        <f t="shared" si="30"/>
        <v>0</v>
      </c>
      <c r="BL206" s="16" t="s">
        <v>640</v>
      </c>
      <c r="BM206" s="202" t="s">
        <v>812</v>
      </c>
    </row>
    <row r="207" spans="1:65" s="2" customFormat="1" ht="16.5" customHeight="1">
      <c r="A207" s="31"/>
      <c r="B207" s="32"/>
      <c r="C207" s="225">
        <v>56</v>
      </c>
      <c r="D207" s="225" t="s">
        <v>233</v>
      </c>
      <c r="E207" s="226" t="s">
        <v>813</v>
      </c>
      <c r="F207" s="227" t="s">
        <v>814</v>
      </c>
      <c r="G207" s="228" t="s">
        <v>346</v>
      </c>
      <c r="H207" s="229">
        <v>8</v>
      </c>
      <c r="I207" s="230"/>
      <c r="J207" s="230">
        <f t="shared" si="21"/>
        <v>0</v>
      </c>
      <c r="K207" s="231"/>
      <c r="L207" s="232"/>
      <c r="M207" s="233" t="s">
        <v>1</v>
      </c>
      <c r="N207" s="234" t="s">
        <v>47</v>
      </c>
      <c r="O207" s="200">
        <v>0</v>
      </c>
      <c r="P207" s="200">
        <f t="shared" si="22"/>
        <v>0</v>
      </c>
      <c r="Q207" s="200">
        <v>0</v>
      </c>
      <c r="R207" s="200">
        <f t="shared" si="23"/>
        <v>0</v>
      </c>
      <c r="S207" s="200">
        <v>0</v>
      </c>
      <c r="T207" s="201">
        <f t="shared" si="24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2" t="s">
        <v>639</v>
      </c>
      <c r="AT207" s="202" t="s">
        <v>233</v>
      </c>
      <c r="AU207" s="202" t="s">
        <v>92</v>
      </c>
      <c r="AY207" s="16" t="s">
        <v>168</v>
      </c>
      <c r="BE207" s="203">
        <f t="shared" si="25"/>
        <v>0</v>
      </c>
      <c r="BF207" s="203">
        <f t="shared" si="26"/>
        <v>0</v>
      </c>
      <c r="BG207" s="203">
        <f t="shared" si="27"/>
        <v>0</v>
      </c>
      <c r="BH207" s="203">
        <f t="shared" si="28"/>
        <v>0</v>
      </c>
      <c r="BI207" s="203">
        <f t="shared" si="29"/>
        <v>0</v>
      </c>
      <c r="BJ207" s="16" t="s">
        <v>90</v>
      </c>
      <c r="BK207" s="203">
        <f t="shared" si="30"/>
        <v>0</v>
      </c>
      <c r="BL207" s="16" t="s">
        <v>640</v>
      </c>
      <c r="BM207" s="202" t="s">
        <v>815</v>
      </c>
    </row>
    <row r="208" spans="1:65" s="2" customFormat="1" ht="16.5" customHeight="1">
      <c r="A208" s="31"/>
      <c r="B208" s="32"/>
      <c r="C208" s="225">
        <v>57</v>
      </c>
      <c r="D208" s="225" t="s">
        <v>233</v>
      </c>
      <c r="E208" s="226" t="s">
        <v>816</v>
      </c>
      <c r="F208" s="227" t="s">
        <v>817</v>
      </c>
      <c r="G208" s="228" t="s">
        <v>346</v>
      </c>
      <c r="H208" s="229">
        <v>1</v>
      </c>
      <c r="I208" s="230"/>
      <c r="J208" s="230">
        <f t="shared" si="21"/>
        <v>0</v>
      </c>
      <c r="K208" s="231"/>
      <c r="L208" s="232"/>
      <c r="M208" s="233" t="s">
        <v>1</v>
      </c>
      <c r="N208" s="234" t="s">
        <v>47</v>
      </c>
      <c r="O208" s="200">
        <v>0</v>
      </c>
      <c r="P208" s="200">
        <f t="shared" si="22"/>
        <v>0</v>
      </c>
      <c r="Q208" s="200">
        <v>0</v>
      </c>
      <c r="R208" s="200">
        <f t="shared" si="23"/>
        <v>0</v>
      </c>
      <c r="S208" s="200">
        <v>0</v>
      </c>
      <c r="T208" s="201">
        <f t="shared" si="24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639</v>
      </c>
      <c r="AT208" s="202" t="s">
        <v>233</v>
      </c>
      <c r="AU208" s="202" t="s">
        <v>92</v>
      </c>
      <c r="AY208" s="16" t="s">
        <v>168</v>
      </c>
      <c r="BE208" s="203">
        <f t="shared" si="25"/>
        <v>0</v>
      </c>
      <c r="BF208" s="203">
        <f t="shared" si="26"/>
        <v>0</v>
      </c>
      <c r="BG208" s="203">
        <f t="shared" si="27"/>
        <v>0</v>
      </c>
      <c r="BH208" s="203">
        <f t="shared" si="28"/>
        <v>0</v>
      </c>
      <c r="BI208" s="203">
        <f t="shared" si="29"/>
        <v>0</v>
      </c>
      <c r="BJ208" s="16" t="s">
        <v>90</v>
      </c>
      <c r="BK208" s="203">
        <f t="shared" si="30"/>
        <v>0</v>
      </c>
      <c r="BL208" s="16" t="s">
        <v>640</v>
      </c>
      <c r="BM208" s="202" t="s">
        <v>818</v>
      </c>
    </row>
    <row r="209" spans="1:65" s="2" customFormat="1" ht="16.5" customHeight="1">
      <c r="A209" s="31"/>
      <c r="B209" s="32"/>
      <c r="C209" s="225">
        <v>58</v>
      </c>
      <c r="D209" s="225" t="s">
        <v>233</v>
      </c>
      <c r="E209" s="226" t="s">
        <v>819</v>
      </c>
      <c r="F209" s="227" t="s">
        <v>820</v>
      </c>
      <c r="G209" s="228" t="s">
        <v>346</v>
      </c>
      <c r="H209" s="229">
        <v>2</v>
      </c>
      <c r="I209" s="230"/>
      <c r="J209" s="230">
        <f t="shared" si="21"/>
        <v>0</v>
      </c>
      <c r="K209" s="231"/>
      <c r="L209" s="232"/>
      <c r="M209" s="242" t="s">
        <v>1</v>
      </c>
      <c r="N209" s="243" t="s">
        <v>47</v>
      </c>
      <c r="O209" s="240">
        <v>0</v>
      </c>
      <c r="P209" s="240">
        <f t="shared" si="22"/>
        <v>0</v>
      </c>
      <c r="Q209" s="240">
        <v>0</v>
      </c>
      <c r="R209" s="240">
        <f t="shared" si="23"/>
        <v>0</v>
      </c>
      <c r="S209" s="240">
        <v>0</v>
      </c>
      <c r="T209" s="241">
        <f t="shared" si="24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639</v>
      </c>
      <c r="AT209" s="202" t="s">
        <v>233</v>
      </c>
      <c r="AU209" s="202" t="s">
        <v>92</v>
      </c>
      <c r="AY209" s="16" t="s">
        <v>168</v>
      </c>
      <c r="BE209" s="203">
        <f t="shared" si="25"/>
        <v>0</v>
      </c>
      <c r="BF209" s="203">
        <f t="shared" si="26"/>
        <v>0</v>
      </c>
      <c r="BG209" s="203">
        <f t="shared" si="27"/>
        <v>0</v>
      </c>
      <c r="BH209" s="203">
        <f t="shared" si="28"/>
        <v>0</v>
      </c>
      <c r="BI209" s="203">
        <f t="shared" si="29"/>
        <v>0</v>
      </c>
      <c r="BJ209" s="16" t="s">
        <v>90</v>
      </c>
      <c r="BK209" s="203">
        <f t="shared" si="30"/>
        <v>0</v>
      </c>
      <c r="BL209" s="16" t="s">
        <v>640</v>
      </c>
      <c r="BM209" s="202" t="s">
        <v>821</v>
      </c>
    </row>
    <row r="210" spans="1:31" s="2" customFormat="1" ht="6.95" customHeight="1">
      <c r="A210" s="31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36"/>
      <c r="M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</sheetData>
  <sheetProtection formatColumns="0" formatRows="0" autoFilter="0"/>
  <autoFilter ref="C123:K209"/>
  <mergeCells count="12">
    <mergeCell ref="E116:H116"/>
    <mergeCell ref="L2:V2"/>
    <mergeCell ref="E84:H84"/>
    <mergeCell ref="E86:H86"/>
    <mergeCell ref="E88:H88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79"/>
  <sheetViews>
    <sheetView showGridLines="0" workbookViewId="0" topLeftCell="A114">
      <selection activeCell="I126" sqref="I126:I17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105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1378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ROUND(J123,2)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ROUND((SUM(BE123:BE178)),2)</f>
        <v>0</v>
      </c>
      <c r="G35" s="31"/>
      <c r="H35" s="31"/>
      <c r="I35" s="130">
        <v>0.21</v>
      </c>
      <c r="J35" s="129">
        <f>ROUND(((SUM(BE123:BE178))*I35),2)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ROUND((SUM(BF123:BF178)),2)</f>
        <v>0</v>
      </c>
      <c r="G36" s="31"/>
      <c r="H36" s="31"/>
      <c r="I36" s="130">
        <v>0.15</v>
      </c>
      <c r="J36" s="129">
        <f>ROUND(((SUM(BF123:BF178))*I36),2)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ROUND((SUM(BG123:BG178)),2)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ROUND((SUM(BH123:BH178)),2)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ROUND((SUM(BI123:BI178)),2)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Montážní práce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J123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625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626</v>
      </c>
      <c r="E99" s="161"/>
      <c r="F99" s="161"/>
      <c r="G99" s="161"/>
      <c r="H99" s="161"/>
      <c r="I99" s="161"/>
      <c r="J99" s="162">
        <f>J125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822</v>
      </c>
      <c r="E100" s="161"/>
      <c r="F100" s="161"/>
      <c r="G100" s="161"/>
      <c r="H100" s="161"/>
      <c r="I100" s="161"/>
      <c r="J100" s="162">
        <f>J132</f>
        <v>0</v>
      </c>
      <c r="K100" s="101"/>
      <c r="L100" s="163"/>
    </row>
    <row r="101" spans="2:12" s="10" customFormat="1" ht="14.85" customHeight="1" hidden="1">
      <c r="B101" s="159"/>
      <c r="C101" s="101"/>
      <c r="D101" s="160" t="s">
        <v>823</v>
      </c>
      <c r="E101" s="161"/>
      <c r="F101" s="161"/>
      <c r="G101" s="161"/>
      <c r="H101" s="161"/>
      <c r="I101" s="161"/>
      <c r="J101" s="162">
        <f>J177</f>
        <v>0</v>
      </c>
      <c r="K101" s="101"/>
      <c r="L101" s="163"/>
    </row>
    <row r="102" spans="1:31" s="2" customFormat="1" ht="21.75" customHeight="1" hidden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2" t="s">
        <v>153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303" t="str">
        <f>E7</f>
        <v>REKONSTRUKCE KŘIŽOVATKY ULIC CIHLÁŘSKÁ x MORAVSKÁ, CHOMUTOV</v>
      </c>
      <c r="F111" s="304"/>
      <c r="G111" s="304"/>
      <c r="H111" s="304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20"/>
      <c r="C112" s="27" t="s">
        <v>138</v>
      </c>
      <c r="D112" s="21"/>
      <c r="E112" s="21"/>
      <c r="F112" s="21"/>
      <c r="G112" s="21"/>
      <c r="H112" s="21"/>
      <c r="I112" s="21"/>
      <c r="J112" s="21"/>
      <c r="K112" s="21"/>
      <c r="L112" s="19"/>
    </row>
    <row r="113" spans="1:31" s="2" customFormat="1" ht="23.25" customHeight="1">
      <c r="A113" s="31"/>
      <c r="B113" s="32"/>
      <c r="C113" s="33"/>
      <c r="D113" s="33"/>
      <c r="E113" s="303" t="s">
        <v>1376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575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7" t="str">
        <f>E11</f>
        <v>SO 401,2,5 - Montážní práce</v>
      </c>
      <c r="F115" s="302"/>
      <c r="G115" s="302"/>
      <c r="H115" s="30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7" t="s">
        <v>20</v>
      </c>
      <c r="D117" s="33"/>
      <c r="E117" s="33"/>
      <c r="F117" s="25" t="str">
        <f>F14</f>
        <v>Chomutov</v>
      </c>
      <c r="G117" s="33"/>
      <c r="H117" s="33"/>
      <c r="I117" s="27" t="s">
        <v>22</v>
      </c>
      <c r="J117" s="63">
        <f>IF(J14="","",J14)</f>
        <v>44539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5.7" customHeight="1">
      <c r="A119" s="31"/>
      <c r="B119" s="32"/>
      <c r="C119" s="27" t="s">
        <v>27</v>
      </c>
      <c r="D119" s="33"/>
      <c r="E119" s="33"/>
      <c r="F119" s="25" t="str">
        <f>E17</f>
        <v>Statutární město Chomutov</v>
      </c>
      <c r="G119" s="33"/>
      <c r="H119" s="33"/>
      <c r="I119" s="27" t="s">
        <v>35</v>
      </c>
      <c r="J119" s="29" t="str">
        <f>E23</f>
        <v>SWARCO TRAFFIC CZ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7" t="s">
        <v>33</v>
      </c>
      <c r="D120" s="33"/>
      <c r="E120" s="33"/>
      <c r="F120" s="25" t="str">
        <f>IF(E20="","",E20)</f>
        <v xml:space="preserve"> </v>
      </c>
      <c r="G120" s="33"/>
      <c r="H120" s="33"/>
      <c r="I120" s="27" t="s">
        <v>40</v>
      </c>
      <c r="J120" s="29" t="str">
        <f>E26</f>
        <v xml:space="preserve"> 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64"/>
      <c r="B122" s="165"/>
      <c r="C122" s="166" t="s">
        <v>154</v>
      </c>
      <c r="D122" s="167" t="s">
        <v>67</v>
      </c>
      <c r="E122" s="167" t="s">
        <v>63</v>
      </c>
      <c r="F122" s="167" t="s">
        <v>64</v>
      </c>
      <c r="G122" s="167" t="s">
        <v>155</v>
      </c>
      <c r="H122" s="167" t="s">
        <v>156</v>
      </c>
      <c r="I122" s="167" t="s">
        <v>157</v>
      </c>
      <c r="J122" s="168" t="s">
        <v>142</v>
      </c>
      <c r="K122" s="169" t="s">
        <v>158</v>
      </c>
      <c r="L122" s="170"/>
      <c r="M122" s="72" t="s">
        <v>1</v>
      </c>
      <c r="N122" s="73" t="s">
        <v>46</v>
      </c>
      <c r="O122" s="73" t="s">
        <v>159</v>
      </c>
      <c r="P122" s="73" t="s">
        <v>160</v>
      </c>
      <c r="Q122" s="73" t="s">
        <v>161</v>
      </c>
      <c r="R122" s="73" t="s">
        <v>162</v>
      </c>
      <c r="S122" s="73" t="s">
        <v>163</v>
      </c>
      <c r="T122" s="74" t="s">
        <v>164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1"/>
      <c r="B123" s="32"/>
      <c r="C123" s="79" t="s">
        <v>165</v>
      </c>
      <c r="D123" s="33"/>
      <c r="E123" s="33"/>
      <c r="F123" s="33"/>
      <c r="G123" s="33"/>
      <c r="H123" s="33"/>
      <c r="I123" s="33"/>
      <c r="J123" s="171">
        <f>BK123</f>
        <v>0</v>
      </c>
      <c r="K123" s="33"/>
      <c r="L123" s="36"/>
      <c r="M123" s="75"/>
      <c r="N123" s="172"/>
      <c r="O123" s="76"/>
      <c r="P123" s="173">
        <f>P124</f>
        <v>138.55999999999997</v>
      </c>
      <c r="Q123" s="76"/>
      <c r="R123" s="173">
        <f>R124</f>
        <v>0</v>
      </c>
      <c r="S123" s="76"/>
      <c r="T123" s="174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81</v>
      </c>
      <c r="AU123" s="16" t="s">
        <v>144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81</v>
      </c>
      <c r="E124" s="179" t="s">
        <v>233</v>
      </c>
      <c r="F124" s="179" t="s">
        <v>635</v>
      </c>
      <c r="G124" s="177"/>
      <c r="H124" s="177"/>
      <c r="I124" s="177"/>
      <c r="J124" s="180">
        <f>BK124</f>
        <v>0</v>
      </c>
      <c r="K124" s="177"/>
      <c r="L124" s="181"/>
      <c r="M124" s="182"/>
      <c r="N124" s="183"/>
      <c r="O124" s="183"/>
      <c r="P124" s="184">
        <f>P125+P132</f>
        <v>138.55999999999997</v>
      </c>
      <c r="Q124" s="183"/>
      <c r="R124" s="184">
        <f>R125+R132</f>
        <v>0</v>
      </c>
      <c r="S124" s="183"/>
      <c r="T124" s="185">
        <f>T125+T132</f>
        <v>0</v>
      </c>
      <c r="AR124" s="186" t="s">
        <v>103</v>
      </c>
      <c r="AT124" s="187" t="s">
        <v>81</v>
      </c>
      <c r="AU124" s="187" t="s">
        <v>82</v>
      </c>
      <c r="AY124" s="186" t="s">
        <v>168</v>
      </c>
      <c r="BK124" s="188">
        <f>BK125+BK132</f>
        <v>0</v>
      </c>
    </row>
    <row r="125" spans="2:63" s="12" customFormat="1" ht="22.9" customHeight="1">
      <c r="B125" s="176"/>
      <c r="C125" s="177"/>
      <c r="D125" s="178" t="s">
        <v>81</v>
      </c>
      <c r="E125" s="189" t="s">
        <v>636</v>
      </c>
      <c r="F125" s="189" t="s">
        <v>637</v>
      </c>
      <c r="G125" s="177"/>
      <c r="H125" s="177"/>
      <c r="I125" s="177"/>
      <c r="J125" s="190">
        <f>BK125</f>
        <v>0</v>
      </c>
      <c r="K125" s="177"/>
      <c r="L125" s="181"/>
      <c r="M125" s="182"/>
      <c r="N125" s="183"/>
      <c r="O125" s="183"/>
      <c r="P125" s="184">
        <f>SUM(P126:P131)</f>
        <v>0.9199999999999999</v>
      </c>
      <c r="Q125" s="183"/>
      <c r="R125" s="184">
        <f>SUM(R126:R131)</f>
        <v>0</v>
      </c>
      <c r="S125" s="183"/>
      <c r="T125" s="185">
        <f>SUM(T126:T131)</f>
        <v>0</v>
      </c>
      <c r="AR125" s="186" t="s">
        <v>103</v>
      </c>
      <c r="AT125" s="187" t="s">
        <v>81</v>
      </c>
      <c r="AU125" s="187" t="s">
        <v>90</v>
      </c>
      <c r="AY125" s="186" t="s">
        <v>168</v>
      </c>
      <c r="BK125" s="188">
        <f>SUM(BK126:BK131)</f>
        <v>0</v>
      </c>
    </row>
    <row r="126" spans="1:65" s="2" customFormat="1" ht="33" customHeight="1">
      <c r="A126" s="31"/>
      <c r="B126" s="32"/>
      <c r="C126" s="191" t="s">
        <v>90</v>
      </c>
      <c r="D126" s="191" t="s">
        <v>170</v>
      </c>
      <c r="E126" s="192" t="s">
        <v>824</v>
      </c>
      <c r="F126" s="193" t="s">
        <v>825</v>
      </c>
      <c r="G126" s="194" t="s">
        <v>218</v>
      </c>
      <c r="H126" s="195">
        <v>50</v>
      </c>
      <c r="I126" s="196"/>
      <c r="J126" s="196">
        <f>ROUND(I126*H126,2)</f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6" t="s">
        <v>90</v>
      </c>
      <c r="BK126" s="203">
        <f>ROUND(I126*H126,2)</f>
        <v>0</v>
      </c>
      <c r="BL126" s="16" t="s">
        <v>640</v>
      </c>
      <c r="BM126" s="202" t="s">
        <v>826</v>
      </c>
    </row>
    <row r="127" spans="2:51" s="13" customFormat="1" ht="12">
      <c r="B127" s="204"/>
      <c r="C127" s="205"/>
      <c r="D127" s="206" t="s">
        <v>174</v>
      </c>
      <c r="E127" s="207" t="s">
        <v>1</v>
      </c>
      <c r="F127" s="208" t="s">
        <v>827</v>
      </c>
      <c r="G127" s="205"/>
      <c r="H127" s="209">
        <v>50</v>
      </c>
      <c r="I127" s="205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174</v>
      </c>
      <c r="AU127" s="214" t="s">
        <v>92</v>
      </c>
      <c r="AV127" s="13" t="s">
        <v>92</v>
      </c>
      <c r="AW127" s="13" t="s">
        <v>39</v>
      </c>
      <c r="AX127" s="13" t="s">
        <v>90</v>
      </c>
      <c r="AY127" s="214" t="s">
        <v>168</v>
      </c>
    </row>
    <row r="128" spans="1:65" s="2" customFormat="1" ht="33" customHeight="1">
      <c r="A128" s="31"/>
      <c r="B128" s="32"/>
      <c r="C128" s="191" t="s">
        <v>92</v>
      </c>
      <c r="D128" s="191" t="s">
        <v>170</v>
      </c>
      <c r="E128" s="192" t="s">
        <v>828</v>
      </c>
      <c r="F128" s="193" t="s">
        <v>829</v>
      </c>
      <c r="G128" s="194" t="s">
        <v>218</v>
      </c>
      <c r="H128" s="195">
        <v>20</v>
      </c>
      <c r="I128" s="196"/>
      <c r="J128" s="196">
        <f>ROUND(I128*H128,2)</f>
        <v>0</v>
      </c>
      <c r="K128" s="197"/>
      <c r="L128" s="36"/>
      <c r="M128" s="198" t="s">
        <v>1</v>
      </c>
      <c r="N128" s="199" t="s">
        <v>47</v>
      </c>
      <c r="O128" s="200">
        <v>0.046</v>
      </c>
      <c r="P128" s="200">
        <f>O128*H128</f>
        <v>0.9199999999999999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640</v>
      </c>
      <c r="AT128" s="202" t="s">
        <v>170</v>
      </c>
      <c r="AU128" s="202" t="s">
        <v>92</v>
      </c>
      <c r="AY128" s="16" t="s">
        <v>168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6" t="s">
        <v>90</v>
      </c>
      <c r="BK128" s="203">
        <f>ROUND(I128*H128,2)</f>
        <v>0</v>
      </c>
      <c r="BL128" s="16" t="s">
        <v>640</v>
      </c>
      <c r="BM128" s="202" t="s">
        <v>830</v>
      </c>
    </row>
    <row r="129" spans="2:51" s="13" customFormat="1" ht="12">
      <c r="B129" s="204"/>
      <c r="C129" s="205"/>
      <c r="D129" s="206" t="s">
        <v>174</v>
      </c>
      <c r="E129" s="207" t="s">
        <v>1</v>
      </c>
      <c r="F129" s="208" t="s">
        <v>687</v>
      </c>
      <c r="G129" s="205"/>
      <c r="H129" s="209">
        <v>20</v>
      </c>
      <c r="I129" s="205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174</v>
      </c>
      <c r="AU129" s="214" t="s">
        <v>92</v>
      </c>
      <c r="AV129" s="13" t="s">
        <v>92</v>
      </c>
      <c r="AW129" s="13" t="s">
        <v>39</v>
      </c>
      <c r="AX129" s="13" t="s">
        <v>90</v>
      </c>
      <c r="AY129" s="214" t="s">
        <v>168</v>
      </c>
    </row>
    <row r="130" spans="1:65" s="2" customFormat="1" ht="33" customHeight="1">
      <c r="A130" s="31"/>
      <c r="B130" s="32"/>
      <c r="C130" s="191" t="s">
        <v>103</v>
      </c>
      <c r="D130" s="191" t="s">
        <v>170</v>
      </c>
      <c r="E130" s="192" t="s">
        <v>831</v>
      </c>
      <c r="F130" s="193" t="s">
        <v>832</v>
      </c>
      <c r="G130" s="194" t="s">
        <v>218</v>
      </c>
      <c r="H130" s="195">
        <v>40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640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640</v>
      </c>
      <c r="BM130" s="202" t="s">
        <v>833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691</v>
      </c>
      <c r="G131" s="205"/>
      <c r="H131" s="209">
        <v>40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2:63" s="12" customFormat="1" ht="22.9" customHeight="1">
      <c r="B132" s="176"/>
      <c r="C132" s="177"/>
      <c r="D132" s="178" t="s">
        <v>81</v>
      </c>
      <c r="E132" s="189" t="s">
        <v>760</v>
      </c>
      <c r="F132" s="189" t="s">
        <v>834</v>
      </c>
      <c r="G132" s="177"/>
      <c r="H132" s="177"/>
      <c r="I132" s="177"/>
      <c r="J132" s="190">
        <f>BK132</f>
        <v>0</v>
      </c>
      <c r="K132" s="177"/>
      <c r="L132" s="181"/>
      <c r="M132" s="182"/>
      <c r="N132" s="183"/>
      <c r="O132" s="183"/>
      <c r="P132" s="184">
        <f>P133+SUM(P134:P177)</f>
        <v>137.64</v>
      </c>
      <c r="Q132" s="183"/>
      <c r="R132" s="184">
        <f>R133+SUM(R134:R177)</f>
        <v>0</v>
      </c>
      <c r="S132" s="183"/>
      <c r="T132" s="185">
        <f>T133+SUM(T134:T177)</f>
        <v>0</v>
      </c>
      <c r="AR132" s="186" t="s">
        <v>103</v>
      </c>
      <c r="AT132" s="187" t="s">
        <v>81</v>
      </c>
      <c r="AU132" s="187" t="s">
        <v>90</v>
      </c>
      <c r="AY132" s="186" t="s">
        <v>168</v>
      </c>
      <c r="BK132" s="188">
        <f>BK133+SUM(BK134:BK177)</f>
        <v>0</v>
      </c>
    </row>
    <row r="133" spans="1:65" s="2" customFormat="1" ht="16.5" customHeight="1">
      <c r="A133" s="31"/>
      <c r="B133" s="32"/>
      <c r="C133" s="191" t="s">
        <v>106</v>
      </c>
      <c r="D133" s="191" t="s">
        <v>170</v>
      </c>
      <c r="E133" s="192" t="s">
        <v>835</v>
      </c>
      <c r="F133" s="193" t="s">
        <v>836</v>
      </c>
      <c r="G133" s="194" t="s">
        <v>218</v>
      </c>
      <c r="H133" s="195">
        <v>140</v>
      </c>
      <c r="I133" s="196"/>
      <c r="J133" s="196">
        <f>ROUND(I133*H133,2)</f>
        <v>0</v>
      </c>
      <c r="K133" s="197"/>
      <c r="L133" s="36"/>
      <c r="M133" s="198" t="s">
        <v>1</v>
      </c>
      <c r="N133" s="199" t="s">
        <v>47</v>
      </c>
      <c r="O133" s="200">
        <v>0.1</v>
      </c>
      <c r="P133" s="200">
        <f>O133*H133</f>
        <v>14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6" t="s">
        <v>90</v>
      </c>
      <c r="BK133" s="203">
        <f>ROUND(I133*H133,2)</f>
        <v>0</v>
      </c>
      <c r="BL133" s="16" t="s">
        <v>640</v>
      </c>
      <c r="BM133" s="202" t="s">
        <v>837</v>
      </c>
    </row>
    <row r="134" spans="2:51" s="13" customFormat="1" ht="12">
      <c r="B134" s="204"/>
      <c r="C134" s="205"/>
      <c r="D134" s="206" t="s">
        <v>174</v>
      </c>
      <c r="E134" s="207" t="s">
        <v>1</v>
      </c>
      <c r="F134" s="208" t="s">
        <v>838</v>
      </c>
      <c r="G134" s="205"/>
      <c r="H134" s="209">
        <v>140</v>
      </c>
      <c r="I134" s="205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174</v>
      </c>
      <c r="AU134" s="214" t="s">
        <v>92</v>
      </c>
      <c r="AV134" s="13" t="s">
        <v>92</v>
      </c>
      <c r="AW134" s="13" t="s">
        <v>39</v>
      </c>
      <c r="AX134" s="13" t="s">
        <v>90</v>
      </c>
      <c r="AY134" s="214" t="s">
        <v>168</v>
      </c>
    </row>
    <row r="135" spans="1:65" s="2" customFormat="1" ht="16.5" customHeight="1">
      <c r="A135" s="31"/>
      <c r="B135" s="32"/>
      <c r="C135" s="191" t="s">
        <v>109</v>
      </c>
      <c r="D135" s="191" t="s">
        <v>170</v>
      </c>
      <c r="E135" s="192" t="s">
        <v>839</v>
      </c>
      <c r="F135" s="193" t="s">
        <v>840</v>
      </c>
      <c r="G135" s="194" t="s">
        <v>218</v>
      </c>
      <c r="H135" s="195">
        <v>50</v>
      </c>
      <c r="I135" s="196"/>
      <c r="J135" s="196">
        <f>ROUND(I135*H135,2)</f>
        <v>0</v>
      </c>
      <c r="K135" s="197"/>
      <c r="L135" s="36"/>
      <c r="M135" s="198" t="s">
        <v>1</v>
      </c>
      <c r="N135" s="199" t="s">
        <v>47</v>
      </c>
      <c r="O135" s="200">
        <v>0.1</v>
      </c>
      <c r="P135" s="200">
        <f>O135*H135</f>
        <v>5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640</v>
      </c>
      <c r="AT135" s="202" t="s">
        <v>170</v>
      </c>
      <c r="AU135" s="202" t="s">
        <v>92</v>
      </c>
      <c r="AY135" s="16" t="s">
        <v>168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6" t="s">
        <v>90</v>
      </c>
      <c r="BK135" s="203">
        <f>ROUND(I135*H135,2)</f>
        <v>0</v>
      </c>
      <c r="BL135" s="16" t="s">
        <v>640</v>
      </c>
      <c r="BM135" s="202" t="s">
        <v>841</v>
      </c>
    </row>
    <row r="136" spans="1:65" s="2" customFormat="1" ht="16.5" customHeight="1">
      <c r="A136" s="31"/>
      <c r="B136" s="32"/>
      <c r="C136" s="191" t="s">
        <v>194</v>
      </c>
      <c r="D136" s="191" t="s">
        <v>170</v>
      </c>
      <c r="E136" s="192" t="s">
        <v>842</v>
      </c>
      <c r="F136" s="193" t="s">
        <v>843</v>
      </c>
      <c r="G136" s="194" t="s">
        <v>346</v>
      </c>
      <c r="H136" s="195">
        <v>36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0.11</v>
      </c>
      <c r="P136" s="200">
        <f>O136*H136</f>
        <v>3.96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640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640</v>
      </c>
      <c r="BM136" s="202" t="s">
        <v>844</v>
      </c>
    </row>
    <row r="137" spans="1:65" s="2" customFormat="1" ht="16.5" customHeight="1">
      <c r="A137" s="31"/>
      <c r="B137" s="32"/>
      <c r="C137" s="191" t="s">
        <v>199</v>
      </c>
      <c r="D137" s="191" t="s">
        <v>170</v>
      </c>
      <c r="E137" s="192" t="s">
        <v>845</v>
      </c>
      <c r="F137" s="193" t="s">
        <v>846</v>
      </c>
      <c r="G137" s="194" t="s">
        <v>346</v>
      </c>
      <c r="H137" s="195">
        <v>1</v>
      </c>
      <c r="I137" s="196"/>
      <c r="J137" s="196">
        <f>ROUND(I137*H137,2)</f>
        <v>0</v>
      </c>
      <c r="K137" s="197"/>
      <c r="L137" s="36"/>
      <c r="M137" s="198" t="s">
        <v>1</v>
      </c>
      <c r="N137" s="199" t="s">
        <v>47</v>
      </c>
      <c r="O137" s="200">
        <v>0</v>
      </c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640</v>
      </c>
      <c r="AT137" s="202" t="s">
        <v>170</v>
      </c>
      <c r="AU137" s="202" t="s">
        <v>92</v>
      </c>
      <c r="AY137" s="16" t="s">
        <v>168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6" t="s">
        <v>90</v>
      </c>
      <c r="BK137" s="203">
        <f>ROUND(I137*H137,2)</f>
        <v>0</v>
      </c>
      <c r="BL137" s="16" t="s">
        <v>640</v>
      </c>
      <c r="BM137" s="202" t="s">
        <v>847</v>
      </c>
    </row>
    <row r="138" spans="1:65" s="2" customFormat="1" ht="16.5" customHeight="1">
      <c r="A138" s="31"/>
      <c r="B138" s="32"/>
      <c r="C138" s="191" t="s">
        <v>203</v>
      </c>
      <c r="D138" s="191" t="s">
        <v>170</v>
      </c>
      <c r="E138" s="192" t="s">
        <v>848</v>
      </c>
      <c r="F138" s="193" t="s">
        <v>849</v>
      </c>
      <c r="G138" s="194" t="s">
        <v>346</v>
      </c>
      <c r="H138" s="195">
        <v>9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</v>
      </c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640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640</v>
      </c>
      <c r="BM138" s="202" t="s">
        <v>850</v>
      </c>
    </row>
    <row r="139" spans="1:65" s="2" customFormat="1" ht="16.5" customHeight="1">
      <c r="A139" s="31"/>
      <c r="B139" s="32"/>
      <c r="C139" s="191" t="s">
        <v>207</v>
      </c>
      <c r="D139" s="191" t="s">
        <v>170</v>
      </c>
      <c r="E139" s="192" t="s">
        <v>851</v>
      </c>
      <c r="F139" s="193" t="s">
        <v>852</v>
      </c>
      <c r="G139" s="194" t="s">
        <v>218</v>
      </c>
      <c r="H139" s="195">
        <v>90</v>
      </c>
      <c r="I139" s="196"/>
      <c r="J139" s="196">
        <f>ROUND(I139*H139,2)</f>
        <v>0</v>
      </c>
      <c r="K139" s="197"/>
      <c r="L139" s="36"/>
      <c r="M139" s="198" t="s">
        <v>1</v>
      </c>
      <c r="N139" s="199" t="s">
        <v>47</v>
      </c>
      <c r="O139" s="200">
        <v>0.085</v>
      </c>
      <c r="P139" s="200">
        <f>O139*H139</f>
        <v>7.65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640</v>
      </c>
      <c r="AT139" s="202" t="s">
        <v>170</v>
      </c>
      <c r="AU139" s="202" t="s">
        <v>92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640</v>
      </c>
      <c r="BM139" s="202" t="s">
        <v>853</v>
      </c>
    </row>
    <row r="140" spans="2:51" s="13" customFormat="1" ht="12">
      <c r="B140" s="204"/>
      <c r="C140" s="205"/>
      <c r="D140" s="206" t="s">
        <v>174</v>
      </c>
      <c r="E140" s="207" t="s">
        <v>1</v>
      </c>
      <c r="F140" s="208" t="s">
        <v>854</v>
      </c>
      <c r="G140" s="205"/>
      <c r="H140" s="209">
        <v>90</v>
      </c>
      <c r="I140" s="205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174</v>
      </c>
      <c r="AU140" s="214" t="s">
        <v>92</v>
      </c>
      <c r="AV140" s="13" t="s">
        <v>92</v>
      </c>
      <c r="AW140" s="13" t="s">
        <v>39</v>
      </c>
      <c r="AX140" s="13" t="s">
        <v>90</v>
      </c>
      <c r="AY140" s="214" t="s">
        <v>168</v>
      </c>
    </row>
    <row r="141" spans="1:65" s="2" customFormat="1" ht="16.5" customHeight="1">
      <c r="A141" s="31"/>
      <c r="B141" s="32"/>
      <c r="C141" s="191" t="s">
        <v>134</v>
      </c>
      <c r="D141" s="191" t="s">
        <v>170</v>
      </c>
      <c r="E141" s="192" t="s">
        <v>855</v>
      </c>
      <c r="F141" s="193" t="s">
        <v>856</v>
      </c>
      <c r="G141" s="194" t="s">
        <v>346</v>
      </c>
      <c r="H141" s="195">
        <v>98</v>
      </c>
      <c r="I141" s="196"/>
      <c r="J141" s="196">
        <f aca="true" t="shared" si="0" ref="J141:J165">ROUND(I141*H141,2)</f>
        <v>0</v>
      </c>
      <c r="K141" s="197"/>
      <c r="L141" s="36"/>
      <c r="M141" s="198" t="s">
        <v>1</v>
      </c>
      <c r="N141" s="199" t="s">
        <v>47</v>
      </c>
      <c r="O141" s="200">
        <v>0</v>
      </c>
      <c r="P141" s="200">
        <f aca="true" t="shared" si="1" ref="P141:P165">O141*H141</f>
        <v>0</v>
      </c>
      <c r="Q141" s="200">
        <v>0</v>
      </c>
      <c r="R141" s="200">
        <f aca="true" t="shared" si="2" ref="R141:R165">Q141*H141</f>
        <v>0</v>
      </c>
      <c r="S141" s="200">
        <v>0</v>
      </c>
      <c r="T141" s="201">
        <f aca="true" t="shared" si="3" ref="T141:T165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640</v>
      </c>
      <c r="AT141" s="202" t="s">
        <v>170</v>
      </c>
      <c r="AU141" s="202" t="s">
        <v>92</v>
      </c>
      <c r="AY141" s="16" t="s">
        <v>168</v>
      </c>
      <c r="BE141" s="203">
        <f aca="true" t="shared" si="4" ref="BE141:BE165">IF(N141="základní",J141,0)</f>
        <v>0</v>
      </c>
      <c r="BF141" s="203">
        <f aca="true" t="shared" si="5" ref="BF141:BF165">IF(N141="snížená",J141,0)</f>
        <v>0</v>
      </c>
      <c r="BG141" s="203">
        <f aca="true" t="shared" si="6" ref="BG141:BG165">IF(N141="zákl. přenesená",J141,0)</f>
        <v>0</v>
      </c>
      <c r="BH141" s="203">
        <f aca="true" t="shared" si="7" ref="BH141:BH165">IF(N141="sníž. přenesená",J141,0)</f>
        <v>0</v>
      </c>
      <c r="BI141" s="203">
        <f aca="true" t="shared" si="8" ref="BI141:BI165">IF(N141="nulová",J141,0)</f>
        <v>0</v>
      </c>
      <c r="BJ141" s="16" t="s">
        <v>90</v>
      </c>
      <c r="BK141" s="203">
        <f aca="true" t="shared" si="9" ref="BK141:BK165">ROUND(I141*H141,2)</f>
        <v>0</v>
      </c>
      <c r="BL141" s="16" t="s">
        <v>640</v>
      </c>
      <c r="BM141" s="202" t="s">
        <v>857</v>
      </c>
    </row>
    <row r="142" spans="1:65" s="2" customFormat="1" ht="21.75" customHeight="1">
      <c r="A142" s="31"/>
      <c r="B142" s="32"/>
      <c r="C142" s="191" t="s">
        <v>215</v>
      </c>
      <c r="D142" s="191" t="s">
        <v>170</v>
      </c>
      <c r="E142" s="192" t="s">
        <v>858</v>
      </c>
      <c r="F142" s="193" t="s">
        <v>859</v>
      </c>
      <c r="G142" s="194" t="s">
        <v>346</v>
      </c>
      <c r="H142" s="195">
        <v>2</v>
      </c>
      <c r="I142" s="196"/>
      <c r="J142" s="196">
        <f t="shared" si="0"/>
        <v>0</v>
      </c>
      <c r="K142" s="197"/>
      <c r="L142" s="36"/>
      <c r="M142" s="198" t="s">
        <v>1</v>
      </c>
      <c r="N142" s="199" t="s">
        <v>47</v>
      </c>
      <c r="O142" s="200">
        <v>0.35</v>
      </c>
      <c r="P142" s="200">
        <f t="shared" si="1"/>
        <v>0.7</v>
      </c>
      <c r="Q142" s="200">
        <v>0</v>
      </c>
      <c r="R142" s="200">
        <f t="shared" si="2"/>
        <v>0</v>
      </c>
      <c r="S142" s="200">
        <v>0</v>
      </c>
      <c r="T142" s="201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640</v>
      </c>
      <c r="AT142" s="202" t="s">
        <v>170</v>
      </c>
      <c r="AU142" s="202" t="s">
        <v>92</v>
      </c>
      <c r="AY142" s="16" t="s">
        <v>168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16" t="s">
        <v>90</v>
      </c>
      <c r="BK142" s="203">
        <f t="shared" si="9"/>
        <v>0</v>
      </c>
      <c r="BL142" s="16" t="s">
        <v>640</v>
      </c>
      <c r="BM142" s="202" t="s">
        <v>860</v>
      </c>
    </row>
    <row r="143" spans="1:65" s="2" customFormat="1" ht="21.75" customHeight="1">
      <c r="A143" s="31"/>
      <c r="B143" s="32"/>
      <c r="C143" s="191" t="s">
        <v>221</v>
      </c>
      <c r="D143" s="191" t="s">
        <v>170</v>
      </c>
      <c r="E143" s="192" t="s">
        <v>861</v>
      </c>
      <c r="F143" s="193" t="s">
        <v>862</v>
      </c>
      <c r="G143" s="194" t="s">
        <v>346</v>
      </c>
      <c r="H143" s="195">
        <v>12</v>
      </c>
      <c r="I143" s="196"/>
      <c r="J143" s="196">
        <f t="shared" si="0"/>
        <v>0</v>
      </c>
      <c r="K143" s="197"/>
      <c r="L143" s="36"/>
      <c r="M143" s="198" t="s">
        <v>1</v>
      </c>
      <c r="N143" s="199" t="s">
        <v>47</v>
      </c>
      <c r="O143" s="200">
        <v>0.61</v>
      </c>
      <c r="P143" s="200">
        <f t="shared" si="1"/>
        <v>7.32</v>
      </c>
      <c r="Q143" s="200">
        <v>0</v>
      </c>
      <c r="R143" s="200">
        <f t="shared" si="2"/>
        <v>0</v>
      </c>
      <c r="S143" s="200">
        <v>0</v>
      </c>
      <c r="T143" s="201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640</v>
      </c>
      <c r="AT143" s="202" t="s">
        <v>170</v>
      </c>
      <c r="AU143" s="202" t="s">
        <v>92</v>
      </c>
      <c r="AY143" s="16" t="s">
        <v>168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16" t="s">
        <v>90</v>
      </c>
      <c r="BK143" s="203">
        <f t="shared" si="9"/>
        <v>0</v>
      </c>
      <c r="BL143" s="16" t="s">
        <v>640</v>
      </c>
      <c r="BM143" s="202" t="s">
        <v>863</v>
      </c>
    </row>
    <row r="144" spans="1:65" s="2" customFormat="1" ht="21.75" customHeight="1">
      <c r="A144" s="31"/>
      <c r="B144" s="32"/>
      <c r="C144" s="191" t="s">
        <v>225</v>
      </c>
      <c r="D144" s="191" t="s">
        <v>170</v>
      </c>
      <c r="E144" s="192" t="s">
        <v>864</v>
      </c>
      <c r="F144" s="193" t="s">
        <v>865</v>
      </c>
      <c r="G144" s="194" t="s">
        <v>346</v>
      </c>
      <c r="H144" s="195">
        <v>10</v>
      </c>
      <c r="I144" s="196"/>
      <c r="J144" s="196">
        <f t="shared" si="0"/>
        <v>0</v>
      </c>
      <c r="K144" s="197"/>
      <c r="L144" s="36"/>
      <c r="M144" s="198" t="s">
        <v>1</v>
      </c>
      <c r="N144" s="199" t="s">
        <v>47</v>
      </c>
      <c r="O144" s="200">
        <v>1.06</v>
      </c>
      <c r="P144" s="200">
        <f t="shared" si="1"/>
        <v>10.600000000000001</v>
      </c>
      <c r="Q144" s="200">
        <v>0</v>
      </c>
      <c r="R144" s="200">
        <f t="shared" si="2"/>
        <v>0</v>
      </c>
      <c r="S144" s="200">
        <v>0</v>
      </c>
      <c r="T144" s="201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640</v>
      </c>
      <c r="AT144" s="202" t="s">
        <v>170</v>
      </c>
      <c r="AU144" s="202" t="s">
        <v>92</v>
      </c>
      <c r="AY144" s="16" t="s">
        <v>168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16" t="s">
        <v>90</v>
      </c>
      <c r="BK144" s="203">
        <f t="shared" si="9"/>
        <v>0</v>
      </c>
      <c r="BL144" s="16" t="s">
        <v>640</v>
      </c>
      <c r="BM144" s="202" t="s">
        <v>866</v>
      </c>
    </row>
    <row r="145" spans="1:65" s="2" customFormat="1" ht="16.5" customHeight="1">
      <c r="A145" s="31"/>
      <c r="B145" s="32"/>
      <c r="C145" s="191" t="s">
        <v>229</v>
      </c>
      <c r="D145" s="191" t="s">
        <v>170</v>
      </c>
      <c r="E145" s="192" t="s">
        <v>867</v>
      </c>
      <c r="F145" s="193" t="s">
        <v>868</v>
      </c>
      <c r="G145" s="194" t="s">
        <v>346</v>
      </c>
      <c r="H145" s="195">
        <v>8</v>
      </c>
      <c r="I145" s="196"/>
      <c r="J145" s="196">
        <f t="shared" si="0"/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 t="shared" si="1"/>
        <v>0</v>
      </c>
      <c r="Q145" s="200">
        <v>0</v>
      </c>
      <c r="R145" s="200">
        <f t="shared" si="2"/>
        <v>0</v>
      </c>
      <c r="S145" s="200">
        <v>0</v>
      </c>
      <c r="T145" s="201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640</v>
      </c>
      <c r="AT145" s="202" t="s">
        <v>170</v>
      </c>
      <c r="AU145" s="202" t="s">
        <v>92</v>
      </c>
      <c r="AY145" s="16" t="s">
        <v>168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16" t="s">
        <v>90</v>
      </c>
      <c r="BK145" s="203">
        <f t="shared" si="9"/>
        <v>0</v>
      </c>
      <c r="BL145" s="16" t="s">
        <v>640</v>
      </c>
      <c r="BM145" s="202" t="s">
        <v>869</v>
      </c>
    </row>
    <row r="146" spans="1:65" s="2" customFormat="1" ht="16.5" customHeight="1">
      <c r="A146" s="31"/>
      <c r="B146" s="32"/>
      <c r="C146" s="191" t="s">
        <v>8</v>
      </c>
      <c r="D146" s="191" t="s">
        <v>170</v>
      </c>
      <c r="E146" s="192" t="s">
        <v>870</v>
      </c>
      <c r="F146" s="193" t="s">
        <v>871</v>
      </c>
      <c r="G146" s="194" t="s">
        <v>346</v>
      </c>
      <c r="H146" s="195">
        <v>6</v>
      </c>
      <c r="I146" s="196"/>
      <c r="J146" s="196">
        <f t="shared" si="0"/>
        <v>0</v>
      </c>
      <c r="K146" s="197"/>
      <c r="L146" s="36"/>
      <c r="M146" s="198" t="s">
        <v>1</v>
      </c>
      <c r="N146" s="199" t="s">
        <v>47</v>
      </c>
      <c r="O146" s="200">
        <v>0</v>
      </c>
      <c r="P146" s="200">
        <f t="shared" si="1"/>
        <v>0</v>
      </c>
      <c r="Q146" s="200">
        <v>0</v>
      </c>
      <c r="R146" s="200">
        <f t="shared" si="2"/>
        <v>0</v>
      </c>
      <c r="S146" s="200">
        <v>0</v>
      </c>
      <c r="T146" s="201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640</v>
      </c>
      <c r="AT146" s="202" t="s">
        <v>170</v>
      </c>
      <c r="AU146" s="202" t="s">
        <v>92</v>
      </c>
      <c r="AY146" s="16" t="s">
        <v>168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16" t="s">
        <v>90</v>
      </c>
      <c r="BK146" s="203">
        <f t="shared" si="9"/>
        <v>0</v>
      </c>
      <c r="BL146" s="16" t="s">
        <v>640</v>
      </c>
      <c r="BM146" s="202" t="s">
        <v>872</v>
      </c>
    </row>
    <row r="147" spans="1:65" s="2" customFormat="1" ht="16.5" customHeight="1">
      <c r="A147" s="31"/>
      <c r="B147" s="32"/>
      <c r="C147" s="191" t="s">
        <v>239</v>
      </c>
      <c r="D147" s="191" t="s">
        <v>170</v>
      </c>
      <c r="E147" s="192" t="s">
        <v>873</v>
      </c>
      <c r="F147" s="193" t="s">
        <v>874</v>
      </c>
      <c r="G147" s="194" t="s">
        <v>346</v>
      </c>
      <c r="H147" s="195">
        <v>1</v>
      </c>
      <c r="I147" s="196"/>
      <c r="J147" s="196">
        <f t="shared" si="0"/>
        <v>0</v>
      </c>
      <c r="K147" s="197"/>
      <c r="L147" s="36"/>
      <c r="M147" s="198" t="s">
        <v>1</v>
      </c>
      <c r="N147" s="199" t="s">
        <v>47</v>
      </c>
      <c r="O147" s="200">
        <v>0</v>
      </c>
      <c r="P147" s="200">
        <f t="shared" si="1"/>
        <v>0</v>
      </c>
      <c r="Q147" s="200">
        <v>0</v>
      </c>
      <c r="R147" s="200">
        <f t="shared" si="2"/>
        <v>0</v>
      </c>
      <c r="S147" s="200">
        <v>0</v>
      </c>
      <c r="T147" s="201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640</v>
      </c>
      <c r="AT147" s="202" t="s">
        <v>170</v>
      </c>
      <c r="AU147" s="202" t="s">
        <v>92</v>
      </c>
      <c r="AY147" s="16" t="s">
        <v>168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16" t="s">
        <v>90</v>
      </c>
      <c r="BK147" s="203">
        <f t="shared" si="9"/>
        <v>0</v>
      </c>
      <c r="BL147" s="16" t="s">
        <v>640</v>
      </c>
      <c r="BM147" s="202" t="s">
        <v>875</v>
      </c>
    </row>
    <row r="148" spans="1:65" s="2" customFormat="1" ht="16.5" customHeight="1">
      <c r="A148" s="31"/>
      <c r="B148" s="32"/>
      <c r="C148" s="191" t="s">
        <v>246</v>
      </c>
      <c r="D148" s="191" t="s">
        <v>170</v>
      </c>
      <c r="E148" s="192" t="s">
        <v>876</v>
      </c>
      <c r="F148" s="193" t="s">
        <v>877</v>
      </c>
      <c r="G148" s="194" t="s">
        <v>346</v>
      </c>
      <c r="H148" s="195">
        <v>1</v>
      </c>
      <c r="I148" s="196"/>
      <c r="J148" s="196">
        <f t="shared" si="0"/>
        <v>0</v>
      </c>
      <c r="K148" s="197"/>
      <c r="L148" s="36"/>
      <c r="M148" s="198" t="s">
        <v>1</v>
      </c>
      <c r="N148" s="199" t="s">
        <v>47</v>
      </c>
      <c r="O148" s="200">
        <v>0</v>
      </c>
      <c r="P148" s="200">
        <f t="shared" si="1"/>
        <v>0</v>
      </c>
      <c r="Q148" s="200">
        <v>0</v>
      </c>
      <c r="R148" s="200">
        <f t="shared" si="2"/>
        <v>0</v>
      </c>
      <c r="S148" s="200">
        <v>0</v>
      </c>
      <c r="T148" s="201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640</v>
      </c>
      <c r="AT148" s="202" t="s">
        <v>170</v>
      </c>
      <c r="AU148" s="202" t="s">
        <v>92</v>
      </c>
      <c r="AY148" s="16" t="s">
        <v>168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16" t="s">
        <v>90</v>
      </c>
      <c r="BK148" s="203">
        <f t="shared" si="9"/>
        <v>0</v>
      </c>
      <c r="BL148" s="16" t="s">
        <v>640</v>
      </c>
      <c r="BM148" s="202" t="s">
        <v>878</v>
      </c>
    </row>
    <row r="149" spans="1:65" s="2" customFormat="1" ht="16.5" customHeight="1">
      <c r="A149" s="31"/>
      <c r="B149" s="32"/>
      <c r="C149" s="191" t="s">
        <v>251</v>
      </c>
      <c r="D149" s="191" t="s">
        <v>170</v>
      </c>
      <c r="E149" s="192" t="s">
        <v>879</v>
      </c>
      <c r="F149" s="193" t="s">
        <v>880</v>
      </c>
      <c r="G149" s="194" t="s">
        <v>346</v>
      </c>
      <c r="H149" s="195">
        <v>8</v>
      </c>
      <c r="I149" s="196"/>
      <c r="J149" s="196">
        <f t="shared" si="0"/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 t="shared" si="1"/>
        <v>0</v>
      </c>
      <c r="Q149" s="200">
        <v>0</v>
      </c>
      <c r="R149" s="200">
        <f t="shared" si="2"/>
        <v>0</v>
      </c>
      <c r="S149" s="200">
        <v>0</v>
      </c>
      <c r="T149" s="201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640</v>
      </c>
      <c r="AT149" s="202" t="s">
        <v>170</v>
      </c>
      <c r="AU149" s="202" t="s">
        <v>92</v>
      </c>
      <c r="AY149" s="16" t="s">
        <v>168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16" t="s">
        <v>90</v>
      </c>
      <c r="BK149" s="203">
        <f t="shared" si="9"/>
        <v>0</v>
      </c>
      <c r="BL149" s="16" t="s">
        <v>640</v>
      </c>
      <c r="BM149" s="202" t="s">
        <v>881</v>
      </c>
    </row>
    <row r="150" spans="1:65" s="2" customFormat="1" ht="16.5" customHeight="1">
      <c r="A150" s="31"/>
      <c r="B150" s="32"/>
      <c r="C150" s="191" t="s">
        <v>255</v>
      </c>
      <c r="D150" s="191" t="s">
        <v>170</v>
      </c>
      <c r="E150" s="192" t="s">
        <v>882</v>
      </c>
      <c r="F150" s="193" t="s">
        <v>883</v>
      </c>
      <c r="G150" s="194" t="s">
        <v>346</v>
      </c>
      <c r="H150" s="195">
        <v>12</v>
      </c>
      <c r="I150" s="196"/>
      <c r="J150" s="196">
        <f t="shared" si="0"/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 t="shared" si="1"/>
        <v>0</v>
      </c>
      <c r="Q150" s="200">
        <v>0</v>
      </c>
      <c r="R150" s="200">
        <f t="shared" si="2"/>
        <v>0</v>
      </c>
      <c r="S150" s="200">
        <v>0</v>
      </c>
      <c r="T150" s="201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640</v>
      </c>
      <c r="AT150" s="202" t="s">
        <v>170</v>
      </c>
      <c r="AU150" s="202" t="s">
        <v>92</v>
      </c>
      <c r="AY150" s="16" t="s">
        <v>168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16" t="s">
        <v>90</v>
      </c>
      <c r="BK150" s="203">
        <f t="shared" si="9"/>
        <v>0</v>
      </c>
      <c r="BL150" s="16" t="s">
        <v>640</v>
      </c>
      <c r="BM150" s="202" t="s">
        <v>884</v>
      </c>
    </row>
    <row r="151" spans="1:65" s="2" customFormat="1" ht="16.5" customHeight="1">
      <c r="A151" s="31"/>
      <c r="B151" s="32"/>
      <c r="C151" s="191" t="s">
        <v>260</v>
      </c>
      <c r="D151" s="191" t="s">
        <v>170</v>
      </c>
      <c r="E151" s="192" t="s">
        <v>885</v>
      </c>
      <c r="F151" s="193" t="s">
        <v>886</v>
      </c>
      <c r="G151" s="194" t="s">
        <v>346</v>
      </c>
      <c r="H151" s="195">
        <v>10</v>
      </c>
      <c r="I151" s="196"/>
      <c r="J151" s="196">
        <f t="shared" si="0"/>
        <v>0</v>
      </c>
      <c r="K151" s="197"/>
      <c r="L151" s="36"/>
      <c r="M151" s="198" t="s">
        <v>1</v>
      </c>
      <c r="N151" s="199" t="s">
        <v>47</v>
      </c>
      <c r="O151" s="200">
        <v>0</v>
      </c>
      <c r="P151" s="200">
        <f t="shared" si="1"/>
        <v>0</v>
      </c>
      <c r="Q151" s="200">
        <v>0</v>
      </c>
      <c r="R151" s="200">
        <f t="shared" si="2"/>
        <v>0</v>
      </c>
      <c r="S151" s="200">
        <v>0</v>
      </c>
      <c r="T151" s="201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640</v>
      </c>
      <c r="AT151" s="202" t="s">
        <v>170</v>
      </c>
      <c r="AU151" s="202" t="s">
        <v>92</v>
      </c>
      <c r="AY151" s="16" t="s">
        <v>168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16" t="s">
        <v>90</v>
      </c>
      <c r="BK151" s="203">
        <f t="shared" si="9"/>
        <v>0</v>
      </c>
      <c r="BL151" s="16" t="s">
        <v>640</v>
      </c>
      <c r="BM151" s="202" t="s">
        <v>887</v>
      </c>
    </row>
    <row r="152" spans="1:65" s="2" customFormat="1" ht="21.75" customHeight="1">
      <c r="A152" s="31"/>
      <c r="B152" s="32"/>
      <c r="C152" s="191" t="s">
        <v>7</v>
      </c>
      <c r="D152" s="191" t="s">
        <v>170</v>
      </c>
      <c r="E152" s="192" t="s">
        <v>888</v>
      </c>
      <c r="F152" s="193" t="s">
        <v>889</v>
      </c>
      <c r="G152" s="194" t="s">
        <v>346</v>
      </c>
      <c r="H152" s="195">
        <v>1</v>
      </c>
      <c r="I152" s="196"/>
      <c r="J152" s="196">
        <f t="shared" si="0"/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 t="shared" si="1"/>
        <v>0</v>
      </c>
      <c r="Q152" s="200">
        <v>0</v>
      </c>
      <c r="R152" s="200">
        <f t="shared" si="2"/>
        <v>0</v>
      </c>
      <c r="S152" s="200">
        <v>0</v>
      </c>
      <c r="T152" s="201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16" t="s">
        <v>90</v>
      </c>
      <c r="BK152" s="203">
        <f t="shared" si="9"/>
        <v>0</v>
      </c>
      <c r="BL152" s="16" t="s">
        <v>640</v>
      </c>
      <c r="BM152" s="202" t="s">
        <v>890</v>
      </c>
    </row>
    <row r="153" spans="1:65" s="2" customFormat="1" ht="21.75" customHeight="1">
      <c r="A153" s="31"/>
      <c r="B153" s="32"/>
      <c r="C153" s="191" t="s">
        <v>267</v>
      </c>
      <c r="D153" s="191" t="s">
        <v>170</v>
      </c>
      <c r="E153" s="192" t="s">
        <v>891</v>
      </c>
      <c r="F153" s="193" t="s">
        <v>892</v>
      </c>
      <c r="G153" s="194" t="s">
        <v>346</v>
      </c>
      <c r="H153" s="195">
        <v>1</v>
      </c>
      <c r="I153" s="196"/>
      <c r="J153" s="196">
        <f t="shared" si="0"/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 t="shared" si="1"/>
        <v>0</v>
      </c>
      <c r="Q153" s="200">
        <v>0</v>
      </c>
      <c r="R153" s="200">
        <f t="shared" si="2"/>
        <v>0</v>
      </c>
      <c r="S153" s="200">
        <v>0</v>
      </c>
      <c r="T153" s="201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92</v>
      </c>
      <c r="AY153" s="16" t="s">
        <v>168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16" t="s">
        <v>90</v>
      </c>
      <c r="BK153" s="203">
        <f t="shared" si="9"/>
        <v>0</v>
      </c>
      <c r="BL153" s="16" t="s">
        <v>640</v>
      </c>
      <c r="BM153" s="202" t="s">
        <v>893</v>
      </c>
    </row>
    <row r="154" spans="1:65" s="2" customFormat="1" ht="16.5" customHeight="1">
      <c r="A154" s="31"/>
      <c r="B154" s="32"/>
      <c r="C154" s="191" t="s">
        <v>271</v>
      </c>
      <c r="D154" s="191" t="s">
        <v>170</v>
      </c>
      <c r="E154" s="192" t="s">
        <v>894</v>
      </c>
      <c r="F154" s="193" t="s">
        <v>895</v>
      </c>
      <c r="G154" s="194" t="s">
        <v>346</v>
      </c>
      <c r="H154" s="195">
        <v>8</v>
      </c>
      <c r="I154" s="196"/>
      <c r="J154" s="196">
        <f t="shared" si="0"/>
        <v>0</v>
      </c>
      <c r="K154" s="197"/>
      <c r="L154" s="36"/>
      <c r="M154" s="198" t="s">
        <v>1</v>
      </c>
      <c r="N154" s="199" t="s">
        <v>47</v>
      </c>
      <c r="O154" s="200">
        <v>0</v>
      </c>
      <c r="P154" s="200">
        <f t="shared" si="1"/>
        <v>0</v>
      </c>
      <c r="Q154" s="200">
        <v>0</v>
      </c>
      <c r="R154" s="200">
        <f t="shared" si="2"/>
        <v>0</v>
      </c>
      <c r="S154" s="200">
        <v>0</v>
      </c>
      <c r="T154" s="201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640</v>
      </c>
      <c r="AT154" s="202" t="s">
        <v>170</v>
      </c>
      <c r="AU154" s="202" t="s">
        <v>92</v>
      </c>
      <c r="AY154" s="16" t="s">
        <v>168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16" t="s">
        <v>90</v>
      </c>
      <c r="BK154" s="203">
        <f t="shared" si="9"/>
        <v>0</v>
      </c>
      <c r="BL154" s="16" t="s">
        <v>640</v>
      </c>
      <c r="BM154" s="202" t="s">
        <v>896</v>
      </c>
    </row>
    <row r="155" spans="1:65" s="2" customFormat="1" ht="16.5" customHeight="1">
      <c r="A155" s="31"/>
      <c r="B155" s="32"/>
      <c r="C155" s="191" t="s">
        <v>275</v>
      </c>
      <c r="D155" s="191" t="s">
        <v>170</v>
      </c>
      <c r="E155" s="192" t="s">
        <v>897</v>
      </c>
      <c r="F155" s="193" t="s">
        <v>898</v>
      </c>
      <c r="G155" s="194" t="s">
        <v>346</v>
      </c>
      <c r="H155" s="195">
        <v>2</v>
      </c>
      <c r="I155" s="196"/>
      <c r="J155" s="196">
        <f t="shared" si="0"/>
        <v>0</v>
      </c>
      <c r="K155" s="197"/>
      <c r="L155" s="36"/>
      <c r="M155" s="198" t="s">
        <v>1</v>
      </c>
      <c r="N155" s="199" t="s">
        <v>47</v>
      </c>
      <c r="O155" s="200">
        <v>3</v>
      </c>
      <c r="P155" s="200">
        <f t="shared" si="1"/>
        <v>6</v>
      </c>
      <c r="Q155" s="200">
        <v>0</v>
      </c>
      <c r="R155" s="200">
        <f t="shared" si="2"/>
        <v>0</v>
      </c>
      <c r="S155" s="200">
        <v>0</v>
      </c>
      <c r="T155" s="201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640</v>
      </c>
      <c r="AT155" s="202" t="s">
        <v>170</v>
      </c>
      <c r="AU155" s="202" t="s">
        <v>92</v>
      </c>
      <c r="AY155" s="16" t="s">
        <v>168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6" t="s">
        <v>90</v>
      </c>
      <c r="BK155" s="203">
        <f t="shared" si="9"/>
        <v>0</v>
      </c>
      <c r="BL155" s="16" t="s">
        <v>640</v>
      </c>
      <c r="BM155" s="202" t="s">
        <v>899</v>
      </c>
    </row>
    <row r="156" spans="1:65" s="2" customFormat="1" ht="16.5" customHeight="1">
      <c r="A156" s="31"/>
      <c r="B156" s="32"/>
      <c r="C156" s="191" t="s">
        <v>279</v>
      </c>
      <c r="D156" s="191" t="s">
        <v>170</v>
      </c>
      <c r="E156" s="192" t="s">
        <v>900</v>
      </c>
      <c r="F156" s="193" t="s">
        <v>901</v>
      </c>
      <c r="G156" s="194" t="s">
        <v>346</v>
      </c>
      <c r="H156" s="195">
        <v>2</v>
      </c>
      <c r="I156" s="196"/>
      <c r="J156" s="196">
        <f t="shared" si="0"/>
        <v>0</v>
      </c>
      <c r="K156" s="197"/>
      <c r="L156" s="36"/>
      <c r="M156" s="198" t="s">
        <v>1</v>
      </c>
      <c r="N156" s="199" t="s">
        <v>47</v>
      </c>
      <c r="O156" s="200">
        <v>0</v>
      </c>
      <c r="P156" s="200">
        <f t="shared" si="1"/>
        <v>0</v>
      </c>
      <c r="Q156" s="200">
        <v>0</v>
      </c>
      <c r="R156" s="200">
        <f t="shared" si="2"/>
        <v>0</v>
      </c>
      <c r="S156" s="200">
        <v>0</v>
      </c>
      <c r="T156" s="201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640</v>
      </c>
      <c r="AT156" s="202" t="s">
        <v>170</v>
      </c>
      <c r="AU156" s="202" t="s">
        <v>92</v>
      </c>
      <c r="AY156" s="16" t="s">
        <v>168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6" t="s">
        <v>90</v>
      </c>
      <c r="BK156" s="203">
        <f t="shared" si="9"/>
        <v>0</v>
      </c>
      <c r="BL156" s="16" t="s">
        <v>640</v>
      </c>
      <c r="BM156" s="202" t="s">
        <v>902</v>
      </c>
    </row>
    <row r="157" spans="1:65" s="2" customFormat="1" ht="16.5" customHeight="1">
      <c r="A157" s="31"/>
      <c r="B157" s="32"/>
      <c r="C157" s="191" t="s">
        <v>283</v>
      </c>
      <c r="D157" s="191" t="s">
        <v>170</v>
      </c>
      <c r="E157" s="192" t="s">
        <v>903</v>
      </c>
      <c r="F157" s="193" t="s">
        <v>904</v>
      </c>
      <c r="G157" s="194" t="s">
        <v>346</v>
      </c>
      <c r="H157" s="195">
        <v>4</v>
      </c>
      <c r="I157" s="196"/>
      <c r="J157" s="196">
        <f t="shared" si="0"/>
        <v>0</v>
      </c>
      <c r="K157" s="197"/>
      <c r="L157" s="36"/>
      <c r="M157" s="198" t="s">
        <v>1</v>
      </c>
      <c r="N157" s="199" t="s">
        <v>47</v>
      </c>
      <c r="O157" s="200">
        <v>0</v>
      </c>
      <c r="P157" s="200">
        <f t="shared" si="1"/>
        <v>0</v>
      </c>
      <c r="Q157" s="200">
        <v>0</v>
      </c>
      <c r="R157" s="200">
        <f t="shared" si="2"/>
        <v>0</v>
      </c>
      <c r="S157" s="200">
        <v>0</v>
      </c>
      <c r="T157" s="201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640</v>
      </c>
      <c r="AT157" s="202" t="s">
        <v>170</v>
      </c>
      <c r="AU157" s="202" t="s">
        <v>92</v>
      </c>
      <c r="AY157" s="16" t="s">
        <v>168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6" t="s">
        <v>90</v>
      </c>
      <c r="BK157" s="203">
        <f t="shared" si="9"/>
        <v>0</v>
      </c>
      <c r="BL157" s="16" t="s">
        <v>640</v>
      </c>
      <c r="BM157" s="202" t="s">
        <v>905</v>
      </c>
    </row>
    <row r="158" spans="1:65" s="2" customFormat="1" ht="16.5" customHeight="1">
      <c r="A158" s="31"/>
      <c r="B158" s="32"/>
      <c r="C158" s="191" t="s">
        <v>288</v>
      </c>
      <c r="D158" s="191" t="s">
        <v>170</v>
      </c>
      <c r="E158" s="192" t="s">
        <v>906</v>
      </c>
      <c r="F158" s="193" t="s">
        <v>907</v>
      </c>
      <c r="G158" s="194" t="s">
        <v>346</v>
      </c>
      <c r="H158" s="195">
        <v>2</v>
      </c>
      <c r="I158" s="196"/>
      <c r="J158" s="196">
        <f t="shared" si="0"/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16" t="s">
        <v>90</v>
      </c>
      <c r="BK158" s="203">
        <f t="shared" si="9"/>
        <v>0</v>
      </c>
      <c r="BL158" s="16" t="s">
        <v>640</v>
      </c>
      <c r="BM158" s="202" t="s">
        <v>908</v>
      </c>
    </row>
    <row r="159" spans="1:65" s="2" customFormat="1" ht="16.5" customHeight="1">
      <c r="A159" s="31"/>
      <c r="B159" s="32"/>
      <c r="C159" s="191" t="s">
        <v>294</v>
      </c>
      <c r="D159" s="191" t="s">
        <v>170</v>
      </c>
      <c r="E159" s="192" t="s">
        <v>909</v>
      </c>
      <c r="F159" s="193" t="s">
        <v>910</v>
      </c>
      <c r="G159" s="194" t="s">
        <v>346</v>
      </c>
      <c r="H159" s="195">
        <v>16</v>
      </c>
      <c r="I159" s="196"/>
      <c r="J159" s="196">
        <f t="shared" si="0"/>
        <v>0</v>
      </c>
      <c r="K159" s="197"/>
      <c r="L159" s="36"/>
      <c r="M159" s="198" t="s">
        <v>1</v>
      </c>
      <c r="N159" s="199" t="s">
        <v>47</v>
      </c>
      <c r="O159" s="200">
        <v>0</v>
      </c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16" t="s">
        <v>90</v>
      </c>
      <c r="BK159" s="203">
        <f t="shared" si="9"/>
        <v>0</v>
      </c>
      <c r="BL159" s="16" t="s">
        <v>640</v>
      </c>
      <c r="BM159" s="202" t="s">
        <v>911</v>
      </c>
    </row>
    <row r="160" spans="1:65" s="2" customFormat="1" ht="16.5" customHeight="1">
      <c r="A160" s="31"/>
      <c r="B160" s="32"/>
      <c r="C160" s="191" t="s">
        <v>298</v>
      </c>
      <c r="D160" s="191" t="s">
        <v>170</v>
      </c>
      <c r="E160" s="192" t="s">
        <v>912</v>
      </c>
      <c r="F160" s="193" t="s">
        <v>913</v>
      </c>
      <c r="G160" s="194" t="s">
        <v>346</v>
      </c>
      <c r="H160" s="195">
        <v>4</v>
      </c>
      <c r="I160" s="196"/>
      <c r="J160" s="196">
        <f t="shared" si="0"/>
        <v>0</v>
      </c>
      <c r="K160" s="197"/>
      <c r="L160" s="36"/>
      <c r="M160" s="198" t="s">
        <v>1</v>
      </c>
      <c r="N160" s="199" t="s">
        <v>47</v>
      </c>
      <c r="O160" s="200">
        <v>0</v>
      </c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640</v>
      </c>
      <c r="AT160" s="202" t="s">
        <v>170</v>
      </c>
      <c r="AU160" s="202" t="s">
        <v>92</v>
      </c>
      <c r="AY160" s="16" t="s">
        <v>168</v>
      </c>
      <c r="BE160" s="203">
        <f t="shared" si="4"/>
        <v>0</v>
      </c>
      <c r="BF160" s="203">
        <f t="shared" si="5"/>
        <v>0</v>
      </c>
      <c r="BG160" s="203">
        <f t="shared" si="6"/>
        <v>0</v>
      </c>
      <c r="BH160" s="203">
        <f t="shared" si="7"/>
        <v>0</v>
      </c>
      <c r="BI160" s="203">
        <f t="shared" si="8"/>
        <v>0</v>
      </c>
      <c r="BJ160" s="16" t="s">
        <v>90</v>
      </c>
      <c r="BK160" s="203">
        <f t="shared" si="9"/>
        <v>0</v>
      </c>
      <c r="BL160" s="16" t="s">
        <v>640</v>
      </c>
      <c r="BM160" s="202" t="s">
        <v>914</v>
      </c>
    </row>
    <row r="161" spans="1:65" s="2" customFormat="1" ht="16.5" customHeight="1">
      <c r="A161" s="31"/>
      <c r="B161" s="32"/>
      <c r="C161" s="191" t="s">
        <v>303</v>
      </c>
      <c r="D161" s="191" t="s">
        <v>170</v>
      </c>
      <c r="E161" s="192" t="s">
        <v>915</v>
      </c>
      <c r="F161" s="193" t="s">
        <v>916</v>
      </c>
      <c r="G161" s="194" t="s">
        <v>346</v>
      </c>
      <c r="H161" s="195">
        <v>4</v>
      </c>
      <c r="I161" s="196"/>
      <c r="J161" s="196">
        <f t="shared" si="0"/>
        <v>0</v>
      </c>
      <c r="K161" s="197"/>
      <c r="L161" s="36"/>
      <c r="M161" s="198" t="s">
        <v>1</v>
      </c>
      <c r="N161" s="199" t="s">
        <v>47</v>
      </c>
      <c r="O161" s="200">
        <v>0.76</v>
      </c>
      <c r="P161" s="200">
        <f t="shared" si="1"/>
        <v>3.04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2" t="s">
        <v>640</v>
      </c>
      <c r="AT161" s="202" t="s">
        <v>170</v>
      </c>
      <c r="AU161" s="202" t="s">
        <v>92</v>
      </c>
      <c r="AY161" s="16" t="s">
        <v>168</v>
      </c>
      <c r="BE161" s="203">
        <f t="shared" si="4"/>
        <v>0</v>
      </c>
      <c r="BF161" s="203">
        <f t="shared" si="5"/>
        <v>0</v>
      </c>
      <c r="BG161" s="203">
        <f t="shared" si="6"/>
        <v>0</v>
      </c>
      <c r="BH161" s="203">
        <f t="shared" si="7"/>
        <v>0</v>
      </c>
      <c r="BI161" s="203">
        <f t="shared" si="8"/>
        <v>0</v>
      </c>
      <c r="BJ161" s="16" t="s">
        <v>90</v>
      </c>
      <c r="BK161" s="203">
        <f t="shared" si="9"/>
        <v>0</v>
      </c>
      <c r="BL161" s="16" t="s">
        <v>640</v>
      </c>
      <c r="BM161" s="202" t="s">
        <v>917</v>
      </c>
    </row>
    <row r="162" spans="1:65" s="2" customFormat="1" ht="16.5" customHeight="1">
      <c r="A162" s="31"/>
      <c r="B162" s="32"/>
      <c r="C162" s="191" t="s">
        <v>308</v>
      </c>
      <c r="D162" s="191" t="s">
        <v>170</v>
      </c>
      <c r="E162" s="192" t="s">
        <v>918</v>
      </c>
      <c r="F162" s="193" t="s">
        <v>919</v>
      </c>
      <c r="G162" s="194" t="s">
        <v>346</v>
      </c>
      <c r="H162" s="195">
        <v>2</v>
      </c>
      <c r="I162" s="196"/>
      <c r="J162" s="196">
        <f t="shared" si="0"/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 t="shared" si="4"/>
        <v>0</v>
      </c>
      <c r="BF162" s="203">
        <f t="shared" si="5"/>
        <v>0</v>
      </c>
      <c r="BG162" s="203">
        <f t="shared" si="6"/>
        <v>0</v>
      </c>
      <c r="BH162" s="203">
        <f t="shared" si="7"/>
        <v>0</v>
      </c>
      <c r="BI162" s="203">
        <f t="shared" si="8"/>
        <v>0</v>
      </c>
      <c r="BJ162" s="16" t="s">
        <v>90</v>
      </c>
      <c r="BK162" s="203">
        <f t="shared" si="9"/>
        <v>0</v>
      </c>
      <c r="BL162" s="16" t="s">
        <v>640</v>
      </c>
      <c r="BM162" s="202" t="s">
        <v>920</v>
      </c>
    </row>
    <row r="163" spans="1:65" s="2" customFormat="1" ht="16.5" customHeight="1">
      <c r="A163" s="31"/>
      <c r="B163" s="32"/>
      <c r="C163" s="191" t="s">
        <v>313</v>
      </c>
      <c r="D163" s="191" t="s">
        <v>170</v>
      </c>
      <c r="E163" s="192" t="s">
        <v>921</v>
      </c>
      <c r="F163" s="193" t="s">
        <v>922</v>
      </c>
      <c r="G163" s="194" t="s">
        <v>346</v>
      </c>
      <c r="H163" s="195">
        <v>9</v>
      </c>
      <c r="I163" s="196"/>
      <c r="J163" s="196">
        <f t="shared" si="0"/>
        <v>0</v>
      </c>
      <c r="K163" s="197"/>
      <c r="L163" s="36"/>
      <c r="M163" s="198" t="s">
        <v>1</v>
      </c>
      <c r="N163" s="199" t="s">
        <v>47</v>
      </c>
      <c r="O163" s="200">
        <v>0</v>
      </c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640</v>
      </c>
      <c r="AT163" s="202" t="s">
        <v>170</v>
      </c>
      <c r="AU163" s="202" t="s">
        <v>92</v>
      </c>
      <c r="AY163" s="16" t="s">
        <v>168</v>
      </c>
      <c r="BE163" s="203">
        <f t="shared" si="4"/>
        <v>0</v>
      </c>
      <c r="BF163" s="203">
        <f t="shared" si="5"/>
        <v>0</v>
      </c>
      <c r="BG163" s="203">
        <f t="shared" si="6"/>
        <v>0</v>
      </c>
      <c r="BH163" s="203">
        <f t="shared" si="7"/>
        <v>0</v>
      </c>
      <c r="BI163" s="203">
        <f t="shared" si="8"/>
        <v>0</v>
      </c>
      <c r="BJ163" s="16" t="s">
        <v>90</v>
      </c>
      <c r="BK163" s="203">
        <f t="shared" si="9"/>
        <v>0</v>
      </c>
      <c r="BL163" s="16" t="s">
        <v>640</v>
      </c>
      <c r="BM163" s="202" t="s">
        <v>923</v>
      </c>
    </row>
    <row r="164" spans="1:65" s="2" customFormat="1" ht="16.5" customHeight="1">
      <c r="A164" s="31"/>
      <c r="B164" s="32"/>
      <c r="C164" s="191" t="s">
        <v>317</v>
      </c>
      <c r="D164" s="191" t="s">
        <v>170</v>
      </c>
      <c r="E164" s="192" t="s">
        <v>924</v>
      </c>
      <c r="F164" s="193" t="s">
        <v>925</v>
      </c>
      <c r="G164" s="194" t="s">
        <v>346</v>
      </c>
      <c r="H164" s="195">
        <v>9</v>
      </c>
      <c r="I164" s="196"/>
      <c r="J164" s="196">
        <f t="shared" si="0"/>
        <v>0</v>
      </c>
      <c r="K164" s="197"/>
      <c r="L164" s="36"/>
      <c r="M164" s="198" t="s">
        <v>1</v>
      </c>
      <c r="N164" s="199" t="s">
        <v>47</v>
      </c>
      <c r="O164" s="200">
        <v>0</v>
      </c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 t="shared" si="4"/>
        <v>0</v>
      </c>
      <c r="BF164" s="203">
        <f t="shared" si="5"/>
        <v>0</v>
      </c>
      <c r="BG164" s="203">
        <f t="shared" si="6"/>
        <v>0</v>
      </c>
      <c r="BH164" s="203">
        <f t="shared" si="7"/>
        <v>0</v>
      </c>
      <c r="BI164" s="203">
        <f t="shared" si="8"/>
        <v>0</v>
      </c>
      <c r="BJ164" s="16" t="s">
        <v>90</v>
      </c>
      <c r="BK164" s="203">
        <f t="shared" si="9"/>
        <v>0</v>
      </c>
      <c r="BL164" s="16" t="s">
        <v>640</v>
      </c>
      <c r="BM164" s="202" t="s">
        <v>926</v>
      </c>
    </row>
    <row r="165" spans="1:65" s="2" customFormat="1" ht="16.5" customHeight="1">
      <c r="A165" s="31"/>
      <c r="B165" s="32"/>
      <c r="C165" s="191" t="s">
        <v>323</v>
      </c>
      <c r="D165" s="191" t="s">
        <v>170</v>
      </c>
      <c r="E165" s="192" t="s">
        <v>927</v>
      </c>
      <c r="F165" s="193" t="s">
        <v>928</v>
      </c>
      <c r="G165" s="194" t="s">
        <v>346</v>
      </c>
      <c r="H165" s="195">
        <v>1</v>
      </c>
      <c r="I165" s="196"/>
      <c r="J165" s="196">
        <f t="shared" si="0"/>
        <v>0</v>
      </c>
      <c r="K165" s="197"/>
      <c r="L165" s="36"/>
      <c r="M165" s="198" t="s">
        <v>1</v>
      </c>
      <c r="N165" s="199" t="s">
        <v>47</v>
      </c>
      <c r="O165" s="200">
        <v>0</v>
      </c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 t="shared" si="4"/>
        <v>0</v>
      </c>
      <c r="BF165" s="203">
        <f t="shared" si="5"/>
        <v>0</v>
      </c>
      <c r="BG165" s="203">
        <f t="shared" si="6"/>
        <v>0</v>
      </c>
      <c r="BH165" s="203">
        <f t="shared" si="7"/>
        <v>0</v>
      </c>
      <c r="BI165" s="203">
        <f t="shared" si="8"/>
        <v>0</v>
      </c>
      <c r="BJ165" s="16" t="s">
        <v>90</v>
      </c>
      <c r="BK165" s="203">
        <f t="shared" si="9"/>
        <v>0</v>
      </c>
      <c r="BL165" s="16" t="s">
        <v>640</v>
      </c>
      <c r="BM165" s="202" t="s">
        <v>929</v>
      </c>
    </row>
    <row r="166" spans="1:47" s="2" customFormat="1" ht="19.5">
      <c r="A166" s="31"/>
      <c r="B166" s="32"/>
      <c r="C166" s="33"/>
      <c r="D166" s="206" t="s">
        <v>292</v>
      </c>
      <c r="E166" s="33"/>
      <c r="F166" s="235" t="s">
        <v>930</v>
      </c>
      <c r="G166" s="33"/>
      <c r="H166" s="33"/>
      <c r="I166" s="33"/>
      <c r="J166" s="33"/>
      <c r="K166" s="33"/>
      <c r="L166" s="36"/>
      <c r="M166" s="236"/>
      <c r="N166" s="237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292</v>
      </c>
      <c r="AU166" s="16" t="s">
        <v>92</v>
      </c>
    </row>
    <row r="167" spans="1:65" s="2" customFormat="1" ht="16.5" customHeight="1">
      <c r="A167" s="31"/>
      <c r="B167" s="32"/>
      <c r="C167" s="191" t="s">
        <v>327</v>
      </c>
      <c r="D167" s="191" t="s">
        <v>170</v>
      </c>
      <c r="E167" s="192" t="s">
        <v>931</v>
      </c>
      <c r="F167" s="193" t="s">
        <v>932</v>
      </c>
      <c r="G167" s="194" t="s">
        <v>346</v>
      </c>
      <c r="H167" s="195">
        <v>1</v>
      </c>
      <c r="I167" s="196"/>
      <c r="J167" s="196">
        <f aca="true" t="shared" si="10" ref="J167:J176">ROUND(I167*H167,2)</f>
        <v>0</v>
      </c>
      <c r="K167" s="197"/>
      <c r="L167" s="36"/>
      <c r="M167" s="198" t="s">
        <v>1</v>
      </c>
      <c r="N167" s="199" t="s">
        <v>47</v>
      </c>
      <c r="O167" s="200">
        <v>0</v>
      </c>
      <c r="P167" s="200">
        <f aca="true" t="shared" si="11" ref="P167:P176">O167*H167</f>
        <v>0</v>
      </c>
      <c r="Q167" s="200">
        <v>0</v>
      </c>
      <c r="R167" s="200">
        <f aca="true" t="shared" si="12" ref="R167:R176">Q167*H167</f>
        <v>0</v>
      </c>
      <c r="S167" s="200">
        <v>0</v>
      </c>
      <c r="T167" s="201">
        <f aca="true" t="shared" si="13" ref="T167:T176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640</v>
      </c>
      <c r="AT167" s="202" t="s">
        <v>170</v>
      </c>
      <c r="AU167" s="202" t="s">
        <v>92</v>
      </c>
      <c r="AY167" s="16" t="s">
        <v>168</v>
      </c>
      <c r="BE167" s="203">
        <f aca="true" t="shared" si="14" ref="BE167:BE176">IF(N167="základní",J167,0)</f>
        <v>0</v>
      </c>
      <c r="BF167" s="203">
        <f aca="true" t="shared" si="15" ref="BF167:BF176">IF(N167="snížená",J167,0)</f>
        <v>0</v>
      </c>
      <c r="BG167" s="203">
        <f aca="true" t="shared" si="16" ref="BG167:BG176">IF(N167="zákl. přenesená",J167,0)</f>
        <v>0</v>
      </c>
      <c r="BH167" s="203">
        <f aca="true" t="shared" si="17" ref="BH167:BH176">IF(N167="sníž. přenesená",J167,0)</f>
        <v>0</v>
      </c>
      <c r="BI167" s="203">
        <f aca="true" t="shared" si="18" ref="BI167:BI176">IF(N167="nulová",J167,0)</f>
        <v>0</v>
      </c>
      <c r="BJ167" s="16" t="s">
        <v>90</v>
      </c>
      <c r="BK167" s="203">
        <f aca="true" t="shared" si="19" ref="BK167:BK176">ROUND(I167*H167,2)</f>
        <v>0</v>
      </c>
      <c r="BL167" s="16" t="s">
        <v>640</v>
      </c>
      <c r="BM167" s="202" t="s">
        <v>933</v>
      </c>
    </row>
    <row r="168" spans="1:65" s="2" customFormat="1" ht="21.75" customHeight="1">
      <c r="A168" s="31"/>
      <c r="B168" s="32"/>
      <c r="C168" s="191" t="s">
        <v>331</v>
      </c>
      <c r="D168" s="191" t="s">
        <v>170</v>
      </c>
      <c r="E168" s="192" t="s">
        <v>934</v>
      </c>
      <c r="F168" s="193" t="s">
        <v>935</v>
      </c>
      <c r="G168" s="194" t="s">
        <v>346</v>
      </c>
      <c r="H168" s="195">
        <v>1</v>
      </c>
      <c r="I168" s="196"/>
      <c r="J168" s="196">
        <f t="shared" si="10"/>
        <v>0</v>
      </c>
      <c r="K168" s="197"/>
      <c r="L168" s="36"/>
      <c r="M168" s="198" t="s">
        <v>1</v>
      </c>
      <c r="N168" s="199" t="s">
        <v>47</v>
      </c>
      <c r="O168" s="200">
        <v>45.4</v>
      </c>
      <c r="P168" s="200">
        <f t="shared" si="11"/>
        <v>45.4</v>
      </c>
      <c r="Q168" s="200">
        <v>0</v>
      </c>
      <c r="R168" s="200">
        <f t="shared" si="12"/>
        <v>0</v>
      </c>
      <c r="S168" s="200">
        <v>0</v>
      </c>
      <c r="T168" s="201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640</v>
      </c>
      <c r="AT168" s="202" t="s">
        <v>170</v>
      </c>
      <c r="AU168" s="202" t="s">
        <v>92</v>
      </c>
      <c r="AY168" s="16" t="s">
        <v>168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16" t="s">
        <v>90</v>
      </c>
      <c r="BK168" s="203">
        <f t="shared" si="19"/>
        <v>0</v>
      </c>
      <c r="BL168" s="16" t="s">
        <v>640</v>
      </c>
      <c r="BM168" s="202" t="s">
        <v>936</v>
      </c>
    </row>
    <row r="169" spans="1:65" s="2" customFormat="1" ht="16.5" customHeight="1">
      <c r="A169" s="31"/>
      <c r="B169" s="32"/>
      <c r="C169" s="191" t="s">
        <v>337</v>
      </c>
      <c r="D169" s="191" t="s">
        <v>170</v>
      </c>
      <c r="E169" s="192" t="s">
        <v>937</v>
      </c>
      <c r="F169" s="193" t="s">
        <v>938</v>
      </c>
      <c r="G169" s="194" t="s">
        <v>346</v>
      </c>
      <c r="H169" s="195">
        <v>9</v>
      </c>
      <c r="I169" s="196"/>
      <c r="J169" s="196">
        <f t="shared" si="10"/>
        <v>0</v>
      </c>
      <c r="K169" s="197"/>
      <c r="L169" s="36"/>
      <c r="M169" s="198" t="s">
        <v>1</v>
      </c>
      <c r="N169" s="199" t="s">
        <v>47</v>
      </c>
      <c r="O169" s="200">
        <v>0</v>
      </c>
      <c r="P169" s="200">
        <f t="shared" si="11"/>
        <v>0</v>
      </c>
      <c r="Q169" s="200">
        <v>0</v>
      </c>
      <c r="R169" s="200">
        <f t="shared" si="12"/>
        <v>0</v>
      </c>
      <c r="S169" s="200">
        <v>0</v>
      </c>
      <c r="T169" s="201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640</v>
      </c>
      <c r="AT169" s="202" t="s">
        <v>170</v>
      </c>
      <c r="AU169" s="202" t="s">
        <v>92</v>
      </c>
      <c r="AY169" s="16" t="s">
        <v>168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16" t="s">
        <v>90</v>
      </c>
      <c r="BK169" s="203">
        <f t="shared" si="19"/>
        <v>0</v>
      </c>
      <c r="BL169" s="16" t="s">
        <v>640</v>
      </c>
      <c r="BM169" s="202" t="s">
        <v>939</v>
      </c>
    </row>
    <row r="170" spans="1:65" s="2" customFormat="1" ht="16.5" customHeight="1">
      <c r="A170" s="31"/>
      <c r="B170" s="32"/>
      <c r="C170" s="191" t="s">
        <v>343</v>
      </c>
      <c r="D170" s="191" t="s">
        <v>170</v>
      </c>
      <c r="E170" s="192" t="s">
        <v>940</v>
      </c>
      <c r="F170" s="193" t="s">
        <v>941</v>
      </c>
      <c r="G170" s="194" t="s">
        <v>346</v>
      </c>
      <c r="H170" s="195">
        <v>9</v>
      </c>
      <c r="I170" s="196"/>
      <c r="J170" s="196">
        <f t="shared" si="10"/>
        <v>0</v>
      </c>
      <c r="K170" s="197"/>
      <c r="L170" s="36"/>
      <c r="M170" s="198" t="s">
        <v>1</v>
      </c>
      <c r="N170" s="199" t="s">
        <v>47</v>
      </c>
      <c r="O170" s="200">
        <v>0</v>
      </c>
      <c r="P170" s="200">
        <f t="shared" si="11"/>
        <v>0</v>
      </c>
      <c r="Q170" s="200">
        <v>0</v>
      </c>
      <c r="R170" s="200">
        <f t="shared" si="12"/>
        <v>0</v>
      </c>
      <c r="S170" s="200">
        <v>0</v>
      </c>
      <c r="T170" s="201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640</v>
      </c>
      <c r="AT170" s="202" t="s">
        <v>170</v>
      </c>
      <c r="AU170" s="202" t="s">
        <v>92</v>
      </c>
      <c r="AY170" s="16" t="s">
        <v>168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16" t="s">
        <v>90</v>
      </c>
      <c r="BK170" s="203">
        <f t="shared" si="19"/>
        <v>0</v>
      </c>
      <c r="BL170" s="16" t="s">
        <v>640</v>
      </c>
      <c r="BM170" s="202" t="s">
        <v>942</v>
      </c>
    </row>
    <row r="171" spans="1:65" s="2" customFormat="1" ht="21.75" customHeight="1">
      <c r="A171" s="31"/>
      <c r="B171" s="32"/>
      <c r="C171" s="191" t="s">
        <v>349</v>
      </c>
      <c r="D171" s="191" t="s">
        <v>170</v>
      </c>
      <c r="E171" s="192" t="s">
        <v>943</v>
      </c>
      <c r="F171" s="193" t="s">
        <v>944</v>
      </c>
      <c r="G171" s="194" t="s">
        <v>346</v>
      </c>
      <c r="H171" s="195">
        <v>1</v>
      </c>
      <c r="I171" s="196"/>
      <c r="J171" s="196">
        <f t="shared" si="10"/>
        <v>0</v>
      </c>
      <c r="K171" s="197"/>
      <c r="L171" s="36"/>
      <c r="M171" s="198" t="s">
        <v>1</v>
      </c>
      <c r="N171" s="199" t="s">
        <v>47</v>
      </c>
      <c r="O171" s="200">
        <v>6.77</v>
      </c>
      <c r="P171" s="200">
        <f t="shared" si="11"/>
        <v>6.77</v>
      </c>
      <c r="Q171" s="200">
        <v>0</v>
      </c>
      <c r="R171" s="200">
        <f t="shared" si="12"/>
        <v>0</v>
      </c>
      <c r="S171" s="200">
        <v>0</v>
      </c>
      <c r="T171" s="201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640</v>
      </c>
      <c r="AT171" s="202" t="s">
        <v>170</v>
      </c>
      <c r="AU171" s="202" t="s">
        <v>92</v>
      </c>
      <c r="AY171" s="16" t="s">
        <v>168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16" t="s">
        <v>90</v>
      </c>
      <c r="BK171" s="203">
        <f t="shared" si="19"/>
        <v>0</v>
      </c>
      <c r="BL171" s="16" t="s">
        <v>640</v>
      </c>
      <c r="BM171" s="202" t="s">
        <v>945</v>
      </c>
    </row>
    <row r="172" spans="1:65" s="2" customFormat="1" ht="21.75" customHeight="1">
      <c r="A172" s="31"/>
      <c r="B172" s="32"/>
      <c r="C172" s="191" t="s">
        <v>357</v>
      </c>
      <c r="D172" s="191" t="s">
        <v>170</v>
      </c>
      <c r="E172" s="192" t="s">
        <v>946</v>
      </c>
      <c r="F172" s="193" t="s">
        <v>947</v>
      </c>
      <c r="G172" s="194" t="s">
        <v>346</v>
      </c>
      <c r="H172" s="195">
        <v>8</v>
      </c>
      <c r="I172" s="196"/>
      <c r="J172" s="196">
        <f t="shared" si="10"/>
        <v>0</v>
      </c>
      <c r="K172" s="197"/>
      <c r="L172" s="36"/>
      <c r="M172" s="198" t="s">
        <v>1</v>
      </c>
      <c r="N172" s="199" t="s">
        <v>47</v>
      </c>
      <c r="O172" s="200">
        <v>3.4</v>
      </c>
      <c r="P172" s="200">
        <f t="shared" si="11"/>
        <v>27.2</v>
      </c>
      <c r="Q172" s="200">
        <v>0</v>
      </c>
      <c r="R172" s="200">
        <f t="shared" si="12"/>
        <v>0</v>
      </c>
      <c r="S172" s="200">
        <v>0</v>
      </c>
      <c r="T172" s="201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2" t="s">
        <v>640</v>
      </c>
      <c r="AT172" s="202" t="s">
        <v>170</v>
      </c>
      <c r="AU172" s="202" t="s">
        <v>92</v>
      </c>
      <c r="AY172" s="16" t="s">
        <v>168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16" t="s">
        <v>90</v>
      </c>
      <c r="BK172" s="203">
        <f t="shared" si="19"/>
        <v>0</v>
      </c>
      <c r="BL172" s="16" t="s">
        <v>640</v>
      </c>
      <c r="BM172" s="202" t="s">
        <v>948</v>
      </c>
    </row>
    <row r="173" spans="1:65" s="2" customFormat="1" ht="16.5" customHeight="1">
      <c r="A173" s="31"/>
      <c r="B173" s="32"/>
      <c r="C173" s="191" t="s">
        <v>362</v>
      </c>
      <c r="D173" s="191" t="s">
        <v>170</v>
      </c>
      <c r="E173" s="192" t="s">
        <v>949</v>
      </c>
      <c r="F173" s="193" t="s">
        <v>950</v>
      </c>
      <c r="G173" s="194" t="s">
        <v>951</v>
      </c>
      <c r="H173" s="195">
        <v>8</v>
      </c>
      <c r="I173" s="196"/>
      <c r="J173" s="196">
        <f t="shared" si="10"/>
        <v>0</v>
      </c>
      <c r="K173" s="197"/>
      <c r="L173" s="36"/>
      <c r="M173" s="198" t="s">
        <v>1</v>
      </c>
      <c r="N173" s="199" t="s">
        <v>47</v>
      </c>
      <c r="O173" s="200">
        <v>0</v>
      </c>
      <c r="P173" s="200">
        <f t="shared" si="11"/>
        <v>0</v>
      </c>
      <c r="Q173" s="200">
        <v>0</v>
      </c>
      <c r="R173" s="200">
        <f t="shared" si="12"/>
        <v>0</v>
      </c>
      <c r="S173" s="200">
        <v>0</v>
      </c>
      <c r="T173" s="201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640</v>
      </c>
      <c r="AT173" s="202" t="s">
        <v>170</v>
      </c>
      <c r="AU173" s="202" t="s">
        <v>92</v>
      </c>
      <c r="AY173" s="16" t="s">
        <v>168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16" t="s">
        <v>90</v>
      </c>
      <c r="BK173" s="203">
        <f t="shared" si="19"/>
        <v>0</v>
      </c>
      <c r="BL173" s="16" t="s">
        <v>640</v>
      </c>
      <c r="BM173" s="202" t="s">
        <v>952</v>
      </c>
    </row>
    <row r="174" spans="1:65" s="2" customFormat="1" ht="16.5" customHeight="1">
      <c r="A174" s="31"/>
      <c r="B174" s="32"/>
      <c r="C174" s="191" t="s">
        <v>341</v>
      </c>
      <c r="D174" s="191" t="s">
        <v>170</v>
      </c>
      <c r="E174" s="192" t="s">
        <v>953</v>
      </c>
      <c r="F174" s="193" t="s">
        <v>954</v>
      </c>
      <c r="G174" s="194" t="s">
        <v>346</v>
      </c>
      <c r="H174" s="195">
        <v>1</v>
      </c>
      <c r="I174" s="196"/>
      <c r="J174" s="196">
        <f t="shared" si="10"/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 t="shared" si="11"/>
        <v>0</v>
      </c>
      <c r="Q174" s="200">
        <v>0</v>
      </c>
      <c r="R174" s="200">
        <f t="shared" si="12"/>
        <v>0</v>
      </c>
      <c r="S174" s="200">
        <v>0</v>
      </c>
      <c r="T174" s="201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92</v>
      </c>
      <c r="AY174" s="16" t="s">
        <v>168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16" t="s">
        <v>90</v>
      </c>
      <c r="BK174" s="203">
        <f t="shared" si="19"/>
        <v>0</v>
      </c>
      <c r="BL174" s="16" t="s">
        <v>640</v>
      </c>
      <c r="BM174" s="202" t="s">
        <v>955</v>
      </c>
    </row>
    <row r="175" spans="1:65" s="2" customFormat="1" ht="21.75" customHeight="1">
      <c r="A175" s="31"/>
      <c r="B175" s="32"/>
      <c r="C175" s="191" t="s">
        <v>373</v>
      </c>
      <c r="D175" s="191" t="s">
        <v>170</v>
      </c>
      <c r="E175" s="192" t="s">
        <v>956</v>
      </c>
      <c r="F175" s="193" t="s">
        <v>957</v>
      </c>
      <c r="G175" s="194" t="s">
        <v>346</v>
      </c>
      <c r="H175" s="195">
        <v>1</v>
      </c>
      <c r="I175" s="196"/>
      <c r="J175" s="196">
        <f t="shared" si="10"/>
        <v>0</v>
      </c>
      <c r="K175" s="197"/>
      <c r="L175" s="36"/>
      <c r="M175" s="198" t="s">
        <v>1</v>
      </c>
      <c r="N175" s="199" t="s">
        <v>47</v>
      </c>
      <c r="O175" s="200">
        <v>0</v>
      </c>
      <c r="P175" s="200">
        <f t="shared" si="11"/>
        <v>0</v>
      </c>
      <c r="Q175" s="200">
        <v>0</v>
      </c>
      <c r="R175" s="200">
        <f t="shared" si="12"/>
        <v>0</v>
      </c>
      <c r="S175" s="200">
        <v>0</v>
      </c>
      <c r="T175" s="201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640</v>
      </c>
      <c r="AT175" s="202" t="s">
        <v>170</v>
      </c>
      <c r="AU175" s="202" t="s">
        <v>92</v>
      </c>
      <c r="AY175" s="16" t="s">
        <v>168</v>
      </c>
      <c r="BE175" s="203">
        <f t="shared" si="14"/>
        <v>0</v>
      </c>
      <c r="BF175" s="203">
        <f t="shared" si="15"/>
        <v>0</v>
      </c>
      <c r="BG175" s="203">
        <f t="shared" si="16"/>
        <v>0</v>
      </c>
      <c r="BH175" s="203">
        <f t="shared" si="17"/>
        <v>0</v>
      </c>
      <c r="BI175" s="203">
        <f t="shared" si="18"/>
        <v>0</v>
      </c>
      <c r="BJ175" s="16" t="s">
        <v>90</v>
      </c>
      <c r="BK175" s="203">
        <f t="shared" si="19"/>
        <v>0</v>
      </c>
      <c r="BL175" s="16" t="s">
        <v>640</v>
      </c>
      <c r="BM175" s="202" t="s">
        <v>958</v>
      </c>
    </row>
    <row r="176" spans="1:65" s="2" customFormat="1" ht="21.75" customHeight="1">
      <c r="A176" s="31"/>
      <c r="B176" s="32"/>
      <c r="C176" s="191" t="s">
        <v>380</v>
      </c>
      <c r="D176" s="191" t="s">
        <v>170</v>
      </c>
      <c r="E176" s="192" t="s">
        <v>959</v>
      </c>
      <c r="F176" s="193" t="s">
        <v>960</v>
      </c>
      <c r="G176" s="194" t="s">
        <v>346</v>
      </c>
      <c r="H176" s="195">
        <v>1</v>
      </c>
      <c r="I176" s="196"/>
      <c r="J176" s="196">
        <f t="shared" si="10"/>
        <v>0</v>
      </c>
      <c r="K176" s="197"/>
      <c r="L176" s="36"/>
      <c r="M176" s="198" t="s">
        <v>1</v>
      </c>
      <c r="N176" s="199" t="s">
        <v>47</v>
      </c>
      <c r="O176" s="200">
        <v>0</v>
      </c>
      <c r="P176" s="200">
        <f t="shared" si="11"/>
        <v>0</v>
      </c>
      <c r="Q176" s="200">
        <v>0</v>
      </c>
      <c r="R176" s="200">
        <f t="shared" si="12"/>
        <v>0</v>
      </c>
      <c r="S176" s="200">
        <v>0</v>
      </c>
      <c r="T176" s="201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640</v>
      </c>
      <c r="AT176" s="202" t="s">
        <v>170</v>
      </c>
      <c r="AU176" s="202" t="s">
        <v>92</v>
      </c>
      <c r="AY176" s="16" t="s">
        <v>168</v>
      </c>
      <c r="BE176" s="203">
        <f t="shared" si="14"/>
        <v>0</v>
      </c>
      <c r="BF176" s="203">
        <f t="shared" si="15"/>
        <v>0</v>
      </c>
      <c r="BG176" s="203">
        <f t="shared" si="16"/>
        <v>0</v>
      </c>
      <c r="BH176" s="203">
        <f t="shared" si="17"/>
        <v>0</v>
      </c>
      <c r="BI176" s="203">
        <f t="shared" si="18"/>
        <v>0</v>
      </c>
      <c r="BJ176" s="16" t="s">
        <v>90</v>
      </c>
      <c r="BK176" s="203">
        <f t="shared" si="19"/>
        <v>0</v>
      </c>
      <c r="BL176" s="16" t="s">
        <v>640</v>
      </c>
      <c r="BM176" s="202" t="s">
        <v>961</v>
      </c>
    </row>
    <row r="177" spans="2:63" s="12" customFormat="1" ht="20.85" customHeight="1">
      <c r="B177" s="176"/>
      <c r="C177" s="177"/>
      <c r="D177" s="178" t="s">
        <v>81</v>
      </c>
      <c r="E177" s="189" t="s">
        <v>962</v>
      </c>
      <c r="F177" s="189" t="s">
        <v>963</v>
      </c>
      <c r="G177" s="177"/>
      <c r="H177" s="177"/>
      <c r="I177" s="177"/>
      <c r="J177" s="190">
        <f>BK177</f>
        <v>0</v>
      </c>
      <c r="K177" s="177"/>
      <c r="L177" s="181"/>
      <c r="M177" s="182"/>
      <c r="N177" s="183"/>
      <c r="O177" s="183"/>
      <c r="P177" s="184">
        <f>P178</f>
        <v>0</v>
      </c>
      <c r="Q177" s="183"/>
      <c r="R177" s="184">
        <f>R178</f>
        <v>0</v>
      </c>
      <c r="S177" s="183"/>
      <c r="T177" s="185">
        <f>T178</f>
        <v>0</v>
      </c>
      <c r="AR177" s="186" t="s">
        <v>90</v>
      </c>
      <c r="AT177" s="187" t="s">
        <v>81</v>
      </c>
      <c r="AU177" s="187" t="s">
        <v>92</v>
      </c>
      <c r="AY177" s="186" t="s">
        <v>168</v>
      </c>
      <c r="BK177" s="188">
        <f>BK178</f>
        <v>0</v>
      </c>
    </row>
    <row r="178" spans="1:65" s="2" customFormat="1" ht="16.5" customHeight="1">
      <c r="A178" s="31"/>
      <c r="B178" s="32"/>
      <c r="C178" s="191" t="s">
        <v>387</v>
      </c>
      <c r="D178" s="191" t="s">
        <v>170</v>
      </c>
      <c r="E178" s="192" t="s">
        <v>964</v>
      </c>
      <c r="F178" s="193" t="s">
        <v>965</v>
      </c>
      <c r="G178" s="194" t="s">
        <v>951</v>
      </c>
      <c r="H178" s="195">
        <v>1</v>
      </c>
      <c r="I178" s="196"/>
      <c r="J178" s="196">
        <f>ROUND(I178*H178,2)</f>
        <v>0</v>
      </c>
      <c r="K178" s="197"/>
      <c r="L178" s="36"/>
      <c r="M178" s="238" t="s">
        <v>1</v>
      </c>
      <c r="N178" s="239" t="s">
        <v>47</v>
      </c>
      <c r="O178" s="240">
        <v>0</v>
      </c>
      <c r="P178" s="240">
        <f>O178*H178</f>
        <v>0</v>
      </c>
      <c r="Q178" s="240">
        <v>0</v>
      </c>
      <c r="R178" s="240">
        <f>Q178*H178</f>
        <v>0</v>
      </c>
      <c r="S178" s="240">
        <v>0</v>
      </c>
      <c r="T178" s="24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106</v>
      </c>
      <c r="AT178" s="202" t="s">
        <v>170</v>
      </c>
      <c r="AU178" s="202" t="s">
        <v>103</v>
      </c>
      <c r="AY178" s="16" t="s">
        <v>168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6" t="s">
        <v>90</v>
      </c>
      <c r="BK178" s="203">
        <f>ROUND(I178*H178,2)</f>
        <v>0</v>
      </c>
      <c r="BL178" s="16" t="s">
        <v>106</v>
      </c>
      <c r="BM178" s="202" t="s">
        <v>966</v>
      </c>
    </row>
    <row r="179" spans="1:31" s="2" customFormat="1" ht="6.95" customHeight="1">
      <c r="A179" s="31"/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36"/>
      <c r="M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</sheetData>
  <sheetProtection formatColumns="0" formatRows="0" autoFilter="0"/>
  <autoFilter ref="C122:K178"/>
  <mergeCells count="12">
    <mergeCell ref="E115:H115"/>
    <mergeCell ref="L2:V2"/>
    <mergeCell ref="E84:H84"/>
    <mergeCell ref="E86:H86"/>
    <mergeCell ref="E88:H88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36"/>
  <sheetViews>
    <sheetView showGridLines="0" workbookViewId="0" topLeftCell="A113">
      <selection activeCell="V129" sqref="V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108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1379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ROUND(J121,2)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ROUND((SUM(BE121:BE135)),2)</f>
        <v>0</v>
      </c>
      <c r="G35" s="31"/>
      <c r="H35" s="31"/>
      <c r="I35" s="130">
        <v>0.21</v>
      </c>
      <c r="J35" s="129">
        <f>ROUND(((SUM(BE121:BE135))*I35),2)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ROUND((SUM(BF121:BF135)),2)</f>
        <v>0</v>
      </c>
      <c r="G36" s="31"/>
      <c r="H36" s="31"/>
      <c r="I36" s="130">
        <v>0.15</v>
      </c>
      <c r="J36" s="129">
        <f>ROUND(((SUM(BF121:BF135))*I36),2)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ROUND((SUM(BG121:BG135)),2)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ROUND((SUM(BH121:BH135)),2)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ROUND((SUM(BI121:BI135)),2)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Demontáže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J121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625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822</v>
      </c>
      <c r="E99" s="161"/>
      <c r="F99" s="161"/>
      <c r="G99" s="161"/>
      <c r="H99" s="161"/>
      <c r="I99" s="161"/>
      <c r="J99" s="162">
        <f>J123</f>
        <v>0</v>
      </c>
      <c r="K99" s="101"/>
      <c r="L99" s="163"/>
    </row>
    <row r="100" spans="1:31" s="2" customFormat="1" ht="21.75" customHeight="1" hidden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2" t="s">
        <v>153</v>
      </c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7" t="s">
        <v>14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6.25" customHeight="1">
      <c r="A109" s="31"/>
      <c r="B109" s="32"/>
      <c r="C109" s="33"/>
      <c r="D109" s="33"/>
      <c r="E109" s="303" t="str">
        <f>E7</f>
        <v>REKONSTRUKCE KŘIŽOVATKY ULIC CIHLÁŘSKÁ x MORAVSKÁ, CHOMUTOV</v>
      </c>
      <c r="F109" s="304"/>
      <c r="G109" s="304"/>
      <c r="H109" s="304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2:12" s="1" customFormat="1" ht="12" customHeight="1">
      <c r="B110" s="20"/>
      <c r="C110" s="27" t="s">
        <v>138</v>
      </c>
      <c r="D110" s="21"/>
      <c r="E110" s="21"/>
      <c r="F110" s="21"/>
      <c r="G110" s="21"/>
      <c r="H110" s="21"/>
      <c r="I110" s="21"/>
      <c r="J110" s="21"/>
      <c r="K110" s="21"/>
      <c r="L110" s="19"/>
    </row>
    <row r="111" spans="1:31" s="2" customFormat="1" ht="23.25" customHeight="1">
      <c r="A111" s="31"/>
      <c r="B111" s="32"/>
      <c r="C111" s="33"/>
      <c r="D111" s="33"/>
      <c r="E111" s="303" t="s">
        <v>1376</v>
      </c>
      <c r="F111" s="302"/>
      <c r="G111" s="302"/>
      <c r="H111" s="30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575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67" t="str">
        <f>E11</f>
        <v>SO 401,2,5 - Demontáže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20</v>
      </c>
      <c r="D115" s="33"/>
      <c r="E115" s="33"/>
      <c r="F115" s="25" t="str">
        <f>F14</f>
        <v>Chomutov</v>
      </c>
      <c r="G115" s="33"/>
      <c r="H115" s="33"/>
      <c r="I115" s="27" t="s">
        <v>22</v>
      </c>
      <c r="J115" s="63">
        <f>IF(J14="","",J14)</f>
        <v>44539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7" t="s">
        <v>27</v>
      </c>
      <c r="D117" s="33"/>
      <c r="E117" s="33"/>
      <c r="F117" s="25" t="str">
        <f>E17</f>
        <v>Statutární město Chomutov</v>
      </c>
      <c r="G117" s="33"/>
      <c r="H117" s="33"/>
      <c r="I117" s="27" t="s">
        <v>35</v>
      </c>
      <c r="J117" s="29" t="str">
        <f>E23</f>
        <v>SWARCO TRAFFIC CZ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7" t="s">
        <v>33</v>
      </c>
      <c r="D118" s="33"/>
      <c r="E118" s="33"/>
      <c r="F118" s="25" t="str">
        <f>IF(E20="","",E20)</f>
        <v xml:space="preserve"> </v>
      </c>
      <c r="G118" s="33"/>
      <c r="H118" s="33"/>
      <c r="I118" s="27" t="s">
        <v>40</v>
      </c>
      <c r="J118" s="29" t="str">
        <f>E26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64"/>
      <c r="B120" s="165"/>
      <c r="C120" s="166" t="s">
        <v>154</v>
      </c>
      <c r="D120" s="167" t="s">
        <v>67</v>
      </c>
      <c r="E120" s="167" t="s">
        <v>63</v>
      </c>
      <c r="F120" s="167" t="s">
        <v>64</v>
      </c>
      <c r="G120" s="167" t="s">
        <v>155</v>
      </c>
      <c r="H120" s="167" t="s">
        <v>156</v>
      </c>
      <c r="I120" s="167" t="s">
        <v>157</v>
      </c>
      <c r="J120" s="168" t="s">
        <v>142</v>
      </c>
      <c r="K120" s="169" t="s">
        <v>158</v>
      </c>
      <c r="L120" s="170"/>
      <c r="M120" s="72" t="s">
        <v>1</v>
      </c>
      <c r="N120" s="73" t="s">
        <v>46</v>
      </c>
      <c r="O120" s="73" t="s">
        <v>159</v>
      </c>
      <c r="P120" s="73" t="s">
        <v>160</v>
      </c>
      <c r="Q120" s="73" t="s">
        <v>161</v>
      </c>
      <c r="R120" s="73" t="s">
        <v>162</v>
      </c>
      <c r="S120" s="73" t="s">
        <v>163</v>
      </c>
      <c r="T120" s="74" t="s">
        <v>164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1"/>
      <c r="B121" s="32"/>
      <c r="C121" s="79" t="s">
        <v>165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5"/>
      <c r="N121" s="172"/>
      <c r="O121" s="76"/>
      <c r="P121" s="173">
        <f>P122</f>
        <v>0</v>
      </c>
      <c r="Q121" s="76"/>
      <c r="R121" s="173">
        <f>R122</f>
        <v>0</v>
      </c>
      <c r="S121" s="76"/>
      <c r="T121" s="174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81</v>
      </c>
      <c r="AU121" s="16" t="s">
        <v>144</v>
      </c>
      <c r="BK121" s="175">
        <f>BK122</f>
        <v>0</v>
      </c>
    </row>
    <row r="122" spans="2:63" s="12" customFormat="1" ht="25.9" customHeight="1">
      <c r="B122" s="176"/>
      <c r="C122" s="177"/>
      <c r="D122" s="178" t="s">
        <v>81</v>
      </c>
      <c r="E122" s="179" t="s">
        <v>233</v>
      </c>
      <c r="F122" s="179" t="s">
        <v>635</v>
      </c>
      <c r="G122" s="177"/>
      <c r="H122" s="177"/>
      <c r="I122" s="177"/>
      <c r="J122" s="180">
        <f>BK122</f>
        <v>0</v>
      </c>
      <c r="K122" s="177"/>
      <c r="L122" s="181"/>
      <c r="M122" s="182"/>
      <c r="N122" s="183"/>
      <c r="O122" s="183"/>
      <c r="P122" s="184">
        <f>P123</f>
        <v>0</v>
      </c>
      <c r="Q122" s="183"/>
      <c r="R122" s="184">
        <f>R123</f>
        <v>0</v>
      </c>
      <c r="S122" s="183"/>
      <c r="T122" s="185">
        <f>T123</f>
        <v>0</v>
      </c>
      <c r="AR122" s="186" t="s">
        <v>103</v>
      </c>
      <c r="AT122" s="187" t="s">
        <v>81</v>
      </c>
      <c r="AU122" s="187" t="s">
        <v>82</v>
      </c>
      <c r="AY122" s="186" t="s">
        <v>168</v>
      </c>
      <c r="BK122" s="188">
        <f>BK123</f>
        <v>0</v>
      </c>
    </row>
    <row r="123" spans="2:63" s="12" customFormat="1" ht="22.9" customHeight="1">
      <c r="B123" s="176"/>
      <c r="C123" s="177"/>
      <c r="D123" s="178" t="s">
        <v>81</v>
      </c>
      <c r="E123" s="189" t="s">
        <v>760</v>
      </c>
      <c r="F123" s="189" t="s">
        <v>834</v>
      </c>
      <c r="G123" s="177"/>
      <c r="H123" s="177"/>
      <c r="I123" s="177"/>
      <c r="J123" s="190">
        <f>BK123</f>
        <v>0</v>
      </c>
      <c r="K123" s="177"/>
      <c r="L123" s="181"/>
      <c r="M123" s="182"/>
      <c r="N123" s="183"/>
      <c r="O123" s="183"/>
      <c r="P123" s="184">
        <f>SUM(P124:P135)</f>
        <v>0</v>
      </c>
      <c r="Q123" s="183"/>
      <c r="R123" s="184">
        <f>SUM(R124:R135)</f>
        <v>0</v>
      </c>
      <c r="S123" s="183"/>
      <c r="T123" s="185">
        <f>SUM(T124:T135)</f>
        <v>0</v>
      </c>
      <c r="AR123" s="186" t="s">
        <v>103</v>
      </c>
      <c r="AT123" s="187" t="s">
        <v>81</v>
      </c>
      <c r="AU123" s="187" t="s">
        <v>90</v>
      </c>
      <c r="AY123" s="186" t="s">
        <v>168</v>
      </c>
      <c r="BK123" s="188">
        <f>SUM(BK124:BK135)</f>
        <v>0</v>
      </c>
    </row>
    <row r="124" spans="1:65" s="2" customFormat="1" ht="16.5" customHeight="1">
      <c r="A124" s="31"/>
      <c r="B124" s="32"/>
      <c r="C124" s="191" t="s">
        <v>90</v>
      </c>
      <c r="D124" s="191" t="s">
        <v>170</v>
      </c>
      <c r="E124" s="192" t="s">
        <v>967</v>
      </c>
      <c r="F124" s="193" t="s">
        <v>968</v>
      </c>
      <c r="G124" s="194" t="s">
        <v>346</v>
      </c>
      <c r="H124" s="195">
        <v>4</v>
      </c>
      <c r="I124" s="196"/>
      <c r="J124" s="196">
        <f aca="true" t="shared" si="0" ref="J124:J135">ROUND(I124*H124,2)</f>
        <v>0</v>
      </c>
      <c r="K124" s="197"/>
      <c r="L124" s="36"/>
      <c r="M124" s="198" t="s">
        <v>1</v>
      </c>
      <c r="N124" s="199" t="s">
        <v>47</v>
      </c>
      <c r="O124" s="200">
        <v>0</v>
      </c>
      <c r="P124" s="200">
        <f aca="true" t="shared" si="1" ref="P124:P135">O124*H124</f>
        <v>0</v>
      </c>
      <c r="Q124" s="200">
        <v>0</v>
      </c>
      <c r="R124" s="200">
        <f aca="true" t="shared" si="2" ref="R124:R135">Q124*H124</f>
        <v>0</v>
      </c>
      <c r="S124" s="200">
        <v>0</v>
      </c>
      <c r="T124" s="201">
        <f aca="true" t="shared" si="3" ref="T124:T135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640</v>
      </c>
      <c r="AT124" s="202" t="s">
        <v>170</v>
      </c>
      <c r="AU124" s="202" t="s">
        <v>92</v>
      </c>
      <c r="AY124" s="16" t="s">
        <v>168</v>
      </c>
      <c r="BE124" s="203">
        <f aca="true" t="shared" si="4" ref="BE124:BE135">IF(N124="základní",J124,0)</f>
        <v>0</v>
      </c>
      <c r="BF124" s="203">
        <f aca="true" t="shared" si="5" ref="BF124:BF135">IF(N124="snížená",J124,0)</f>
        <v>0</v>
      </c>
      <c r="BG124" s="203">
        <f aca="true" t="shared" si="6" ref="BG124:BG135">IF(N124="zákl. přenesená",J124,0)</f>
        <v>0</v>
      </c>
      <c r="BH124" s="203">
        <f aca="true" t="shared" si="7" ref="BH124:BH135">IF(N124="sníž. přenesená",J124,0)</f>
        <v>0</v>
      </c>
      <c r="BI124" s="203">
        <f aca="true" t="shared" si="8" ref="BI124:BI135">IF(N124="nulová",J124,0)</f>
        <v>0</v>
      </c>
      <c r="BJ124" s="16" t="s">
        <v>90</v>
      </c>
      <c r="BK124" s="203">
        <f aca="true" t="shared" si="9" ref="BK124:BK135">ROUND(I124*H124,2)</f>
        <v>0</v>
      </c>
      <c r="BL124" s="16" t="s">
        <v>640</v>
      </c>
      <c r="BM124" s="202" t="s">
        <v>969</v>
      </c>
    </row>
    <row r="125" spans="1:65" s="2" customFormat="1" ht="16.5" customHeight="1">
      <c r="A125" s="31"/>
      <c r="B125" s="32"/>
      <c r="C125" s="191" t="s">
        <v>92</v>
      </c>
      <c r="D125" s="191" t="s">
        <v>170</v>
      </c>
      <c r="E125" s="192" t="s">
        <v>970</v>
      </c>
      <c r="F125" s="193" t="s">
        <v>971</v>
      </c>
      <c r="G125" s="194" t="s">
        <v>346</v>
      </c>
      <c r="H125" s="195">
        <v>4</v>
      </c>
      <c r="I125" s="196"/>
      <c r="J125" s="196">
        <f t="shared" si="0"/>
        <v>0</v>
      </c>
      <c r="K125" s="197"/>
      <c r="L125" s="36"/>
      <c r="M125" s="198" t="s">
        <v>1</v>
      </c>
      <c r="N125" s="199" t="s">
        <v>47</v>
      </c>
      <c r="O125" s="200">
        <v>0</v>
      </c>
      <c r="P125" s="200">
        <f t="shared" si="1"/>
        <v>0</v>
      </c>
      <c r="Q125" s="200">
        <v>0</v>
      </c>
      <c r="R125" s="200">
        <f t="shared" si="2"/>
        <v>0</v>
      </c>
      <c r="S125" s="200">
        <v>0</v>
      </c>
      <c r="T125" s="201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2" t="s">
        <v>640</v>
      </c>
      <c r="AT125" s="202" t="s">
        <v>170</v>
      </c>
      <c r="AU125" s="202" t="s">
        <v>92</v>
      </c>
      <c r="AY125" s="16" t="s">
        <v>168</v>
      </c>
      <c r="BE125" s="203">
        <f t="shared" si="4"/>
        <v>0</v>
      </c>
      <c r="BF125" s="203">
        <f t="shared" si="5"/>
        <v>0</v>
      </c>
      <c r="BG125" s="203">
        <f t="shared" si="6"/>
        <v>0</v>
      </c>
      <c r="BH125" s="203">
        <f t="shared" si="7"/>
        <v>0</v>
      </c>
      <c r="BI125" s="203">
        <f t="shared" si="8"/>
        <v>0</v>
      </c>
      <c r="BJ125" s="16" t="s">
        <v>90</v>
      </c>
      <c r="BK125" s="203">
        <f t="shared" si="9"/>
        <v>0</v>
      </c>
      <c r="BL125" s="16" t="s">
        <v>640</v>
      </c>
      <c r="BM125" s="202" t="s">
        <v>972</v>
      </c>
    </row>
    <row r="126" spans="1:65" s="2" customFormat="1" ht="16.5" customHeight="1">
      <c r="A126" s="31"/>
      <c r="B126" s="32"/>
      <c r="C126" s="191" t="s">
        <v>103</v>
      </c>
      <c r="D126" s="191" t="s">
        <v>170</v>
      </c>
      <c r="E126" s="192" t="s">
        <v>973</v>
      </c>
      <c r="F126" s="193" t="s">
        <v>974</v>
      </c>
      <c r="G126" s="194" t="s">
        <v>346</v>
      </c>
      <c r="H126" s="195">
        <v>1</v>
      </c>
      <c r="I126" s="196"/>
      <c r="J126" s="196">
        <f t="shared" si="0"/>
        <v>0</v>
      </c>
      <c r="K126" s="197"/>
      <c r="L126" s="36"/>
      <c r="M126" s="198" t="s">
        <v>1</v>
      </c>
      <c r="N126" s="199" t="s">
        <v>47</v>
      </c>
      <c r="O126" s="200">
        <v>0</v>
      </c>
      <c r="P126" s="200">
        <f t="shared" si="1"/>
        <v>0</v>
      </c>
      <c r="Q126" s="200">
        <v>0</v>
      </c>
      <c r="R126" s="200">
        <f t="shared" si="2"/>
        <v>0</v>
      </c>
      <c r="S126" s="200">
        <v>0</v>
      </c>
      <c r="T126" s="201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640</v>
      </c>
      <c r="AT126" s="202" t="s">
        <v>170</v>
      </c>
      <c r="AU126" s="202" t="s">
        <v>92</v>
      </c>
      <c r="AY126" s="16" t="s">
        <v>168</v>
      </c>
      <c r="BE126" s="203">
        <f t="shared" si="4"/>
        <v>0</v>
      </c>
      <c r="BF126" s="203">
        <f t="shared" si="5"/>
        <v>0</v>
      </c>
      <c r="BG126" s="203">
        <f t="shared" si="6"/>
        <v>0</v>
      </c>
      <c r="BH126" s="203">
        <f t="shared" si="7"/>
        <v>0</v>
      </c>
      <c r="BI126" s="203">
        <f t="shared" si="8"/>
        <v>0</v>
      </c>
      <c r="BJ126" s="16" t="s">
        <v>90</v>
      </c>
      <c r="BK126" s="203">
        <f t="shared" si="9"/>
        <v>0</v>
      </c>
      <c r="BL126" s="16" t="s">
        <v>640</v>
      </c>
      <c r="BM126" s="202" t="s">
        <v>975</v>
      </c>
    </row>
    <row r="127" spans="1:65" s="2" customFormat="1" ht="16.5" customHeight="1">
      <c r="A127" s="31"/>
      <c r="B127" s="32"/>
      <c r="C127" s="191" t="s">
        <v>106</v>
      </c>
      <c r="D127" s="191" t="s">
        <v>170</v>
      </c>
      <c r="E127" s="192" t="s">
        <v>976</v>
      </c>
      <c r="F127" s="193" t="s">
        <v>977</v>
      </c>
      <c r="G127" s="194" t="s">
        <v>346</v>
      </c>
      <c r="H127" s="195">
        <v>1</v>
      </c>
      <c r="I127" s="196"/>
      <c r="J127" s="196">
        <f t="shared" si="0"/>
        <v>0</v>
      </c>
      <c r="K127" s="197"/>
      <c r="L127" s="36"/>
      <c r="M127" s="198" t="s">
        <v>1</v>
      </c>
      <c r="N127" s="199" t="s">
        <v>47</v>
      </c>
      <c r="O127" s="200">
        <v>0</v>
      </c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640</v>
      </c>
      <c r="AT127" s="202" t="s">
        <v>170</v>
      </c>
      <c r="AU127" s="202" t="s">
        <v>92</v>
      </c>
      <c r="AY127" s="16" t="s">
        <v>168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90</v>
      </c>
      <c r="BK127" s="203">
        <f t="shared" si="9"/>
        <v>0</v>
      </c>
      <c r="BL127" s="16" t="s">
        <v>640</v>
      </c>
      <c r="BM127" s="202" t="s">
        <v>978</v>
      </c>
    </row>
    <row r="128" spans="1:65" s="2" customFormat="1" ht="16.5" customHeight="1">
      <c r="A128" s="31"/>
      <c r="B128" s="32"/>
      <c r="C128" s="191" t="s">
        <v>109</v>
      </c>
      <c r="D128" s="191" t="s">
        <v>170</v>
      </c>
      <c r="E128" s="192" t="s">
        <v>979</v>
      </c>
      <c r="F128" s="193" t="s">
        <v>980</v>
      </c>
      <c r="G128" s="194" t="s">
        <v>346</v>
      </c>
      <c r="H128" s="195">
        <v>5</v>
      </c>
      <c r="I128" s="196"/>
      <c r="J128" s="196">
        <f t="shared" si="0"/>
        <v>0</v>
      </c>
      <c r="K128" s="197"/>
      <c r="L128" s="36"/>
      <c r="M128" s="198" t="s">
        <v>1</v>
      </c>
      <c r="N128" s="199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640</v>
      </c>
      <c r="AT128" s="202" t="s">
        <v>170</v>
      </c>
      <c r="AU128" s="202" t="s">
        <v>92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640</v>
      </c>
      <c r="BM128" s="202" t="s">
        <v>981</v>
      </c>
    </row>
    <row r="129" spans="1:65" s="2" customFormat="1" ht="16.5" customHeight="1">
      <c r="A129" s="31"/>
      <c r="B129" s="32"/>
      <c r="C129" s="191" t="s">
        <v>194</v>
      </c>
      <c r="D129" s="191" t="s">
        <v>170</v>
      </c>
      <c r="E129" s="192" t="s">
        <v>982</v>
      </c>
      <c r="F129" s="193" t="s">
        <v>983</v>
      </c>
      <c r="G129" s="194" t="s">
        <v>346</v>
      </c>
      <c r="H129" s="195">
        <v>3</v>
      </c>
      <c r="I129" s="196"/>
      <c r="J129" s="196">
        <f t="shared" si="0"/>
        <v>0</v>
      </c>
      <c r="K129" s="197"/>
      <c r="L129" s="36"/>
      <c r="M129" s="198" t="s">
        <v>1</v>
      </c>
      <c r="N129" s="199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640</v>
      </c>
      <c r="AT129" s="202" t="s">
        <v>170</v>
      </c>
      <c r="AU129" s="202" t="s">
        <v>92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640</v>
      </c>
      <c r="BM129" s="202" t="s">
        <v>984</v>
      </c>
    </row>
    <row r="130" spans="1:65" s="2" customFormat="1" ht="16.5" customHeight="1">
      <c r="A130" s="31"/>
      <c r="B130" s="32"/>
      <c r="C130" s="191" t="s">
        <v>199</v>
      </c>
      <c r="D130" s="191" t="s">
        <v>170</v>
      </c>
      <c r="E130" s="192" t="s">
        <v>985</v>
      </c>
      <c r="F130" s="193" t="s">
        <v>986</v>
      </c>
      <c r="G130" s="194" t="s">
        <v>346</v>
      </c>
      <c r="H130" s="195">
        <v>2</v>
      </c>
      <c r="I130" s="196"/>
      <c r="J130" s="196">
        <f t="shared" si="0"/>
        <v>0</v>
      </c>
      <c r="K130" s="197"/>
      <c r="L130" s="36"/>
      <c r="M130" s="198" t="s">
        <v>1</v>
      </c>
      <c r="N130" s="199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640</v>
      </c>
      <c r="AT130" s="202" t="s">
        <v>170</v>
      </c>
      <c r="AU130" s="202" t="s">
        <v>92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640</v>
      </c>
      <c r="BM130" s="202" t="s">
        <v>987</v>
      </c>
    </row>
    <row r="131" spans="1:65" s="2" customFormat="1" ht="16.5" customHeight="1">
      <c r="A131" s="31"/>
      <c r="B131" s="32"/>
      <c r="C131" s="191" t="s">
        <v>203</v>
      </c>
      <c r="D131" s="191" t="s">
        <v>170</v>
      </c>
      <c r="E131" s="192" t="s">
        <v>988</v>
      </c>
      <c r="F131" s="193" t="s">
        <v>989</v>
      </c>
      <c r="G131" s="194" t="s">
        <v>346</v>
      </c>
      <c r="H131" s="195">
        <v>14</v>
      </c>
      <c r="I131" s="196"/>
      <c r="J131" s="196">
        <f t="shared" si="0"/>
        <v>0</v>
      </c>
      <c r="K131" s="197"/>
      <c r="L131" s="36"/>
      <c r="M131" s="198" t="s">
        <v>1</v>
      </c>
      <c r="N131" s="199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640</v>
      </c>
      <c r="AT131" s="202" t="s">
        <v>170</v>
      </c>
      <c r="AU131" s="202" t="s">
        <v>92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640</v>
      </c>
      <c r="BM131" s="202" t="s">
        <v>990</v>
      </c>
    </row>
    <row r="132" spans="1:65" s="2" customFormat="1" ht="16.5" customHeight="1">
      <c r="A132" s="31"/>
      <c r="B132" s="32"/>
      <c r="C132" s="191" t="s">
        <v>207</v>
      </c>
      <c r="D132" s="191" t="s">
        <v>170</v>
      </c>
      <c r="E132" s="192" t="s">
        <v>991</v>
      </c>
      <c r="F132" s="193" t="s">
        <v>992</v>
      </c>
      <c r="G132" s="194" t="s">
        <v>346</v>
      </c>
      <c r="H132" s="195">
        <v>2</v>
      </c>
      <c r="I132" s="196"/>
      <c r="J132" s="196">
        <f t="shared" si="0"/>
        <v>0</v>
      </c>
      <c r="K132" s="197"/>
      <c r="L132" s="36"/>
      <c r="M132" s="198" t="s">
        <v>1</v>
      </c>
      <c r="N132" s="199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640</v>
      </c>
      <c r="AT132" s="202" t="s">
        <v>170</v>
      </c>
      <c r="AU132" s="202" t="s">
        <v>92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640</v>
      </c>
      <c r="BM132" s="202" t="s">
        <v>993</v>
      </c>
    </row>
    <row r="133" spans="1:65" s="2" customFormat="1" ht="21.75" customHeight="1">
      <c r="A133" s="31"/>
      <c r="B133" s="32"/>
      <c r="C133" s="191" t="s">
        <v>134</v>
      </c>
      <c r="D133" s="191" t="s">
        <v>170</v>
      </c>
      <c r="E133" s="192" t="s">
        <v>994</v>
      </c>
      <c r="F133" s="193" t="s">
        <v>995</v>
      </c>
      <c r="G133" s="194" t="s">
        <v>346</v>
      </c>
      <c r="H133" s="195">
        <v>2</v>
      </c>
      <c r="I133" s="196"/>
      <c r="J133" s="196">
        <f t="shared" si="0"/>
        <v>0</v>
      </c>
      <c r="K133" s="197"/>
      <c r="L133" s="36"/>
      <c r="M133" s="198" t="s">
        <v>1</v>
      </c>
      <c r="N133" s="199" t="s">
        <v>47</v>
      </c>
      <c r="O133" s="200">
        <v>0</v>
      </c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640</v>
      </c>
      <c r="AT133" s="202" t="s">
        <v>170</v>
      </c>
      <c r="AU133" s="202" t="s">
        <v>92</v>
      </c>
      <c r="AY133" s="16" t="s">
        <v>168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6" t="s">
        <v>90</v>
      </c>
      <c r="BK133" s="203">
        <f t="shared" si="9"/>
        <v>0</v>
      </c>
      <c r="BL133" s="16" t="s">
        <v>640</v>
      </c>
      <c r="BM133" s="202" t="s">
        <v>996</v>
      </c>
    </row>
    <row r="134" spans="1:65" s="2" customFormat="1" ht="16.5" customHeight="1">
      <c r="A134" s="31"/>
      <c r="B134" s="32"/>
      <c r="C134" s="191" t="s">
        <v>215</v>
      </c>
      <c r="D134" s="191" t="s">
        <v>170</v>
      </c>
      <c r="E134" s="192" t="s">
        <v>997</v>
      </c>
      <c r="F134" s="193" t="s">
        <v>998</v>
      </c>
      <c r="G134" s="194" t="s">
        <v>346</v>
      </c>
      <c r="H134" s="195">
        <v>8</v>
      </c>
      <c r="I134" s="196"/>
      <c r="J134" s="196">
        <f t="shared" si="0"/>
        <v>0</v>
      </c>
      <c r="K134" s="197"/>
      <c r="L134" s="36"/>
      <c r="M134" s="198" t="s">
        <v>1</v>
      </c>
      <c r="N134" s="199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640</v>
      </c>
      <c r="AT134" s="202" t="s">
        <v>170</v>
      </c>
      <c r="AU134" s="202" t="s">
        <v>92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640</v>
      </c>
      <c r="BM134" s="202" t="s">
        <v>999</v>
      </c>
    </row>
    <row r="135" spans="1:65" s="2" customFormat="1" ht="16.5" customHeight="1">
      <c r="A135" s="31"/>
      <c r="B135" s="32"/>
      <c r="C135" s="191" t="s">
        <v>221</v>
      </c>
      <c r="D135" s="191" t="s">
        <v>170</v>
      </c>
      <c r="E135" s="192" t="s">
        <v>1000</v>
      </c>
      <c r="F135" s="193" t="s">
        <v>1001</v>
      </c>
      <c r="G135" s="194" t="s">
        <v>346</v>
      </c>
      <c r="H135" s="195">
        <v>8</v>
      </c>
      <c r="I135" s="196"/>
      <c r="J135" s="196">
        <f t="shared" si="0"/>
        <v>0</v>
      </c>
      <c r="K135" s="197"/>
      <c r="L135" s="36"/>
      <c r="M135" s="238" t="s">
        <v>1</v>
      </c>
      <c r="N135" s="239" t="s">
        <v>47</v>
      </c>
      <c r="O135" s="240">
        <v>0</v>
      </c>
      <c r="P135" s="240">
        <f t="shared" si="1"/>
        <v>0</v>
      </c>
      <c r="Q135" s="240">
        <v>0</v>
      </c>
      <c r="R135" s="240">
        <f t="shared" si="2"/>
        <v>0</v>
      </c>
      <c r="S135" s="240">
        <v>0</v>
      </c>
      <c r="T135" s="24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640</v>
      </c>
      <c r="AT135" s="202" t="s">
        <v>170</v>
      </c>
      <c r="AU135" s="202" t="s">
        <v>92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640</v>
      </c>
      <c r="BM135" s="202" t="s">
        <v>1002</v>
      </c>
    </row>
    <row r="136" spans="1:31" s="2" customFormat="1" ht="6.95" customHeight="1">
      <c r="A136" s="31"/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36"/>
      <c r="M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</sheetData>
  <sheetProtection formatColumns="0" formatRows="0" autoFilter="0"/>
  <autoFilter ref="C120:K135"/>
  <mergeCells count="12">
    <mergeCell ref="E113:H113"/>
    <mergeCell ref="L2:V2"/>
    <mergeCell ref="E84:H84"/>
    <mergeCell ref="E86:H86"/>
    <mergeCell ref="E88:H88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209"/>
  <sheetViews>
    <sheetView showGridLines="0" workbookViewId="0" topLeftCell="A3">
      <selection activeCell="I130" sqref="I130:I20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111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2:12" s="1" customFormat="1" ht="12" customHeight="1">
      <c r="B8" s="19"/>
      <c r="D8" s="117" t="s">
        <v>138</v>
      </c>
      <c r="L8" s="19"/>
    </row>
    <row r="9" spans="1:31" s="2" customFormat="1" ht="23.25" customHeight="1">
      <c r="A9" s="31"/>
      <c r="B9" s="36"/>
      <c r="C9" s="31"/>
      <c r="D9" s="31"/>
      <c r="E9" s="305" t="s">
        <v>1376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17" t="s">
        <v>575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>
      <c r="A11" s="31"/>
      <c r="B11" s="36"/>
      <c r="C11" s="31"/>
      <c r="D11" s="31"/>
      <c r="E11" s="307" t="s">
        <v>1380</v>
      </c>
      <c r="F11" s="308"/>
      <c r="G11" s="308"/>
      <c r="H11" s="308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>
      <c r="A13" s="31"/>
      <c r="B13" s="36"/>
      <c r="C13" s="31"/>
      <c r="D13" s="117" t="s">
        <v>16</v>
      </c>
      <c r="E13" s="31"/>
      <c r="F13" s="107" t="s">
        <v>17</v>
      </c>
      <c r="G13" s="31"/>
      <c r="H13" s="31"/>
      <c r="I13" s="117" t="s">
        <v>18</v>
      </c>
      <c r="J13" s="107" t="s">
        <v>19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20</v>
      </c>
      <c r="E14" s="31"/>
      <c r="F14" s="107" t="s">
        <v>21</v>
      </c>
      <c r="G14" s="31"/>
      <c r="H14" s="31"/>
      <c r="I14" s="117" t="s">
        <v>22</v>
      </c>
      <c r="J14" s="118">
        <f>'Rekapitulace stavby'!AN8</f>
        <v>44539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21.75" customHeight="1">
      <c r="A15" s="31"/>
      <c r="B15" s="36"/>
      <c r="C15" s="31"/>
      <c r="D15" s="119" t="s">
        <v>23</v>
      </c>
      <c r="E15" s="31"/>
      <c r="F15" s="120" t="s">
        <v>24</v>
      </c>
      <c r="G15" s="31"/>
      <c r="H15" s="31"/>
      <c r="I15" s="119" t="s">
        <v>25</v>
      </c>
      <c r="J15" s="120" t="s">
        <v>26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>
      <c r="A16" s="31"/>
      <c r="B16" s="36"/>
      <c r="C16" s="31"/>
      <c r="D16" s="117" t="s">
        <v>27</v>
      </c>
      <c r="E16" s="31"/>
      <c r="F16" s="31"/>
      <c r="G16" s="31"/>
      <c r="H16" s="31"/>
      <c r="I16" s="117" t="s">
        <v>28</v>
      </c>
      <c r="J16" s="107" t="s">
        <v>29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30</v>
      </c>
      <c r="F17" s="31"/>
      <c r="G17" s="31"/>
      <c r="H17" s="31"/>
      <c r="I17" s="117" t="s">
        <v>31</v>
      </c>
      <c r="J17" s="107" t="s">
        <v>32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7" t="s">
        <v>33</v>
      </c>
      <c r="E19" s="31"/>
      <c r="F19" s="31"/>
      <c r="G19" s="31"/>
      <c r="H19" s="31"/>
      <c r="I19" s="117" t="s">
        <v>28</v>
      </c>
      <c r="J19" s="107" t="str">
        <f>'Rekapitulace stavby'!AN13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309" t="str">
        <f>'Rekapitulace stavby'!E14</f>
        <v xml:space="preserve"> </v>
      </c>
      <c r="F20" s="309"/>
      <c r="G20" s="309"/>
      <c r="H20" s="309"/>
      <c r="I20" s="117" t="s">
        <v>31</v>
      </c>
      <c r="J20" s="107" t="str">
        <f>'Rekapitulace stavby'!AN14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7" t="s">
        <v>35</v>
      </c>
      <c r="E22" s="31"/>
      <c r="F22" s="31"/>
      <c r="G22" s="31"/>
      <c r="H22" s="31"/>
      <c r="I22" s="117" t="s">
        <v>28</v>
      </c>
      <c r="J22" s="107" t="s">
        <v>36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37</v>
      </c>
      <c r="F23" s="31"/>
      <c r="G23" s="31"/>
      <c r="H23" s="31"/>
      <c r="I23" s="117" t="s">
        <v>31</v>
      </c>
      <c r="J23" s="107" t="s">
        <v>38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7" t="s">
        <v>40</v>
      </c>
      <c r="E25" s="31"/>
      <c r="F25" s="31"/>
      <c r="G25" s="31"/>
      <c r="H25" s="31"/>
      <c r="I25" s="117" t="s">
        <v>28</v>
      </c>
      <c r="J25" s="107" t="str">
        <f>IF('Rekapitulace stavby'!AN19="","",'Rekapitulace stavby'!AN19)</f>
        <v/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tr">
        <f>IF('Rekapitulace stavby'!E20="","",'Rekapitulace stavby'!E20)</f>
        <v xml:space="preserve"> </v>
      </c>
      <c r="F26" s="31"/>
      <c r="G26" s="31"/>
      <c r="H26" s="31"/>
      <c r="I26" s="117" t="s">
        <v>31</v>
      </c>
      <c r="J26" s="107" t="str">
        <f>IF('Rekapitulace stavby'!AN20="","",'Rekapitulace stavby'!AN20)</f>
        <v/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7" t="s">
        <v>41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1"/>
      <c r="B29" s="122"/>
      <c r="C29" s="121"/>
      <c r="D29" s="121"/>
      <c r="E29" s="310" t="s">
        <v>1</v>
      </c>
      <c r="F29" s="310"/>
      <c r="G29" s="310"/>
      <c r="H29" s="310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5" t="s">
        <v>42</v>
      </c>
      <c r="E32" s="31"/>
      <c r="F32" s="31"/>
      <c r="G32" s="31"/>
      <c r="H32" s="31"/>
      <c r="I32" s="31"/>
      <c r="J32" s="126">
        <f>ROUND(J127,2)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4"/>
      <c r="E33" s="124"/>
      <c r="F33" s="124"/>
      <c r="G33" s="124"/>
      <c r="H33" s="124"/>
      <c r="I33" s="124"/>
      <c r="J33" s="124"/>
      <c r="K33" s="124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27" t="s">
        <v>44</v>
      </c>
      <c r="G34" s="31"/>
      <c r="H34" s="31"/>
      <c r="I34" s="127" t="s">
        <v>43</v>
      </c>
      <c r="J34" s="127" t="s">
        <v>45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28" t="s">
        <v>46</v>
      </c>
      <c r="E35" s="117" t="s">
        <v>47</v>
      </c>
      <c r="F35" s="129">
        <f>ROUND((SUM(BE127:BE208)),2)</f>
        <v>0</v>
      </c>
      <c r="G35" s="31"/>
      <c r="H35" s="31"/>
      <c r="I35" s="130">
        <v>0.21</v>
      </c>
      <c r="J35" s="129">
        <f>ROUND(((SUM(BE127:BE208))*I35),2)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7" t="s">
        <v>48</v>
      </c>
      <c r="F36" s="129">
        <f>ROUND((SUM(BF127:BF208)),2)</f>
        <v>0</v>
      </c>
      <c r="G36" s="31"/>
      <c r="H36" s="31"/>
      <c r="I36" s="130">
        <v>0.15</v>
      </c>
      <c r="J36" s="129">
        <f>ROUND(((SUM(BF127:BF208))*I36),2)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49</v>
      </c>
      <c r="F37" s="129">
        <f>ROUND((SUM(BG127:BG208)),2)</f>
        <v>0</v>
      </c>
      <c r="G37" s="31"/>
      <c r="H37" s="31"/>
      <c r="I37" s="130">
        <v>0.21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117" t="s">
        <v>50</v>
      </c>
      <c r="F38" s="129">
        <f>ROUND((SUM(BH127:BH208)),2)</f>
        <v>0</v>
      </c>
      <c r="G38" s="31"/>
      <c r="H38" s="31"/>
      <c r="I38" s="130">
        <v>0.15</v>
      </c>
      <c r="J38" s="129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customHeight="1" hidden="1">
      <c r="A39" s="31"/>
      <c r="B39" s="36"/>
      <c r="C39" s="31"/>
      <c r="D39" s="31"/>
      <c r="E39" s="117" t="s">
        <v>51</v>
      </c>
      <c r="F39" s="129">
        <f>ROUND((SUM(BI127:BI208)),2)</f>
        <v>0</v>
      </c>
      <c r="G39" s="31"/>
      <c r="H39" s="31"/>
      <c r="I39" s="130">
        <v>0</v>
      </c>
      <c r="J39" s="129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1"/>
      <c r="D41" s="132" t="s">
        <v>52</v>
      </c>
      <c r="E41" s="133"/>
      <c r="F41" s="133"/>
      <c r="G41" s="134" t="s">
        <v>53</v>
      </c>
      <c r="H41" s="135" t="s">
        <v>54</v>
      </c>
      <c r="I41" s="133"/>
      <c r="J41" s="136">
        <f>SUM(J32:J39)</f>
        <v>0</v>
      </c>
      <c r="K41" s="137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2" customFormat="1" ht="14.45" customHeight="1">
      <c r="B49" s="48"/>
      <c r="D49" s="138" t="s">
        <v>55</v>
      </c>
      <c r="E49" s="139"/>
      <c r="F49" s="139"/>
      <c r="G49" s="138" t="s">
        <v>56</v>
      </c>
      <c r="H49" s="139"/>
      <c r="I49" s="139"/>
      <c r="J49" s="139"/>
      <c r="K49" s="139"/>
      <c r="L49" s="48"/>
    </row>
    <row r="50" spans="2:12" ht="12">
      <c r="B50" s="19"/>
      <c r="L50" s="19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1:31" s="2" customFormat="1" ht="12.75">
      <c r="A60" s="31"/>
      <c r="B60" s="36"/>
      <c r="C60" s="31"/>
      <c r="D60" s="140" t="s">
        <v>57</v>
      </c>
      <c r="E60" s="141"/>
      <c r="F60" s="142" t="s">
        <v>58</v>
      </c>
      <c r="G60" s="140" t="s">
        <v>57</v>
      </c>
      <c r="H60" s="141"/>
      <c r="I60" s="141"/>
      <c r="J60" s="143" t="s">
        <v>58</v>
      </c>
      <c r="K60" s="141"/>
      <c r="L60" s="48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2:12" ht="12">
      <c r="B61" s="19"/>
      <c r="L61" s="19"/>
    </row>
    <row r="62" spans="2:12" ht="12">
      <c r="B62" s="19"/>
      <c r="L62" s="19"/>
    </row>
    <row r="63" spans="2:12" ht="12">
      <c r="B63" s="19"/>
      <c r="L63" s="19"/>
    </row>
    <row r="64" spans="1:31" s="2" customFormat="1" ht="12.75">
      <c r="A64" s="31"/>
      <c r="B64" s="36"/>
      <c r="C64" s="31"/>
      <c r="D64" s="138" t="s">
        <v>59</v>
      </c>
      <c r="E64" s="144"/>
      <c r="F64" s="144"/>
      <c r="G64" s="138" t="s">
        <v>60</v>
      </c>
      <c r="H64" s="144"/>
      <c r="I64" s="144"/>
      <c r="J64" s="144"/>
      <c r="K64" s="144"/>
      <c r="L64" s="48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2:12" ht="12">
      <c r="B65" s="19"/>
      <c r="L65" s="19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1:31" s="2" customFormat="1" ht="12.75">
      <c r="A75" s="31"/>
      <c r="B75" s="36"/>
      <c r="C75" s="31"/>
      <c r="D75" s="140" t="s">
        <v>57</v>
      </c>
      <c r="E75" s="141"/>
      <c r="F75" s="142" t="s">
        <v>58</v>
      </c>
      <c r="G75" s="140" t="s">
        <v>57</v>
      </c>
      <c r="H75" s="141"/>
      <c r="I75" s="141"/>
      <c r="J75" s="143" t="s">
        <v>58</v>
      </c>
      <c r="K75" s="141"/>
      <c r="L75" s="48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s="2" customFormat="1" ht="14.45" customHeight="1">
      <c r="A76" s="31"/>
      <c r="B76" s="145"/>
      <c r="C76" s="146"/>
      <c r="D76" s="146"/>
      <c r="E76" s="146"/>
      <c r="F76" s="146"/>
      <c r="G76" s="146"/>
      <c r="H76" s="146"/>
      <c r="I76" s="146"/>
      <c r="J76" s="146"/>
      <c r="K76" s="14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80" spans="1:31" s="2" customFormat="1" ht="6.95" customHeight="1" hidden="1">
      <c r="A80" s="31"/>
      <c r="B80" s="147"/>
      <c r="C80" s="148"/>
      <c r="D80" s="148"/>
      <c r="E80" s="148"/>
      <c r="F80" s="148"/>
      <c r="G80" s="148"/>
      <c r="H80" s="148"/>
      <c r="I80" s="148"/>
      <c r="J80" s="148"/>
      <c r="K80" s="148"/>
      <c r="L80" s="48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s="2" customFormat="1" ht="24.95" customHeight="1" hidden="1">
      <c r="A81" s="31"/>
      <c r="B81" s="32"/>
      <c r="C81" s="22" t="s">
        <v>140</v>
      </c>
      <c r="D81" s="33"/>
      <c r="E81" s="33"/>
      <c r="F81" s="33"/>
      <c r="G81" s="33"/>
      <c r="H81" s="33"/>
      <c r="I81" s="33"/>
      <c r="J81" s="33"/>
      <c r="K81" s="33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6.95" customHeight="1" hidden="1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12" customHeight="1" hidden="1">
      <c r="A83" s="31"/>
      <c r="B83" s="32"/>
      <c r="C83" s="27" t="s">
        <v>14</v>
      </c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26.25" customHeight="1" hidden="1">
      <c r="A84" s="31"/>
      <c r="B84" s="32"/>
      <c r="C84" s="33"/>
      <c r="D84" s="33"/>
      <c r="E84" s="303" t="str">
        <f>E7</f>
        <v>REKONSTRUKCE KŘIŽOVATKY ULIC CIHLÁŘSKÁ x MORAVSKÁ, CHOMUTOV</v>
      </c>
      <c r="F84" s="304"/>
      <c r="G84" s="304"/>
      <c r="H84" s="304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2:12" s="1" customFormat="1" ht="12" customHeight="1" hidden="1">
      <c r="B85" s="20"/>
      <c r="C85" s="27" t="s">
        <v>138</v>
      </c>
      <c r="D85" s="21"/>
      <c r="E85" s="21"/>
      <c r="F85" s="21"/>
      <c r="G85" s="21"/>
      <c r="H85" s="21"/>
      <c r="I85" s="21"/>
      <c r="J85" s="21"/>
      <c r="K85" s="21"/>
      <c r="L85" s="19"/>
    </row>
    <row r="86" spans="1:31" s="2" customFormat="1" ht="23.25" customHeight="1" hidden="1">
      <c r="A86" s="31"/>
      <c r="B86" s="32"/>
      <c r="C86" s="33"/>
      <c r="D86" s="33"/>
      <c r="E86" s="303" t="s">
        <v>574</v>
      </c>
      <c r="F86" s="302"/>
      <c r="G86" s="302"/>
      <c r="H86" s="302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7" t="s">
        <v>575</v>
      </c>
      <c r="D87" s="33"/>
      <c r="E87" s="33"/>
      <c r="F87" s="33"/>
      <c r="G87" s="33"/>
      <c r="H87" s="33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6.5" customHeight="1" hidden="1">
      <c r="A88" s="31"/>
      <c r="B88" s="32"/>
      <c r="C88" s="33"/>
      <c r="D88" s="33"/>
      <c r="E88" s="267" t="str">
        <f>E11</f>
        <v>SO 401,2,5 - Stavebně montážní práce</v>
      </c>
      <c r="F88" s="302"/>
      <c r="G88" s="302"/>
      <c r="H88" s="302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6.95" customHeight="1" hidden="1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2" customHeight="1" hidden="1">
      <c r="A90" s="31"/>
      <c r="B90" s="32"/>
      <c r="C90" s="27" t="s">
        <v>20</v>
      </c>
      <c r="D90" s="33"/>
      <c r="E90" s="33"/>
      <c r="F90" s="25" t="str">
        <f>F14</f>
        <v>Chomutov</v>
      </c>
      <c r="G90" s="33"/>
      <c r="H90" s="33"/>
      <c r="I90" s="27" t="s">
        <v>22</v>
      </c>
      <c r="J90" s="63">
        <f>IF(J14="","",J14)</f>
        <v>44539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6.9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5.7" customHeight="1" hidden="1">
      <c r="A92" s="31"/>
      <c r="B92" s="32"/>
      <c r="C92" s="27" t="s">
        <v>27</v>
      </c>
      <c r="D92" s="33"/>
      <c r="E92" s="33"/>
      <c r="F92" s="25" t="str">
        <f>E17</f>
        <v>Statutární město Chomutov</v>
      </c>
      <c r="G92" s="33"/>
      <c r="H92" s="33"/>
      <c r="I92" s="27" t="s">
        <v>35</v>
      </c>
      <c r="J92" s="29" t="str">
        <f>E23</f>
        <v>SWARCO TRAFFIC CZ s.r.o.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 hidden="1">
      <c r="A93" s="31"/>
      <c r="B93" s="32"/>
      <c r="C93" s="27" t="s">
        <v>33</v>
      </c>
      <c r="D93" s="33"/>
      <c r="E93" s="33"/>
      <c r="F93" s="25" t="str">
        <f>IF(E20="","",E20)</f>
        <v xml:space="preserve"> </v>
      </c>
      <c r="G93" s="33"/>
      <c r="H93" s="33"/>
      <c r="I93" s="27" t="s">
        <v>40</v>
      </c>
      <c r="J93" s="29" t="str">
        <f>E26</f>
        <v xml:space="preserve"> 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0.35" customHeight="1" hidden="1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29.25" customHeight="1" hidden="1">
      <c r="A95" s="31"/>
      <c r="B95" s="32"/>
      <c r="C95" s="149" t="s">
        <v>141</v>
      </c>
      <c r="D95" s="150"/>
      <c r="E95" s="150"/>
      <c r="F95" s="150"/>
      <c r="G95" s="150"/>
      <c r="H95" s="150"/>
      <c r="I95" s="150"/>
      <c r="J95" s="151" t="s">
        <v>142</v>
      </c>
      <c r="K95" s="150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10.35" customHeight="1" hidden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22.9" customHeight="1" hidden="1">
      <c r="A97" s="31"/>
      <c r="B97" s="32"/>
      <c r="C97" s="152" t="s">
        <v>143</v>
      </c>
      <c r="D97" s="33"/>
      <c r="E97" s="33"/>
      <c r="F97" s="33"/>
      <c r="G97" s="33"/>
      <c r="H97" s="33"/>
      <c r="I97" s="33"/>
      <c r="J97" s="81">
        <f>J127</f>
        <v>0</v>
      </c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U97" s="16" t="s">
        <v>144</v>
      </c>
    </row>
    <row r="98" spans="2:12" s="9" customFormat="1" ht="24.95" customHeight="1" hidden="1">
      <c r="B98" s="153"/>
      <c r="C98" s="154"/>
      <c r="D98" s="155" t="s">
        <v>623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624</v>
      </c>
      <c r="E99" s="161"/>
      <c r="F99" s="161"/>
      <c r="G99" s="161"/>
      <c r="H99" s="161"/>
      <c r="I99" s="161"/>
      <c r="J99" s="162">
        <f>J129</f>
        <v>0</v>
      </c>
      <c r="K99" s="101"/>
      <c r="L99" s="163"/>
    </row>
    <row r="100" spans="2:12" s="9" customFormat="1" ht="24.95" customHeight="1" hidden="1">
      <c r="B100" s="153"/>
      <c r="C100" s="154"/>
      <c r="D100" s="155" t="s">
        <v>625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10" customFormat="1" ht="19.9" customHeight="1" hidden="1">
      <c r="B101" s="159"/>
      <c r="C101" s="101"/>
      <c r="D101" s="160" t="s">
        <v>626</v>
      </c>
      <c r="E101" s="161"/>
      <c r="F101" s="161"/>
      <c r="G101" s="161"/>
      <c r="H101" s="161"/>
      <c r="I101" s="161"/>
      <c r="J101" s="162">
        <f>J142</f>
        <v>0</v>
      </c>
      <c r="K101" s="101"/>
      <c r="L101" s="163"/>
    </row>
    <row r="102" spans="2:12" s="10" customFormat="1" ht="19.9" customHeight="1" hidden="1">
      <c r="B102" s="159"/>
      <c r="C102" s="101"/>
      <c r="D102" s="160" t="s">
        <v>822</v>
      </c>
      <c r="E102" s="161"/>
      <c r="F102" s="161"/>
      <c r="G102" s="161"/>
      <c r="H102" s="161"/>
      <c r="I102" s="161"/>
      <c r="J102" s="162">
        <f>J147</f>
        <v>0</v>
      </c>
      <c r="K102" s="101"/>
      <c r="L102" s="163"/>
    </row>
    <row r="103" spans="2:12" s="10" customFormat="1" ht="19.9" customHeight="1" hidden="1">
      <c r="B103" s="159"/>
      <c r="C103" s="101"/>
      <c r="D103" s="160" t="s">
        <v>1003</v>
      </c>
      <c r="E103" s="161"/>
      <c r="F103" s="161"/>
      <c r="G103" s="161"/>
      <c r="H103" s="161"/>
      <c r="I103" s="161"/>
      <c r="J103" s="162">
        <f>J163</f>
        <v>0</v>
      </c>
      <c r="K103" s="101"/>
      <c r="L103" s="163"/>
    </row>
    <row r="104" spans="2:12" s="9" customFormat="1" ht="24.95" customHeight="1" hidden="1">
      <c r="B104" s="153"/>
      <c r="C104" s="154"/>
      <c r="D104" s="155" t="s">
        <v>576</v>
      </c>
      <c r="E104" s="156"/>
      <c r="F104" s="156"/>
      <c r="G104" s="156"/>
      <c r="H104" s="156"/>
      <c r="I104" s="156"/>
      <c r="J104" s="157">
        <f>J206</f>
        <v>0</v>
      </c>
      <c r="K104" s="154"/>
      <c r="L104" s="158"/>
    </row>
    <row r="105" spans="2:12" s="10" customFormat="1" ht="19.9" customHeight="1" hidden="1">
      <c r="B105" s="159"/>
      <c r="C105" s="101"/>
      <c r="D105" s="160" t="s">
        <v>1004</v>
      </c>
      <c r="E105" s="161"/>
      <c r="F105" s="161"/>
      <c r="G105" s="161"/>
      <c r="H105" s="161"/>
      <c r="I105" s="161"/>
      <c r="J105" s="162">
        <f>J207</f>
        <v>0</v>
      </c>
      <c r="K105" s="101"/>
      <c r="L105" s="163"/>
    </row>
    <row r="106" spans="1:31" s="2" customFormat="1" ht="21.75" customHeight="1" hidden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2" hidden="1"/>
    <row r="109" ht="12" hidden="1"/>
    <row r="110" ht="12" hidden="1"/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2" t="s">
        <v>153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7" t="s">
        <v>14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6.25" customHeight="1">
      <c r="A115" s="31"/>
      <c r="B115" s="32"/>
      <c r="C115" s="33"/>
      <c r="D115" s="33"/>
      <c r="E115" s="303" t="str">
        <f>E7</f>
        <v>REKONSTRUKCE KŘIŽOVATKY ULIC CIHLÁŘSKÁ x MORAVSKÁ, CHOMUTOV</v>
      </c>
      <c r="F115" s="304"/>
      <c r="G115" s="304"/>
      <c r="H115" s="30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2:12" s="1" customFormat="1" ht="12" customHeight="1">
      <c r="B116" s="20"/>
      <c r="C116" s="27" t="s">
        <v>138</v>
      </c>
      <c r="D116" s="21"/>
      <c r="E116" s="21"/>
      <c r="F116" s="21"/>
      <c r="G116" s="21"/>
      <c r="H116" s="21"/>
      <c r="I116" s="21"/>
      <c r="J116" s="21"/>
      <c r="K116" s="21"/>
      <c r="L116" s="19"/>
    </row>
    <row r="117" spans="1:31" s="2" customFormat="1" ht="23.25" customHeight="1">
      <c r="A117" s="31"/>
      <c r="B117" s="32"/>
      <c r="C117" s="33"/>
      <c r="D117" s="33"/>
      <c r="E117" s="303" t="s">
        <v>1376</v>
      </c>
      <c r="F117" s="302"/>
      <c r="G117" s="302"/>
      <c r="H117" s="302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7" t="s">
        <v>575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3"/>
      <c r="D119" s="33"/>
      <c r="E119" s="267" t="str">
        <f>E11</f>
        <v>SO 401,2,5 - Stavebně montážní práce</v>
      </c>
      <c r="F119" s="302"/>
      <c r="G119" s="302"/>
      <c r="H119" s="302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7" t="s">
        <v>20</v>
      </c>
      <c r="D121" s="33"/>
      <c r="E121" s="33"/>
      <c r="F121" s="25" t="str">
        <f>F14</f>
        <v>Chomutov</v>
      </c>
      <c r="G121" s="33"/>
      <c r="H121" s="33"/>
      <c r="I121" s="27" t="s">
        <v>22</v>
      </c>
      <c r="J121" s="63">
        <f>IF(J14="","",J14)</f>
        <v>44539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5.7" customHeight="1">
      <c r="A123" s="31"/>
      <c r="B123" s="32"/>
      <c r="C123" s="27" t="s">
        <v>27</v>
      </c>
      <c r="D123" s="33"/>
      <c r="E123" s="33"/>
      <c r="F123" s="25" t="str">
        <f>E17</f>
        <v>Statutární město Chomutov</v>
      </c>
      <c r="G123" s="33"/>
      <c r="H123" s="33"/>
      <c r="I123" s="27" t="s">
        <v>35</v>
      </c>
      <c r="J123" s="29" t="str">
        <f>E23</f>
        <v>SWARCO TRAFFIC CZ s.r.o.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5.2" customHeight="1">
      <c r="A124" s="31"/>
      <c r="B124" s="32"/>
      <c r="C124" s="27" t="s">
        <v>33</v>
      </c>
      <c r="D124" s="33"/>
      <c r="E124" s="33"/>
      <c r="F124" s="25" t="str">
        <f>IF(E20="","",E20)</f>
        <v xml:space="preserve"> </v>
      </c>
      <c r="G124" s="33"/>
      <c r="H124" s="33"/>
      <c r="I124" s="27" t="s">
        <v>40</v>
      </c>
      <c r="J124" s="29" t="str">
        <f>E26</f>
        <v xml:space="preserve"> 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11" customFormat="1" ht="29.25" customHeight="1">
      <c r="A126" s="164"/>
      <c r="B126" s="165"/>
      <c r="C126" s="166" t="s">
        <v>154</v>
      </c>
      <c r="D126" s="167" t="s">
        <v>67</v>
      </c>
      <c r="E126" s="167" t="s">
        <v>63</v>
      </c>
      <c r="F126" s="167" t="s">
        <v>64</v>
      </c>
      <c r="G126" s="167" t="s">
        <v>155</v>
      </c>
      <c r="H126" s="167" t="s">
        <v>156</v>
      </c>
      <c r="I126" s="167" t="s">
        <v>157</v>
      </c>
      <c r="J126" s="168" t="s">
        <v>142</v>
      </c>
      <c r="K126" s="169" t="s">
        <v>158</v>
      </c>
      <c r="L126" s="170"/>
      <c r="M126" s="72" t="s">
        <v>1</v>
      </c>
      <c r="N126" s="73" t="s">
        <v>46</v>
      </c>
      <c r="O126" s="73" t="s">
        <v>159</v>
      </c>
      <c r="P126" s="73" t="s">
        <v>160</v>
      </c>
      <c r="Q126" s="73" t="s">
        <v>161</v>
      </c>
      <c r="R126" s="73" t="s">
        <v>162</v>
      </c>
      <c r="S126" s="73" t="s">
        <v>163</v>
      </c>
      <c r="T126" s="74" t="s">
        <v>164</v>
      </c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</row>
    <row r="127" spans="1:63" s="2" customFormat="1" ht="22.9" customHeight="1">
      <c r="A127" s="31"/>
      <c r="B127" s="32"/>
      <c r="C127" s="79" t="s">
        <v>165</v>
      </c>
      <c r="D127" s="33"/>
      <c r="E127" s="33"/>
      <c r="F127" s="33"/>
      <c r="G127" s="33"/>
      <c r="H127" s="33"/>
      <c r="I127" s="33"/>
      <c r="J127" s="171">
        <f>BK127</f>
        <v>0</v>
      </c>
      <c r="K127" s="33"/>
      <c r="L127" s="36"/>
      <c r="M127" s="75"/>
      <c r="N127" s="172"/>
      <c r="O127" s="76"/>
      <c r="P127" s="173">
        <f>P128+P141+P206</f>
        <v>121.224495</v>
      </c>
      <c r="Q127" s="76"/>
      <c r="R127" s="173">
        <f>R128+R141+R206</f>
        <v>-115.198435</v>
      </c>
      <c r="S127" s="76"/>
      <c r="T127" s="174">
        <f>T128+T141+T206</f>
        <v>-124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81</v>
      </c>
      <c r="AU127" s="16" t="s">
        <v>144</v>
      </c>
      <c r="BK127" s="175">
        <f>BK128+BK141+BK206</f>
        <v>0</v>
      </c>
    </row>
    <row r="128" spans="2:63" s="12" customFormat="1" ht="25.9" customHeight="1">
      <c r="B128" s="176"/>
      <c r="C128" s="177"/>
      <c r="D128" s="178" t="s">
        <v>81</v>
      </c>
      <c r="E128" s="179" t="s">
        <v>628</v>
      </c>
      <c r="F128" s="179" t="s">
        <v>629</v>
      </c>
      <c r="G128" s="177"/>
      <c r="H128" s="177"/>
      <c r="I128" s="177"/>
      <c r="J128" s="180">
        <f>BK128</f>
        <v>0</v>
      </c>
      <c r="K128" s="177"/>
      <c r="L128" s="181"/>
      <c r="M128" s="182"/>
      <c r="N128" s="183"/>
      <c r="O128" s="183"/>
      <c r="P128" s="184">
        <f>P129</f>
        <v>69.914</v>
      </c>
      <c r="Q128" s="183"/>
      <c r="R128" s="184">
        <f>R129</f>
        <v>0</v>
      </c>
      <c r="S128" s="183"/>
      <c r="T128" s="185">
        <f>T129</f>
        <v>0</v>
      </c>
      <c r="AR128" s="186" t="s">
        <v>92</v>
      </c>
      <c r="AT128" s="187" t="s">
        <v>81</v>
      </c>
      <c r="AU128" s="187" t="s">
        <v>82</v>
      </c>
      <c r="AY128" s="186" t="s">
        <v>168</v>
      </c>
      <c r="BK128" s="188">
        <f>BK129</f>
        <v>0</v>
      </c>
    </row>
    <row r="129" spans="2:63" s="12" customFormat="1" ht="22.9" customHeight="1">
      <c r="B129" s="176"/>
      <c r="C129" s="177"/>
      <c r="D129" s="178" t="s">
        <v>81</v>
      </c>
      <c r="E129" s="189" t="s">
        <v>630</v>
      </c>
      <c r="F129" s="189" t="s">
        <v>631</v>
      </c>
      <c r="G129" s="177"/>
      <c r="H129" s="177"/>
      <c r="I129" s="177"/>
      <c r="J129" s="190">
        <f>BK129</f>
        <v>0</v>
      </c>
      <c r="K129" s="177"/>
      <c r="L129" s="181"/>
      <c r="M129" s="182"/>
      <c r="N129" s="183"/>
      <c r="O129" s="183"/>
      <c r="P129" s="184">
        <f>SUM(P130:P140)</f>
        <v>69.914</v>
      </c>
      <c r="Q129" s="183"/>
      <c r="R129" s="184">
        <f>SUM(R130:R140)</f>
        <v>0</v>
      </c>
      <c r="S129" s="183"/>
      <c r="T129" s="185">
        <f>SUM(T130:T140)</f>
        <v>0</v>
      </c>
      <c r="AR129" s="186" t="s">
        <v>92</v>
      </c>
      <c r="AT129" s="187" t="s">
        <v>81</v>
      </c>
      <c r="AU129" s="187" t="s">
        <v>90</v>
      </c>
      <c r="AY129" s="186" t="s">
        <v>168</v>
      </c>
      <c r="BK129" s="188">
        <f>SUM(BK130:BK140)</f>
        <v>0</v>
      </c>
    </row>
    <row r="130" spans="1:65" s="2" customFormat="1" ht="21.75" customHeight="1">
      <c r="A130" s="31"/>
      <c r="B130" s="32"/>
      <c r="C130" s="191" t="s">
        <v>90</v>
      </c>
      <c r="D130" s="191" t="s">
        <v>170</v>
      </c>
      <c r="E130" s="192" t="s">
        <v>1005</v>
      </c>
      <c r="F130" s="193" t="s">
        <v>1006</v>
      </c>
      <c r="G130" s="194" t="s">
        <v>218</v>
      </c>
      <c r="H130" s="195">
        <v>45</v>
      </c>
      <c r="I130" s="196"/>
      <c r="J130" s="196">
        <f>ROUND(I130*H130,2)</f>
        <v>0</v>
      </c>
      <c r="K130" s="197"/>
      <c r="L130" s="36"/>
      <c r="M130" s="198" t="s">
        <v>1</v>
      </c>
      <c r="N130" s="199" t="s">
        <v>47</v>
      </c>
      <c r="O130" s="200">
        <v>0.098</v>
      </c>
      <c r="P130" s="200">
        <f>O130*H130</f>
        <v>4.41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239</v>
      </c>
      <c r="AT130" s="202" t="s">
        <v>170</v>
      </c>
      <c r="AU130" s="202" t="s">
        <v>92</v>
      </c>
      <c r="AY130" s="16" t="s">
        <v>168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6" t="s">
        <v>90</v>
      </c>
      <c r="BK130" s="203">
        <f>ROUND(I130*H130,2)</f>
        <v>0</v>
      </c>
      <c r="BL130" s="16" t="s">
        <v>239</v>
      </c>
      <c r="BM130" s="202" t="s">
        <v>1007</v>
      </c>
    </row>
    <row r="131" spans="2:51" s="13" customFormat="1" ht="12">
      <c r="B131" s="204"/>
      <c r="C131" s="205"/>
      <c r="D131" s="206" t="s">
        <v>174</v>
      </c>
      <c r="E131" s="207" t="s">
        <v>1</v>
      </c>
      <c r="F131" s="208" t="s">
        <v>739</v>
      </c>
      <c r="G131" s="205"/>
      <c r="H131" s="209">
        <v>45</v>
      </c>
      <c r="I131" s="205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174</v>
      </c>
      <c r="AU131" s="214" t="s">
        <v>92</v>
      </c>
      <c r="AV131" s="13" t="s">
        <v>92</v>
      </c>
      <c r="AW131" s="13" t="s">
        <v>39</v>
      </c>
      <c r="AX131" s="13" t="s">
        <v>90</v>
      </c>
      <c r="AY131" s="214" t="s">
        <v>168</v>
      </c>
    </row>
    <row r="132" spans="1:65" s="2" customFormat="1" ht="21.75" customHeight="1">
      <c r="A132" s="31"/>
      <c r="B132" s="32"/>
      <c r="C132" s="191" t="s">
        <v>92</v>
      </c>
      <c r="D132" s="191" t="s">
        <v>170</v>
      </c>
      <c r="E132" s="192" t="s">
        <v>1008</v>
      </c>
      <c r="F132" s="193" t="s">
        <v>1009</v>
      </c>
      <c r="G132" s="194" t="s">
        <v>218</v>
      </c>
      <c r="H132" s="195">
        <v>15</v>
      </c>
      <c r="I132" s="196"/>
      <c r="J132" s="196">
        <f>ROUND(I132*H132,2)</f>
        <v>0</v>
      </c>
      <c r="K132" s="197"/>
      <c r="L132" s="36"/>
      <c r="M132" s="198" t="s">
        <v>1</v>
      </c>
      <c r="N132" s="199" t="s">
        <v>47</v>
      </c>
      <c r="O132" s="200">
        <v>0.116</v>
      </c>
      <c r="P132" s="200">
        <f>O132*H132</f>
        <v>1.74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239</v>
      </c>
      <c r="AT132" s="202" t="s">
        <v>170</v>
      </c>
      <c r="AU132" s="202" t="s">
        <v>92</v>
      </c>
      <c r="AY132" s="16" t="s">
        <v>168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6" t="s">
        <v>90</v>
      </c>
      <c r="BK132" s="203">
        <f>ROUND(I132*H132,2)</f>
        <v>0</v>
      </c>
      <c r="BL132" s="16" t="s">
        <v>239</v>
      </c>
      <c r="BM132" s="202" t="s">
        <v>1010</v>
      </c>
    </row>
    <row r="133" spans="2:51" s="13" customFormat="1" ht="12">
      <c r="B133" s="204"/>
      <c r="C133" s="205"/>
      <c r="D133" s="206" t="s">
        <v>174</v>
      </c>
      <c r="E133" s="207" t="s">
        <v>1</v>
      </c>
      <c r="F133" s="208" t="s">
        <v>735</v>
      </c>
      <c r="G133" s="205"/>
      <c r="H133" s="209">
        <v>15</v>
      </c>
      <c r="I133" s="205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174</v>
      </c>
      <c r="AU133" s="214" t="s">
        <v>92</v>
      </c>
      <c r="AV133" s="13" t="s">
        <v>92</v>
      </c>
      <c r="AW133" s="13" t="s">
        <v>39</v>
      </c>
      <c r="AX133" s="13" t="s">
        <v>90</v>
      </c>
      <c r="AY133" s="214" t="s">
        <v>168</v>
      </c>
    </row>
    <row r="134" spans="1:65" s="2" customFormat="1" ht="21.75" customHeight="1">
      <c r="A134" s="31"/>
      <c r="B134" s="32"/>
      <c r="C134" s="191" t="s">
        <v>103</v>
      </c>
      <c r="D134" s="191" t="s">
        <v>170</v>
      </c>
      <c r="E134" s="192" t="s">
        <v>1011</v>
      </c>
      <c r="F134" s="193" t="s">
        <v>1012</v>
      </c>
      <c r="G134" s="194" t="s">
        <v>218</v>
      </c>
      <c r="H134" s="195">
        <v>270</v>
      </c>
      <c r="I134" s="196"/>
      <c r="J134" s="196">
        <f>ROUND(I134*H134,2)</f>
        <v>0</v>
      </c>
      <c r="K134" s="197"/>
      <c r="L134" s="36"/>
      <c r="M134" s="198" t="s">
        <v>1</v>
      </c>
      <c r="N134" s="199" t="s">
        <v>47</v>
      </c>
      <c r="O134" s="200">
        <v>0.138</v>
      </c>
      <c r="P134" s="200">
        <f>O134*H134</f>
        <v>37.260000000000005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239</v>
      </c>
      <c r="AT134" s="202" t="s">
        <v>170</v>
      </c>
      <c r="AU134" s="202" t="s">
        <v>92</v>
      </c>
      <c r="AY134" s="16" t="s">
        <v>168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6" t="s">
        <v>90</v>
      </c>
      <c r="BK134" s="203">
        <f>ROUND(I134*H134,2)</f>
        <v>0</v>
      </c>
      <c r="BL134" s="16" t="s">
        <v>239</v>
      </c>
      <c r="BM134" s="202" t="s">
        <v>1013</v>
      </c>
    </row>
    <row r="135" spans="2:51" s="13" customFormat="1" ht="12">
      <c r="B135" s="204"/>
      <c r="C135" s="205"/>
      <c r="D135" s="206" t="s">
        <v>174</v>
      </c>
      <c r="E135" s="207" t="s">
        <v>1</v>
      </c>
      <c r="F135" s="208" t="s">
        <v>743</v>
      </c>
      <c r="G135" s="205"/>
      <c r="H135" s="209">
        <v>270</v>
      </c>
      <c r="I135" s="205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174</v>
      </c>
      <c r="AU135" s="214" t="s">
        <v>92</v>
      </c>
      <c r="AV135" s="13" t="s">
        <v>92</v>
      </c>
      <c r="AW135" s="13" t="s">
        <v>39</v>
      </c>
      <c r="AX135" s="13" t="s">
        <v>90</v>
      </c>
      <c r="AY135" s="214" t="s">
        <v>168</v>
      </c>
    </row>
    <row r="136" spans="1:65" s="2" customFormat="1" ht="21.75" customHeight="1">
      <c r="A136" s="31"/>
      <c r="B136" s="32"/>
      <c r="C136" s="191" t="s">
        <v>106</v>
      </c>
      <c r="D136" s="191" t="s">
        <v>170</v>
      </c>
      <c r="E136" s="192" t="s">
        <v>1014</v>
      </c>
      <c r="F136" s="193" t="s">
        <v>1015</v>
      </c>
      <c r="G136" s="194" t="s">
        <v>218</v>
      </c>
      <c r="H136" s="195">
        <v>95</v>
      </c>
      <c r="I136" s="196"/>
      <c r="J136" s="196">
        <f>ROUND(I136*H136,2)</f>
        <v>0</v>
      </c>
      <c r="K136" s="197"/>
      <c r="L136" s="36"/>
      <c r="M136" s="198" t="s">
        <v>1</v>
      </c>
      <c r="N136" s="199" t="s">
        <v>47</v>
      </c>
      <c r="O136" s="200">
        <v>0.104</v>
      </c>
      <c r="P136" s="200">
        <f>O136*H136</f>
        <v>9.879999999999999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239</v>
      </c>
      <c r="AT136" s="202" t="s">
        <v>170</v>
      </c>
      <c r="AU136" s="202" t="s">
        <v>92</v>
      </c>
      <c r="AY136" s="16" t="s">
        <v>168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6" t="s">
        <v>90</v>
      </c>
      <c r="BK136" s="203">
        <f>ROUND(I136*H136,2)</f>
        <v>0</v>
      </c>
      <c r="BL136" s="16" t="s">
        <v>239</v>
      </c>
      <c r="BM136" s="202" t="s">
        <v>1016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727</v>
      </c>
      <c r="G137" s="205"/>
      <c r="H137" s="209">
        <v>95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92</v>
      </c>
      <c r="AV137" s="13" t="s">
        <v>92</v>
      </c>
      <c r="AW137" s="13" t="s">
        <v>39</v>
      </c>
      <c r="AX137" s="13" t="s">
        <v>90</v>
      </c>
      <c r="AY137" s="214" t="s">
        <v>168</v>
      </c>
    </row>
    <row r="138" spans="1:65" s="2" customFormat="1" ht="21.75" customHeight="1">
      <c r="A138" s="31"/>
      <c r="B138" s="32"/>
      <c r="C138" s="191" t="s">
        <v>109</v>
      </c>
      <c r="D138" s="191" t="s">
        <v>170</v>
      </c>
      <c r="E138" s="192" t="s">
        <v>1017</v>
      </c>
      <c r="F138" s="193" t="s">
        <v>1018</v>
      </c>
      <c r="G138" s="194" t="s">
        <v>218</v>
      </c>
      <c r="H138" s="195">
        <v>140</v>
      </c>
      <c r="I138" s="196"/>
      <c r="J138" s="196">
        <f>ROUND(I138*H138,2)</f>
        <v>0</v>
      </c>
      <c r="K138" s="197"/>
      <c r="L138" s="36"/>
      <c r="M138" s="198" t="s">
        <v>1</v>
      </c>
      <c r="N138" s="199" t="s">
        <v>47</v>
      </c>
      <c r="O138" s="200">
        <v>0.116</v>
      </c>
      <c r="P138" s="200">
        <f>O138*H138</f>
        <v>16.240000000000002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239</v>
      </c>
      <c r="AT138" s="202" t="s">
        <v>170</v>
      </c>
      <c r="AU138" s="202" t="s">
        <v>92</v>
      </c>
      <c r="AY138" s="16" t="s">
        <v>168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6" t="s">
        <v>90</v>
      </c>
      <c r="BK138" s="203">
        <f>ROUND(I138*H138,2)</f>
        <v>0</v>
      </c>
      <c r="BL138" s="16" t="s">
        <v>239</v>
      </c>
      <c r="BM138" s="202" t="s">
        <v>1019</v>
      </c>
    </row>
    <row r="139" spans="2:51" s="13" customFormat="1" ht="12">
      <c r="B139" s="204"/>
      <c r="C139" s="205"/>
      <c r="D139" s="206" t="s">
        <v>174</v>
      </c>
      <c r="E139" s="207" t="s">
        <v>1</v>
      </c>
      <c r="F139" s="208" t="s">
        <v>731</v>
      </c>
      <c r="G139" s="205"/>
      <c r="H139" s="209">
        <v>140</v>
      </c>
      <c r="I139" s="205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174</v>
      </c>
      <c r="AU139" s="214" t="s">
        <v>92</v>
      </c>
      <c r="AV139" s="13" t="s">
        <v>92</v>
      </c>
      <c r="AW139" s="13" t="s">
        <v>39</v>
      </c>
      <c r="AX139" s="13" t="s">
        <v>90</v>
      </c>
      <c r="AY139" s="214" t="s">
        <v>168</v>
      </c>
    </row>
    <row r="140" spans="1:65" s="2" customFormat="1" ht="21.75" customHeight="1">
      <c r="A140" s="31"/>
      <c r="B140" s="32"/>
      <c r="C140" s="191" t="s">
        <v>194</v>
      </c>
      <c r="D140" s="191" t="s">
        <v>170</v>
      </c>
      <c r="E140" s="192" t="s">
        <v>1020</v>
      </c>
      <c r="F140" s="193" t="s">
        <v>1021</v>
      </c>
      <c r="G140" s="194" t="s">
        <v>346</v>
      </c>
      <c r="H140" s="195">
        <v>1</v>
      </c>
      <c r="I140" s="196"/>
      <c r="J140" s="196">
        <f>ROUND(I140*H140,2)</f>
        <v>0</v>
      </c>
      <c r="K140" s="197"/>
      <c r="L140" s="36"/>
      <c r="M140" s="198" t="s">
        <v>1</v>
      </c>
      <c r="N140" s="199" t="s">
        <v>47</v>
      </c>
      <c r="O140" s="200">
        <v>0.384</v>
      </c>
      <c r="P140" s="200">
        <f>O140*H140</f>
        <v>0.384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239</v>
      </c>
      <c r="AT140" s="202" t="s">
        <v>170</v>
      </c>
      <c r="AU140" s="202" t="s">
        <v>92</v>
      </c>
      <c r="AY140" s="16" t="s">
        <v>168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6" t="s">
        <v>90</v>
      </c>
      <c r="BK140" s="203">
        <f>ROUND(I140*H140,2)</f>
        <v>0</v>
      </c>
      <c r="BL140" s="16" t="s">
        <v>239</v>
      </c>
      <c r="BM140" s="202" t="s">
        <v>1022</v>
      </c>
    </row>
    <row r="141" spans="2:63" s="12" customFormat="1" ht="25.9" customHeight="1">
      <c r="B141" s="176"/>
      <c r="C141" s="177"/>
      <c r="D141" s="178" t="s">
        <v>81</v>
      </c>
      <c r="E141" s="179" t="s">
        <v>233</v>
      </c>
      <c r="F141" s="179" t="s">
        <v>635</v>
      </c>
      <c r="G141" s="177"/>
      <c r="H141" s="177"/>
      <c r="I141" s="177"/>
      <c r="J141" s="180">
        <f>BK141</f>
        <v>0</v>
      </c>
      <c r="K141" s="177"/>
      <c r="L141" s="181"/>
      <c r="M141" s="182"/>
      <c r="N141" s="183"/>
      <c r="O141" s="183"/>
      <c r="P141" s="184">
        <f>P142+P147+P163</f>
        <v>51.310495</v>
      </c>
      <c r="Q141" s="183"/>
      <c r="R141" s="184">
        <f>R142+R147+R163</f>
        <v>-115.198435</v>
      </c>
      <c r="S141" s="183"/>
      <c r="T141" s="185">
        <f>T142+T147+T163</f>
        <v>-124</v>
      </c>
      <c r="AR141" s="186" t="s">
        <v>103</v>
      </c>
      <c r="AT141" s="187" t="s">
        <v>81</v>
      </c>
      <c r="AU141" s="187" t="s">
        <v>82</v>
      </c>
      <c r="AY141" s="186" t="s">
        <v>168</v>
      </c>
      <c r="BK141" s="188">
        <f>BK142+BK147+BK163</f>
        <v>0</v>
      </c>
    </row>
    <row r="142" spans="2:63" s="12" customFormat="1" ht="22.9" customHeight="1">
      <c r="B142" s="176"/>
      <c r="C142" s="177"/>
      <c r="D142" s="178" t="s">
        <v>81</v>
      </c>
      <c r="E142" s="189" t="s">
        <v>636</v>
      </c>
      <c r="F142" s="189" t="s">
        <v>637</v>
      </c>
      <c r="G142" s="177"/>
      <c r="H142" s="177"/>
      <c r="I142" s="177"/>
      <c r="J142" s="190">
        <f>BK142</f>
        <v>0</v>
      </c>
      <c r="K142" s="177"/>
      <c r="L142" s="181"/>
      <c r="M142" s="182"/>
      <c r="N142" s="183"/>
      <c r="O142" s="183"/>
      <c r="P142" s="184">
        <f>SUM(P143:P146)</f>
        <v>29.52</v>
      </c>
      <c r="Q142" s="183"/>
      <c r="R142" s="184">
        <f>SUM(R143:R146)</f>
        <v>0</v>
      </c>
      <c r="S142" s="183"/>
      <c r="T142" s="185">
        <f>SUM(T143:T146)</f>
        <v>0</v>
      </c>
      <c r="AR142" s="186" t="s">
        <v>103</v>
      </c>
      <c r="AT142" s="187" t="s">
        <v>81</v>
      </c>
      <c r="AU142" s="187" t="s">
        <v>90</v>
      </c>
      <c r="AY142" s="186" t="s">
        <v>168</v>
      </c>
      <c r="BK142" s="188">
        <f>SUM(BK143:BK146)</f>
        <v>0</v>
      </c>
    </row>
    <row r="143" spans="1:65" s="2" customFormat="1" ht="33" customHeight="1">
      <c r="A143" s="31"/>
      <c r="B143" s="32"/>
      <c r="C143" s="191" t="s">
        <v>199</v>
      </c>
      <c r="D143" s="191" t="s">
        <v>170</v>
      </c>
      <c r="E143" s="192" t="s">
        <v>1023</v>
      </c>
      <c r="F143" s="193" t="s">
        <v>1024</v>
      </c>
      <c r="G143" s="194" t="s">
        <v>218</v>
      </c>
      <c r="H143" s="195">
        <v>240</v>
      </c>
      <c r="I143" s="196"/>
      <c r="J143" s="196">
        <f>ROUND(I143*H143,2)</f>
        <v>0</v>
      </c>
      <c r="K143" s="197"/>
      <c r="L143" s="36"/>
      <c r="M143" s="198" t="s">
        <v>1</v>
      </c>
      <c r="N143" s="199" t="s">
        <v>47</v>
      </c>
      <c r="O143" s="200">
        <v>0.123</v>
      </c>
      <c r="P143" s="200">
        <f>O143*H143</f>
        <v>29.52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640</v>
      </c>
      <c r="AT143" s="202" t="s">
        <v>170</v>
      </c>
      <c r="AU143" s="202" t="s">
        <v>92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640</v>
      </c>
      <c r="BM143" s="202" t="s">
        <v>1025</v>
      </c>
    </row>
    <row r="144" spans="2:51" s="13" customFormat="1" ht="12">
      <c r="B144" s="204"/>
      <c r="C144" s="205"/>
      <c r="D144" s="206" t="s">
        <v>174</v>
      </c>
      <c r="E144" s="207" t="s">
        <v>1</v>
      </c>
      <c r="F144" s="208" t="s">
        <v>1026</v>
      </c>
      <c r="G144" s="205"/>
      <c r="H144" s="209">
        <v>92</v>
      </c>
      <c r="I144" s="205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174</v>
      </c>
      <c r="AU144" s="214" t="s">
        <v>92</v>
      </c>
      <c r="AV144" s="13" t="s">
        <v>92</v>
      </c>
      <c r="AW144" s="13" t="s">
        <v>39</v>
      </c>
      <c r="AX144" s="13" t="s">
        <v>82</v>
      </c>
      <c r="AY144" s="214" t="s">
        <v>168</v>
      </c>
    </row>
    <row r="145" spans="2:51" s="13" customFormat="1" ht="12">
      <c r="B145" s="204"/>
      <c r="C145" s="205"/>
      <c r="D145" s="206" t="s">
        <v>174</v>
      </c>
      <c r="E145" s="207" t="s">
        <v>1</v>
      </c>
      <c r="F145" s="208" t="s">
        <v>700</v>
      </c>
      <c r="G145" s="205"/>
      <c r="H145" s="209">
        <v>148</v>
      </c>
      <c r="I145" s="205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174</v>
      </c>
      <c r="AU145" s="214" t="s">
        <v>92</v>
      </c>
      <c r="AV145" s="13" t="s">
        <v>92</v>
      </c>
      <c r="AW145" s="13" t="s">
        <v>39</v>
      </c>
      <c r="AX145" s="13" t="s">
        <v>82</v>
      </c>
      <c r="AY145" s="214" t="s">
        <v>168</v>
      </c>
    </row>
    <row r="146" spans="2:51" s="14" customFormat="1" ht="12">
      <c r="B146" s="215"/>
      <c r="C146" s="216"/>
      <c r="D146" s="206" t="s">
        <v>174</v>
      </c>
      <c r="E146" s="217" t="s">
        <v>1</v>
      </c>
      <c r="F146" s="218" t="s">
        <v>189</v>
      </c>
      <c r="G146" s="216"/>
      <c r="H146" s="219">
        <v>240</v>
      </c>
      <c r="I146" s="216"/>
      <c r="J146" s="216"/>
      <c r="K146" s="216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174</v>
      </c>
      <c r="AU146" s="224" t="s">
        <v>92</v>
      </c>
      <c r="AV146" s="14" t="s">
        <v>106</v>
      </c>
      <c r="AW146" s="14" t="s">
        <v>39</v>
      </c>
      <c r="AX146" s="14" t="s">
        <v>90</v>
      </c>
      <c r="AY146" s="224" t="s">
        <v>168</v>
      </c>
    </row>
    <row r="147" spans="2:63" s="12" customFormat="1" ht="22.9" customHeight="1">
      <c r="B147" s="176"/>
      <c r="C147" s="177"/>
      <c r="D147" s="178" t="s">
        <v>81</v>
      </c>
      <c r="E147" s="189" t="s">
        <v>760</v>
      </c>
      <c r="F147" s="189" t="s">
        <v>834</v>
      </c>
      <c r="G147" s="177"/>
      <c r="H147" s="177"/>
      <c r="I147" s="177"/>
      <c r="J147" s="190">
        <f>BK147</f>
        <v>0</v>
      </c>
      <c r="K147" s="177"/>
      <c r="L147" s="181"/>
      <c r="M147" s="182"/>
      <c r="N147" s="183"/>
      <c r="O147" s="183"/>
      <c r="P147" s="184">
        <f>SUM(P148:P162)</f>
        <v>-53.32199999999999</v>
      </c>
      <c r="Q147" s="183"/>
      <c r="R147" s="184">
        <f>SUM(R148:R162)</f>
        <v>-115.1994</v>
      </c>
      <c r="S147" s="183"/>
      <c r="T147" s="185">
        <f>SUM(T148:T162)</f>
        <v>-124</v>
      </c>
      <c r="AR147" s="186" t="s">
        <v>103</v>
      </c>
      <c r="AT147" s="187" t="s">
        <v>81</v>
      </c>
      <c r="AU147" s="187" t="s">
        <v>90</v>
      </c>
      <c r="AY147" s="186" t="s">
        <v>168</v>
      </c>
      <c r="BK147" s="188">
        <f>SUM(BK148:BK162)</f>
        <v>0</v>
      </c>
    </row>
    <row r="148" spans="1:65" s="2" customFormat="1" ht="21.75" customHeight="1">
      <c r="A148" s="31"/>
      <c r="B148" s="32"/>
      <c r="C148" s="191" t="s">
        <v>203</v>
      </c>
      <c r="D148" s="191" t="s">
        <v>170</v>
      </c>
      <c r="E148" s="192" t="s">
        <v>1027</v>
      </c>
      <c r="F148" s="193" t="s">
        <v>1028</v>
      </c>
      <c r="G148" s="194" t="s">
        <v>218</v>
      </c>
      <c r="H148" s="195">
        <v>94.2</v>
      </c>
      <c r="I148" s="196"/>
      <c r="J148" s="196">
        <f>ROUND(I148*H148,2)</f>
        <v>0</v>
      </c>
      <c r="K148" s="197"/>
      <c r="L148" s="36"/>
      <c r="M148" s="198" t="s">
        <v>1</v>
      </c>
      <c r="N148" s="199" t="s">
        <v>47</v>
      </c>
      <c r="O148" s="200">
        <v>0.09</v>
      </c>
      <c r="P148" s="200">
        <f>O148*H148</f>
        <v>8.478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640</v>
      </c>
      <c r="AT148" s="202" t="s">
        <v>170</v>
      </c>
      <c r="AU148" s="202" t="s">
        <v>92</v>
      </c>
      <c r="AY148" s="16" t="s">
        <v>168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6" t="s">
        <v>90</v>
      </c>
      <c r="BK148" s="203">
        <f>ROUND(I148*H148,2)</f>
        <v>0</v>
      </c>
      <c r="BL148" s="16" t="s">
        <v>640</v>
      </c>
      <c r="BM148" s="202" t="s">
        <v>1029</v>
      </c>
    </row>
    <row r="149" spans="2:51" s="13" customFormat="1" ht="12">
      <c r="B149" s="204"/>
      <c r="C149" s="205"/>
      <c r="D149" s="206" t="s">
        <v>174</v>
      </c>
      <c r="E149" s="207" t="s">
        <v>1</v>
      </c>
      <c r="F149" s="208" t="s">
        <v>704</v>
      </c>
      <c r="G149" s="205"/>
      <c r="H149" s="209">
        <v>94.2</v>
      </c>
      <c r="I149" s="205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174</v>
      </c>
      <c r="AU149" s="214" t="s">
        <v>92</v>
      </c>
      <c r="AV149" s="13" t="s">
        <v>92</v>
      </c>
      <c r="AW149" s="13" t="s">
        <v>39</v>
      </c>
      <c r="AX149" s="13" t="s">
        <v>90</v>
      </c>
      <c r="AY149" s="214" t="s">
        <v>168</v>
      </c>
    </row>
    <row r="150" spans="1:65" s="2" customFormat="1" ht="21.75" customHeight="1">
      <c r="A150" s="31"/>
      <c r="B150" s="32"/>
      <c r="C150" s="191" t="s">
        <v>207</v>
      </c>
      <c r="D150" s="191" t="s">
        <v>170</v>
      </c>
      <c r="E150" s="192" t="s">
        <v>1030</v>
      </c>
      <c r="F150" s="193" t="s">
        <v>1031</v>
      </c>
      <c r="G150" s="194" t="s">
        <v>218</v>
      </c>
      <c r="H150" s="195">
        <v>133.1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640</v>
      </c>
      <c r="AT150" s="202" t="s">
        <v>170</v>
      </c>
      <c r="AU150" s="202" t="s">
        <v>92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640</v>
      </c>
      <c r="BM150" s="202" t="s">
        <v>1032</v>
      </c>
    </row>
    <row r="151" spans="2:51" s="13" customFormat="1" ht="22.5">
      <c r="B151" s="204"/>
      <c r="C151" s="205"/>
      <c r="D151" s="206" t="s">
        <v>174</v>
      </c>
      <c r="E151" s="207" t="s">
        <v>1</v>
      </c>
      <c r="F151" s="208" t="s">
        <v>695</v>
      </c>
      <c r="G151" s="205"/>
      <c r="H151" s="209">
        <v>133.1</v>
      </c>
      <c r="I151" s="205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174</v>
      </c>
      <c r="AU151" s="214" t="s">
        <v>92</v>
      </c>
      <c r="AV151" s="13" t="s">
        <v>92</v>
      </c>
      <c r="AW151" s="13" t="s">
        <v>39</v>
      </c>
      <c r="AX151" s="13" t="s">
        <v>90</v>
      </c>
      <c r="AY151" s="214" t="s">
        <v>168</v>
      </c>
    </row>
    <row r="152" spans="1:65" s="2" customFormat="1" ht="21.75" customHeight="1">
      <c r="A152" s="31"/>
      <c r="B152" s="32"/>
      <c r="C152" s="191" t="s">
        <v>134</v>
      </c>
      <c r="D152" s="191" t="s">
        <v>170</v>
      </c>
      <c r="E152" s="192" t="s">
        <v>1033</v>
      </c>
      <c r="F152" s="193" t="s">
        <v>1034</v>
      </c>
      <c r="G152" s="194" t="s">
        <v>218</v>
      </c>
      <c r="H152" s="195">
        <v>148</v>
      </c>
      <c r="I152" s="196"/>
      <c r="J152" s="196">
        <f>ROUND(I152*H152,2)</f>
        <v>0</v>
      </c>
      <c r="K152" s="197"/>
      <c r="L152" s="36"/>
      <c r="M152" s="198" t="s">
        <v>1</v>
      </c>
      <c r="N152" s="199" t="s">
        <v>47</v>
      </c>
      <c r="O152" s="200">
        <v>0</v>
      </c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640</v>
      </c>
      <c r="AT152" s="202" t="s">
        <v>170</v>
      </c>
      <c r="AU152" s="202" t="s">
        <v>92</v>
      </c>
      <c r="AY152" s="16" t="s">
        <v>168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6" t="s">
        <v>90</v>
      </c>
      <c r="BK152" s="203">
        <f>ROUND(I152*H152,2)</f>
        <v>0</v>
      </c>
      <c r="BL152" s="16" t="s">
        <v>640</v>
      </c>
      <c r="BM152" s="202" t="s">
        <v>1035</v>
      </c>
    </row>
    <row r="153" spans="2:51" s="13" customFormat="1" ht="12">
      <c r="B153" s="204"/>
      <c r="C153" s="205"/>
      <c r="D153" s="206" t="s">
        <v>174</v>
      </c>
      <c r="E153" s="207" t="s">
        <v>1</v>
      </c>
      <c r="F153" s="208" t="s">
        <v>700</v>
      </c>
      <c r="G153" s="205"/>
      <c r="H153" s="209">
        <v>148</v>
      </c>
      <c r="I153" s="205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174</v>
      </c>
      <c r="AU153" s="214" t="s">
        <v>92</v>
      </c>
      <c r="AV153" s="13" t="s">
        <v>92</v>
      </c>
      <c r="AW153" s="13" t="s">
        <v>39</v>
      </c>
      <c r="AX153" s="13" t="s">
        <v>90</v>
      </c>
      <c r="AY153" s="214" t="s">
        <v>168</v>
      </c>
    </row>
    <row r="154" spans="1:65" s="2" customFormat="1" ht="17.25" customHeight="1">
      <c r="A154" s="258"/>
      <c r="B154" s="32"/>
      <c r="C154" s="191">
        <v>11</v>
      </c>
      <c r="D154" s="191" t="s">
        <v>170</v>
      </c>
      <c r="E154" s="192" t="s">
        <v>1362</v>
      </c>
      <c r="F154" s="193" t="s">
        <v>1359</v>
      </c>
      <c r="G154" s="194" t="s">
        <v>218</v>
      </c>
      <c r="H154" s="195">
        <v>10</v>
      </c>
      <c r="I154" s="196"/>
      <c r="J154" s="196">
        <f aca="true" t="shared" si="0" ref="J154:J156">ROUND(I154*H154,2)</f>
        <v>0</v>
      </c>
      <c r="K154" s="197"/>
      <c r="L154" s="36"/>
      <c r="M154" s="198" t="s">
        <v>1</v>
      </c>
      <c r="N154" s="199" t="s">
        <v>47</v>
      </c>
      <c r="O154" s="200">
        <v>-4</v>
      </c>
      <c r="P154" s="200">
        <f aca="true" t="shared" si="1" ref="P154:P157">O154*H154</f>
        <v>-40</v>
      </c>
      <c r="Q154" s="200">
        <v>-4</v>
      </c>
      <c r="R154" s="200">
        <f aca="true" t="shared" si="2" ref="R154:R157">Q154*H154</f>
        <v>-40</v>
      </c>
      <c r="S154" s="200">
        <v>-4</v>
      </c>
      <c r="T154" s="201">
        <f aca="true" t="shared" si="3" ref="T154:T157">S154*H154</f>
        <v>-40</v>
      </c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R154" s="202" t="s">
        <v>462</v>
      </c>
      <c r="AT154" s="202" t="s">
        <v>170</v>
      </c>
      <c r="AU154" s="202" t="s">
        <v>92</v>
      </c>
      <c r="AY154" s="16" t="s">
        <v>168</v>
      </c>
      <c r="BE154" s="203">
        <f aca="true" t="shared" si="4" ref="BE154:BE157">IF(N154="základní",J154,0)</f>
        <v>0</v>
      </c>
      <c r="BF154" s="203">
        <f aca="true" t="shared" si="5" ref="BF154:BF157">IF(N154="snížená",J154,0)</f>
        <v>0</v>
      </c>
      <c r="BG154" s="203">
        <f aca="true" t="shared" si="6" ref="BG154:BG157">IF(N154="zákl. přenesená",J154,0)</f>
        <v>0</v>
      </c>
      <c r="BH154" s="203">
        <f aca="true" t="shared" si="7" ref="BH154:BH157">IF(N154="sníž. přenesená",J154,0)</f>
        <v>0</v>
      </c>
      <c r="BI154" s="203">
        <f aca="true" t="shared" si="8" ref="BI154:BI157">IF(N154="nulová",J154,0)</f>
        <v>0</v>
      </c>
      <c r="BJ154" s="16" t="s">
        <v>103</v>
      </c>
      <c r="BK154" s="203">
        <f aca="true" t="shared" si="9" ref="BK154:BK157">ROUND(I154*H154,2)</f>
        <v>0</v>
      </c>
      <c r="BL154" s="16" t="s">
        <v>640</v>
      </c>
      <c r="BM154" s="202" t="s">
        <v>1038</v>
      </c>
    </row>
    <row r="155" spans="1:65" s="2" customFormat="1" ht="17.25" customHeight="1">
      <c r="A155" s="258"/>
      <c r="B155" s="32"/>
      <c r="C155" s="205"/>
      <c r="D155" s="206" t="s">
        <v>174</v>
      </c>
      <c r="E155" s="207" t="s">
        <v>1</v>
      </c>
      <c r="F155" s="208" t="s">
        <v>1364</v>
      </c>
      <c r="G155" s="205"/>
      <c r="H155" s="209">
        <v>10</v>
      </c>
      <c r="I155" s="205"/>
      <c r="J155" s="205"/>
      <c r="K155" s="197"/>
      <c r="L155" s="36"/>
      <c r="M155" s="198" t="s">
        <v>1</v>
      </c>
      <c r="N155" s="199" t="s">
        <v>47</v>
      </c>
      <c r="O155" s="200">
        <v>-3</v>
      </c>
      <c r="P155" s="200">
        <f t="shared" si="1"/>
        <v>-30</v>
      </c>
      <c r="Q155" s="200">
        <v>-3</v>
      </c>
      <c r="R155" s="200">
        <f t="shared" si="2"/>
        <v>-30</v>
      </c>
      <c r="S155" s="200">
        <v>-3</v>
      </c>
      <c r="T155" s="201">
        <f t="shared" si="3"/>
        <v>-30</v>
      </c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R155" s="202" t="s">
        <v>469</v>
      </c>
      <c r="AT155" s="202" t="s">
        <v>170</v>
      </c>
      <c r="AU155" s="202" t="s">
        <v>90</v>
      </c>
      <c r="AY155" s="16" t="s">
        <v>168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16" t="s">
        <v>92</v>
      </c>
      <c r="BK155" s="203">
        <f t="shared" si="9"/>
        <v>0</v>
      </c>
      <c r="BL155" s="16" t="s">
        <v>640</v>
      </c>
      <c r="BM155" s="202" t="s">
        <v>1038</v>
      </c>
    </row>
    <row r="156" spans="1:65" s="2" customFormat="1" ht="17.25" customHeight="1">
      <c r="A156" s="258"/>
      <c r="B156" s="32"/>
      <c r="C156" s="191">
        <v>12</v>
      </c>
      <c r="D156" s="191" t="s">
        <v>170</v>
      </c>
      <c r="E156" s="192" t="s">
        <v>1363</v>
      </c>
      <c r="F156" s="193" t="s">
        <v>1360</v>
      </c>
      <c r="G156" s="194" t="s">
        <v>218</v>
      </c>
      <c r="H156" s="195">
        <v>18</v>
      </c>
      <c r="I156" s="196"/>
      <c r="J156" s="196">
        <f t="shared" si="0"/>
        <v>0</v>
      </c>
      <c r="K156" s="197"/>
      <c r="L156" s="36"/>
      <c r="M156" s="198" t="s">
        <v>1</v>
      </c>
      <c r="N156" s="199" t="s">
        <v>47</v>
      </c>
      <c r="O156" s="200">
        <v>-2</v>
      </c>
      <c r="P156" s="200">
        <f t="shared" si="1"/>
        <v>-36</v>
      </c>
      <c r="Q156" s="200">
        <v>-2</v>
      </c>
      <c r="R156" s="200">
        <f t="shared" si="2"/>
        <v>-36</v>
      </c>
      <c r="S156" s="200">
        <v>-2</v>
      </c>
      <c r="T156" s="201">
        <f t="shared" si="3"/>
        <v>-36</v>
      </c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R156" s="202" t="s">
        <v>473</v>
      </c>
      <c r="AT156" s="202" t="s">
        <v>170</v>
      </c>
      <c r="AU156" s="202" t="s">
        <v>82</v>
      </c>
      <c r="AY156" s="16" t="s">
        <v>168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16" t="s">
        <v>90</v>
      </c>
      <c r="BK156" s="203">
        <f t="shared" si="9"/>
        <v>0</v>
      </c>
      <c r="BL156" s="16" t="s">
        <v>640</v>
      </c>
      <c r="BM156" s="202" t="s">
        <v>1038</v>
      </c>
    </row>
    <row r="157" spans="1:65" s="2" customFormat="1" ht="17.25" customHeight="1">
      <c r="A157" s="258"/>
      <c r="B157" s="32"/>
      <c r="C157" s="205"/>
      <c r="D157" s="206" t="s">
        <v>174</v>
      </c>
      <c r="E157" s="207" t="s">
        <v>1</v>
      </c>
      <c r="F157" s="208" t="s">
        <v>1361</v>
      </c>
      <c r="G157" s="205"/>
      <c r="H157" s="209">
        <v>18</v>
      </c>
      <c r="I157" s="205"/>
      <c r="J157" s="205"/>
      <c r="K157" s="197"/>
      <c r="L157" s="36"/>
      <c r="M157" s="198" t="s">
        <v>1</v>
      </c>
      <c r="N157" s="199" t="s">
        <v>47</v>
      </c>
      <c r="O157" s="200">
        <v>-1</v>
      </c>
      <c r="P157" s="200">
        <f t="shared" si="1"/>
        <v>-18</v>
      </c>
      <c r="Q157" s="200">
        <v>-1</v>
      </c>
      <c r="R157" s="200">
        <f t="shared" si="2"/>
        <v>-18</v>
      </c>
      <c r="S157" s="200">
        <v>-1</v>
      </c>
      <c r="T157" s="201">
        <f t="shared" si="3"/>
        <v>-18</v>
      </c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R157" s="202" t="s">
        <v>477</v>
      </c>
      <c r="AT157" s="202" t="s">
        <v>170</v>
      </c>
      <c r="AU157" s="202" t="s">
        <v>90</v>
      </c>
      <c r="AY157" s="16" t="s">
        <v>168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16" t="s">
        <v>82</v>
      </c>
      <c r="BK157" s="203">
        <f t="shared" si="9"/>
        <v>0</v>
      </c>
      <c r="BL157" s="16" t="s">
        <v>640</v>
      </c>
      <c r="BM157" s="202" t="s">
        <v>1038</v>
      </c>
    </row>
    <row r="158" spans="1:65" s="2" customFormat="1" ht="17.25" customHeight="1">
      <c r="A158" s="31"/>
      <c r="B158" s="32"/>
      <c r="C158" s="191">
        <v>13</v>
      </c>
      <c r="D158" s="191" t="s">
        <v>170</v>
      </c>
      <c r="E158" s="192" t="s">
        <v>1036</v>
      </c>
      <c r="F158" s="193" t="s">
        <v>1037</v>
      </c>
      <c r="G158" s="194" t="s">
        <v>346</v>
      </c>
      <c r="H158" s="195">
        <v>9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92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1038</v>
      </c>
    </row>
    <row r="159" spans="1:65" s="2" customFormat="1" ht="21.75" customHeight="1">
      <c r="A159" s="31"/>
      <c r="B159" s="32"/>
      <c r="C159" s="191">
        <v>14</v>
      </c>
      <c r="D159" s="191" t="s">
        <v>170</v>
      </c>
      <c r="E159" s="192" t="s">
        <v>1039</v>
      </c>
      <c r="F159" s="193" t="s">
        <v>1365</v>
      </c>
      <c r="G159" s="194" t="s">
        <v>346</v>
      </c>
      <c r="H159" s="195">
        <v>4</v>
      </c>
      <c r="I159" s="196"/>
      <c r="J159" s="196">
        <f>ROUND(I159*H159,2)</f>
        <v>0</v>
      </c>
      <c r="K159" s="197"/>
      <c r="L159" s="36"/>
      <c r="M159" s="198" t="s">
        <v>1</v>
      </c>
      <c r="N159" s="199" t="s">
        <v>47</v>
      </c>
      <c r="O159" s="200">
        <v>15.55</v>
      </c>
      <c r="P159" s="200">
        <f>O159*H159</f>
        <v>62.2</v>
      </c>
      <c r="Q159" s="200">
        <v>2.20015</v>
      </c>
      <c r="R159" s="200">
        <f>Q159*H159</f>
        <v>8.8006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640</v>
      </c>
      <c r="AT159" s="202" t="s">
        <v>170</v>
      </c>
      <c r="AU159" s="202" t="s">
        <v>92</v>
      </c>
      <c r="AY159" s="16" t="s">
        <v>168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6" t="s">
        <v>90</v>
      </c>
      <c r="BK159" s="203">
        <f>ROUND(I159*H159,2)</f>
        <v>0</v>
      </c>
      <c r="BL159" s="16" t="s">
        <v>640</v>
      </c>
      <c r="BM159" s="202" t="s">
        <v>1040</v>
      </c>
    </row>
    <row r="160" spans="1:65" s="2" customFormat="1" ht="16.5" customHeight="1">
      <c r="A160" s="31"/>
      <c r="B160" s="32"/>
      <c r="C160" s="191">
        <v>15</v>
      </c>
      <c r="D160" s="191" t="s">
        <v>170</v>
      </c>
      <c r="E160" s="192" t="s">
        <v>1041</v>
      </c>
      <c r="F160" s="193" t="s">
        <v>1042</v>
      </c>
      <c r="G160" s="194" t="s">
        <v>346</v>
      </c>
      <c r="H160" s="195">
        <v>1</v>
      </c>
      <c r="I160" s="196"/>
      <c r="J160" s="196">
        <f>ROUND(I160*H160,2)</f>
        <v>0</v>
      </c>
      <c r="K160" s="197"/>
      <c r="L160" s="36"/>
      <c r="M160" s="198" t="s">
        <v>1</v>
      </c>
      <c r="N160" s="199" t="s">
        <v>47</v>
      </c>
      <c r="O160" s="200">
        <v>0</v>
      </c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640</v>
      </c>
      <c r="AT160" s="202" t="s">
        <v>170</v>
      </c>
      <c r="AU160" s="202" t="s">
        <v>92</v>
      </c>
      <c r="AY160" s="16" t="s">
        <v>168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6" t="s">
        <v>90</v>
      </c>
      <c r="BK160" s="203">
        <f>ROUND(I160*H160,2)</f>
        <v>0</v>
      </c>
      <c r="BL160" s="16" t="s">
        <v>640</v>
      </c>
      <c r="BM160" s="202" t="s">
        <v>1043</v>
      </c>
    </row>
    <row r="161" spans="1:65" s="2" customFormat="1" ht="21.75" customHeight="1">
      <c r="A161" s="31"/>
      <c r="B161" s="32"/>
      <c r="C161" s="191">
        <v>16</v>
      </c>
      <c r="D161" s="191" t="s">
        <v>170</v>
      </c>
      <c r="E161" s="192" t="s">
        <v>1044</v>
      </c>
      <c r="F161" s="193" t="s">
        <v>1045</v>
      </c>
      <c r="G161" s="194" t="s">
        <v>346</v>
      </c>
      <c r="H161" s="195">
        <v>1</v>
      </c>
      <c r="I161" s="196"/>
      <c r="J161" s="196">
        <f>ROUND(I161*H161,2)</f>
        <v>0</v>
      </c>
      <c r="K161" s="197"/>
      <c r="L161" s="36"/>
      <c r="M161" s="198" t="s">
        <v>1</v>
      </c>
      <c r="N161" s="199" t="s">
        <v>47</v>
      </c>
      <c r="O161" s="200">
        <v>0</v>
      </c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2" t="s">
        <v>640</v>
      </c>
      <c r="AT161" s="202" t="s">
        <v>170</v>
      </c>
      <c r="AU161" s="202" t="s">
        <v>92</v>
      </c>
      <c r="AY161" s="16" t="s">
        <v>168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6" t="s">
        <v>90</v>
      </c>
      <c r="BK161" s="203">
        <f>ROUND(I161*H161,2)</f>
        <v>0</v>
      </c>
      <c r="BL161" s="16" t="s">
        <v>640</v>
      </c>
      <c r="BM161" s="202" t="s">
        <v>1046</v>
      </c>
    </row>
    <row r="162" spans="1:65" s="2" customFormat="1" ht="21.75" customHeight="1">
      <c r="A162" s="31"/>
      <c r="B162" s="32"/>
      <c r="C162" s="191">
        <v>17</v>
      </c>
      <c r="D162" s="191" t="s">
        <v>170</v>
      </c>
      <c r="E162" s="192" t="s">
        <v>1047</v>
      </c>
      <c r="F162" s="193" t="s">
        <v>1048</v>
      </c>
      <c r="G162" s="194" t="s">
        <v>346</v>
      </c>
      <c r="H162" s="195">
        <v>5</v>
      </c>
      <c r="I162" s="196"/>
      <c r="J162" s="196">
        <f>ROUND(I162*H162,2)</f>
        <v>0</v>
      </c>
      <c r="K162" s="197"/>
      <c r="L162" s="36"/>
      <c r="M162" s="198" t="s">
        <v>1</v>
      </c>
      <c r="N162" s="199" t="s">
        <v>47</v>
      </c>
      <c r="O162" s="200">
        <v>0</v>
      </c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640</v>
      </c>
      <c r="AT162" s="202" t="s">
        <v>170</v>
      </c>
      <c r="AU162" s="202" t="s">
        <v>92</v>
      </c>
      <c r="AY162" s="16" t="s">
        <v>168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6" t="s">
        <v>90</v>
      </c>
      <c r="BK162" s="203">
        <f>ROUND(I162*H162,2)</f>
        <v>0</v>
      </c>
      <c r="BL162" s="16" t="s">
        <v>640</v>
      </c>
      <c r="BM162" s="202" t="s">
        <v>1049</v>
      </c>
    </row>
    <row r="163" spans="2:63" s="12" customFormat="1" ht="22.9" customHeight="1">
      <c r="B163" s="176"/>
      <c r="C163" s="177"/>
      <c r="D163" s="178" t="s">
        <v>81</v>
      </c>
      <c r="E163" s="189" t="s">
        <v>1050</v>
      </c>
      <c r="F163" s="189" t="s">
        <v>1051</v>
      </c>
      <c r="G163" s="177"/>
      <c r="H163" s="177"/>
      <c r="I163" s="177"/>
      <c r="J163" s="190">
        <f>BK163</f>
        <v>0</v>
      </c>
      <c r="K163" s="177"/>
      <c r="L163" s="181"/>
      <c r="M163" s="182"/>
      <c r="N163" s="183"/>
      <c r="O163" s="183"/>
      <c r="P163" s="184">
        <f>SUM(P164:P205)</f>
        <v>75.112495</v>
      </c>
      <c r="Q163" s="183"/>
      <c r="R163" s="184">
        <f>SUM(R164:R205)</f>
        <v>0.000965</v>
      </c>
      <c r="S163" s="183"/>
      <c r="T163" s="185">
        <f>SUM(T164:T205)</f>
        <v>0</v>
      </c>
      <c r="AR163" s="186" t="s">
        <v>103</v>
      </c>
      <c r="AT163" s="187" t="s">
        <v>81</v>
      </c>
      <c r="AU163" s="187" t="s">
        <v>90</v>
      </c>
      <c r="AY163" s="186" t="s">
        <v>168</v>
      </c>
      <c r="BK163" s="188">
        <f>SUM(BK164:BK205)</f>
        <v>0</v>
      </c>
    </row>
    <row r="164" spans="1:65" s="2" customFormat="1" ht="21.75" customHeight="1">
      <c r="A164" s="31"/>
      <c r="B164" s="32"/>
      <c r="C164" s="191">
        <v>18</v>
      </c>
      <c r="D164" s="191" t="s">
        <v>170</v>
      </c>
      <c r="E164" s="192" t="s">
        <v>1052</v>
      </c>
      <c r="F164" s="193" t="s">
        <v>1053</v>
      </c>
      <c r="G164" s="194" t="s">
        <v>1054</v>
      </c>
      <c r="H164" s="195">
        <v>0.5</v>
      </c>
      <c r="I164" s="196"/>
      <c r="J164" s="196">
        <f>ROUND(I164*H164,2)</f>
        <v>0</v>
      </c>
      <c r="K164" s="197"/>
      <c r="L164" s="36"/>
      <c r="M164" s="198" t="s">
        <v>1</v>
      </c>
      <c r="N164" s="199" t="s">
        <v>47</v>
      </c>
      <c r="O164" s="200">
        <v>3.07</v>
      </c>
      <c r="P164" s="200">
        <f>O164*H164</f>
        <v>1.535</v>
      </c>
      <c r="Q164" s="200">
        <v>0.00193</v>
      </c>
      <c r="R164" s="200">
        <f>Q164*H164</f>
        <v>0.000965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640</v>
      </c>
      <c r="AT164" s="202" t="s">
        <v>170</v>
      </c>
      <c r="AU164" s="202" t="s">
        <v>92</v>
      </c>
      <c r="AY164" s="16" t="s">
        <v>168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6" t="s">
        <v>90</v>
      </c>
      <c r="BK164" s="203">
        <f>ROUND(I164*H164,2)</f>
        <v>0</v>
      </c>
      <c r="BL164" s="16" t="s">
        <v>640</v>
      </c>
      <c r="BM164" s="202" t="s">
        <v>1055</v>
      </c>
    </row>
    <row r="165" spans="1:65" s="2" customFormat="1" ht="21.75" customHeight="1">
      <c r="A165" s="31"/>
      <c r="B165" s="32"/>
      <c r="C165" s="191">
        <v>19</v>
      </c>
      <c r="D165" s="191" t="s">
        <v>170</v>
      </c>
      <c r="E165" s="192" t="s">
        <v>1056</v>
      </c>
      <c r="F165" s="193" t="s">
        <v>1057</v>
      </c>
      <c r="G165" s="194" t="s">
        <v>242</v>
      </c>
      <c r="H165" s="195">
        <v>7.025</v>
      </c>
      <c r="I165" s="196"/>
      <c r="J165" s="196">
        <f>ROUND(I165*H165,2)</f>
        <v>0</v>
      </c>
      <c r="K165" s="197"/>
      <c r="L165" s="36"/>
      <c r="M165" s="198" t="s">
        <v>1</v>
      </c>
      <c r="N165" s="199" t="s">
        <v>47</v>
      </c>
      <c r="O165" s="200">
        <v>2.37</v>
      </c>
      <c r="P165" s="200">
        <f>O165*H165</f>
        <v>16.649250000000002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640</v>
      </c>
      <c r="AT165" s="202" t="s">
        <v>170</v>
      </c>
      <c r="AU165" s="202" t="s">
        <v>92</v>
      </c>
      <c r="AY165" s="16" t="s">
        <v>168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6" t="s">
        <v>90</v>
      </c>
      <c r="BK165" s="203">
        <f>ROUND(I165*H165,2)</f>
        <v>0</v>
      </c>
      <c r="BL165" s="16" t="s">
        <v>640</v>
      </c>
      <c r="BM165" s="202" t="s">
        <v>1058</v>
      </c>
    </row>
    <row r="166" spans="2:51" s="13" customFormat="1" ht="12">
      <c r="B166" s="204"/>
      <c r="C166" s="205"/>
      <c r="D166" s="206" t="s">
        <v>174</v>
      </c>
      <c r="E166" s="207" t="s">
        <v>1</v>
      </c>
      <c r="F166" s="208" t="s">
        <v>1059</v>
      </c>
      <c r="G166" s="205"/>
      <c r="H166" s="209">
        <v>7.025</v>
      </c>
      <c r="I166" s="205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174</v>
      </c>
      <c r="AU166" s="214" t="s">
        <v>92</v>
      </c>
      <c r="AV166" s="13" t="s">
        <v>92</v>
      </c>
      <c r="AW166" s="13" t="s">
        <v>39</v>
      </c>
      <c r="AX166" s="13" t="s">
        <v>90</v>
      </c>
      <c r="AY166" s="214" t="s">
        <v>168</v>
      </c>
    </row>
    <row r="167" spans="1:65" s="2" customFormat="1" ht="21.75" customHeight="1">
      <c r="A167" s="31"/>
      <c r="B167" s="32"/>
      <c r="C167" s="191">
        <v>20</v>
      </c>
      <c r="D167" s="191" t="s">
        <v>170</v>
      </c>
      <c r="E167" s="192" t="s">
        <v>1060</v>
      </c>
      <c r="F167" s="193" t="s">
        <v>1061</v>
      </c>
      <c r="G167" s="194" t="s">
        <v>242</v>
      </c>
      <c r="H167" s="195">
        <v>5.315</v>
      </c>
      <c r="I167" s="196"/>
      <c r="J167" s="196">
        <f>ROUND(I167*H167,2)</f>
        <v>0</v>
      </c>
      <c r="K167" s="197"/>
      <c r="L167" s="36"/>
      <c r="M167" s="198" t="s">
        <v>1</v>
      </c>
      <c r="N167" s="199" t="s">
        <v>47</v>
      </c>
      <c r="O167" s="200">
        <v>0.663</v>
      </c>
      <c r="P167" s="200">
        <f>O167*H167</f>
        <v>3.5238450000000006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640</v>
      </c>
      <c r="AT167" s="202" t="s">
        <v>170</v>
      </c>
      <c r="AU167" s="202" t="s">
        <v>92</v>
      </c>
      <c r="AY167" s="16" t="s">
        <v>168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90</v>
      </c>
      <c r="BK167" s="203">
        <f>ROUND(I167*H167,2)</f>
        <v>0</v>
      </c>
      <c r="BL167" s="16" t="s">
        <v>640</v>
      </c>
      <c r="BM167" s="202" t="s">
        <v>1062</v>
      </c>
    </row>
    <row r="168" spans="2:51" s="13" customFormat="1" ht="12">
      <c r="B168" s="204"/>
      <c r="C168" s="205"/>
      <c r="D168" s="206" t="s">
        <v>174</v>
      </c>
      <c r="E168" s="207" t="s">
        <v>1</v>
      </c>
      <c r="F168" s="208" t="s">
        <v>1063</v>
      </c>
      <c r="G168" s="205"/>
      <c r="H168" s="209">
        <v>5.315</v>
      </c>
      <c r="I168" s="205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174</v>
      </c>
      <c r="AU168" s="214" t="s">
        <v>92</v>
      </c>
      <c r="AV168" s="13" t="s">
        <v>92</v>
      </c>
      <c r="AW168" s="13" t="s">
        <v>39</v>
      </c>
      <c r="AX168" s="13" t="s">
        <v>90</v>
      </c>
      <c r="AY168" s="214" t="s">
        <v>168</v>
      </c>
    </row>
    <row r="169" spans="1:65" s="2" customFormat="1" ht="33" customHeight="1">
      <c r="A169" s="31"/>
      <c r="B169" s="32"/>
      <c r="C169" s="191">
        <v>21</v>
      </c>
      <c r="D169" s="191" t="s">
        <v>170</v>
      </c>
      <c r="E169" s="192" t="s">
        <v>1064</v>
      </c>
      <c r="F169" s="193" t="s">
        <v>1065</v>
      </c>
      <c r="G169" s="194" t="s">
        <v>218</v>
      </c>
      <c r="H169" s="195">
        <v>196.1</v>
      </c>
      <c r="I169" s="196"/>
      <c r="J169" s="196">
        <f>ROUND(I169*H169,2)</f>
        <v>0</v>
      </c>
      <c r="K169" s="197"/>
      <c r="L169" s="36"/>
      <c r="M169" s="198" t="s">
        <v>1</v>
      </c>
      <c r="N169" s="199" t="s">
        <v>47</v>
      </c>
      <c r="O169" s="200">
        <v>0</v>
      </c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640</v>
      </c>
      <c r="AT169" s="202" t="s">
        <v>170</v>
      </c>
      <c r="AU169" s="202" t="s">
        <v>92</v>
      </c>
      <c r="AY169" s="16" t="s">
        <v>168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6" t="s">
        <v>90</v>
      </c>
      <c r="BK169" s="203">
        <f>ROUND(I169*H169,2)</f>
        <v>0</v>
      </c>
      <c r="BL169" s="16" t="s">
        <v>640</v>
      </c>
      <c r="BM169" s="202" t="s">
        <v>1066</v>
      </c>
    </row>
    <row r="170" spans="2:51" s="13" customFormat="1" ht="12">
      <c r="B170" s="204"/>
      <c r="C170" s="205"/>
      <c r="D170" s="206" t="s">
        <v>174</v>
      </c>
      <c r="E170" s="207" t="s">
        <v>1</v>
      </c>
      <c r="F170" s="208" t="s">
        <v>1067</v>
      </c>
      <c r="G170" s="205"/>
      <c r="H170" s="209">
        <v>56.1</v>
      </c>
      <c r="I170" s="205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174</v>
      </c>
      <c r="AU170" s="214" t="s">
        <v>92</v>
      </c>
      <c r="AV170" s="13" t="s">
        <v>92</v>
      </c>
      <c r="AW170" s="13" t="s">
        <v>39</v>
      </c>
      <c r="AX170" s="13" t="s">
        <v>82</v>
      </c>
      <c r="AY170" s="214" t="s">
        <v>168</v>
      </c>
    </row>
    <row r="171" spans="2:51" s="13" customFormat="1" ht="12">
      <c r="B171" s="204"/>
      <c r="C171" s="205"/>
      <c r="D171" s="206" t="s">
        <v>174</v>
      </c>
      <c r="E171" s="207" t="s">
        <v>1</v>
      </c>
      <c r="F171" s="208" t="s">
        <v>1368</v>
      </c>
      <c r="G171" s="205"/>
      <c r="H171" s="209">
        <v>111</v>
      </c>
      <c r="I171" s="205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174</v>
      </c>
      <c r="AU171" s="214" t="s">
        <v>92</v>
      </c>
      <c r="AV171" s="13" t="s">
        <v>92</v>
      </c>
      <c r="AW171" s="13" t="s">
        <v>39</v>
      </c>
      <c r="AX171" s="13" t="s">
        <v>90</v>
      </c>
      <c r="AY171" s="214" t="s">
        <v>168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1369</v>
      </c>
      <c r="G172" s="205"/>
      <c r="H172" s="209">
        <v>28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92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196.1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92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33" customHeight="1">
      <c r="A174" s="31"/>
      <c r="B174" s="32"/>
      <c r="C174" s="191">
        <v>22</v>
      </c>
      <c r="D174" s="191" t="s">
        <v>170</v>
      </c>
      <c r="E174" s="192" t="s">
        <v>1068</v>
      </c>
      <c r="F174" s="193" t="s">
        <v>1069</v>
      </c>
      <c r="G174" s="194" t="s">
        <v>218</v>
      </c>
      <c r="H174" s="195">
        <v>24.6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92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640</v>
      </c>
      <c r="BM174" s="202" t="s">
        <v>1070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1071</v>
      </c>
      <c r="G175" s="205"/>
      <c r="H175" s="209">
        <v>24.6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92</v>
      </c>
      <c r="AV175" s="13" t="s">
        <v>92</v>
      </c>
      <c r="AW175" s="13" t="s">
        <v>39</v>
      </c>
      <c r="AX175" s="13" t="s">
        <v>90</v>
      </c>
      <c r="AY175" s="214" t="s">
        <v>168</v>
      </c>
    </row>
    <row r="176" spans="1:65" s="2" customFormat="1" ht="33" customHeight="1">
      <c r="A176" s="31"/>
      <c r="B176" s="32"/>
      <c r="C176" s="191">
        <v>23</v>
      </c>
      <c r="D176" s="191" t="s">
        <v>170</v>
      </c>
      <c r="E176" s="192" t="s">
        <v>1072</v>
      </c>
      <c r="F176" s="193" t="s">
        <v>1073</v>
      </c>
      <c r="G176" s="194" t="s">
        <v>218</v>
      </c>
      <c r="H176" s="195">
        <v>11.1</v>
      </c>
      <c r="I176" s="196"/>
      <c r="J176" s="196">
        <f>ROUND(I176*H176,2)</f>
        <v>0</v>
      </c>
      <c r="K176" s="197"/>
      <c r="L176" s="36"/>
      <c r="M176" s="198" t="s">
        <v>1</v>
      </c>
      <c r="N176" s="199" t="s">
        <v>47</v>
      </c>
      <c r="O176" s="200">
        <v>3.451</v>
      </c>
      <c r="P176" s="200">
        <f>O176*H176</f>
        <v>38.3061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640</v>
      </c>
      <c r="AT176" s="202" t="s">
        <v>170</v>
      </c>
      <c r="AU176" s="202" t="s">
        <v>92</v>
      </c>
      <c r="AY176" s="16" t="s">
        <v>168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6" t="s">
        <v>90</v>
      </c>
      <c r="BK176" s="203">
        <f>ROUND(I176*H176,2)</f>
        <v>0</v>
      </c>
      <c r="BL176" s="16" t="s">
        <v>640</v>
      </c>
      <c r="BM176" s="202" t="s">
        <v>1074</v>
      </c>
    </row>
    <row r="177" spans="1:65" s="2" customFormat="1" ht="21.75" customHeight="1">
      <c r="A177" s="31"/>
      <c r="B177" s="32"/>
      <c r="C177" s="191">
        <v>24</v>
      </c>
      <c r="D177" s="191" t="s">
        <v>170</v>
      </c>
      <c r="E177" s="192" t="s">
        <v>1075</v>
      </c>
      <c r="F177" s="193" t="s">
        <v>1076</v>
      </c>
      <c r="G177" s="194" t="s">
        <v>218</v>
      </c>
      <c r="H177" s="195">
        <v>196.1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640</v>
      </c>
      <c r="AT177" s="202" t="s">
        <v>170</v>
      </c>
      <c r="AU177" s="202" t="s">
        <v>92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1077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1067</v>
      </c>
      <c r="G178" s="205"/>
      <c r="H178" s="209">
        <v>56.1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92</v>
      </c>
      <c r="AV178" s="13" t="s">
        <v>92</v>
      </c>
      <c r="AW178" s="13" t="s">
        <v>39</v>
      </c>
      <c r="AX178" s="13" t="s">
        <v>82</v>
      </c>
      <c r="AY178" s="214" t="s">
        <v>168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1368</v>
      </c>
      <c r="G179" s="205"/>
      <c r="H179" s="209">
        <v>111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92</v>
      </c>
      <c r="AV179" s="13" t="s">
        <v>92</v>
      </c>
      <c r="AW179" s="13" t="s">
        <v>39</v>
      </c>
      <c r="AX179" s="13" t="s">
        <v>90</v>
      </c>
      <c r="AY179" s="214" t="s">
        <v>168</v>
      </c>
    </row>
    <row r="180" spans="2:51" s="13" customFormat="1" ht="12">
      <c r="B180" s="204"/>
      <c r="C180" s="205"/>
      <c r="D180" s="206" t="s">
        <v>174</v>
      </c>
      <c r="E180" s="207" t="s">
        <v>1</v>
      </c>
      <c r="F180" s="208" t="s">
        <v>1369</v>
      </c>
      <c r="G180" s="205"/>
      <c r="H180" s="209">
        <v>28</v>
      </c>
      <c r="I180" s="205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174</v>
      </c>
      <c r="AU180" s="214" t="s">
        <v>92</v>
      </c>
      <c r="AV180" s="13" t="s">
        <v>92</v>
      </c>
      <c r="AW180" s="13" t="s">
        <v>39</v>
      </c>
      <c r="AX180" s="13" t="s">
        <v>82</v>
      </c>
      <c r="AY180" s="214" t="s">
        <v>168</v>
      </c>
    </row>
    <row r="181" spans="2:51" s="14" customFormat="1" ht="10.5" customHeight="1">
      <c r="B181" s="215"/>
      <c r="C181" s="216"/>
      <c r="D181" s="206" t="s">
        <v>174</v>
      </c>
      <c r="E181" s="217" t="s">
        <v>1</v>
      </c>
      <c r="F181" s="218" t="s">
        <v>189</v>
      </c>
      <c r="G181" s="216"/>
      <c r="H181" s="219">
        <v>196.1</v>
      </c>
      <c r="I181" s="216"/>
      <c r="J181" s="216"/>
      <c r="K181" s="216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174</v>
      </c>
      <c r="AU181" s="224" t="s">
        <v>92</v>
      </c>
      <c r="AV181" s="14" t="s">
        <v>106</v>
      </c>
      <c r="AW181" s="14" t="s">
        <v>39</v>
      </c>
      <c r="AX181" s="14" t="s">
        <v>90</v>
      </c>
      <c r="AY181" s="224" t="s">
        <v>168</v>
      </c>
    </row>
    <row r="182" spans="1:65" s="2" customFormat="1" ht="21.75" customHeight="1">
      <c r="A182" s="31"/>
      <c r="B182" s="32"/>
      <c r="C182" s="191">
        <v>25</v>
      </c>
      <c r="D182" s="191" t="s">
        <v>170</v>
      </c>
      <c r="E182" s="192" t="s">
        <v>1078</v>
      </c>
      <c r="F182" s="193" t="s">
        <v>1079</v>
      </c>
      <c r="G182" s="194" t="s">
        <v>218</v>
      </c>
      <c r="H182" s="195">
        <v>24.6</v>
      </c>
      <c r="I182" s="196"/>
      <c r="J182" s="196">
        <f>ROUND(I182*H182,2)</f>
        <v>0</v>
      </c>
      <c r="K182" s="197"/>
      <c r="L182" s="36"/>
      <c r="M182" s="198" t="s">
        <v>1</v>
      </c>
      <c r="N182" s="199" t="s">
        <v>47</v>
      </c>
      <c r="O182" s="200">
        <v>0</v>
      </c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2" t="s">
        <v>640</v>
      </c>
      <c r="AT182" s="202" t="s">
        <v>170</v>
      </c>
      <c r="AU182" s="202" t="s">
        <v>92</v>
      </c>
      <c r="AY182" s="16" t="s">
        <v>168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6" t="s">
        <v>90</v>
      </c>
      <c r="BK182" s="203">
        <f>ROUND(I182*H182,2)</f>
        <v>0</v>
      </c>
      <c r="BL182" s="16" t="s">
        <v>640</v>
      </c>
      <c r="BM182" s="202" t="s">
        <v>1080</v>
      </c>
    </row>
    <row r="183" spans="2:51" s="13" customFormat="1" ht="12">
      <c r="B183" s="204"/>
      <c r="C183" s="205"/>
      <c r="D183" s="206" t="s">
        <v>174</v>
      </c>
      <c r="E183" s="207" t="s">
        <v>1</v>
      </c>
      <c r="F183" s="208" t="s">
        <v>1071</v>
      </c>
      <c r="G183" s="205"/>
      <c r="H183" s="209">
        <v>24.6</v>
      </c>
      <c r="I183" s="205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174</v>
      </c>
      <c r="AU183" s="214" t="s">
        <v>92</v>
      </c>
      <c r="AV183" s="13" t="s">
        <v>92</v>
      </c>
      <c r="AW183" s="13" t="s">
        <v>39</v>
      </c>
      <c r="AX183" s="13" t="s">
        <v>90</v>
      </c>
      <c r="AY183" s="214" t="s">
        <v>168</v>
      </c>
    </row>
    <row r="184" spans="1:65" s="2" customFormat="1" ht="21.75" customHeight="1">
      <c r="A184" s="31"/>
      <c r="B184" s="32"/>
      <c r="C184" s="191">
        <v>26</v>
      </c>
      <c r="D184" s="191" t="s">
        <v>170</v>
      </c>
      <c r="E184" s="192" t="s">
        <v>1081</v>
      </c>
      <c r="F184" s="193" t="s">
        <v>1082</v>
      </c>
      <c r="G184" s="194" t="s">
        <v>218</v>
      </c>
      <c r="H184" s="195">
        <v>11.1</v>
      </c>
      <c r="I184" s="196"/>
      <c r="J184" s="196">
        <f>ROUND(I184*H184,2)</f>
        <v>0</v>
      </c>
      <c r="K184" s="197"/>
      <c r="L184" s="36"/>
      <c r="M184" s="198" t="s">
        <v>1</v>
      </c>
      <c r="N184" s="199" t="s">
        <v>47</v>
      </c>
      <c r="O184" s="200">
        <v>0</v>
      </c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640</v>
      </c>
      <c r="AT184" s="202" t="s">
        <v>170</v>
      </c>
      <c r="AU184" s="202" t="s">
        <v>92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640</v>
      </c>
      <c r="BM184" s="202" t="s">
        <v>1083</v>
      </c>
    </row>
    <row r="185" spans="1:65" s="2" customFormat="1" ht="21.75" customHeight="1">
      <c r="A185" s="31"/>
      <c r="B185" s="32"/>
      <c r="C185" s="191">
        <v>27</v>
      </c>
      <c r="D185" s="191" t="s">
        <v>170</v>
      </c>
      <c r="E185" s="192" t="s">
        <v>1084</v>
      </c>
      <c r="F185" s="193" t="s">
        <v>1085</v>
      </c>
      <c r="G185" s="194" t="s">
        <v>218</v>
      </c>
      <c r="H185" s="195">
        <v>196.1</v>
      </c>
      <c r="I185" s="196"/>
      <c r="J185" s="196">
        <f>ROUND(I185*H185,2)</f>
        <v>0</v>
      </c>
      <c r="K185" s="197"/>
      <c r="L185" s="36"/>
      <c r="M185" s="198" t="s">
        <v>1</v>
      </c>
      <c r="N185" s="199" t="s">
        <v>47</v>
      </c>
      <c r="O185" s="200">
        <v>0</v>
      </c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640</v>
      </c>
      <c r="AT185" s="202" t="s">
        <v>170</v>
      </c>
      <c r="AU185" s="202" t="s">
        <v>92</v>
      </c>
      <c r="AY185" s="16" t="s">
        <v>168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6" t="s">
        <v>90</v>
      </c>
      <c r="BK185" s="203">
        <f>ROUND(I185*H185,2)</f>
        <v>0</v>
      </c>
      <c r="BL185" s="16" t="s">
        <v>640</v>
      </c>
      <c r="BM185" s="202" t="s">
        <v>1086</v>
      </c>
    </row>
    <row r="186" spans="1:47" s="2" customFormat="1" ht="19.5">
      <c r="A186" s="31"/>
      <c r="B186" s="32"/>
      <c r="C186" s="33"/>
      <c r="D186" s="206" t="s">
        <v>292</v>
      </c>
      <c r="E186" s="33"/>
      <c r="F186" s="235" t="s">
        <v>1087</v>
      </c>
      <c r="G186" s="33"/>
      <c r="H186" s="33"/>
      <c r="I186" s="33"/>
      <c r="J186" s="33"/>
      <c r="K186" s="33"/>
      <c r="L186" s="36"/>
      <c r="M186" s="236"/>
      <c r="N186" s="237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6" t="s">
        <v>292</v>
      </c>
      <c r="AU186" s="16" t="s">
        <v>92</v>
      </c>
    </row>
    <row r="187" spans="2:51" s="13" customFormat="1" ht="12">
      <c r="B187" s="204"/>
      <c r="C187" s="205"/>
      <c r="D187" s="206" t="s">
        <v>174</v>
      </c>
      <c r="E187" s="207" t="s">
        <v>1</v>
      </c>
      <c r="F187" s="208" t="s">
        <v>1067</v>
      </c>
      <c r="G187" s="205"/>
      <c r="H187" s="209">
        <v>56.1</v>
      </c>
      <c r="I187" s="205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174</v>
      </c>
      <c r="AU187" s="214" t="s">
        <v>92</v>
      </c>
      <c r="AV187" s="13" t="s">
        <v>92</v>
      </c>
      <c r="AW187" s="13" t="s">
        <v>39</v>
      </c>
      <c r="AX187" s="13" t="s">
        <v>82</v>
      </c>
      <c r="AY187" s="214" t="s">
        <v>168</v>
      </c>
    </row>
    <row r="188" spans="2:51" s="13" customFormat="1" ht="12">
      <c r="B188" s="204"/>
      <c r="C188" s="205"/>
      <c r="D188" s="206" t="s">
        <v>174</v>
      </c>
      <c r="E188" s="207" t="s">
        <v>1</v>
      </c>
      <c r="F188" s="208" t="s">
        <v>1368</v>
      </c>
      <c r="G188" s="205"/>
      <c r="H188" s="209">
        <v>111</v>
      </c>
      <c r="I188" s="205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174</v>
      </c>
      <c r="AU188" s="214" t="s">
        <v>92</v>
      </c>
      <c r="AV188" s="13" t="s">
        <v>92</v>
      </c>
      <c r="AW188" s="13" t="s">
        <v>39</v>
      </c>
      <c r="AX188" s="13" t="s">
        <v>90</v>
      </c>
      <c r="AY188" s="214" t="s">
        <v>168</v>
      </c>
    </row>
    <row r="189" spans="2:51" s="13" customFormat="1" ht="12">
      <c r="B189" s="204"/>
      <c r="C189" s="205"/>
      <c r="D189" s="206" t="s">
        <v>174</v>
      </c>
      <c r="E189" s="207" t="s">
        <v>1</v>
      </c>
      <c r="F189" s="208" t="s">
        <v>1369</v>
      </c>
      <c r="G189" s="205"/>
      <c r="H189" s="209">
        <v>28</v>
      </c>
      <c r="I189" s="205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174</v>
      </c>
      <c r="AU189" s="214" t="s">
        <v>92</v>
      </c>
      <c r="AV189" s="13" t="s">
        <v>92</v>
      </c>
      <c r="AW189" s="13" t="s">
        <v>39</v>
      </c>
      <c r="AX189" s="13" t="s">
        <v>82</v>
      </c>
      <c r="AY189" s="214" t="s">
        <v>168</v>
      </c>
    </row>
    <row r="190" spans="2:51" s="14" customFormat="1" ht="12">
      <c r="B190" s="215"/>
      <c r="C190" s="216"/>
      <c r="D190" s="206" t="s">
        <v>174</v>
      </c>
      <c r="E190" s="217" t="s">
        <v>1</v>
      </c>
      <c r="F190" s="218" t="s">
        <v>189</v>
      </c>
      <c r="G190" s="216"/>
      <c r="H190" s="219">
        <v>196.1</v>
      </c>
      <c r="I190" s="216"/>
      <c r="J190" s="216"/>
      <c r="K190" s="216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174</v>
      </c>
      <c r="AU190" s="224" t="s">
        <v>92</v>
      </c>
      <c r="AV190" s="14" t="s">
        <v>106</v>
      </c>
      <c r="AW190" s="14" t="s">
        <v>39</v>
      </c>
      <c r="AX190" s="14" t="s">
        <v>90</v>
      </c>
      <c r="AY190" s="224" t="s">
        <v>168</v>
      </c>
    </row>
    <row r="191" spans="1:65" s="2" customFormat="1" ht="21.75" customHeight="1">
      <c r="A191" s="31"/>
      <c r="B191" s="32"/>
      <c r="C191" s="191">
        <v>28</v>
      </c>
      <c r="D191" s="191" t="s">
        <v>170</v>
      </c>
      <c r="E191" s="192" t="s">
        <v>1088</v>
      </c>
      <c r="F191" s="193" t="s">
        <v>1089</v>
      </c>
      <c r="G191" s="194" t="s">
        <v>218</v>
      </c>
      <c r="H191" s="195">
        <v>24.6</v>
      </c>
      <c r="I191" s="196"/>
      <c r="J191" s="196">
        <f>ROUND(I191*H191,2)</f>
        <v>0</v>
      </c>
      <c r="K191" s="197"/>
      <c r="L191" s="36"/>
      <c r="M191" s="198" t="s">
        <v>1</v>
      </c>
      <c r="N191" s="199" t="s">
        <v>47</v>
      </c>
      <c r="O191" s="200">
        <v>0</v>
      </c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640</v>
      </c>
      <c r="AT191" s="202" t="s">
        <v>170</v>
      </c>
      <c r="AU191" s="202" t="s">
        <v>92</v>
      </c>
      <c r="AY191" s="16" t="s">
        <v>168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6" t="s">
        <v>90</v>
      </c>
      <c r="BK191" s="203">
        <f>ROUND(I191*H191,2)</f>
        <v>0</v>
      </c>
      <c r="BL191" s="16" t="s">
        <v>640</v>
      </c>
      <c r="BM191" s="202" t="s">
        <v>1090</v>
      </c>
    </row>
    <row r="192" spans="1:47" s="2" customFormat="1" ht="19.5">
      <c r="A192" s="31"/>
      <c r="B192" s="32"/>
      <c r="C192" s="33"/>
      <c r="D192" s="206" t="s">
        <v>292</v>
      </c>
      <c r="E192" s="33"/>
      <c r="F192" s="235" t="s">
        <v>1087</v>
      </c>
      <c r="G192" s="33"/>
      <c r="H192" s="33"/>
      <c r="I192" s="33"/>
      <c r="J192" s="33"/>
      <c r="K192" s="33"/>
      <c r="L192" s="36"/>
      <c r="M192" s="236"/>
      <c r="N192" s="237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292</v>
      </c>
      <c r="AU192" s="16" t="s">
        <v>92</v>
      </c>
    </row>
    <row r="193" spans="2:51" s="13" customFormat="1" ht="12">
      <c r="B193" s="204"/>
      <c r="C193" s="205"/>
      <c r="D193" s="206" t="s">
        <v>174</v>
      </c>
      <c r="E193" s="207" t="s">
        <v>1</v>
      </c>
      <c r="F193" s="208" t="s">
        <v>1071</v>
      </c>
      <c r="G193" s="205"/>
      <c r="H193" s="209">
        <v>24.6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174</v>
      </c>
      <c r="AU193" s="214" t="s">
        <v>92</v>
      </c>
      <c r="AV193" s="13" t="s">
        <v>92</v>
      </c>
      <c r="AW193" s="13" t="s">
        <v>39</v>
      </c>
      <c r="AX193" s="13" t="s">
        <v>90</v>
      </c>
      <c r="AY193" s="214" t="s">
        <v>168</v>
      </c>
    </row>
    <row r="194" spans="1:65" s="2" customFormat="1" ht="21.75" customHeight="1">
      <c r="A194" s="31"/>
      <c r="B194" s="32"/>
      <c r="C194" s="191">
        <v>29</v>
      </c>
      <c r="D194" s="191" t="s">
        <v>170</v>
      </c>
      <c r="E194" s="192" t="s">
        <v>1091</v>
      </c>
      <c r="F194" s="193" t="s">
        <v>1092</v>
      </c>
      <c r="G194" s="194" t="s">
        <v>218</v>
      </c>
      <c r="H194" s="195">
        <v>11.1</v>
      </c>
      <c r="I194" s="196"/>
      <c r="J194" s="196">
        <f>ROUND(I194*H194,2)</f>
        <v>0</v>
      </c>
      <c r="K194" s="197"/>
      <c r="L194" s="36"/>
      <c r="M194" s="198" t="s">
        <v>1</v>
      </c>
      <c r="N194" s="199" t="s">
        <v>47</v>
      </c>
      <c r="O194" s="200">
        <v>0.943</v>
      </c>
      <c r="P194" s="200">
        <f>O194*H194</f>
        <v>10.4673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640</v>
      </c>
      <c r="AT194" s="202" t="s">
        <v>170</v>
      </c>
      <c r="AU194" s="202" t="s">
        <v>92</v>
      </c>
      <c r="AY194" s="16" t="s">
        <v>168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6" t="s">
        <v>90</v>
      </c>
      <c r="BK194" s="203">
        <f>ROUND(I194*H194,2)</f>
        <v>0</v>
      </c>
      <c r="BL194" s="16" t="s">
        <v>640</v>
      </c>
      <c r="BM194" s="202" t="s">
        <v>1093</v>
      </c>
    </row>
    <row r="195" spans="1:47" s="2" customFormat="1" ht="19.5">
      <c r="A195" s="31"/>
      <c r="B195" s="32"/>
      <c r="C195" s="33"/>
      <c r="D195" s="206" t="s">
        <v>292</v>
      </c>
      <c r="E195" s="33"/>
      <c r="F195" s="235" t="s">
        <v>1087</v>
      </c>
      <c r="G195" s="33"/>
      <c r="H195" s="33"/>
      <c r="I195" s="33"/>
      <c r="J195" s="33"/>
      <c r="K195" s="33"/>
      <c r="L195" s="36"/>
      <c r="M195" s="236"/>
      <c r="N195" s="237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292</v>
      </c>
      <c r="AU195" s="16" t="s">
        <v>92</v>
      </c>
    </row>
    <row r="196" spans="1:65" s="2" customFormat="1" ht="33" customHeight="1">
      <c r="A196" s="31"/>
      <c r="B196" s="32"/>
      <c r="C196" s="191">
        <v>30</v>
      </c>
      <c r="D196" s="191" t="s">
        <v>170</v>
      </c>
      <c r="E196" s="192" t="s">
        <v>1094</v>
      </c>
      <c r="F196" s="193" t="s">
        <v>1095</v>
      </c>
      <c r="G196" s="194" t="s">
        <v>242</v>
      </c>
      <c r="H196" s="195">
        <v>21.05</v>
      </c>
      <c r="I196" s="196"/>
      <c r="J196" s="196">
        <f>ROUND(I196*H196,2)</f>
        <v>0</v>
      </c>
      <c r="K196" s="197"/>
      <c r="L196" s="36"/>
      <c r="M196" s="198" t="s">
        <v>1</v>
      </c>
      <c r="N196" s="199" t="s">
        <v>47</v>
      </c>
      <c r="O196" s="200">
        <v>0.094</v>
      </c>
      <c r="P196" s="200">
        <f>O196*H196</f>
        <v>1.9787000000000001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640</v>
      </c>
      <c r="AT196" s="202" t="s">
        <v>170</v>
      </c>
      <c r="AU196" s="202" t="s">
        <v>92</v>
      </c>
      <c r="AY196" s="16" t="s">
        <v>168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6" t="s">
        <v>90</v>
      </c>
      <c r="BK196" s="203">
        <f>ROUND(I196*H196,2)</f>
        <v>0</v>
      </c>
      <c r="BL196" s="16" t="s">
        <v>640</v>
      </c>
      <c r="BM196" s="202" t="s">
        <v>1096</v>
      </c>
    </row>
    <row r="197" spans="2:51" s="13" customFormat="1" ht="12">
      <c r="B197" s="204"/>
      <c r="C197" s="205"/>
      <c r="D197" s="206" t="s">
        <v>174</v>
      </c>
      <c r="E197" s="207" t="s">
        <v>1</v>
      </c>
      <c r="F197" s="208" t="s">
        <v>1370</v>
      </c>
      <c r="G197" s="205"/>
      <c r="H197" s="209">
        <v>21.05</v>
      </c>
      <c r="I197" s="205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174</v>
      </c>
      <c r="AU197" s="214" t="s">
        <v>92</v>
      </c>
      <c r="AV197" s="13" t="s">
        <v>92</v>
      </c>
      <c r="AW197" s="13" t="s">
        <v>39</v>
      </c>
      <c r="AX197" s="13" t="s">
        <v>90</v>
      </c>
      <c r="AY197" s="214" t="s">
        <v>168</v>
      </c>
    </row>
    <row r="198" spans="1:65" s="2" customFormat="1" ht="33" customHeight="1">
      <c r="A198" s="31"/>
      <c r="B198" s="32"/>
      <c r="C198" s="191">
        <v>31</v>
      </c>
      <c r="D198" s="191" t="s">
        <v>170</v>
      </c>
      <c r="E198" s="192" t="s">
        <v>1097</v>
      </c>
      <c r="F198" s="193" t="s">
        <v>1098</v>
      </c>
      <c r="G198" s="194" t="s">
        <v>242</v>
      </c>
      <c r="H198" s="195">
        <v>189.45</v>
      </c>
      <c r="I198" s="196"/>
      <c r="J198" s="196">
        <f>ROUND(I198*H198,2)</f>
        <v>0</v>
      </c>
      <c r="K198" s="197"/>
      <c r="L198" s="36"/>
      <c r="M198" s="198" t="s">
        <v>1</v>
      </c>
      <c r="N198" s="199" t="s">
        <v>47</v>
      </c>
      <c r="O198" s="200">
        <v>0.013</v>
      </c>
      <c r="P198" s="200">
        <f>O198*H198</f>
        <v>2.4628499999999995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640</v>
      </c>
      <c r="AT198" s="202" t="s">
        <v>170</v>
      </c>
      <c r="AU198" s="202" t="s">
        <v>92</v>
      </c>
      <c r="AY198" s="16" t="s">
        <v>168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90</v>
      </c>
      <c r="BK198" s="203">
        <f>ROUND(I198*H198,2)</f>
        <v>0</v>
      </c>
      <c r="BL198" s="16" t="s">
        <v>640</v>
      </c>
      <c r="BM198" s="202" t="s">
        <v>1099</v>
      </c>
    </row>
    <row r="199" spans="2:51" s="13" customFormat="1" ht="12">
      <c r="B199" s="204"/>
      <c r="C199" s="205"/>
      <c r="D199" s="206" t="s">
        <v>174</v>
      </c>
      <c r="E199" s="207" t="s">
        <v>1</v>
      </c>
      <c r="F199" s="208" t="s">
        <v>1371</v>
      </c>
      <c r="G199" s="205"/>
      <c r="H199" s="209">
        <v>189.45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174</v>
      </c>
      <c r="AU199" s="214" t="s">
        <v>92</v>
      </c>
      <c r="AV199" s="13" t="s">
        <v>92</v>
      </c>
      <c r="AW199" s="13" t="s">
        <v>39</v>
      </c>
      <c r="AX199" s="13" t="s">
        <v>90</v>
      </c>
      <c r="AY199" s="214" t="s">
        <v>168</v>
      </c>
    </row>
    <row r="200" spans="1:65" s="2" customFormat="1" ht="16.5" customHeight="1">
      <c r="A200" s="31"/>
      <c r="B200" s="32"/>
      <c r="C200" s="191">
        <v>32</v>
      </c>
      <c r="D200" s="191" t="s">
        <v>170</v>
      </c>
      <c r="E200" s="192" t="s">
        <v>1100</v>
      </c>
      <c r="F200" s="193" t="s">
        <v>1101</v>
      </c>
      <c r="G200" s="194" t="s">
        <v>242</v>
      </c>
      <c r="H200" s="195">
        <v>21.05</v>
      </c>
      <c r="I200" s="196"/>
      <c r="J200" s="196">
        <f>ROUND(I200*H200,2)</f>
        <v>0</v>
      </c>
      <c r="K200" s="197"/>
      <c r="L200" s="36"/>
      <c r="M200" s="198" t="s">
        <v>1</v>
      </c>
      <c r="N200" s="199" t="s">
        <v>47</v>
      </c>
      <c r="O200" s="200">
        <v>0.009</v>
      </c>
      <c r="P200" s="200">
        <f>O200*H200</f>
        <v>0.18944999999999998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2" t="s">
        <v>640</v>
      </c>
      <c r="AT200" s="202" t="s">
        <v>170</v>
      </c>
      <c r="AU200" s="202" t="s">
        <v>92</v>
      </c>
      <c r="AY200" s="16" t="s">
        <v>168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6" t="s">
        <v>90</v>
      </c>
      <c r="BK200" s="203">
        <f>ROUND(I200*H200,2)</f>
        <v>0</v>
      </c>
      <c r="BL200" s="16" t="s">
        <v>640</v>
      </c>
      <c r="BM200" s="202" t="s">
        <v>1102</v>
      </c>
    </row>
    <row r="201" spans="1:65" s="2" customFormat="1" ht="21.75" customHeight="1">
      <c r="A201" s="31"/>
      <c r="B201" s="32"/>
      <c r="C201" s="191">
        <v>33</v>
      </c>
      <c r="D201" s="191" t="s">
        <v>170</v>
      </c>
      <c r="E201" s="192" t="s">
        <v>1103</v>
      </c>
      <c r="F201" s="193" t="s">
        <v>1104</v>
      </c>
      <c r="G201" s="194" t="s">
        <v>446</v>
      </c>
      <c r="H201" s="195">
        <v>37.89</v>
      </c>
      <c r="I201" s="196"/>
      <c r="J201" s="196">
        <f>ROUND(I201*H201,2)</f>
        <v>0</v>
      </c>
      <c r="K201" s="197"/>
      <c r="L201" s="36"/>
      <c r="M201" s="198" t="s">
        <v>1</v>
      </c>
      <c r="N201" s="199" t="s">
        <v>47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640</v>
      </c>
      <c r="AT201" s="202" t="s">
        <v>170</v>
      </c>
      <c r="AU201" s="202" t="s">
        <v>92</v>
      </c>
      <c r="AY201" s="16" t="s">
        <v>168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90</v>
      </c>
      <c r="BK201" s="203">
        <f>ROUND(I201*H201,2)</f>
        <v>0</v>
      </c>
      <c r="BL201" s="16" t="s">
        <v>640</v>
      </c>
      <c r="BM201" s="202" t="s">
        <v>1105</v>
      </c>
    </row>
    <row r="202" spans="2:51" s="13" customFormat="1" ht="12">
      <c r="B202" s="204"/>
      <c r="C202" s="205"/>
      <c r="D202" s="206" t="s">
        <v>174</v>
      </c>
      <c r="E202" s="207" t="s">
        <v>1</v>
      </c>
      <c r="F202" s="208" t="s">
        <v>1372</v>
      </c>
      <c r="G202" s="205"/>
      <c r="H202" s="209">
        <v>37.89</v>
      </c>
      <c r="I202" s="205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174</v>
      </c>
      <c r="AU202" s="214" t="s">
        <v>92</v>
      </c>
      <c r="AV202" s="13" t="s">
        <v>92</v>
      </c>
      <c r="AW202" s="13" t="s">
        <v>39</v>
      </c>
      <c r="AX202" s="13" t="s">
        <v>90</v>
      </c>
      <c r="AY202" s="214" t="s">
        <v>168</v>
      </c>
    </row>
    <row r="203" spans="1:65" s="2" customFormat="1" ht="33" customHeight="1">
      <c r="A203" s="31"/>
      <c r="B203" s="32"/>
      <c r="C203" s="191">
        <v>34</v>
      </c>
      <c r="D203" s="191" t="s">
        <v>170</v>
      </c>
      <c r="E203" s="192" t="s">
        <v>1106</v>
      </c>
      <c r="F203" s="193" t="s">
        <v>1107</v>
      </c>
      <c r="G203" s="194" t="s">
        <v>218</v>
      </c>
      <c r="H203" s="195">
        <v>24.6</v>
      </c>
      <c r="I203" s="196"/>
      <c r="J203" s="196">
        <f>ROUND(I203*H203,2)</f>
        <v>0</v>
      </c>
      <c r="K203" s="197"/>
      <c r="L203" s="36"/>
      <c r="M203" s="198" t="s">
        <v>1</v>
      </c>
      <c r="N203" s="199" t="s">
        <v>47</v>
      </c>
      <c r="O203" s="200">
        <v>0</v>
      </c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640</v>
      </c>
      <c r="AT203" s="202" t="s">
        <v>170</v>
      </c>
      <c r="AU203" s="202" t="s">
        <v>92</v>
      </c>
      <c r="AY203" s="16" t="s">
        <v>168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6" t="s">
        <v>90</v>
      </c>
      <c r="BK203" s="203">
        <f>ROUND(I203*H203,2)</f>
        <v>0</v>
      </c>
      <c r="BL203" s="16" t="s">
        <v>640</v>
      </c>
      <c r="BM203" s="202" t="s">
        <v>1108</v>
      </c>
    </row>
    <row r="204" spans="2:51" s="13" customFormat="1" ht="12">
      <c r="B204" s="204"/>
      <c r="C204" s="205"/>
      <c r="D204" s="206" t="s">
        <v>174</v>
      </c>
      <c r="E204" s="207" t="s">
        <v>1</v>
      </c>
      <c r="F204" s="208" t="s">
        <v>1071</v>
      </c>
      <c r="G204" s="205"/>
      <c r="H204" s="209">
        <v>24.6</v>
      </c>
      <c r="I204" s="205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174</v>
      </c>
      <c r="AU204" s="214" t="s">
        <v>92</v>
      </c>
      <c r="AV204" s="13" t="s">
        <v>92</v>
      </c>
      <c r="AW204" s="13" t="s">
        <v>39</v>
      </c>
      <c r="AX204" s="13" t="s">
        <v>90</v>
      </c>
      <c r="AY204" s="214" t="s">
        <v>168</v>
      </c>
    </row>
    <row r="205" spans="1:65" s="2" customFormat="1" ht="33" customHeight="1">
      <c r="A205" s="31"/>
      <c r="B205" s="32"/>
      <c r="C205" s="191">
        <v>35</v>
      </c>
      <c r="D205" s="191" t="s">
        <v>170</v>
      </c>
      <c r="E205" s="192" t="s">
        <v>1109</v>
      </c>
      <c r="F205" s="193" t="s">
        <v>1110</v>
      </c>
      <c r="G205" s="194" t="s">
        <v>218</v>
      </c>
      <c r="H205" s="195">
        <v>11.1</v>
      </c>
      <c r="I205" s="196"/>
      <c r="J205" s="196">
        <f>ROUND(I205*H205,2)</f>
        <v>0</v>
      </c>
      <c r="K205" s="197"/>
      <c r="L205" s="36"/>
      <c r="M205" s="198" t="s">
        <v>1</v>
      </c>
      <c r="N205" s="199" t="s">
        <v>47</v>
      </c>
      <c r="O205" s="200">
        <v>0</v>
      </c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640</v>
      </c>
      <c r="AT205" s="202" t="s">
        <v>170</v>
      </c>
      <c r="AU205" s="202" t="s">
        <v>92</v>
      </c>
      <c r="AY205" s="16" t="s">
        <v>168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6" t="s">
        <v>90</v>
      </c>
      <c r="BK205" s="203">
        <f>ROUND(I205*H205,2)</f>
        <v>0</v>
      </c>
      <c r="BL205" s="16" t="s">
        <v>640</v>
      </c>
      <c r="BM205" s="202" t="s">
        <v>1111</v>
      </c>
    </row>
    <row r="206" spans="2:63" s="12" customFormat="1" ht="25.9" customHeight="1">
      <c r="B206" s="176"/>
      <c r="C206" s="177"/>
      <c r="D206" s="178" t="s">
        <v>81</v>
      </c>
      <c r="E206" s="179" t="s">
        <v>581</v>
      </c>
      <c r="F206" s="179" t="s">
        <v>582</v>
      </c>
      <c r="G206" s="177"/>
      <c r="H206" s="177"/>
      <c r="I206" s="177"/>
      <c r="J206" s="180">
        <f>BK206</f>
        <v>0</v>
      </c>
      <c r="K206" s="177"/>
      <c r="L206" s="181"/>
      <c r="M206" s="182"/>
      <c r="N206" s="183"/>
      <c r="O206" s="183"/>
      <c r="P206" s="184">
        <f>P207</f>
        <v>0</v>
      </c>
      <c r="Q206" s="183"/>
      <c r="R206" s="184">
        <f>R207</f>
        <v>0</v>
      </c>
      <c r="S206" s="183"/>
      <c r="T206" s="185">
        <f>T207</f>
        <v>0</v>
      </c>
      <c r="AR206" s="186" t="s">
        <v>109</v>
      </c>
      <c r="AT206" s="187" t="s">
        <v>81</v>
      </c>
      <c r="AU206" s="187" t="s">
        <v>82</v>
      </c>
      <c r="AY206" s="186" t="s">
        <v>168</v>
      </c>
      <c r="BK206" s="188">
        <f>BK207</f>
        <v>0</v>
      </c>
    </row>
    <row r="207" spans="2:63" s="12" customFormat="1" ht="22.9" customHeight="1">
      <c r="B207" s="176"/>
      <c r="C207" s="177"/>
      <c r="D207" s="178" t="s">
        <v>81</v>
      </c>
      <c r="E207" s="189" t="s">
        <v>601</v>
      </c>
      <c r="F207" s="189" t="s">
        <v>602</v>
      </c>
      <c r="G207" s="177"/>
      <c r="H207" s="177"/>
      <c r="I207" s="177"/>
      <c r="J207" s="190">
        <f>BK207</f>
        <v>0</v>
      </c>
      <c r="K207" s="177"/>
      <c r="L207" s="181"/>
      <c r="M207" s="182"/>
      <c r="N207" s="183"/>
      <c r="O207" s="183"/>
      <c r="P207" s="184">
        <f>P208</f>
        <v>0</v>
      </c>
      <c r="Q207" s="183"/>
      <c r="R207" s="184">
        <f>R208</f>
        <v>0</v>
      </c>
      <c r="S207" s="183"/>
      <c r="T207" s="185">
        <f>T208</f>
        <v>0</v>
      </c>
      <c r="AR207" s="186" t="s">
        <v>109</v>
      </c>
      <c r="AT207" s="187" t="s">
        <v>81</v>
      </c>
      <c r="AU207" s="187" t="s">
        <v>90</v>
      </c>
      <c r="AY207" s="186" t="s">
        <v>168</v>
      </c>
      <c r="BK207" s="188">
        <f>BK208</f>
        <v>0</v>
      </c>
    </row>
    <row r="208" spans="1:65" s="2" customFormat="1" ht="16.5" customHeight="1">
      <c r="A208" s="31"/>
      <c r="B208" s="32"/>
      <c r="C208" s="191">
        <v>36</v>
      </c>
      <c r="D208" s="191" t="s">
        <v>170</v>
      </c>
      <c r="E208" s="192" t="s">
        <v>1112</v>
      </c>
      <c r="F208" s="193" t="s">
        <v>1113</v>
      </c>
      <c r="G208" s="194" t="s">
        <v>346</v>
      </c>
      <c r="H208" s="195">
        <v>1</v>
      </c>
      <c r="I208" s="196"/>
      <c r="J208" s="196">
        <f>ROUND(I208*H208,2)</f>
        <v>0</v>
      </c>
      <c r="K208" s="197"/>
      <c r="L208" s="36"/>
      <c r="M208" s="238" t="s">
        <v>1</v>
      </c>
      <c r="N208" s="239" t="s">
        <v>47</v>
      </c>
      <c r="O208" s="240">
        <v>0</v>
      </c>
      <c r="P208" s="240">
        <f>O208*H208</f>
        <v>0</v>
      </c>
      <c r="Q208" s="240">
        <v>0</v>
      </c>
      <c r="R208" s="240">
        <f>Q208*H208</f>
        <v>0</v>
      </c>
      <c r="S208" s="240">
        <v>0</v>
      </c>
      <c r="T208" s="24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106</v>
      </c>
      <c r="AT208" s="202" t="s">
        <v>170</v>
      </c>
      <c r="AU208" s="202" t="s">
        <v>92</v>
      </c>
      <c r="AY208" s="16" t="s">
        <v>168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6" t="s">
        <v>90</v>
      </c>
      <c r="BK208" s="203">
        <f>ROUND(I208*H208,2)</f>
        <v>0</v>
      </c>
      <c r="BL208" s="16" t="s">
        <v>106</v>
      </c>
      <c r="BM208" s="202" t="s">
        <v>1114</v>
      </c>
    </row>
    <row r="209" spans="1:31" s="2" customFormat="1" ht="6.95" customHeight="1">
      <c r="A209" s="31"/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36"/>
      <c r="M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</sheetData>
  <sheetProtection formatColumns="0" formatRows="0" autoFilter="0"/>
  <autoFilter ref="C126:K208"/>
  <mergeCells count="12">
    <mergeCell ref="E119:H119"/>
    <mergeCell ref="L2:V2"/>
    <mergeCell ref="E84:H84"/>
    <mergeCell ref="E86:H86"/>
    <mergeCell ref="E88:H88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222"/>
  <sheetViews>
    <sheetView showGridLines="0" workbookViewId="0" topLeftCell="A1">
      <selection activeCell="V125" sqref="V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21"/>
    </row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6" t="s">
        <v>114</v>
      </c>
    </row>
    <row r="3" spans="2:46" s="1" customFormat="1" ht="6.9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9"/>
      <c r="AT3" s="16" t="s">
        <v>92</v>
      </c>
    </row>
    <row r="4" spans="2:46" s="1" customFormat="1" ht="24.95" customHeight="1">
      <c r="B4" s="19"/>
      <c r="D4" s="115" t="s">
        <v>125</v>
      </c>
      <c r="L4" s="19"/>
      <c r="M4" s="116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7" t="s">
        <v>14</v>
      </c>
      <c r="L6" s="19"/>
    </row>
    <row r="7" spans="2:12" s="1" customFormat="1" ht="26.25" customHeight="1">
      <c r="B7" s="19"/>
      <c r="E7" s="305" t="str">
        <f>'Rekapitulace stavby'!K6</f>
        <v>REKONSTRUKCE KŘIŽOVATKY ULIC CIHLÁŘSKÁ x MORAVSKÁ, CHOMUTOV</v>
      </c>
      <c r="F7" s="306"/>
      <c r="G7" s="306"/>
      <c r="H7" s="306"/>
      <c r="L7" s="19"/>
    </row>
    <row r="8" spans="1:31" s="2" customFormat="1" ht="12" customHeight="1">
      <c r="A8" s="31"/>
      <c r="B8" s="36"/>
      <c r="C8" s="31"/>
      <c r="D8" s="117" t="s">
        <v>138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307" t="s">
        <v>1115</v>
      </c>
      <c r="F9" s="308"/>
      <c r="G9" s="308"/>
      <c r="H9" s="30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17" t="s">
        <v>16</v>
      </c>
      <c r="E11" s="31"/>
      <c r="F11" s="107" t="s">
        <v>1</v>
      </c>
      <c r="G11" s="31"/>
      <c r="H11" s="31"/>
      <c r="I11" s="117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17" t="s">
        <v>20</v>
      </c>
      <c r="E12" s="31"/>
      <c r="F12" s="107" t="s">
        <v>21</v>
      </c>
      <c r="G12" s="31"/>
      <c r="H12" s="31"/>
      <c r="I12" s="117" t="s">
        <v>22</v>
      </c>
      <c r="J12" s="118">
        <f>'Rekapitulace stavby'!AN8</f>
        <v>44539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17" t="s">
        <v>27</v>
      </c>
      <c r="E14" s="31"/>
      <c r="F14" s="31"/>
      <c r="G14" s="31"/>
      <c r="H14" s="31"/>
      <c r="I14" s="117" t="s">
        <v>28</v>
      </c>
      <c r="J14" s="107" t="s">
        <v>29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07" t="s">
        <v>30</v>
      </c>
      <c r="F15" s="31"/>
      <c r="G15" s="31"/>
      <c r="H15" s="31"/>
      <c r="I15" s="117" t="s">
        <v>31</v>
      </c>
      <c r="J15" s="107" t="s">
        <v>32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7" t="s">
        <v>33</v>
      </c>
      <c r="E17" s="31"/>
      <c r="F17" s="31"/>
      <c r="G17" s="31"/>
      <c r="H17" s="31"/>
      <c r="I17" s="117" t="s">
        <v>28</v>
      </c>
      <c r="J17" s="107" t="str">
        <f>'Rekapitulace stavby'!AN13</f>
        <v/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309" t="str">
        <f>'Rekapitulace stavby'!E14</f>
        <v xml:space="preserve"> </v>
      </c>
      <c r="F18" s="309"/>
      <c r="G18" s="309"/>
      <c r="H18" s="309"/>
      <c r="I18" s="117" t="s">
        <v>31</v>
      </c>
      <c r="J18" s="107" t="str">
        <f>'Rekapitulace stavby'!AN14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7" t="s">
        <v>35</v>
      </c>
      <c r="E20" s="31"/>
      <c r="F20" s="31"/>
      <c r="G20" s="31"/>
      <c r="H20" s="31"/>
      <c r="I20" s="117" t="s">
        <v>28</v>
      </c>
      <c r="J20" s="107" t="s">
        <v>36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37</v>
      </c>
      <c r="F21" s="31"/>
      <c r="G21" s="31"/>
      <c r="H21" s="31"/>
      <c r="I21" s="117" t="s">
        <v>31</v>
      </c>
      <c r="J21" s="107" t="s">
        <v>38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7" t="s">
        <v>40</v>
      </c>
      <c r="E23" s="31"/>
      <c r="F23" s="31"/>
      <c r="G23" s="31"/>
      <c r="H23" s="31"/>
      <c r="I23" s="117" t="s">
        <v>28</v>
      </c>
      <c r="J23" s="107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tr">
        <f>IF('Rekapitulace stavby'!E20="","",'Rekapitulace stavby'!E20)</f>
        <v xml:space="preserve"> </v>
      </c>
      <c r="F24" s="31"/>
      <c r="G24" s="31"/>
      <c r="H24" s="31"/>
      <c r="I24" s="117" t="s">
        <v>31</v>
      </c>
      <c r="J24" s="107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7" t="s">
        <v>41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1"/>
      <c r="B27" s="122"/>
      <c r="C27" s="121"/>
      <c r="D27" s="121"/>
      <c r="E27" s="310" t="s">
        <v>1</v>
      </c>
      <c r="F27" s="310"/>
      <c r="G27" s="310"/>
      <c r="H27" s="310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4"/>
      <c r="E29" s="124"/>
      <c r="F29" s="124"/>
      <c r="G29" s="124"/>
      <c r="H29" s="124"/>
      <c r="I29" s="124"/>
      <c r="J29" s="124"/>
      <c r="K29" s="124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5" t="s">
        <v>42</v>
      </c>
      <c r="E30" s="31"/>
      <c r="F30" s="31"/>
      <c r="G30" s="31"/>
      <c r="H30" s="31"/>
      <c r="I30" s="31"/>
      <c r="J30" s="126">
        <f>ROUND(J121,2)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4"/>
      <c r="E31" s="124"/>
      <c r="F31" s="124"/>
      <c r="G31" s="124"/>
      <c r="H31" s="124"/>
      <c r="I31" s="124"/>
      <c r="J31" s="124"/>
      <c r="K31" s="124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7" t="s">
        <v>44</v>
      </c>
      <c r="G32" s="31"/>
      <c r="H32" s="31"/>
      <c r="I32" s="127" t="s">
        <v>43</v>
      </c>
      <c r="J32" s="127" t="s">
        <v>45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8" t="s">
        <v>46</v>
      </c>
      <c r="E33" s="117" t="s">
        <v>47</v>
      </c>
      <c r="F33" s="129">
        <f>ROUND((SUM(BE121:BE221)),2)</f>
        <v>0</v>
      </c>
      <c r="G33" s="31"/>
      <c r="H33" s="31"/>
      <c r="I33" s="130">
        <v>0.21</v>
      </c>
      <c r="J33" s="129">
        <f>ROUND(((SUM(BE121:BE221))*I33),2)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7" t="s">
        <v>48</v>
      </c>
      <c r="F34" s="129">
        <f>ROUND((SUM(BF121:BF221)),2)</f>
        <v>0</v>
      </c>
      <c r="G34" s="31"/>
      <c r="H34" s="31"/>
      <c r="I34" s="130">
        <v>0.15</v>
      </c>
      <c r="J34" s="129">
        <f>ROUND(((SUM(BF121:BF221))*I34),2)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17" t="s">
        <v>49</v>
      </c>
      <c r="F35" s="129">
        <f>ROUND((SUM(BG121:BG221)),2)</f>
        <v>0</v>
      </c>
      <c r="G35" s="31"/>
      <c r="H35" s="31"/>
      <c r="I35" s="130">
        <v>0.21</v>
      </c>
      <c r="J35" s="129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17" t="s">
        <v>50</v>
      </c>
      <c r="F36" s="129">
        <f>ROUND((SUM(BH121:BH221)),2)</f>
        <v>0</v>
      </c>
      <c r="G36" s="31"/>
      <c r="H36" s="31"/>
      <c r="I36" s="130">
        <v>0.15</v>
      </c>
      <c r="J36" s="129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17" t="s">
        <v>51</v>
      </c>
      <c r="F37" s="129">
        <f>ROUND((SUM(BI121:BI221)),2)</f>
        <v>0</v>
      </c>
      <c r="G37" s="31"/>
      <c r="H37" s="31"/>
      <c r="I37" s="130">
        <v>0</v>
      </c>
      <c r="J37" s="129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1"/>
      <c r="D39" s="132" t="s">
        <v>52</v>
      </c>
      <c r="E39" s="133"/>
      <c r="F39" s="133"/>
      <c r="G39" s="134" t="s">
        <v>53</v>
      </c>
      <c r="H39" s="135" t="s">
        <v>54</v>
      </c>
      <c r="I39" s="133"/>
      <c r="J39" s="136">
        <f>SUM(J30:J37)</f>
        <v>0</v>
      </c>
      <c r="K39" s="137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48"/>
      <c r="D50" s="138" t="s">
        <v>55</v>
      </c>
      <c r="E50" s="139"/>
      <c r="F50" s="139"/>
      <c r="G50" s="138" t="s">
        <v>56</v>
      </c>
      <c r="H50" s="139"/>
      <c r="I50" s="139"/>
      <c r="J50" s="139"/>
      <c r="K50" s="139"/>
      <c r="L50" s="4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6"/>
      <c r="C61" s="31"/>
      <c r="D61" s="140" t="s">
        <v>57</v>
      </c>
      <c r="E61" s="141"/>
      <c r="F61" s="142" t="s">
        <v>58</v>
      </c>
      <c r="G61" s="140" t="s">
        <v>57</v>
      </c>
      <c r="H61" s="141"/>
      <c r="I61" s="141"/>
      <c r="J61" s="143" t="s">
        <v>58</v>
      </c>
      <c r="K61" s="141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6"/>
      <c r="C65" s="31"/>
      <c r="D65" s="138" t="s">
        <v>59</v>
      </c>
      <c r="E65" s="144"/>
      <c r="F65" s="144"/>
      <c r="G65" s="138" t="s">
        <v>60</v>
      </c>
      <c r="H65" s="144"/>
      <c r="I65" s="144"/>
      <c r="J65" s="144"/>
      <c r="K65" s="144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6"/>
      <c r="C76" s="31"/>
      <c r="D76" s="140" t="s">
        <v>57</v>
      </c>
      <c r="E76" s="141"/>
      <c r="F76" s="142" t="s">
        <v>58</v>
      </c>
      <c r="G76" s="140" t="s">
        <v>57</v>
      </c>
      <c r="H76" s="141"/>
      <c r="I76" s="141"/>
      <c r="J76" s="143" t="s">
        <v>58</v>
      </c>
      <c r="K76" s="141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140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7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6.25" customHeight="1" hidden="1">
      <c r="A85" s="31"/>
      <c r="B85" s="32"/>
      <c r="C85" s="33"/>
      <c r="D85" s="33"/>
      <c r="E85" s="303" t="str">
        <f>E7</f>
        <v>REKONSTRUKCE KŘIŽOVATKY ULIC CIHLÁŘSKÁ x MORAVSKÁ, CHOMUTOV</v>
      </c>
      <c r="F85" s="304"/>
      <c r="G85" s="304"/>
      <c r="H85" s="304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7" t="s">
        <v>138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3"/>
      <c r="D87" s="33"/>
      <c r="E87" s="267" t="str">
        <f>E9</f>
        <v xml:space="preserve">SO403 - Přeložky stožárů trakce </v>
      </c>
      <c r="F87" s="302"/>
      <c r="G87" s="302"/>
      <c r="H87" s="302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7" t="s">
        <v>20</v>
      </c>
      <c r="D89" s="33"/>
      <c r="E89" s="33"/>
      <c r="F89" s="25" t="str">
        <f>F12</f>
        <v>Chomutov</v>
      </c>
      <c r="G89" s="33"/>
      <c r="H89" s="33"/>
      <c r="I89" s="27" t="s">
        <v>22</v>
      </c>
      <c r="J89" s="63">
        <f>IF(J12="","",J12)</f>
        <v>44539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25.7" customHeight="1" hidden="1">
      <c r="A91" s="31"/>
      <c r="B91" s="32"/>
      <c r="C91" s="27" t="s">
        <v>27</v>
      </c>
      <c r="D91" s="33"/>
      <c r="E91" s="33"/>
      <c r="F91" s="25" t="str">
        <f>E15</f>
        <v>Statutární město Chomutov</v>
      </c>
      <c r="G91" s="33"/>
      <c r="H91" s="33"/>
      <c r="I91" s="27" t="s">
        <v>35</v>
      </c>
      <c r="J91" s="29" t="str">
        <f>E21</f>
        <v>SWARCO TRAFFIC CZ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7" t="s">
        <v>33</v>
      </c>
      <c r="D92" s="33"/>
      <c r="E92" s="33"/>
      <c r="F92" s="25" t="str">
        <f>IF(E18="","",E18)</f>
        <v xml:space="preserve"> </v>
      </c>
      <c r="G92" s="33"/>
      <c r="H92" s="33"/>
      <c r="I92" s="27" t="s">
        <v>40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49" t="s">
        <v>141</v>
      </c>
      <c r="D94" s="150"/>
      <c r="E94" s="150"/>
      <c r="F94" s="150"/>
      <c r="G94" s="150"/>
      <c r="H94" s="150"/>
      <c r="I94" s="150"/>
      <c r="J94" s="151" t="s">
        <v>142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52" t="s">
        <v>143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144</v>
      </c>
    </row>
    <row r="97" spans="2:12" s="9" customFormat="1" ht="24.95" customHeight="1" hidden="1">
      <c r="B97" s="153"/>
      <c r="C97" s="154"/>
      <c r="D97" s="155" t="s">
        <v>1116</v>
      </c>
      <c r="E97" s="156"/>
      <c r="F97" s="156"/>
      <c r="G97" s="156"/>
      <c r="H97" s="156"/>
      <c r="I97" s="156"/>
      <c r="J97" s="157">
        <f>J122</f>
        <v>0</v>
      </c>
      <c r="K97" s="154"/>
      <c r="L97" s="158"/>
    </row>
    <row r="98" spans="2:12" s="9" customFormat="1" ht="24.95" customHeight="1" hidden="1">
      <c r="B98" s="153"/>
      <c r="C98" s="154"/>
      <c r="D98" s="155" t="s">
        <v>1117</v>
      </c>
      <c r="E98" s="156"/>
      <c r="F98" s="156"/>
      <c r="G98" s="156"/>
      <c r="H98" s="156"/>
      <c r="I98" s="156"/>
      <c r="J98" s="157">
        <f>J152</f>
        <v>0</v>
      </c>
      <c r="K98" s="154"/>
      <c r="L98" s="158"/>
    </row>
    <row r="99" spans="2:12" s="10" customFormat="1" ht="19.9" customHeight="1" hidden="1">
      <c r="B99" s="159"/>
      <c r="C99" s="101"/>
      <c r="D99" s="160" t="s">
        <v>1118</v>
      </c>
      <c r="E99" s="161"/>
      <c r="F99" s="161"/>
      <c r="G99" s="161"/>
      <c r="H99" s="161"/>
      <c r="I99" s="161"/>
      <c r="J99" s="162">
        <f>J188</f>
        <v>0</v>
      </c>
      <c r="K99" s="101"/>
      <c r="L99" s="163"/>
    </row>
    <row r="100" spans="2:12" s="10" customFormat="1" ht="19.9" customHeight="1" hidden="1">
      <c r="B100" s="159"/>
      <c r="C100" s="101"/>
      <c r="D100" s="160" t="s">
        <v>1119</v>
      </c>
      <c r="E100" s="161"/>
      <c r="F100" s="161"/>
      <c r="G100" s="161"/>
      <c r="H100" s="161"/>
      <c r="I100" s="161"/>
      <c r="J100" s="162">
        <f>J204</f>
        <v>0</v>
      </c>
      <c r="K100" s="101"/>
      <c r="L100" s="163"/>
    </row>
    <row r="101" spans="2:12" s="9" customFormat="1" ht="24.95" customHeight="1" hidden="1">
      <c r="B101" s="153"/>
      <c r="C101" s="154"/>
      <c r="D101" s="155" t="s">
        <v>576</v>
      </c>
      <c r="E101" s="156"/>
      <c r="F101" s="156"/>
      <c r="G101" s="156"/>
      <c r="H101" s="156"/>
      <c r="I101" s="156"/>
      <c r="J101" s="157">
        <f>J213</f>
        <v>0</v>
      </c>
      <c r="K101" s="154"/>
      <c r="L101" s="158"/>
    </row>
    <row r="102" spans="1:31" s="2" customFormat="1" ht="21.75" customHeight="1" hidden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2" t="s">
        <v>153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7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303" t="str">
        <f>E7</f>
        <v>REKONSTRUKCE KŘIŽOVATKY ULIC CIHLÁŘSKÁ x MORAVSKÁ, CHOMUTOV</v>
      </c>
      <c r="F111" s="304"/>
      <c r="G111" s="304"/>
      <c r="H111" s="304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7" t="s">
        <v>138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3"/>
      <c r="D113" s="33"/>
      <c r="E113" s="267" t="str">
        <f>E9</f>
        <v xml:space="preserve">SO403 - Přeložky stožárů trakce </v>
      </c>
      <c r="F113" s="302"/>
      <c r="G113" s="302"/>
      <c r="H113" s="302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7" t="s">
        <v>20</v>
      </c>
      <c r="D115" s="33"/>
      <c r="E115" s="33"/>
      <c r="F115" s="25" t="str">
        <f>F12</f>
        <v>Chomutov</v>
      </c>
      <c r="G115" s="33"/>
      <c r="H115" s="33"/>
      <c r="I115" s="27" t="s">
        <v>22</v>
      </c>
      <c r="J115" s="63">
        <f>IF(J12="","",J12)</f>
        <v>44539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5.7" customHeight="1">
      <c r="A117" s="31"/>
      <c r="B117" s="32"/>
      <c r="C117" s="27" t="s">
        <v>27</v>
      </c>
      <c r="D117" s="33"/>
      <c r="E117" s="33"/>
      <c r="F117" s="25" t="str">
        <f>E15</f>
        <v>Statutární město Chomutov</v>
      </c>
      <c r="G117" s="33"/>
      <c r="H117" s="33"/>
      <c r="I117" s="27" t="s">
        <v>35</v>
      </c>
      <c r="J117" s="29" t="str">
        <f>E21</f>
        <v>SWARCO TRAFFIC CZ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7" t="s">
        <v>33</v>
      </c>
      <c r="D118" s="33"/>
      <c r="E118" s="33"/>
      <c r="F118" s="25" t="str">
        <f>IF(E18="","",E18)</f>
        <v xml:space="preserve"> </v>
      </c>
      <c r="G118" s="33"/>
      <c r="H118" s="33"/>
      <c r="I118" s="27" t="s">
        <v>40</v>
      </c>
      <c r="J118" s="29" t="str">
        <f>E24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64"/>
      <c r="B120" s="165"/>
      <c r="C120" s="166" t="s">
        <v>154</v>
      </c>
      <c r="D120" s="167" t="s">
        <v>67</v>
      </c>
      <c r="E120" s="167" t="s">
        <v>63</v>
      </c>
      <c r="F120" s="167" t="s">
        <v>64</v>
      </c>
      <c r="G120" s="167" t="s">
        <v>155</v>
      </c>
      <c r="H120" s="167" t="s">
        <v>156</v>
      </c>
      <c r="I120" s="167" t="s">
        <v>157</v>
      </c>
      <c r="J120" s="168" t="s">
        <v>142</v>
      </c>
      <c r="K120" s="169" t="s">
        <v>158</v>
      </c>
      <c r="L120" s="170"/>
      <c r="M120" s="72" t="s">
        <v>1</v>
      </c>
      <c r="N120" s="73" t="s">
        <v>46</v>
      </c>
      <c r="O120" s="73" t="s">
        <v>159</v>
      </c>
      <c r="P120" s="73" t="s">
        <v>160</v>
      </c>
      <c r="Q120" s="73" t="s">
        <v>161</v>
      </c>
      <c r="R120" s="73" t="s">
        <v>162</v>
      </c>
      <c r="S120" s="73" t="s">
        <v>163</v>
      </c>
      <c r="T120" s="74" t="s">
        <v>164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1"/>
      <c r="B121" s="32"/>
      <c r="C121" s="79" t="s">
        <v>165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5"/>
      <c r="N121" s="172"/>
      <c r="O121" s="76"/>
      <c r="P121" s="173">
        <f>P122+P152+P213</f>
        <v>0</v>
      </c>
      <c r="Q121" s="76"/>
      <c r="R121" s="173">
        <f>R122+R152+R213</f>
        <v>0</v>
      </c>
      <c r="S121" s="76"/>
      <c r="T121" s="174">
        <f>T122+T152+T213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81</v>
      </c>
      <c r="AU121" s="16" t="s">
        <v>144</v>
      </c>
      <c r="BK121" s="175">
        <f>BK122+BK152+BK213</f>
        <v>0</v>
      </c>
    </row>
    <row r="122" spans="2:63" s="12" customFormat="1" ht="25.9" customHeight="1">
      <c r="B122" s="176"/>
      <c r="C122" s="177"/>
      <c r="D122" s="178" t="s">
        <v>81</v>
      </c>
      <c r="E122" s="179" t="s">
        <v>630</v>
      </c>
      <c r="F122" s="179" t="s">
        <v>1120</v>
      </c>
      <c r="G122" s="177"/>
      <c r="H122" s="177"/>
      <c r="I122" s="177"/>
      <c r="J122" s="180">
        <f>BK122</f>
        <v>0</v>
      </c>
      <c r="K122" s="177"/>
      <c r="L122" s="181"/>
      <c r="M122" s="182"/>
      <c r="N122" s="183"/>
      <c r="O122" s="183"/>
      <c r="P122" s="184">
        <f>SUM(P123:P151)</f>
        <v>0</v>
      </c>
      <c r="Q122" s="183"/>
      <c r="R122" s="184">
        <f>SUM(R123:R151)</f>
        <v>0</v>
      </c>
      <c r="S122" s="183"/>
      <c r="T122" s="185">
        <f>SUM(T123:T151)</f>
        <v>0</v>
      </c>
      <c r="AR122" s="186" t="s">
        <v>92</v>
      </c>
      <c r="AT122" s="187" t="s">
        <v>81</v>
      </c>
      <c r="AU122" s="187" t="s">
        <v>82</v>
      </c>
      <c r="AY122" s="186" t="s">
        <v>168</v>
      </c>
      <c r="BK122" s="188">
        <f>SUM(BK123:BK151)</f>
        <v>0</v>
      </c>
    </row>
    <row r="123" spans="1:65" s="2" customFormat="1" ht="33" customHeight="1">
      <c r="A123" s="31"/>
      <c r="B123" s="32"/>
      <c r="C123" s="191" t="s">
        <v>90</v>
      </c>
      <c r="D123" s="191" t="s">
        <v>170</v>
      </c>
      <c r="E123" s="192" t="s">
        <v>1121</v>
      </c>
      <c r="F123" s="193" t="s">
        <v>1122</v>
      </c>
      <c r="G123" s="194" t="s">
        <v>346</v>
      </c>
      <c r="H123" s="195">
        <v>3</v>
      </c>
      <c r="I123" s="196"/>
      <c r="J123" s="196">
        <f>ROUND(I123*H123,2)</f>
        <v>0</v>
      </c>
      <c r="K123" s="197"/>
      <c r="L123" s="36"/>
      <c r="M123" s="198" t="s">
        <v>1</v>
      </c>
      <c r="N123" s="199" t="s">
        <v>47</v>
      </c>
      <c r="O123" s="200">
        <v>0</v>
      </c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202" t="s">
        <v>239</v>
      </c>
      <c r="AT123" s="202" t="s">
        <v>170</v>
      </c>
      <c r="AU123" s="202" t="s">
        <v>90</v>
      </c>
      <c r="AY123" s="16" t="s">
        <v>168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6" t="s">
        <v>90</v>
      </c>
      <c r="BK123" s="203">
        <f>ROUND(I123*H123,2)</f>
        <v>0</v>
      </c>
      <c r="BL123" s="16" t="s">
        <v>239</v>
      </c>
      <c r="BM123" s="202" t="s">
        <v>92</v>
      </c>
    </row>
    <row r="124" spans="1:65" s="2" customFormat="1" ht="16.5" customHeight="1">
      <c r="A124" s="31"/>
      <c r="B124" s="32"/>
      <c r="C124" s="225" t="s">
        <v>92</v>
      </c>
      <c r="D124" s="225" t="s">
        <v>233</v>
      </c>
      <c r="E124" s="226" t="s">
        <v>1123</v>
      </c>
      <c r="F124" s="227" t="s">
        <v>1124</v>
      </c>
      <c r="G124" s="228" t="s">
        <v>1125</v>
      </c>
      <c r="H124" s="229">
        <v>3</v>
      </c>
      <c r="I124" s="230"/>
      <c r="J124" s="230">
        <f>ROUND(I124*H124,2)</f>
        <v>0</v>
      </c>
      <c r="K124" s="231"/>
      <c r="L124" s="232"/>
      <c r="M124" s="233" t="s">
        <v>1</v>
      </c>
      <c r="N124" s="234" t="s">
        <v>47</v>
      </c>
      <c r="O124" s="200">
        <v>0</v>
      </c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2" t="s">
        <v>313</v>
      </c>
      <c r="AT124" s="202" t="s">
        <v>233</v>
      </c>
      <c r="AU124" s="202" t="s">
        <v>90</v>
      </c>
      <c r="AY124" s="16" t="s">
        <v>168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6" t="s">
        <v>90</v>
      </c>
      <c r="BK124" s="203">
        <f>ROUND(I124*H124,2)</f>
        <v>0</v>
      </c>
      <c r="BL124" s="16" t="s">
        <v>239</v>
      </c>
      <c r="BM124" s="202" t="s">
        <v>106</v>
      </c>
    </row>
    <row r="125" spans="1:47" s="2" customFormat="1" ht="19.5">
      <c r="A125" s="31"/>
      <c r="B125" s="32"/>
      <c r="C125" s="33"/>
      <c r="D125" s="206" t="s">
        <v>292</v>
      </c>
      <c r="E125" s="33"/>
      <c r="F125" s="235" t="s">
        <v>1126</v>
      </c>
      <c r="G125" s="33"/>
      <c r="H125" s="33"/>
      <c r="I125" s="33"/>
      <c r="J125" s="33"/>
      <c r="K125" s="33"/>
      <c r="L125" s="36"/>
      <c r="M125" s="236"/>
      <c r="N125" s="237"/>
      <c r="O125" s="68"/>
      <c r="P125" s="68"/>
      <c r="Q125" s="68"/>
      <c r="R125" s="68"/>
      <c r="S125" s="68"/>
      <c r="T125" s="69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292</v>
      </c>
      <c r="AU125" s="16" t="s">
        <v>90</v>
      </c>
    </row>
    <row r="126" spans="1:65" s="2" customFormat="1" ht="21.75" customHeight="1">
      <c r="A126" s="31"/>
      <c r="B126" s="32"/>
      <c r="C126" s="225" t="s">
        <v>103</v>
      </c>
      <c r="D126" s="225" t="s">
        <v>233</v>
      </c>
      <c r="E126" s="226" t="s">
        <v>1127</v>
      </c>
      <c r="F126" s="227" t="s">
        <v>1128</v>
      </c>
      <c r="G126" s="228" t="s">
        <v>1125</v>
      </c>
      <c r="H126" s="229">
        <v>18</v>
      </c>
      <c r="I126" s="230"/>
      <c r="J126" s="230">
        <f aca="true" t="shared" si="0" ref="J126:J136">ROUND(I126*H126,2)</f>
        <v>0</v>
      </c>
      <c r="K126" s="231"/>
      <c r="L126" s="232"/>
      <c r="M126" s="233" t="s">
        <v>1</v>
      </c>
      <c r="N126" s="234" t="s">
        <v>47</v>
      </c>
      <c r="O126" s="200">
        <v>0</v>
      </c>
      <c r="P126" s="200">
        <f aca="true" t="shared" si="1" ref="P126:P136">O126*H126</f>
        <v>0</v>
      </c>
      <c r="Q126" s="200">
        <v>0</v>
      </c>
      <c r="R126" s="200">
        <f aca="true" t="shared" si="2" ref="R126:R136">Q126*H126</f>
        <v>0</v>
      </c>
      <c r="S126" s="200">
        <v>0</v>
      </c>
      <c r="T126" s="201">
        <f aca="true" t="shared" si="3" ref="T126:T136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313</v>
      </c>
      <c r="AT126" s="202" t="s">
        <v>233</v>
      </c>
      <c r="AU126" s="202" t="s">
        <v>90</v>
      </c>
      <c r="AY126" s="16" t="s">
        <v>168</v>
      </c>
      <c r="BE126" s="203">
        <f aca="true" t="shared" si="4" ref="BE126:BE136">IF(N126="základní",J126,0)</f>
        <v>0</v>
      </c>
      <c r="BF126" s="203">
        <f aca="true" t="shared" si="5" ref="BF126:BF136">IF(N126="snížená",J126,0)</f>
        <v>0</v>
      </c>
      <c r="BG126" s="203">
        <f aca="true" t="shared" si="6" ref="BG126:BG136">IF(N126="zákl. přenesená",J126,0)</f>
        <v>0</v>
      </c>
      <c r="BH126" s="203">
        <f aca="true" t="shared" si="7" ref="BH126:BH136">IF(N126="sníž. přenesená",J126,0)</f>
        <v>0</v>
      </c>
      <c r="BI126" s="203">
        <f aca="true" t="shared" si="8" ref="BI126:BI136">IF(N126="nulová",J126,0)</f>
        <v>0</v>
      </c>
      <c r="BJ126" s="16" t="s">
        <v>90</v>
      </c>
      <c r="BK126" s="203">
        <f aca="true" t="shared" si="9" ref="BK126:BK136">ROUND(I126*H126,2)</f>
        <v>0</v>
      </c>
      <c r="BL126" s="16" t="s">
        <v>239</v>
      </c>
      <c r="BM126" s="202" t="s">
        <v>194</v>
      </c>
    </row>
    <row r="127" spans="1:65" s="2" customFormat="1" ht="16.5" customHeight="1">
      <c r="A127" s="31"/>
      <c r="B127" s="32"/>
      <c r="C127" s="225" t="s">
        <v>106</v>
      </c>
      <c r="D127" s="225" t="s">
        <v>233</v>
      </c>
      <c r="E127" s="226" t="s">
        <v>1129</v>
      </c>
      <c r="F127" s="227" t="s">
        <v>1130</v>
      </c>
      <c r="G127" s="228" t="s">
        <v>1125</v>
      </c>
      <c r="H127" s="229">
        <v>7</v>
      </c>
      <c r="I127" s="230"/>
      <c r="J127" s="230">
        <f t="shared" si="0"/>
        <v>0</v>
      </c>
      <c r="K127" s="231"/>
      <c r="L127" s="232"/>
      <c r="M127" s="233" t="s">
        <v>1</v>
      </c>
      <c r="N127" s="234" t="s">
        <v>47</v>
      </c>
      <c r="O127" s="200">
        <v>0</v>
      </c>
      <c r="P127" s="200">
        <f t="shared" si="1"/>
        <v>0</v>
      </c>
      <c r="Q127" s="200">
        <v>0</v>
      </c>
      <c r="R127" s="200">
        <f t="shared" si="2"/>
        <v>0</v>
      </c>
      <c r="S127" s="200">
        <v>0</v>
      </c>
      <c r="T127" s="201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2" t="s">
        <v>313</v>
      </c>
      <c r="AT127" s="202" t="s">
        <v>233</v>
      </c>
      <c r="AU127" s="202" t="s">
        <v>90</v>
      </c>
      <c r="AY127" s="16" t="s">
        <v>168</v>
      </c>
      <c r="BE127" s="203">
        <f t="shared" si="4"/>
        <v>0</v>
      </c>
      <c r="BF127" s="203">
        <f t="shared" si="5"/>
        <v>0</v>
      </c>
      <c r="BG127" s="203">
        <f t="shared" si="6"/>
        <v>0</v>
      </c>
      <c r="BH127" s="203">
        <f t="shared" si="7"/>
        <v>0</v>
      </c>
      <c r="BI127" s="203">
        <f t="shared" si="8"/>
        <v>0</v>
      </c>
      <c r="BJ127" s="16" t="s">
        <v>90</v>
      </c>
      <c r="BK127" s="203">
        <f t="shared" si="9"/>
        <v>0</v>
      </c>
      <c r="BL127" s="16" t="s">
        <v>239</v>
      </c>
      <c r="BM127" s="202" t="s">
        <v>203</v>
      </c>
    </row>
    <row r="128" spans="1:65" s="2" customFormat="1" ht="21.75" customHeight="1">
      <c r="A128" s="31"/>
      <c r="B128" s="32"/>
      <c r="C128" s="225" t="s">
        <v>109</v>
      </c>
      <c r="D128" s="225" t="s">
        <v>233</v>
      </c>
      <c r="E128" s="226" t="s">
        <v>1131</v>
      </c>
      <c r="F128" s="227" t="s">
        <v>1132</v>
      </c>
      <c r="G128" s="228" t="s">
        <v>1125</v>
      </c>
      <c r="H128" s="229">
        <v>5</v>
      </c>
      <c r="I128" s="230"/>
      <c r="J128" s="230">
        <f t="shared" si="0"/>
        <v>0</v>
      </c>
      <c r="K128" s="231"/>
      <c r="L128" s="232"/>
      <c r="M128" s="233" t="s">
        <v>1</v>
      </c>
      <c r="N128" s="234" t="s">
        <v>47</v>
      </c>
      <c r="O128" s="200">
        <v>0</v>
      </c>
      <c r="P128" s="200">
        <f t="shared" si="1"/>
        <v>0</v>
      </c>
      <c r="Q128" s="200">
        <v>0</v>
      </c>
      <c r="R128" s="200">
        <f t="shared" si="2"/>
        <v>0</v>
      </c>
      <c r="S128" s="200">
        <v>0</v>
      </c>
      <c r="T128" s="201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313</v>
      </c>
      <c r="AT128" s="202" t="s">
        <v>233</v>
      </c>
      <c r="AU128" s="202" t="s">
        <v>90</v>
      </c>
      <c r="AY128" s="16" t="s">
        <v>168</v>
      </c>
      <c r="BE128" s="203">
        <f t="shared" si="4"/>
        <v>0</v>
      </c>
      <c r="BF128" s="203">
        <f t="shared" si="5"/>
        <v>0</v>
      </c>
      <c r="BG128" s="203">
        <f t="shared" si="6"/>
        <v>0</v>
      </c>
      <c r="BH128" s="203">
        <f t="shared" si="7"/>
        <v>0</v>
      </c>
      <c r="BI128" s="203">
        <f t="shared" si="8"/>
        <v>0</v>
      </c>
      <c r="BJ128" s="16" t="s">
        <v>90</v>
      </c>
      <c r="BK128" s="203">
        <f t="shared" si="9"/>
        <v>0</v>
      </c>
      <c r="BL128" s="16" t="s">
        <v>239</v>
      </c>
      <c r="BM128" s="202" t="s">
        <v>134</v>
      </c>
    </row>
    <row r="129" spans="1:65" s="2" customFormat="1" ht="21.75" customHeight="1">
      <c r="A129" s="31"/>
      <c r="B129" s="32"/>
      <c r="C129" s="225" t="s">
        <v>194</v>
      </c>
      <c r="D129" s="225" t="s">
        <v>233</v>
      </c>
      <c r="E129" s="226" t="s">
        <v>1133</v>
      </c>
      <c r="F129" s="227" t="s">
        <v>1134</v>
      </c>
      <c r="G129" s="228" t="s">
        <v>1125</v>
      </c>
      <c r="H129" s="229">
        <v>6</v>
      </c>
      <c r="I129" s="230"/>
      <c r="J129" s="230">
        <f t="shared" si="0"/>
        <v>0</v>
      </c>
      <c r="K129" s="231"/>
      <c r="L129" s="232"/>
      <c r="M129" s="233" t="s">
        <v>1</v>
      </c>
      <c r="N129" s="234" t="s">
        <v>47</v>
      </c>
      <c r="O129" s="200">
        <v>0</v>
      </c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313</v>
      </c>
      <c r="AT129" s="202" t="s">
        <v>233</v>
      </c>
      <c r="AU129" s="202" t="s">
        <v>90</v>
      </c>
      <c r="AY129" s="16" t="s">
        <v>168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6" t="s">
        <v>90</v>
      </c>
      <c r="BK129" s="203">
        <f t="shared" si="9"/>
        <v>0</v>
      </c>
      <c r="BL129" s="16" t="s">
        <v>239</v>
      </c>
      <c r="BM129" s="202" t="s">
        <v>221</v>
      </c>
    </row>
    <row r="130" spans="1:65" s="2" customFormat="1" ht="16.5" customHeight="1">
      <c r="A130" s="31"/>
      <c r="B130" s="32"/>
      <c r="C130" s="225" t="s">
        <v>199</v>
      </c>
      <c r="D130" s="225" t="s">
        <v>233</v>
      </c>
      <c r="E130" s="226" t="s">
        <v>1135</v>
      </c>
      <c r="F130" s="227" t="s">
        <v>1136</v>
      </c>
      <c r="G130" s="228" t="s">
        <v>1125</v>
      </c>
      <c r="H130" s="229">
        <v>2</v>
      </c>
      <c r="I130" s="230"/>
      <c r="J130" s="230">
        <f t="shared" si="0"/>
        <v>0</v>
      </c>
      <c r="K130" s="231"/>
      <c r="L130" s="232"/>
      <c r="M130" s="233" t="s">
        <v>1</v>
      </c>
      <c r="N130" s="234" t="s">
        <v>47</v>
      </c>
      <c r="O130" s="200">
        <v>0</v>
      </c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313</v>
      </c>
      <c r="AT130" s="202" t="s">
        <v>233</v>
      </c>
      <c r="AU130" s="202" t="s">
        <v>90</v>
      </c>
      <c r="AY130" s="16" t="s">
        <v>168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6" t="s">
        <v>90</v>
      </c>
      <c r="BK130" s="203">
        <f t="shared" si="9"/>
        <v>0</v>
      </c>
      <c r="BL130" s="16" t="s">
        <v>239</v>
      </c>
      <c r="BM130" s="202" t="s">
        <v>229</v>
      </c>
    </row>
    <row r="131" spans="1:65" s="2" customFormat="1" ht="16.5" customHeight="1">
      <c r="A131" s="31"/>
      <c r="B131" s="32"/>
      <c r="C131" s="225" t="s">
        <v>203</v>
      </c>
      <c r="D131" s="225" t="s">
        <v>233</v>
      </c>
      <c r="E131" s="226" t="s">
        <v>1137</v>
      </c>
      <c r="F131" s="227" t="s">
        <v>1138</v>
      </c>
      <c r="G131" s="228" t="s">
        <v>1125</v>
      </c>
      <c r="H131" s="229">
        <v>4</v>
      </c>
      <c r="I131" s="230"/>
      <c r="J131" s="230">
        <f t="shared" si="0"/>
        <v>0</v>
      </c>
      <c r="K131" s="231"/>
      <c r="L131" s="232"/>
      <c r="M131" s="233" t="s">
        <v>1</v>
      </c>
      <c r="N131" s="234" t="s">
        <v>47</v>
      </c>
      <c r="O131" s="200">
        <v>0</v>
      </c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313</v>
      </c>
      <c r="AT131" s="202" t="s">
        <v>233</v>
      </c>
      <c r="AU131" s="202" t="s">
        <v>90</v>
      </c>
      <c r="AY131" s="16" t="s">
        <v>168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6" t="s">
        <v>90</v>
      </c>
      <c r="BK131" s="203">
        <f t="shared" si="9"/>
        <v>0</v>
      </c>
      <c r="BL131" s="16" t="s">
        <v>239</v>
      </c>
      <c r="BM131" s="202" t="s">
        <v>239</v>
      </c>
    </row>
    <row r="132" spans="1:65" s="2" customFormat="1" ht="16.5" customHeight="1">
      <c r="A132" s="31"/>
      <c r="B132" s="32"/>
      <c r="C132" s="225" t="s">
        <v>207</v>
      </c>
      <c r="D132" s="225" t="s">
        <v>233</v>
      </c>
      <c r="E132" s="226" t="s">
        <v>1139</v>
      </c>
      <c r="F132" s="227" t="s">
        <v>1140</v>
      </c>
      <c r="G132" s="228" t="s">
        <v>1125</v>
      </c>
      <c r="H132" s="229">
        <v>4</v>
      </c>
      <c r="I132" s="230"/>
      <c r="J132" s="230">
        <f t="shared" si="0"/>
        <v>0</v>
      </c>
      <c r="K132" s="231"/>
      <c r="L132" s="232"/>
      <c r="M132" s="233" t="s">
        <v>1</v>
      </c>
      <c r="N132" s="234" t="s">
        <v>47</v>
      </c>
      <c r="O132" s="200">
        <v>0</v>
      </c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313</v>
      </c>
      <c r="AT132" s="202" t="s">
        <v>233</v>
      </c>
      <c r="AU132" s="202" t="s">
        <v>90</v>
      </c>
      <c r="AY132" s="16" t="s">
        <v>168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6" t="s">
        <v>90</v>
      </c>
      <c r="BK132" s="203">
        <f t="shared" si="9"/>
        <v>0</v>
      </c>
      <c r="BL132" s="16" t="s">
        <v>239</v>
      </c>
      <c r="BM132" s="202" t="s">
        <v>251</v>
      </c>
    </row>
    <row r="133" spans="1:65" s="2" customFormat="1" ht="16.5" customHeight="1">
      <c r="A133" s="31"/>
      <c r="B133" s="32"/>
      <c r="C133" s="225" t="s">
        <v>134</v>
      </c>
      <c r="D133" s="225" t="s">
        <v>233</v>
      </c>
      <c r="E133" s="226" t="s">
        <v>1141</v>
      </c>
      <c r="F133" s="227" t="s">
        <v>1142</v>
      </c>
      <c r="G133" s="228" t="s">
        <v>1125</v>
      </c>
      <c r="H133" s="229">
        <v>10</v>
      </c>
      <c r="I133" s="230"/>
      <c r="J133" s="230">
        <f t="shared" si="0"/>
        <v>0</v>
      </c>
      <c r="K133" s="231"/>
      <c r="L133" s="232"/>
      <c r="M133" s="233" t="s">
        <v>1</v>
      </c>
      <c r="N133" s="234" t="s">
        <v>47</v>
      </c>
      <c r="O133" s="200">
        <v>0</v>
      </c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313</v>
      </c>
      <c r="AT133" s="202" t="s">
        <v>233</v>
      </c>
      <c r="AU133" s="202" t="s">
        <v>90</v>
      </c>
      <c r="AY133" s="16" t="s">
        <v>168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6" t="s">
        <v>90</v>
      </c>
      <c r="BK133" s="203">
        <f t="shared" si="9"/>
        <v>0</v>
      </c>
      <c r="BL133" s="16" t="s">
        <v>239</v>
      </c>
      <c r="BM133" s="202" t="s">
        <v>260</v>
      </c>
    </row>
    <row r="134" spans="1:65" s="2" customFormat="1" ht="16.5" customHeight="1">
      <c r="A134" s="31"/>
      <c r="B134" s="32"/>
      <c r="C134" s="225" t="s">
        <v>215</v>
      </c>
      <c r="D134" s="225" t="s">
        <v>233</v>
      </c>
      <c r="E134" s="226" t="s">
        <v>1143</v>
      </c>
      <c r="F134" s="227" t="s">
        <v>1144</v>
      </c>
      <c r="G134" s="228" t="s">
        <v>1125</v>
      </c>
      <c r="H134" s="229">
        <v>2</v>
      </c>
      <c r="I134" s="230"/>
      <c r="J134" s="230">
        <f t="shared" si="0"/>
        <v>0</v>
      </c>
      <c r="K134" s="231"/>
      <c r="L134" s="232"/>
      <c r="M134" s="233" t="s">
        <v>1</v>
      </c>
      <c r="N134" s="234" t="s">
        <v>47</v>
      </c>
      <c r="O134" s="200">
        <v>0</v>
      </c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313</v>
      </c>
      <c r="AT134" s="202" t="s">
        <v>233</v>
      </c>
      <c r="AU134" s="202" t="s">
        <v>90</v>
      </c>
      <c r="AY134" s="16" t="s">
        <v>168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6" t="s">
        <v>90</v>
      </c>
      <c r="BK134" s="203">
        <f t="shared" si="9"/>
        <v>0</v>
      </c>
      <c r="BL134" s="16" t="s">
        <v>239</v>
      </c>
      <c r="BM134" s="202" t="s">
        <v>267</v>
      </c>
    </row>
    <row r="135" spans="1:65" s="2" customFormat="1" ht="16.5" customHeight="1">
      <c r="A135" s="31"/>
      <c r="B135" s="32"/>
      <c r="C135" s="225" t="s">
        <v>221</v>
      </c>
      <c r="D135" s="225" t="s">
        <v>233</v>
      </c>
      <c r="E135" s="226" t="s">
        <v>1145</v>
      </c>
      <c r="F135" s="227" t="s">
        <v>1146</v>
      </c>
      <c r="G135" s="228" t="s">
        <v>1125</v>
      </c>
      <c r="H135" s="229">
        <v>2</v>
      </c>
      <c r="I135" s="230"/>
      <c r="J135" s="230">
        <f t="shared" si="0"/>
        <v>0</v>
      </c>
      <c r="K135" s="231"/>
      <c r="L135" s="232"/>
      <c r="M135" s="233" t="s">
        <v>1</v>
      </c>
      <c r="N135" s="234" t="s">
        <v>47</v>
      </c>
      <c r="O135" s="200">
        <v>0</v>
      </c>
      <c r="P135" s="200">
        <f t="shared" si="1"/>
        <v>0</v>
      </c>
      <c r="Q135" s="200">
        <v>0</v>
      </c>
      <c r="R135" s="200">
        <f t="shared" si="2"/>
        <v>0</v>
      </c>
      <c r="S135" s="200">
        <v>0</v>
      </c>
      <c r="T135" s="201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313</v>
      </c>
      <c r="AT135" s="202" t="s">
        <v>233</v>
      </c>
      <c r="AU135" s="202" t="s">
        <v>90</v>
      </c>
      <c r="AY135" s="16" t="s">
        <v>168</v>
      </c>
      <c r="BE135" s="203">
        <f t="shared" si="4"/>
        <v>0</v>
      </c>
      <c r="BF135" s="203">
        <f t="shared" si="5"/>
        <v>0</v>
      </c>
      <c r="BG135" s="203">
        <f t="shared" si="6"/>
        <v>0</v>
      </c>
      <c r="BH135" s="203">
        <f t="shared" si="7"/>
        <v>0</v>
      </c>
      <c r="BI135" s="203">
        <f t="shared" si="8"/>
        <v>0</v>
      </c>
      <c r="BJ135" s="16" t="s">
        <v>90</v>
      </c>
      <c r="BK135" s="203">
        <f t="shared" si="9"/>
        <v>0</v>
      </c>
      <c r="BL135" s="16" t="s">
        <v>239</v>
      </c>
      <c r="BM135" s="202" t="s">
        <v>275</v>
      </c>
    </row>
    <row r="136" spans="1:65" s="2" customFormat="1" ht="16.5" customHeight="1">
      <c r="A136" s="31"/>
      <c r="B136" s="32"/>
      <c r="C136" s="225" t="s">
        <v>225</v>
      </c>
      <c r="D136" s="225" t="s">
        <v>233</v>
      </c>
      <c r="E136" s="226" t="s">
        <v>1147</v>
      </c>
      <c r="F136" s="227" t="s">
        <v>1148</v>
      </c>
      <c r="G136" s="228" t="s">
        <v>1125</v>
      </c>
      <c r="H136" s="229">
        <v>8</v>
      </c>
      <c r="I136" s="230"/>
      <c r="J136" s="230">
        <f t="shared" si="0"/>
        <v>0</v>
      </c>
      <c r="K136" s="231"/>
      <c r="L136" s="232"/>
      <c r="M136" s="233" t="s">
        <v>1</v>
      </c>
      <c r="N136" s="234" t="s">
        <v>47</v>
      </c>
      <c r="O136" s="200">
        <v>0</v>
      </c>
      <c r="P136" s="200">
        <f t="shared" si="1"/>
        <v>0</v>
      </c>
      <c r="Q136" s="200">
        <v>0</v>
      </c>
      <c r="R136" s="200">
        <f t="shared" si="2"/>
        <v>0</v>
      </c>
      <c r="S136" s="200">
        <v>0</v>
      </c>
      <c r="T136" s="201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313</v>
      </c>
      <c r="AT136" s="202" t="s">
        <v>233</v>
      </c>
      <c r="AU136" s="202" t="s">
        <v>90</v>
      </c>
      <c r="AY136" s="16" t="s">
        <v>168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16" t="s">
        <v>90</v>
      </c>
      <c r="BK136" s="203">
        <f t="shared" si="9"/>
        <v>0</v>
      </c>
      <c r="BL136" s="16" t="s">
        <v>239</v>
      </c>
      <c r="BM136" s="202" t="s">
        <v>283</v>
      </c>
    </row>
    <row r="137" spans="2:51" s="13" customFormat="1" ht="12">
      <c r="B137" s="204"/>
      <c r="C137" s="205"/>
      <c r="D137" s="206" t="s">
        <v>174</v>
      </c>
      <c r="E137" s="207" t="s">
        <v>1</v>
      </c>
      <c r="F137" s="208" t="s">
        <v>1149</v>
      </c>
      <c r="G137" s="205"/>
      <c r="H137" s="209">
        <v>8</v>
      </c>
      <c r="I137" s="205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174</v>
      </c>
      <c r="AU137" s="214" t="s">
        <v>90</v>
      </c>
      <c r="AV137" s="13" t="s">
        <v>92</v>
      </c>
      <c r="AW137" s="13" t="s">
        <v>39</v>
      </c>
      <c r="AX137" s="13" t="s">
        <v>82</v>
      </c>
      <c r="AY137" s="214" t="s">
        <v>168</v>
      </c>
    </row>
    <row r="138" spans="2:51" s="14" customFormat="1" ht="12">
      <c r="B138" s="215"/>
      <c r="C138" s="216"/>
      <c r="D138" s="206" t="s">
        <v>174</v>
      </c>
      <c r="E138" s="217" t="s">
        <v>1</v>
      </c>
      <c r="F138" s="218" t="s">
        <v>189</v>
      </c>
      <c r="G138" s="216"/>
      <c r="H138" s="219">
        <v>8</v>
      </c>
      <c r="I138" s="216"/>
      <c r="J138" s="216"/>
      <c r="K138" s="216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174</v>
      </c>
      <c r="AU138" s="224" t="s">
        <v>90</v>
      </c>
      <c r="AV138" s="14" t="s">
        <v>106</v>
      </c>
      <c r="AW138" s="14" t="s">
        <v>39</v>
      </c>
      <c r="AX138" s="14" t="s">
        <v>90</v>
      </c>
      <c r="AY138" s="224" t="s">
        <v>168</v>
      </c>
    </row>
    <row r="139" spans="1:65" s="2" customFormat="1" ht="16.5" customHeight="1">
      <c r="A139" s="31"/>
      <c r="B139" s="32"/>
      <c r="C139" s="225" t="s">
        <v>229</v>
      </c>
      <c r="D139" s="225" t="s">
        <v>233</v>
      </c>
      <c r="E139" s="226" t="s">
        <v>1150</v>
      </c>
      <c r="F139" s="227" t="s">
        <v>1151</v>
      </c>
      <c r="G139" s="228" t="s">
        <v>218</v>
      </c>
      <c r="H139" s="229">
        <v>688</v>
      </c>
      <c r="I139" s="230"/>
      <c r="J139" s="230">
        <f>ROUND(I139*H139,2)</f>
        <v>0</v>
      </c>
      <c r="K139" s="231"/>
      <c r="L139" s="232"/>
      <c r="M139" s="233" t="s">
        <v>1</v>
      </c>
      <c r="N139" s="234" t="s">
        <v>47</v>
      </c>
      <c r="O139" s="200">
        <v>0</v>
      </c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313</v>
      </c>
      <c r="AT139" s="202" t="s">
        <v>233</v>
      </c>
      <c r="AU139" s="202" t="s">
        <v>90</v>
      </c>
      <c r="AY139" s="16" t="s">
        <v>168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6" t="s">
        <v>90</v>
      </c>
      <c r="BK139" s="203">
        <f>ROUND(I139*H139,2)</f>
        <v>0</v>
      </c>
      <c r="BL139" s="16" t="s">
        <v>239</v>
      </c>
      <c r="BM139" s="202" t="s">
        <v>294</v>
      </c>
    </row>
    <row r="140" spans="1:47" s="2" customFormat="1" ht="19.5">
      <c r="A140" s="31"/>
      <c r="B140" s="32"/>
      <c r="C140" s="33"/>
      <c r="D140" s="206" t="s">
        <v>292</v>
      </c>
      <c r="E140" s="33"/>
      <c r="F140" s="235" t="s">
        <v>1152</v>
      </c>
      <c r="G140" s="33"/>
      <c r="H140" s="33"/>
      <c r="I140" s="33"/>
      <c r="J140" s="33"/>
      <c r="K140" s="33"/>
      <c r="L140" s="36"/>
      <c r="M140" s="236"/>
      <c r="N140" s="237"/>
      <c r="O140" s="68"/>
      <c r="P140" s="68"/>
      <c r="Q140" s="68"/>
      <c r="R140" s="68"/>
      <c r="S140" s="68"/>
      <c r="T140" s="69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292</v>
      </c>
      <c r="AU140" s="16" t="s">
        <v>90</v>
      </c>
    </row>
    <row r="141" spans="2:51" s="13" customFormat="1" ht="12">
      <c r="B141" s="204"/>
      <c r="C141" s="205"/>
      <c r="D141" s="206" t="s">
        <v>174</v>
      </c>
      <c r="E141" s="207" t="s">
        <v>1</v>
      </c>
      <c r="F141" s="208" t="s">
        <v>1153</v>
      </c>
      <c r="G141" s="205"/>
      <c r="H141" s="209">
        <v>688</v>
      </c>
      <c r="I141" s="205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174</v>
      </c>
      <c r="AU141" s="214" t="s">
        <v>90</v>
      </c>
      <c r="AV141" s="13" t="s">
        <v>92</v>
      </c>
      <c r="AW141" s="13" t="s">
        <v>39</v>
      </c>
      <c r="AX141" s="13" t="s">
        <v>82</v>
      </c>
      <c r="AY141" s="214" t="s">
        <v>168</v>
      </c>
    </row>
    <row r="142" spans="2:51" s="14" customFormat="1" ht="12">
      <c r="B142" s="215"/>
      <c r="C142" s="216"/>
      <c r="D142" s="206" t="s">
        <v>174</v>
      </c>
      <c r="E142" s="217" t="s">
        <v>1</v>
      </c>
      <c r="F142" s="218" t="s">
        <v>189</v>
      </c>
      <c r="G142" s="216"/>
      <c r="H142" s="219">
        <v>688</v>
      </c>
      <c r="I142" s="216"/>
      <c r="J142" s="216"/>
      <c r="K142" s="216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174</v>
      </c>
      <c r="AU142" s="224" t="s">
        <v>90</v>
      </c>
      <c r="AV142" s="14" t="s">
        <v>106</v>
      </c>
      <c r="AW142" s="14" t="s">
        <v>39</v>
      </c>
      <c r="AX142" s="14" t="s">
        <v>90</v>
      </c>
      <c r="AY142" s="224" t="s">
        <v>168</v>
      </c>
    </row>
    <row r="143" spans="1:65" s="2" customFormat="1" ht="16.5" customHeight="1">
      <c r="A143" s="31"/>
      <c r="B143" s="32"/>
      <c r="C143" s="225" t="s">
        <v>8</v>
      </c>
      <c r="D143" s="225" t="s">
        <v>233</v>
      </c>
      <c r="E143" s="226" t="s">
        <v>1154</v>
      </c>
      <c r="F143" s="227" t="s">
        <v>1155</v>
      </c>
      <c r="G143" s="228" t="s">
        <v>218</v>
      </c>
      <c r="H143" s="229">
        <v>174</v>
      </c>
      <c r="I143" s="230"/>
      <c r="J143" s="230">
        <f>ROUND(I143*H143,2)</f>
        <v>0</v>
      </c>
      <c r="K143" s="231"/>
      <c r="L143" s="232"/>
      <c r="M143" s="233" t="s">
        <v>1</v>
      </c>
      <c r="N143" s="234" t="s">
        <v>47</v>
      </c>
      <c r="O143" s="200">
        <v>0</v>
      </c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313</v>
      </c>
      <c r="AT143" s="202" t="s">
        <v>233</v>
      </c>
      <c r="AU143" s="202" t="s">
        <v>90</v>
      </c>
      <c r="AY143" s="16" t="s">
        <v>168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6" t="s">
        <v>90</v>
      </c>
      <c r="BK143" s="203">
        <f>ROUND(I143*H143,2)</f>
        <v>0</v>
      </c>
      <c r="BL143" s="16" t="s">
        <v>239</v>
      </c>
      <c r="BM143" s="202" t="s">
        <v>303</v>
      </c>
    </row>
    <row r="144" spans="1:65" s="2" customFormat="1" ht="16.5" customHeight="1">
      <c r="A144" s="31"/>
      <c r="B144" s="32"/>
      <c r="C144" s="225" t="s">
        <v>239</v>
      </c>
      <c r="D144" s="225" t="s">
        <v>233</v>
      </c>
      <c r="E144" s="226" t="s">
        <v>1156</v>
      </c>
      <c r="F144" s="227" t="s">
        <v>1157</v>
      </c>
      <c r="G144" s="228" t="s">
        <v>218</v>
      </c>
      <c r="H144" s="229">
        <v>156</v>
      </c>
      <c r="I144" s="230"/>
      <c r="J144" s="230">
        <f>ROUND(I144*H144,2)</f>
        <v>0</v>
      </c>
      <c r="K144" s="231"/>
      <c r="L144" s="232"/>
      <c r="M144" s="233" t="s">
        <v>1</v>
      </c>
      <c r="N144" s="234" t="s">
        <v>47</v>
      </c>
      <c r="O144" s="200">
        <v>0</v>
      </c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313</v>
      </c>
      <c r="AT144" s="202" t="s">
        <v>233</v>
      </c>
      <c r="AU144" s="202" t="s">
        <v>90</v>
      </c>
      <c r="AY144" s="16" t="s">
        <v>168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6" t="s">
        <v>90</v>
      </c>
      <c r="BK144" s="203">
        <f>ROUND(I144*H144,2)</f>
        <v>0</v>
      </c>
      <c r="BL144" s="16" t="s">
        <v>239</v>
      </c>
      <c r="BM144" s="202" t="s">
        <v>313</v>
      </c>
    </row>
    <row r="145" spans="1:65" s="2" customFormat="1" ht="21.75" customHeight="1">
      <c r="A145" s="31"/>
      <c r="B145" s="32"/>
      <c r="C145" s="191" t="s">
        <v>246</v>
      </c>
      <c r="D145" s="191" t="s">
        <v>170</v>
      </c>
      <c r="E145" s="192" t="s">
        <v>1158</v>
      </c>
      <c r="F145" s="193" t="s">
        <v>1159</v>
      </c>
      <c r="G145" s="194" t="s">
        <v>346</v>
      </c>
      <c r="H145" s="195">
        <v>3</v>
      </c>
      <c r="I145" s="196"/>
      <c r="J145" s="196">
        <f>ROUND(I145*H145,2)</f>
        <v>0</v>
      </c>
      <c r="K145" s="197"/>
      <c r="L145" s="36"/>
      <c r="M145" s="198" t="s">
        <v>1</v>
      </c>
      <c r="N145" s="199" t="s">
        <v>47</v>
      </c>
      <c r="O145" s="200">
        <v>0</v>
      </c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239</v>
      </c>
      <c r="AT145" s="202" t="s">
        <v>170</v>
      </c>
      <c r="AU145" s="202" t="s">
        <v>90</v>
      </c>
      <c r="AY145" s="16" t="s">
        <v>168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6" t="s">
        <v>90</v>
      </c>
      <c r="BK145" s="203">
        <f>ROUND(I145*H145,2)</f>
        <v>0</v>
      </c>
      <c r="BL145" s="16" t="s">
        <v>239</v>
      </c>
      <c r="BM145" s="202" t="s">
        <v>323</v>
      </c>
    </row>
    <row r="146" spans="1:47" s="2" customFormat="1" ht="19.5">
      <c r="A146" s="31"/>
      <c r="B146" s="32"/>
      <c r="C146" s="33"/>
      <c r="D146" s="206" t="s">
        <v>292</v>
      </c>
      <c r="E146" s="33"/>
      <c r="F146" s="235" t="s">
        <v>1160</v>
      </c>
      <c r="G146" s="33"/>
      <c r="H146" s="33"/>
      <c r="I146" s="33"/>
      <c r="J146" s="33"/>
      <c r="K146" s="33"/>
      <c r="L146" s="36"/>
      <c r="M146" s="236"/>
      <c r="N146" s="237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292</v>
      </c>
      <c r="AU146" s="16" t="s">
        <v>90</v>
      </c>
    </row>
    <row r="147" spans="1:65" s="2" customFormat="1" ht="16.5" customHeight="1">
      <c r="A147" s="31"/>
      <c r="B147" s="32"/>
      <c r="C147" s="191" t="s">
        <v>251</v>
      </c>
      <c r="D147" s="191" t="s">
        <v>170</v>
      </c>
      <c r="E147" s="192" t="s">
        <v>1161</v>
      </c>
      <c r="F147" s="193" t="s">
        <v>1162</v>
      </c>
      <c r="G147" s="194" t="s">
        <v>218</v>
      </c>
      <c r="H147" s="195">
        <v>150</v>
      </c>
      <c r="I147" s="196"/>
      <c r="J147" s="196">
        <f>ROUND(I147*H147,2)</f>
        <v>0</v>
      </c>
      <c r="K147" s="197"/>
      <c r="L147" s="36"/>
      <c r="M147" s="198" t="s">
        <v>1</v>
      </c>
      <c r="N147" s="199" t="s">
        <v>47</v>
      </c>
      <c r="O147" s="200">
        <v>0</v>
      </c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239</v>
      </c>
      <c r="AT147" s="202" t="s">
        <v>170</v>
      </c>
      <c r="AU147" s="202" t="s">
        <v>90</v>
      </c>
      <c r="AY147" s="16" t="s">
        <v>168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6" t="s">
        <v>90</v>
      </c>
      <c r="BK147" s="203">
        <f>ROUND(I147*H147,2)</f>
        <v>0</v>
      </c>
      <c r="BL147" s="16" t="s">
        <v>239</v>
      </c>
      <c r="BM147" s="202" t="s">
        <v>331</v>
      </c>
    </row>
    <row r="148" spans="1:47" s="2" customFormat="1" ht="19.5">
      <c r="A148" s="31"/>
      <c r="B148" s="32"/>
      <c r="C148" s="33"/>
      <c r="D148" s="206" t="s">
        <v>292</v>
      </c>
      <c r="E148" s="33"/>
      <c r="F148" s="235" t="s">
        <v>1163</v>
      </c>
      <c r="G148" s="33"/>
      <c r="H148" s="33"/>
      <c r="I148" s="33"/>
      <c r="J148" s="33"/>
      <c r="K148" s="33"/>
      <c r="L148" s="36"/>
      <c r="M148" s="236"/>
      <c r="N148" s="237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6" t="s">
        <v>292</v>
      </c>
      <c r="AU148" s="16" t="s">
        <v>90</v>
      </c>
    </row>
    <row r="149" spans="1:65" s="2" customFormat="1" ht="16.5" customHeight="1">
      <c r="A149" s="31"/>
      <c r="B149" s="32"/>
      <c r="C149" s="191" t="s">
        <v>255</v>
      </c>
      <c r="D149" s="191" t="s">
        <v>170</v>
      </c>
      <c r="E149" s="192" t="s">
        <v>1164</v>
      </c>
      <c r="F149" s="193" t="s">
        <v>1165</v>
      </c>
      <c r="G149" s="194" t="s">
        <v>587</v>
      </c>
      <c r="H149" s="195">
        <v>4</v>
      </c>
      <c r="I149" s="196"/>
      <c r="J149" s="196">
        <f>ROUND(I149*H149,2)</f>
        <v>0</v>
      </c>
      <c r="K149" s="197"/>
      <c r="L149" s="36"/>
      <c r="M149" s="198" t="s">
        <v>1</v>
      </c>
      <c r="N149" s="199" t="s">
        <v>47</v>
      </c>
      <c r="O149" s="200">
        <v>0</v>
      </c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239</v>
      </c>
      <c r="AT149" s="202" t="s">
        <v>170</v>
      </c>
      <c r="AU149" s="202" t="s">
        <v>90</v>
      </c>
      <c r="AY149" s="16" t="s">
        <v>168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6" t="s">
        <v>90</v>
      </c>
      <c r="BK149" s="203">
        <f>ROUND(I149*H149,2)</f>
        <v>0</v>
      </c>
      <c r="BL149" s="16" t="s">
        <v>239</v>
      </c>
      <c r="BM149" s="202" t="s">
        <v>343</v>
      </c>
    </row>
    <row r="150" spans="1:65" s="2" customFormat="1" ht="16.5" customHeight="1">
      <c r="A150" s="31"/>
      <c r="B150" s="32"/>
      <c r="C150" s="191" t="s">
        <v>260</v>
      </c>
      <c r="D150" s="191" t="s">
        <v>170</v>
      </c>
      <c r="E150" s="192" t="s">
        <v>1166</v>
      </c>
      <c r="F150" s="193" t="s">
        <v>1167</v>
      </c>
      <c r="G150" s="194" t="s">
        <v>218</v>
      </c>
      <c r="H150" s="195">
        <v>150</v>
      </c>
      <c r="I150" s="196"/>
      <c r="J150" s="196">
        <f>ROUND(I150*H150,2)</f>
        <v>0</v>
      </c>
      <c r="K150" s="197"/>
      <c r="L150" s="36"/>
      <c r="M150" s="198" t="s">
        <v>1</v>
      </c>
      <c r="N150" s="199" t="s">
        <v>47</v>
      </c>
      <c r="O150" s="200">
        <v>0</v>
      </c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239</v>
      </c>
      <c r="AT150" s="202" t="s">
        <v>170</v>
      </c>
      <c r="AU150" s="202" t="s">
        <v>90</v>
      </c>
      <c r="AY150" s="16" t="s">
        <v>168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6" t="s">
        <v>90</v>
      </c>
      <c r="BK150" s="203">
        <f>ROUND(I150*H150,2)</f>
        <v>0</v>
      </c>
      <c r="BL150" s="16" t="s">
        <v>239</v>
      </c>
      <c r="BM150" s="202" t="s">
        <v>357</v>
      </c>
    </row>
    <row r="151" spans="1:47" s="2" customFormat="1" ht="19.5">
      <c r="A151" s="31"/>
      <c r="B151" s="32"/>
      <c r="C151" s="33"/>
      <c r="D151" s="206" t="s">
        <v>292</v>
      </c>
      <c r="E151" s="33"/>
      <c r="F151" s="235" t="s">
        <v>1168</v>
      </c>
      <c r="G151" s="33"/>
      <c r="H151" s="33"/>
      <c r="I151" s="33"/>
      <c r="J151" s="33"/>
      <c r="K151" s="33"/>
      <c r="L151" s="36"/>
      <c r="M151" s="236"/>
      <c r="N151" s="237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292</v>
      </c>
      <c r="AU151" s="16" t="s">
        <v>90</v>
      </c>
    </row>
    <row r="152" spans="2:63" s="12" customFormat="1" ht="25.9" customHeight="1">
      <c r="B152" s="176"/>
      <c r="C152" s="177"/>
      <c r="D152" s="178" t="s">
        <v>81</v>
      </c>
      <c r="E152" s="179" t="s">
        <v>1050</v>
      </c>
      <c r="F152" s="179" t="s">
        <v>1051</v>
      </c>
      <c r="G152" s="177"/>
      <c r="H152" s="177"/>
      <c r="I152" s="177"/>
      <c r="J152" s="180">
        <f>BK152</f>
        <v>0</v>
      </c>
      <c r="K152" s="177"/>
      <c r="L152" s="181"/>
      <c r="M152" s="182"/>
      <c r="N152" s="183"/>
      <c r="O152" s="183"/>
      <c r="P152" s="184">
        <f>P153+SUM(P154:P188)+P204</f>
        <v>0</v>
      </c>
      <c r="Q152" s="183"/>
      <c r="R152" s="184">
        <f>R153+SUM(R154:R188)+R204</f>
        <v>0</v>
      </c>
      <c r="S152" s="183"/>
      <c r="T152" s="185">
        <f>T153+SUM(T154:T188)+T204</f>
        <v>0</v>
      </c>
      <c r="AR152" s="186" t="s">
        <v>103</v>
      </c>
      <c r="AT152" s="187" t="s">
        <v>81</v>
      </c>
      <c r="AU152" s="187" t="s">
        <v>82</v>
      </c>
      <c r="AY152" s="186" t="s">
        <v>168</v>
      </c>
      <c r="BK152" s="188">
        <f>BK153+SUM(BK154:BK188)+BK204</f>
        <v>0</v>
      </c>
    </row>
    <row r="153" spans="1:65" s="2" customFormat="1" ht="21.75" customHeight="1">
      <c r="A153" s="31"/>
      <c r="B153" s="32"/>
      <c r="C153" s="191" t="s">
        <v>7</v>
      </c>
      <c r="D153" s="191" t="s">
        <v>170</v>
      </c>
      <c r="E153" s="192" t="s">
        <v>1169</v>
      </c>
      <c r="F153" s="193" t="s">
        <v>1170</v>
      </c>
      <c r="G153" s="194" t="s">
        <v>1054</v>
      </c>
      <c r="H153" s="195">
        <v>1</v>
      </c>
      <c r="I153" s="196"/>
      <c r="J153" s="196">
        <f>ROUND(I153*H153,2)</f>
        <v>0</v>
      </c>
      <c r="K153" s="197"/>
      <c r="L153" s="36"/>
      <c r="M153" s="198" t="s">
        <v>1</v>
      </c>
      <c r="N153" s="199" t="s">
        <v>47</v>
      </c>
      <c r="O153" s="200">
        <v>0</v>
      </c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640</v>
      </c>
      <c r="AT153" s="202" t="s">
        <v>170</v>
      </c>
      <c r="AU153" s="202" t="s">
        <v>90</v>
      </c>
      <c r="AY153" s="16" t="s">
        <v>168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6" t="s">
        <v>90</v>
      </c>
      <c r="BK153" s="203">
        <f>ROUND(I153*H153,2)</f>
        <v>0</v>
      </c>
      <c r="BL153" s="16" t="s">
        <v>640</v>
      </c>
      <c r="BM153" s="202" t="s">
        <v>341</v>
      </c>
    </row>
    <row r="154" spans="1:65" s="2" customFormat="1" ht="55.5" customHeight="1">
      <c r="A154" s="31"/>
      <c r="B154" s="32"/>
      <c r="C154" s="191" t="s">
        <v>267</v>
      </c>
      <c r="D154" s="191" t="s">
        <v>170</v>
      </c>
      <c r="E154" s="192" t="s">
        <v>1171</v>
      </c>
      <c r="F154" s="193" t="s">
        <v>1172</v>
      </c>
      <c r="G154" s="194" t="s">
        <v>242</v>
      </c>
      <c r="H154" s="195">
        <v>19.644</v>
      </c>
      <c r="I154" s="196"/>
      <c r="J154" s="196">
        <f>ROUND(I154*H154,2)</f>
        <v>0</v>
      </c>
      <c r="K154" s="197"/>
      <c r="L154" s="36"/>
      <c r="M154" s="198" t="s">
        <v>1</v>
      </c>
      <c r="N154" s="199" t="s">
        <v>47</v>
      </c>
      <c r="O154" s="200">
        <v>0</v>
      </c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640</v>
      </c>
      <c r="AT154" s="202" t="s">
        <v>170</v>
      </c>
      <c r="AU154" s="202" t="s">
        <v>90</v>
      </c>
      <c r="AY154" s="16" t="s">
        <v>168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6" t="s">
        <v>90</v>
      </c>
      <c r="BK154" s="203">
        <f>ROUND(I154*H154,2)</f>
        <v>0</v>
      </c>
      <c r="BL154" s="16" t="s">
        <v>640</v>
      </c>
      <c r="BM154" s="202" t="s">
        <v>380</v>
      </c>
    </row>
    <row r="155" spans="2:51" s="13" customFormat="1" ht="12">
      <c r="B155" s="204"/>
      <c r="C155" s="205"/>
      <c r="D155" s="206" t="s">
        <v>174</v>
      </c>
      <c r="E155" s="207" t="s">
        <v>1</v>
      </c>
      <c r="F155" s="208" t="s">
        <v>1173</v>
      </c>
      <c r="G155" s="205"/>
      <c r="H155" s="209">
        <v>14.364</v>
      </c>
      <c r="I155" s="205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174</v>
      </c>
      <c r="AU155" s="214" t="s">
        <v>90</v>
      </c>
      <c r="AV155" s="13" t="s">
        <v>92</v>
      </c>
      <c r="AW155" s="13" t="s">
        <v>39</v>
      </c>
      <c r="AX155" s="13" t="s">
        <v>82</v>
      </c>
      <c r="AY155" s="214" t="s">
        <v>168</v>
      </c>
    </row>
    <row r="156" spans="2:51" s="13" customFormat="1" ht="12">
      <c r="B156" s="204"/>
      <c r="C156" s="205"/>
      <c r="D156" s="206" t="s">
        <v>174</v>
      </c>
      <c r="E156" s="207" t="s">
        <v>1</v>
      </c>
      <c r="F156" s="208" t="s">
        <v>1174</v>
      </c>
      <c r="G156" s="205"/>
      <c r="H156" s="209">
        <v>5.28</v>
      </c>
      <c r="I156" s="205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174</v>
      </c>
      <c r="AU156" s="214" t="s">
        <v>90</v>
      </c>
      <c r="AV156" s="13" t="s">
        <v>92</v>
      </c>
      <c r="AW156" s="13" t="s">
        <v>39</v>
      </c>
      <c r="AX156" s="13" t="s">
        <v>82</v>
      </c>
      <c r="AY156" s="214" t="s">
        <v>168</v>
      </c>
    </row>
    <row r="157" spans="2:51" s="14" customFormat="1" ht="12">
      <c r="B157" s="215"/>
      <c r="C157" s="216"/>
      <c r="D157" s="206" t="s">
        <v>174</v>
      </c>
      <c r="E157" s="217" t="s">
        <v>1</v>
      </c>
      <c r="F157" s="218" t="s">
        <v>189</v>
      </c>
      <c r="G157" s="216"/>
      <c r="H157" s="219">
        <v>19.644000000000002</v>
      </c>
      <c r="I157" s="216"/>
      <c r="J157" s="216"/>
      <c r="K157" s="216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174</v>
      </c>
      <c r="AU157" s="224" t="s">
        <v>90</v>
      </c>
      <c r="AV157" s="14" t="s">
        <v>106</v>
      </c>
      <c r="AW157" s="14" t="s">
        <v>39</v>
      </c>
      <c r="AX157" s="14" t="s">
        <v>90</v>
      </c>
      <c r="AY157" s="224" t="s">
        <v>168</v>
      </c>
    </row>
    <row r="158" spans="1:65" s="2" customFormat="1" ht="33" customHeight="1">
      <c r="A158" s="31"/>
      <c r="B158" s="32"/>
      <c r="C158" s="191" t="s">
        <v>271</v>
      </c>
      <c r="D158" s="191" t="s">
        <v>170</v>
      </c>
      <c r="E158" s="192" t="s">
        <v>1175</v>
      </c>
      <c r="F158" s="193" t="s">
        <v>1176</v>
      </c>
      <c r="G158" s="194" t="s">
        <v>242</v>
      </c>
      <c r="H158" s="195">
        <v>16.368</v>
      </c>
      <c r="I158" s="196"/>
      <c r="J158" s="196">
        <f>ROUND(I158*H158,2)</f>
        <v>0</v>
      </c>
      <c r="K158" s="197"/>
      <c r="L158" s="36"/>
      <c r="M158" s="198" t="s">
        <v>1</v>
      </c>
      <c r="N158" s="199" t="s">
        <v>47</v>
      </c>
      <c r="O158" s="200">
        <v>0</v>
      </c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640</v>
      </c>
      <c r="AT158" s="202" t="s">
        <v>170</v>
      </c>
      <c r="AU158" s="202" t="s">
        <v>90</v>
      </c>
      <c r="AY158" s="16" t="s">
        <v>168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6" t="s">
        <v>90</v>
      </c>
      <c r="BK158" s="203">
        <f>ROUND(I158*H158,2)</f>
        <v>0</v>
      </c>
      <c r="BL158" s="16" t="s">
        <v>640</v>
      </c>
      <c r="BM158" s="202" t="s">
        <v>394</v>
      </c>
    </row>
    <row r="159" spans="1:47" s="2" customFormat="1" ht="19.5">
      <c r="A159" s="31"/>
      <c r="B159" s="32"/>
      <c r="C159" s="33"/>
      <c r="D159" s="206" t="s">
        <v>292</v>
      </c>
      <c r="E159" s="33"/>
      <c r="F159" s="235" t="s">
        <v>1177</v>
      </c>
      <c r="G159" s="33"/>
      <c r="H159" s="33"/>
      <c r="I159" s="33"/>
      <c r="J159" s="33"/>
      <c r="K159" s="33"/>
      <c r="L159" s="36"/>
      <c r="M159" s="236"/>
      <c r="N159" s="237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292</v>
      </c>
      <c r="AU159" s="16" t="s">
        <v>90</v>
      </c>
    </row>
    <row r="160" spans="2:51" s="13" customFormat="1" ht="12">
      <c r="B160" s="204"/>
      <c r="C160" s="205"/>
      <c r="D160" s="206" t="s">
        <v>174</v>
      </c>
      <c r="E160" s="207" t="s">
        <v>1</v>
      </c>
      <c r="F160" s="208" t="s">
        <v>1178</v>
      </c>
      <c r="G160" s="205"/>
      <c r="H160" s="209">
        <v>11.088</v>
      </c>
      <c r="I160" s="205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174</v>
      </c>
      <c r="AU160" s="214" t="s">
        <v>90</v>
      </c>
      <c r="AV160" s="13" t="s">
        <v>92</v>
      </c>
      <c r="AW160" s="13" t="s">
        <v>39</v>
      </c>
      <c r="AX160" s="13" t="s">
        <v>82</v>
      </c>
      <c r="AY160" s="214" t="s">
        <v>168</v>
      </c>
    </row>
    <row r="161" spans="2:51" s="13" customFormat="1" ht="12">
      <c r="B161" s="204"/>
      <c r="C161" s="205"/>
      <c r="D161" s="206" t="s">
        <v>174</v>
      </c>
      <c r="E161" s="207" t="s">
        <v>1</v>
      </c>
      <c r="F161" s="208" t="s">
        <v>1174</v>
      </c>
      <c r="G161" s="205"/>
      <c r="H161" s="209">
        <v>5.28</v>
      </c>
      <c r="I161" s="205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174</v>
      </c>
      <c r="AU161" s="214" t="s">
        <v>90</v>
      </c>
      <c r="AV161" s="13" t="s">
        <v>92</v>
      </c>
      <c r="AW161" s="13" t="s">
        <v>39</v>
      </c>
      <c r="AX161" s="13" t="s">
        <v>82</v>
      </c>
      <c r="AY161" s="214" t="s">
        <v>168</v>
      </c>
    </row>
    <row r="162" spans="2:51" s="14" customFormat="1" ht="12">
      <c r="B162" s="215"/>
      <c r="C162" s="216"/>
      <c r="D162" s="206" t="s">
        <v>174</v>
      </c>
      <c r="E162" s="217" t="s">
        <v>1</v>
      </c>
      <c r="F162" s="218" t="s">
        <v>189</v>
      </c>
      <c r="G162" s="216"/>
      <c r="H162" s="219">
        <v>16.368</v>
      </c>
      <c r="I162" s="216"/>
      <c r="J162" s="216"/>
      <c r="K162" s="216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174</v>
      </c>
      <c r="AU162" s="224" t="s">
        <v>90</v>
      </c>
      <c r="AV162" s="14" t="s">
        <v>106</v>
      </c>
      <c r="AW162" s="14" t="s">
        <v>39</v>
      </c>
      <c r="AX162" s="14" t="s">
        <v>90</v>
      </c>
      <c r="AY162" s="224" t="s">
        <v>168</v>
      </c>
    </row>
    <row r="163" spans="1:65" s="2" customFormat="1" ht="16.5" customHeight="1">
      <c r="A163" s="31"/>
      <c r="B163" s="32"/>
      <c r="C163" s="225" t="s">
        <v>275</v>
      </c>
      <c r="D163" s="225" t="s">
        <v>233</v>
      </c>
      <c r="E163" s="226" t="s">
        <v>1179</v>
      </c>
      <c r="F163" s="227" t="s">
        <v>1180</v>
      </c>
      <c r="G163" s="228" t="s">
        <v>242</v>
      </c>
      <c r="H163" s="229">
        <v>1.5</v>
      </c>
      <c r="I163" s="230"/>
      <c r="J163" s="230">
        <f>ROUND(I163*H163,2)</f>
        <v>0</v>
      </c>
      <c r="K163" s="231"/>
      <c r="L163" s="232"/>
      <c r="M163" s="233" t="s">
        <v>1</v>
      </c>
      <c r="N163" s="234" t="s">
        <v>47</v>
      </c>
      <c r="O163" s="200">
        <v>0</v>
      </c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639</v>
      </c>
      <c r="AT163" s="202" t="s">
        <v>233</v>
      </c>
      <c r="AU163" s="202" t="s">
        <v>90</v>
      </c>
      <c r="AY163" s="16" t="s">
        <v>168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6" t="s">
        <v>90</v>
      </c>
      <c r="BK163" s="203">
        <f>ROUND(I163*H163,2)</f>
        <v>0</v>
      </c>
      <c r="BL163" s="16" t="s">
        <v>640</v>
      </c>
      <c r="BM163" s="202" t="s">
        <v>407</v>
      </c>
    </row>
    <row r="164" spans="1:47" s="2" customFormat="1" ht="19.5">
      <c r="A164" s="31"/>
      <c r="B164" s="32"/>
      <c r="C164" s="33"/>
      <c r="D164" s="206" t="s">
        <v>292</v>
      </c>
      <c r="E164" s="33"/>
      <c r="F164" s="235" t="s">
        <v>1181</v>
      </c>
      <c r="G164" s="33"/>
      <c r="H164" s="33"/>
      <c r="I164" s="33"/>
      <c r="J164" s="33"/>
      <c r="K164" s="33"/>
      <c r="L164" s="36"/>
      <c r="M164" s="236"/>
      <c r="N164" s="237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292</v>
      </c>
      <c r="AU164" s="16" t="s">
        <v>90</v>
      </c>
    </row>
    <row r="165" spans="2:51" s="13" customFormat="1" ht="12">
      <c r="B165" s="204"/>
      <c r="C165" s="205"/>
      <c r="D165" s="206" t="s">
        <v>174</v>
      </c>
      <c r="E165" s="207" t="s">
        <v>1</v>
      </c>
      <c r="F165" s="208" t="s">
        <v>1182</v>
      </c>
      <c r="G165" s="205"/>
      <c r="H165" s="209">
        <v>1.5</v>
      </c>
      <c r="I165" s="205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174</v>
      </c>
      <c r="AU165" s="214" t="s">
        <v>90</v>
      </c>
      <c r="AV165" s="13" t="s">
        <v>92</v>
      </c>
      <c r="AW165" s="13" t="s">
        <v>39</v>
      </c>
      <c r="AX165" s="13" t="s">
        <v>82</v>
      </c>
      <c r="AY165" s="214" t="s">
        <v>168</v>
      </c>
    </row>
    <row r="166" spans="2:51" s="14" customFormat="1" ht="12">
      <c r="B166" s="215"/>
      <c r="C166" s="216"/>
      <c r="D166" s="206" t="s">
        <v>174</v>
      </c>
      <c r="E166" s="217" t="s">
        <v>1</v>
      </c>
      <c r="F166" s="218" t="s">
        <v>189</v>
      </c>
      <c r="G166" s="216"/>
      <c r="H166" s="219">
        <v>1.5</v>
      </c>
      <c r="I166" s="216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174</v>
      </c>
      <c r="AU166" s="224" t="s">
        <v>90</v>
      </c>
      <c r="AV166" s="14" t="s">
        <v>106</v>
      </c>
      <c r="AW166" s="14" t="s">
        <v>39</v>
      </c>
      <c r="AX166" s="14" t="s">
        <v>90</v>
      </c>
      <c r="AY166" s="224" t="s">
        <v>168</v>
      </c>
    </row>
    <row r="167" spans="1:65" s="2" customFormat="1" ht="21.75" customHeight="1">
      <c r="A167" s="31"/>
      <c r="B167" s="32"/>
      <c r="C167" s="225" t="s">
        <v>279</v>
      </c>
      <c r="D167" s="225" t="s">
        <v>233</v>
      </c>
      <c r="E167" s="226" t="s">
        <v>701</v>
      </c>
      <c r="F167" s="227" t="s">
        <v>1183</v>
      </c>
      <c r="G167" s="228" t="s">
        <v>218</v>
      </c>
      <c r="H167" s="229">
        <v>6</v>
      </c>
      <c r="I167" s="230"/>
      <c r="J167" s="230">
        <f>ROUND(I167*H167,2)</f>
        <v>0</v>
      </c>
      <c r="K167" s="231"/>
      <c r="L167" s="232"/>
      <c r="M167" s="233" t="s">
        <v>1</v>
      </c>
      <c r="N167" s="234" t="s">
        <v>47</v>
      </c>
      <c r="O167" s="200">
        <v>0</v>
      </c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639</v>
      </c>
      <c r="AT167" s="202" t="s">
        <v>233</v>
      </c>
      <c r="AU167" s="202" t="s">
        <v>90</v>
      </c>
      <c r="AY167" s="16" t="s">
        <v>168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6" t="s">
        <v>90</v>
      </c>
      <c r="BK167" s="203">
        <f>ROUND(I167*H167,2)</f>
        <v>0</v>
      </c>
      <c r="BL167" s="16" t="s">
        <v>640</v>
      </c>
      <c r="BM167" s="202" t="s">
        <v>415</v>
      </c>
    </row>
    <row r="168" spans="1:47" s="2" customFormat="1" ht="19.5">
      <c r="A168" s="31"/>
      <c r="B168" s="32"/>
      <c r="C168" s="33"/>
      <c r="D168" s="206" t="s">
        <v>292</v>
      </c>
      <c r="E168" s="33"/>
      <c r="F168" s="235" t="s">
        <v>1184</v>
      </c>
      <c r="G168" s="33"/>
      <c r="H168" s="33"/>
      <c r="I168" s="33"/>
      <c r="J168" s="33"/>
      <c r="K168" s="33"/>
      <c r="L168" s="36"/>
      <c r="M168" s="236"/>
      <c r="N168" s="237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292</v>
      </c>
      <c r="AU168" s="16" t="s">
        <v>90</v>
      </c>
    </row>
    <row r="169" spans="2:51" s="13" customFormat="1" ht="12">
      <c r="B169" s="204"/>
      <c r="C169" s="205"/>
      <c r="D169" s="206" t="s">
        <v>174</v>
      </c>
      <c r="E169" s="207" t="s">
        <v>1</v>
      </c>
      <c r="F169" s="208" t="s">
        <v>1185</v>
      </c>
      <c r="G169" s="205"/>
      <c r="H169" s="209">
        <v>6</v>
      </c>
      <c r="I169" s="205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174</v>
      </c>
      <c r="AU169" s="214" t="s">
        <v>90</v>
      </c>
      <c r="AV169" s="13" t="s">
        <v>92</v>
      </c>
      <c r="AW169" s="13" t="s">
        <v>39</v>
      </c>
      <c r="AX169" s="13" t="s">
        <v>82</v>
      </c>
      <c r="AY169" s="214" t="s">
        <v>168</v>
      </c>
    </row>
    <row r="170" spans="2:51" s="14" customFormat="1" ht="12">
      <c r="B170" s="215"/>
      <c r="C170" s="216"/>
      <c r="D170" s="206" t="s">
        <v>174</v>
      </c>
      <c r="E170" s="217" t="s">
        <v>1</v>
      </c>
      <c r="F170" s="218" t="s">
        <v>189</v>
      </c>
      <c r="G170" s="216"/>
      <c r="H170" s="219">
        <v>6</v>
      </c>
      <c r="I170" s="216"/>
      <c r="J170" s="216"/>
      <c r="K170" s="216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174</v>
      </c>
      <c r="AU170" s="224" t="s">
        <v>90</v>
      </c>
      <c r="AV170" s="14" t="s">
        <v>106</v>
      </c>
      <c r="AW170" s="14" t="s">
        <v>39</v>
      </c>
      <c r="AX170" s="14" t="s">
        <v>90</v>
      </c>
      <c r="AY170" s="224" t="s">
        <v>168</v>
      </c>
    </row>
    <row r="171" spans="1:65" s="2" customFormat="1" ht="21.75" customHeight="1">
      <c r="A171" s="31"/>
      <c r="B171" s="32"/>
      <c r="C171" s="191" t="s">
        <v>283</v>
      </c>
      <c r="D171" s="191" t="s">
        <v>170</v>
      </c>
      <c r="E171" s="192" t="s">
        <v>1186</v>
      </c>
      <c r="F171" s="193" t="s">
        <v>1187</v>
      </c>
      <c r="G171" s="194" t="s">
        <v>446</v>
      </c>
      <c r="H171" s="195">
        <v>0.051</v>
      </c>
      <c r="I171" s="196"/>
      <c r="J171" s="196">
        <f>ROUND(I171*H171,2)</f>
        <v>0</v>
      </c>
      <c r="K171" s="197"/>
      <c r="L171" s="36"/>
      <c r="M171" s="198" t="s">
        <v>1</v>
      </c>
      <c r="N171" s="199" t="s">
        <v>47</v>
      </c>
      <c r="O171" s="200">
        <v>0</v>
      </c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640</v>
      </c>
      <c r="AT171" s="202" t="s">
        <v>170</v>
      </c>
      <c r="AU171" s="202" t="s">
        <v>90</v>
      </c>
      <c r="AY171" s="16" t="s">
        <v>168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6" t="s">
        <v>90</v>
      </c>
      <c r="BK171" s="203">
        <f>ROUND(I171*H171,2)</f>
        <v>0</v>
      </c>
      <c r="BL171" s="16" t="s">
        <v>640</v>
      </c>
      <c r="BM171" s="202" t="s">
        <v>428</v>
      </c>
    </row>
    <row r="172" spans="2:51" s="13" customFormat="1" ht="12">
      <c r="B172" s="204"/>
      <c r="C172" s="205"/>
      <c r="D172" s="206" t="s">
        <v>174</v>
      </c>
      <c r="E172" s="207" t="s">
        <v>1</v>
      </c>
      <c r="F172" s="208" t="s">
        <v>1188</v>
      </c>
      <c r="G172" s="205"/>
      <c r="H172" s="209">
        <v>0.051</v>
      </c>
      <c r="I172" s="205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174</v>
      </c>
      <c r="AU172" s="214" t="s">
        <v>90</v>
      </c>
      <c r="AV172" s="13" t="s">
        <v>92</v>
      </c>
      <c r="AW172" s="13" t="s">
        <v>39</v>
      </c>
      <c r="AX172" s="13" t="s">
        <v>82</v>
      </c>
      <c r="AY172" s="214" t="s">
        <v>168</v>
      </c>
    </row>
    <row r="173" spans="2:51" s="14" customFormat="1" ht="12">
      <c r="B173" s="215"/>
      <c r="C173" s="216"/>
      <c r="D173" s="206" t="s">
        <v>174</v>
      </c>
      <c r="E173" s="217" t="s">
        <v>1</v>
      </c>
      <c r="F173" s="218" t="s">
        <v>189</v>
      </c>
      <c r="G173" s="216"/>
      <c r="H173" s="219">
        <v>0.051</v>
      </c>
      <c r="I173" s="216"/>
      <c r="J173" s="216"/>
      <c r="K173" s="216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174</v>
      </c>
      <c r="AU173" s="224" t="s">
        <v>90</v>
      </c>
      <c r="AV173" s="14" t="s">
        <v>106</v>
      </c>
      <c r="AW173" s="14" t="s">
        <v>39</v>
      </c>
      <c r="AX173" s="14" t="s">
        <v>90</v>
      </c>
      <c r="AY173" s="224" t="s">
        <v>168</v>
      </c>
    </row>
    <row r="174" spans="1:65" s="2" customFormat="1" ht="44.25" customHeight="1">
      <c r="A174" s="31"/>
      <c r="B174" s="32"/>
      <c r="C174" s="191" t="s">
        <v>288</v>
      </c>
      <c r="D174" s="191" t="s">
        <v>170</v>
      </c>
      <c r="E174" s="192" t="s">
        <v>1189</v>
      </c>
      <c r="F174" s="193" t="s">
        <v>1190</v>
      </c>
      <c r="G174" s="194" t="s">
        <v>242</v>
      </c>
      <c r="H174" s="195">
        <v>3.78</v>
      </c>
      <c r="I174" s="196"/>
      <c r="J174" s="196">
        <f>ROUND(I174*H174,2)</f>
        <v>0</v>
      </c>
      <c r="K174" s="197"/>
      <c r="L174" s="36"/>
      <c r="M174" s="198" t="s">
        <v>1</v>
      </c>
      <c r="N174" s="199" t="s">
        <v>47</v>
      </c>
      <c r="O174" s="200">
        <v>0</v>
      </c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640</v>
      </c>
      <c r="AT174" s="202" t="s">
        <v>170</v>
      </c>
      <c r="AU174" s="202" t="s">
        <v>90</v>
      </c>
      <c r="AY174" s="16" t="s">
        <v>168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6" t="s">
        <v>90</v>
      </c>
      <c r="BK174" s="203">
        <f>ROUND(I174*H174,2)</f>
        <v>0</v>
      </c>
      <c r="BL174" s="16" t="s">
        <v>640</v>
      </c>
      <c r="BM174" s="202" t="s">
        <v>432</v>
      </c>
    </row>
    <row r="175" spans="2:51" s="13" customFormat="1" ht="12">
      <c r="B175" s="204"/>
      <c r="C175" s="205"/>
      <c r="D175" s="206" t="s">
        <v>174</v>
      </c>
      <c r="E175" s="207" t="s">
        <v>1</v>
      </c>
      <c r="F175" s="208" t="s">
        <v>1191</v>
      </c>
      <c r="G175" s="205"/>
      <c r="H175" s="209">
        <v>3.78</v>
      </c>
      <c r="I175" s="205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174</v>
      </c>
      <c r="AU175" s="214" t="s">
        <v>90</v>
      </c>
      <c r="AV175" s="13" t="s">
        <v>92</v>
      </c>
      <c r="AW175" s="13" t="s">
        <v>39</v>
      </c>
      <c r="AX175" s="13" t="s">
        <v>82</v>
      </c>
      <c r="AY175" s="214" t="s">
        <v>168</v>
      </c>
    </row>
    <row r="176" spans="2:51" s="14" customFormat="1" ht="12">
      <c r="B176" s="215"/>
      <c r="C176" s="216"/>
      <c r="D176" s="206" t="s">
        <v>174</v>
      </c>
      <c r="E176" s="217" t="s">
        <v>1</v>
      </c>
      <c r="F176" s="218" t="s">
        <v>189</v>
      </c>
      <c r="G176" s="216"/>
      <c r="H176" s="219">
        <v>3.78</v>
      </c>
      <c r="I176" s="216"/>
      <c r="J176" s="216"/>
      <c r="K176" s="216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174</v>
      </c>
      <c r="AU176" s="224" t="s">
        <v>90</v>
      </c>
      <c r="AV176" s="14" t="s">
        <v>106</v>
      </c>
      <c r="AW176" s="14" t="s">
        <v>39</v>
      </c>
      <c r="AX176" s="14" t="s">
        <v>90</v>
      </c>
      <c r="AY176" s="224" t="s">
        <v>168</v>
      </c>
    </row>
    <row r="177" spans="1:65" s="2" customFormat="1" ht="21.75" customHeight="1">
      <c r="A177" s="31"/>
      <c r="B177" s="32"/>
      <c r="C177" s="191" t="s">
        <v>294</v>
      </c>
      <c r="D177" s="191" t="s">
        <v>170</v>
      </c>
      <c r="E177" s="192" t="s">
        <v>1192</v>
      </c>
      <c r="F177" s="193" t="s">
        <v>1193</v>
      </c>
      <c r="G177" s="194" t="s">
        <v>446</v>
      </c>
      <c r="H177" s="195">
        <v>35.359</v>
      </c>
      <c r="I177" s="196"/>
      <c r="J177" s="196">
        <f>ROUND(I177*H177,2)</f>
        <v>0</v>
      </c>
      <c r="K177" s="197"/>
      <c r="L177" s="36"/>
      <c r="M177" s="198" t="s">
        <v>1</v>
      </c>
      <c r="N177" s="199" t="s">
        <v>47</v>
      </c>
      <c r="O177" s="200">
        <v>0</v>
      </c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640</v>
      </c>
      <c r="AT177" s="202" t="s">
        <v>170</v>
      </c>
      <c r="AU177" s="202" t="s">
        <v>90</v>
      </c>
      <c r="AY177" s="16" t="s">
        <v>168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6" t="s">
        <v>90</v>
      </c>
      <c r="BK177" s="203">
        <f>ROUND(I177*H177,2)</f>
        <v>0</v>
      </c>
      <c r="BL177" s="16" t="s">
        <v>640</v>
      </c>
      <c r="BM177" s="202" t="s">
        <v>443</v>
      </c>
    </row>
    <row r="178" spans="2:51" s="13" customFormat="1" ht="12">
      <c r="B178" s="204"/>
      <c r="C178" s="205"/>
      <c r="D178" s="206" t="s">
        <v>174</v>
      </c>
      <c r="E178" s="207" t="s">
        <v>1</v>
      </c>
      <c r="F178" s="208" t="s">
        <v>1194</v>
      </c>
      <c r="G178" s="205"/>
      <c r="H178" s="209">
        <v>25.855</v>
      </c>
      <c r="I178" s="205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174</v>
      </c>
      <c r="AU178" s="214" t="s">
        <v>90</v>
      </c>
      <c r="AV178" s="13" t="s">
        <v>92</v>
      </c>
      <c r="AW178" s="13" t="s">
        <v>39</v>
      </c>
      <c r="AX178" s="13" t="s">
        <v>82</v>
      </c>
      <c r="AY178" s="214" t="s">
        <v>168</v>
      </c>
    </row>
    <row r="179" spans="2:51" s="13" customFormat="1" ht="12">
      <c r="B179" s="204"/>
      <c r="C179" s="205"/>
      <c r="D179" s="206" t="s">
        <v>174</v>
      </c>
      <c r="E179" s="207" t="s">
        <v>1</v>
      </c>
      <c r="F179" s="208" t="s">
        <v>1195</v>
      </c>
      <c r="G179" s="205"/>
      <c r="H179" s="209">
        <v>9.504</v>
      </c>
      <c r="I179" s="205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174</v>
      </c>
      <c r="AU179" s="214" t="s">
        <v>90</v>
      </c>
      <c r="AV179" s="13" t="s">
        <v>92</v>
      </c>
      <c r="AW179" s="13" t="s">
        <v>39</v>
      </c>
      <c r="AX179" s="13" t="s">
        <v>82</v>
      </c>
      <c r="AY179" s="214" t="s">
        <v>168</v>
      </c>
    </row>
    <row r="180" spans="2:51" s="14" customFormat="1" ht="12">
      <c r="B180" s="215"/>
      <c r="C180" s="216"/>
      <c r="D180" s="206" t="s">
        <v>174</v>
      </c>
      <c r="E180" s="217" t="s">
        <v>1</v>
      </c>
      <c r="F180" s="218" t="s">
        <v>189</v>
      </c>
      <c r="G180" s="216"/>
      <c r="H180" s="219">
        <v>35.359</v>
      </c>
      <c r="I180" s="216"/>
      <c r="J180" s="216"/>
      <c r="K180" s="216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174</v>
      </c>
      <c r="AU180" s="224" t="s">
        <v>90</v>
      </c>
      <c r="AV180" s="14" t="s">
        <v>106</v>
      </c>
      <c r="AW180" s="14" t="s">
        <v>39</v>
      </c>
      <c r="AX180" s="14" t="s">
        <v>90</v>
      </c>
      <c r="AY180" s="224" t="s">
        <v>168</v>
      </c>
    </row>
    <row r="181" spans="1:65" s="2" customFormat="1" ht="33" customHeight="1">
      <c r="A181" s="31"/>
      <c r="B181" s="32"/>
      <c r="C181" s="191" t="s">
        <v>298</v>
      </c>
      <c r="D181" s="191" t="s">
        <v>170</v>
      </c>
      <c r="E181" s="192" t="s">
        <v>1196</v>
      </c>
      <c r="F181" s="193" t="s">
        <v>1197</v>
      </c>
      <c r="G181" s="194" t="s">
        <v>446</v>
      </c>
      <c r="H181" s="195">
        <v>353.59</v>
      </c>
      <c r="I181" s="196"/>
      <c r="J181" s="196">
        <f>ROUND(I181*H181,2)</f>
        <v>0</v>
      </c>
      <c r="K181" s="197"/>
      <c r="L181" s="36"/>
      <c r="M181" s="198" t="s">
        <v>1</v>
      </c>
      <c r="N181" s="199" t="s">
        <v>47</v>
      </c>
      <c r="O181" s="200">
        <v>0</v>
      </c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640</v>
      </c>
      <c r="AT181" s="202" t="s">
        <v>170</v>
      </c>
      <c r="AU181" s="202" t="s">
        <v>90</v>
      </c>
      <c r="AY181" s="16" t="s">
        <v>168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6" t="s">
        <v>90</v>
      </c>
      <c r="BK181" s="203">
        <f>ROUND(I181*H181,2)</f>
        <v>0</v>
      </c>
      <c r="BL181" s="16" t="s">
        <v>640</v>
      </c>
      <c r="BM181" s="202" t="s">
        <v>453</v>
      </c>
    </row>
    <row r="182" spans="2:51" s="13" customFormat="1" ht="12">
      <c r="B182" s="204"/>
      <c r="C182" s="205"/>
      <c r="D182" s="206" t="s">
        <v>174</v>
      </c>
      <c r="E182" s="207" t="s">
        <v>1</v>
      </c>
      <c r="F182" s="208" t="s">
        <v>1198</v>
      </c>
      <c r="G182" s="205"/>
      <c r="H182" s="209">
        <v>353.59</v>
      </c>
      <c r="I182" s="205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174</v>
      </c>
      <c r="AU182" s="214" t="s">
        <v>90</v>
      </c>
      <c r="AV182" s="13" t="s">
        <v>92</v>
      </c>
      <c r="AW182" s="13" t="s">
        <v>39</v>
      </c>
      <c r="AX182" s="13" t="s">
        <v>82</v>
      </c>
      <c r="AY182" s="214" t="s">
        <v>168</v>
      </c>
    </row>
    <row r="183" spans="2:51" s="14" customFormat="1" ht="12">
      <c r="B183" s="215"/>
      <c r="C183" s="216"/>
      <c r="D183" s="206" t="s">
        <v>174</v>
      </c>
      <c r="E183" s="217" t="s">
        <v>1</v>
      </c>
      <c r="F183" s="218" t="s">
        <v>189</v>
      </c>
      <c r="G183" s="216"/>
      <c r="H183" s="219">
        <v>353.59</v>
      </c>
      <c r="I183" s="216"/>
      <c r="J183" s="216"/>
      <c r="K183" s="216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174</v>
      </c>
      <c r="AU183" s="224" t="s">
        <v>90</v>
      </c>
      <c r="AV183" s="14" t="s">
        <v>106</v>
      </c>
      <c r="AW183" s="14" t="s">
        <v>39</v>
      </c>
      <c r="AX183" s="14" t="s">
        <v>90</v>
      </c>
      <c r="AY183" s="224" t="s">
        <v>168</v>
      </c>
    </row>
    <row r="184" spans="1:65" s="2" customFormat="1" ht="21.75" customHeight="1">
      <c r="A184" s="31"/>
      <c r="B184" s="32"/>
      <c r="C184" s="225" t="s">
        <v>303</v>
      </c>
      <c r="D184" s="225" t="s">
        <v>233</v>
      </c>
      <c r="E184" s="226" t="s">
        <v>1199</v>
      </c>
      <c r="F184" s="227" t="s">
        <v>1200</v>
      </c>
      <c r="G184" s="228" t="s">
        <v>446</v>
      </c>
      <c r="H184" s="229">
        <v>29.462</v>
      </c>
      <c r="I184" s="230"/>
      <c r="J184" s="230">
        <f>ROUND(I184*H184,2)</f>
        <v>0</v>
      </c>
      <c r="K184" s="231"/>
      <c r="L184" s="232"/>
      <c r="M184" s="233" t="s">
        <v>1</v>
      </c>
      <c r="N184" s="234" t="s">
        <v>47</v>
      </c>
      <c r="O184" s="200">
        <v>0</v>
      </c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2" t="s">
        <v>639</v>
      </c>
      <c r="AT184" s="202" t="s">
        <v>233</v>
      </c>
      <c r="AU184" s="202" t="s">
        <v>90</v>
      </c>
      <c r="AY184" s="16" t="s">
        <v>168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6" t="s">
        <v>90</v>
      </c>
      <c r="BK184" s="203">
        <f>ROUND(I184*H184,2)</f>
        <v>0</v>
      </c>
      <c r="BL184" s="16" t="s">
        <v>640</v>
      </c>
      <c r="BM184" s="202" t="s">
        <v>462</v>
      </c>
    </row>
    <row r="185" spans="2:51" s="13" customFormat="1" ht="12">
      <c r="B185" s="204"/>
      <c r="C185" s="205"/>
      <c r="D185" s="206" t="s">
        <v>174</v>
      </c>
      <c r="E185" s="207" t="s">
        <v>1</v>
      </c>
      <c r="F185" s="208" t="s">
        <v>1201</v>
      </c>
      <c r="G185" s="205"/>
      <c r="H185" s="209">
        <v>19.958</v>
      </c>
      <c r="I185" s="205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174</v>
      </c>
      <c r="AU185" s="214" t="s">
        <v>90</v>
      </c>
      <c r="AV185" s="13" t="s">
        <v>92</v>
      </c>
      <c r="AW185" s="13" t="s">
        <v>39</v>
      </c>
      <c r="AX185" s="13" t="s">
        <v>82</v>
      </c>
      <c r="AY185" s="214" t="s">
        <v>168</v>
      </c>
    </row>
    <row r="186" spans="2:51" s="13" customFormat="1" ht="12">
      <c r="B186" s="204"/>
      <c r="C186" s="205"/>
      <c r="D186" s="206" t="s">
        <v>174</v>
      </c>
      <c r="E186" s="207" t="s">
        <v>1</v>
      </c>
      <c r="F186" s="208" t="s">
        <v>1195</v>
      </c>
      <c r="G186" s="205"/>
      <c r="H186" s="209">
        <v>9.504</v>
      </c>
      <c r="I186" s="205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174</v>
      </c>
      <c r="AU186" s="214" t="s">
        <v>90</v>
      </c>
      <c r="AV186" s="13" t="s">
        <v>92</v>
      </c>
      <c r="AW186" s="13" t="s">
        <v>39</v>
      </c>
      <c r="AX186" s="13" t="s">
        <v>82</v>
      </c>
      <c r="AY186" s="214" t="s">
        <v>168</v>
      </c>
    </row>
    <row r="187" spans="2:51" s="14" customFormat="1" ht="12">
      <c r="B187" s="215"/>
      <c r="C187" s="216"/>
      <c r="D187" s="206" t="s">
        <v>174</v>
      </c>
      <c r="E187" s="217" t="s">
        <v>1</v>
      </c>
      <c r="F187" s="218" t="s">
        <v>189</v>
      </c>
      <c r="G187" s="216"/>
      <c r="H187" s="219">
        <v>29.461999999999996</v>
      </c>
      <c r="I187" s="216"/>
      <c r="J187" s="216"/>
      <c r="K187" s="216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174</v>
      </c>
      <c r="AU187" s="224" t="s">
        <v>90</v>
      </c>
      <c r="AV187" s="14" t="s">
        <v>106</v>
      </c>
      <c r="AW187" s="14" t="s">
        <v>39</v>
      </c>
      <c r="AX187" s="14" t="s">
        <v>90</v>
      </c>
      <c r="AY187" s="224" t="s">
        <v>168</v>
      </c>
    </row>
    <row r="188" spans="2:63" s="12" customFormat="1" ht="22.9" customHeight="1">
      <c r="B188" s="176"/>
      <c r="C188" s="177"/>
      <c r="D188" s="178" t="s">
        <v>81</v>
      </c>
      <c r="E188" s="189" t="s">
        <v>207</v>
      </c>
      <c r="F188" s="189" t="s">
        <v>1202</v>
      </c>
      <c r="G188" s="177"/>
      <c r="H188" s="177"/>
      <c r="I188" s="177"/>
      <c r="J188" s="190">
        <f>BK188</f>
        <v>0</v>
      </c>
      <c r="K188" s="177"/>
      <c r="L188" s="181"/>
      <c r="M188" s="182"/>
      <c r="N188" s="183"/>
      <c r="O188" s="183"/>
      <c r="P188" s="184">
        <f>SUM(P189:P203)</f>
        <v>0</v>
      </c>
      <c r="Q188" s="183"/>
      <c r="R188" s="184">
        <f>SUM(R189:R203)</f>
        <v>0</v>
      </c>
      <c r="S188" s="183"/>
      <c r="T188" s="185">
        <f>SUM(T189:T203)</f>
        <v>0</v>
      </c>
      <c r="AR188" s="186" t="s">
        <v>90</v>
      </c>
      <c r="AT188" s="187" t="s">
        <v>81</v>
      </c>
      <c r="AU188" s="187" t="s">
        <v>90</v>
      </c>
      <c r="AY188" s="186" t="s">
        <v>168</v>
      </c>
      <c r="BK188" s="188">
        <f>SUM(BK189:BK203)</f>
        <v>0</v>
      </c>
    </row>
    <row r="189" spans="1:65" s="2" customFormat="1" ht="16.5" customHeight="1">
      <c r="A189" s="31"/>
      <c r="B189" s="32"/>
      <c r="C189" s="191" t="s">
        <v>308</v>
      </c>
      <c r="D189" s="191" t="s">
        <v>170</v>
      </c>
      <c r="E189" s="192" t="s">
        <v>1203</v>
      </c>
      <c r="F189" s="193" t="s">
        <v>1204</v>
      </c>
      <c r="G189" s="194" t="s">
        <v>242</v>
      </c>
      <c r="H189" s="195">
        <v>18</v>
      </c>
      <c r="I189" s="196"/>
      <c r="J189" s="196">
        <f>ROUND(I189*H189,2)</f>
        <v>0</v>
      </c>
      <c r="K189" s="197"/>
      <c r="L189" s="36"/>
      <c r="M189" s="198" t="s">
        <v>1</v>
      </c>
      <c r="N189" s="199" t="s">
        <v>47</v>
      </c>
      <c r="O189" s="200">
        <v>0</v>
      </c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106</v>
      </c>
      <c r="AT189" s="202" t="s">
        <v>170</v>
      </c>
      <c r="AU189" s="202" t="s">
        <v>92</v>
      </c>
      <c r="AY189" s="16" t="s">
        <v>168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6" t="s">
        <v>90</v>
      </c>
      <c r="BK189" s="203">
        <f>ROUND(I189*H189,2)</f>
        <v>0</v>
      </c>
      <c r="BL189" s="16" t="s">
        <v>106</v>
      </c>
      <c r="BM189" s="202" t="s">
        <v>473</v>
      </c>
    </row>
    <row r="190" spans="2:51" s="13" customFormat="1" ht="12">
      <c r="B190" s="204"/>
      <c r="C190" s="205"/>
      <c r="D190" s="206" t="s">
        <v>174</v>
      </c>
      <c r="E190" s="207" t="s">
        <v>1</v>
      </c>
      <c r="F190" s="208" t="s">
        <v>1205</v>
      </c>
      <c r="G190" s="205"/>
      <c r="H190" s="209">
        <v>18</v>
      </c>
      <c r="I190" s="205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174</v>
      </c>
      <c r="AU190" s="214" t="s">
        <v>92</v>
      </c>
      <c r="AV190" s="13" t="s">
        <v>92</v>
      </c>
      <c r="AW190" s="13" t="s">
        <v>39</v>
      </c>
      <c r="AX190" s="13" t="s">
        <v>82</v>
      </c>
      <c r="AY190" s="214" t="s">
        <v>168</v>
      </c>
    </row>
    <row r="191" spans="2:51" s="14" customFormat="1" ht="12">
      <c r="B191" s="215"/>
      <c r="C191" s="216"/>
      <c r="D191" s="206" t="s">
        <v>174</v>
      </c>
      <c r="E191" s="217" t="s">
        <v>1</v>
      </c>
      <c r="F191" s="218" t="s">
        <v>189</v>
      </c>
      <c r="G191" s="216"/>
      <c r="H191" s="219">
        <v>18</v>
      </c>
      <c r="I191" s="216"/>
      <c r="J191" s="216"/>
      <c r="K191" s="216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174</v>
      </c>
      <c r="AU191" s="224" t="s">
        <v>92</v>
      </c>
      <c r="AV191" s="14" t="s">
        <v>106</v>
      </c>
      <c r="AW191" s="14" t="s">
        <v>39</v>
      </c>
      <c r="AX191" s="14" t="s">
        <v>90</v>
      </c>
      <c r="AY191" s="224" t="s">
        <v>168</v>
      </c>
    </row>
    <row r="192" spans="1:65" s="2" customFormat="1" ht="33" customHeight="1">
      <c r="A192" s="31"/>
      <c r="B192" s="32"/>
      <c r="C192" s="191" t="s">
        <v>313</v>
      </c>
      <c r="D192" s="191" t="s">
        <v>170</v>
      </c>
      <c r="E192" s="192" t="s">
        <v>1206</v>
      </c>
      <c r="F192" s="193" t="s">
        <v>1207</v>
      </c>
      <c r="G192" s="194" t="s">
        <v>446</v>
      </c>
      <c r="H192" s="195">
        <v>43.2</v>
      </c>
      <c r="I192" s="196"/>
      <c r="J192" s="196">
        <f>ROUND(I192*H192,2)</f>
        <v>0</v>
      </c>
      <c r="K192" s="197"/>
      <c r="L192" s="36"/>
      <c r="M192" s="198" t="s">
        <v>1</v>
      </c>
      <c r="N192" s="199" t="s">
        <v>47</v>
      </c>
      <c r="O192" s="200">
        <v>0</v>
      </c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2" t="s">
        <v>106</v>
      </c>
      <c r="AT192" s="202" t="s">
        <v>170</v>
      </c>
      <c r="AU192" s="202" t="s">
        <v>92</v>
      </c>
      <c r="AY192" s="16" t="s">
        <v>168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6" t="s">
        <v>90</v>
      </c>
      <c r="BK192" s="203">
        <f>ROUND(I192*H192,2)</f>
        <v>0</v>
      </c>
      <c r="BL192" s="16" t="s">
        <v>106</v>
      </c>
      <c r="BM192" s="202" t="s">
        <v>640</v>
      </c>
    </row>
    <row r="193" spans="2:51" s="13" customFormat="1" ht="12">
      <c r="B193" s="204"/>
      <c r="C193" s="205"/>
      <c r="D193" s="206" t="s">
        <v>174</v>
      </c>
      <c r="E193" s="207" t="s">
        <v>1</v>
      </c>
      <c r="F193" s="208" t="s">
        <v>1208</v>
      </c>
      <c r="G193" s="205"/>
      <c r="H193" s="209">
        <v>43.2</v>
      </c>
      <c r="I193" s="205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174</v>
      </c>
      <c r="AU193" s="214" t="s">
        <v>92</v>
      </c>
      <c r="AV193" s="13" t="s">
        <v>92</v>
      </c>
      <c r="AW193" s="13" t="s">
        <v>39</v>
      </c>
      <c r="AX193" s="13" t="s">
        <v>82</v>
      </c>
      <c r="AY193" s="214" t="s">
        <v>168</v>
      </c>
    </row>
    <row r="194" spans="2:51" s="14" customFormat="1" ht="12">
      <c r="B194" s="215"/>
      <c r="C194" s="216"/>
      <c r="D194" s="206" t="s">
        <v>174</v>
      </c>
      <c r="E194" s="217" t="s">
        <v>1</v>
      </c>
      <c r="F194" s="218" t="s">
        <v>189</v>
      </c>
      <c r="G194" s="216"/>
      <c r="H194" s="219">
        <v>43.2</v>
      </c>
      <c r="I194" s="216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174</v>
      </c>
      <c r="AU194" s="224" t="s">
        <v>92</v>
      </c>
      <c r="AV194" s="14" t="s">
        <v>106</v>
      </c>
      <c r="AW194" s="14" t="s">
        <v>39</v>
      </c>
      <c r="AX194" s="14" t="s">
        <v>90</v>
      </c>
      <c r="AY194" s="224" t="s">
        <v>168</v>
      </c>
    </row>
    <row r="195" spans="1:65" s="2" customFormat="1" ht="44.25" customHeight="1">
      <c r="A195" s="31"/>
      <c r="B195" s="32"/>
      <c r="C195" s="191" t="s">
        <v>317</v>
      </c>
      <c r="D195" s="191" t="s">
        <v>170</v>
      </c>
      <c r="E195" s="192" t="s">
        <v>1209</v>
      </c>
      <c r="F195" s="193" t="s">
        <v>1210</v>
      </c>
      <c r="G195" s="194" t="s">
        <v>446</v>
      </c>
      <c r="H195" s="195">
        <v>432</v>
      </c>
      <c r="I195" s="196"/>
      <c r="J195" s="196">
        <f>ROUND(I195*H195,2)</f>
        <v>0</v>
      </c>
      <c r="K195" s="197"/>
      <c r="L195" s="36"/>
      <c r="M195" s="198" t="s">
        <v>1</v>
      </c>
      <c r="N195" s="199" t="s">
        <v>47</v>
      </c>
      <c r="O195" s="200">
        <v>0</v>
      </c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106</v>
      </c>
      <c r="AT195" s="202" t="s">
        <v>170</v>
      </c>
      <c r="AU195" s="202" t="s">
        <v>92</v>
      </c>
      <c r="AY195" s="16" t="s">
        <v>168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6" t="s">
        <v>90</v>
      </c>
      <c r="BK195" s="203">
        <f>ROUND(I195*H195,2)</f>
        <v>0</v>
      </c>
      <c r="BL195" s="16" t="s">
        <v>106</v>
      </c>
      <c r="BM195" s="202" t="s">
        <v>1211</v>
      </c>
    </row>
    <row r="196" spans="2:51" s="13" customFormat="1" ht="12">
      <c r="B196" s="204"/>
      <c r="C196" s="205"/>
      <c r="D196" s="206" t="s">
        <v>174</v>
      </c>
      <c r="E196" s="207" t="s">
        <v>1</v>
      </c>
      <c r="F196" s="208" t="s">
        <v>1212</v>
      </c>
      <c r="G196" s="205"/>
      <c r="H196" s="209">
        <v>432</v>
      </c>
      <c r="I196" s="205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174</v>
      </c>
      <c r="AU196" s="214" t="s">
        <v>92</v>
      </c>
      <c r="AV196" s="13" t="s">
        <v>92</v>
      </c>
      <c r="AW196" s="13" t="s">
        <v>39</v>
      </c>
      <c r="AX196" s="13" t="s">
        <v>82</v>
      </c>
      <c r="AY196" s="214" t="s">
        <v>168</v>
      </c>
    </row>
    <row r="197" spans="2:51" s="14" customFormat="1" ht="12">
      <c r="B197" s="215"/>
      <c r="C197" s="216"/>
      <c r="D197" s="206" t="s">
        <v>174</v>
      </c>
      <c r="E197" s="217" t="s">
        <v>1</v>
      </c>
      <c r="F197" s="218" t="s">
        <v>189</v>
      </c>
      <c r="G197" s="216"/>
      <c r="H197" s="219">
        <v>432</v>
      </c>
      <c r="I197" s="216"/>
      <c r="J197" s="216"/>
      <c r="K197" s="216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174</v>
      </c>
      <c r="AU197" s="224" t="s">
        <v>92</v>
      </c>
      <c r="AV197" s="14" t="s">
        <v>106</v>
      </c>
      <c r="AW197" s="14" t="s">
        <v>39</v>
      </c>
      <c r="AX197" s="14" t="s">
        <v>90</v>
      </c>
      <c r="AY197" s="224" t="s">
        <v>168</v>
      </c>
    </row>
    <row r="198" spans="1:65" s="2" customFormat="1" ht="21.75" customHeight="1">
      <c r="A198" s="31"/>
      <c r="B198" s="32"/>
      <c r="C198" s="191" t="s">
        <v>323</v>
      </c>
      <c r="D198" s="191" t="s">
        <v>170</v>
      </c>
      <c r="E198" s="192" t="s">
        <v>1213</v>
      </c>
      <c r="F198" s="193" t="s">
        <v>1214</v>
      </c>
      <c r="G198" s="194" t="s">
        <v>446</v>
      </c>
      <c r="H198" s="195">
        <v>43.2</v>
      </c>
      <c r="I198" s="196"/>
      <c r="J198" s="196">
        <f>ROUND(I198*H198,2)</f>
        <v>0</v>
      </c>
      <c r="K198" s="197"/>
      <c r="L198" s="36"/>
      <c r="M198" s="198" t="s">
        <v>1</v>
      </c>
      <c r="N198" s="199" t="s">
        <v>47</v>
      </c>
      <c r="O198" s="200">
        <v>0</v>
      </c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106</v>
      </c>
      <c r="AT198" s="202" t="s">
        <v>170</v>
      </c>
      <c r="AU198" s="202" t="s">
        <v>92</v>
      </c>
      <c r="AY198" s="16" t="s">
        <v>168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6" t="s">
        <v>90</v>
      </c>
      <c r="BK198" s="203">
        <f>ROUND(I198*H198,2)</f>
        <v>0</v>
      </c>
      <c r="BL198" s="16" t="s">
        <v>106</v>
      </c>
      <c r="BM198" s="202" t="s">
        <v>1215</v>
      </c>
    </row>
    <row r="199" spans="2:51" s="13" customFormat="1" ht="12">
      <c r="B199" s="204"/>
      <c r="C199" s="205"/>
      <c r="D199" s="206" t="s">
        <v>174</v>
      </c>
      <c r="E199" s="207" t="s">
        <v>1</v>
      </c>
      <c r="F199" s="208" t="s">
        <v>1208</v>
      </c>
      <c r="G199" s="205"/>
      <c r="H199" s="209">
        <v>43.2</v>
      </c>
      <c r="I199" s="205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174</v>
      </c>
      <c r="AU199" s="214" t="s">
        <v>92</v>
      </c>
      <c r="AV199" s="13" t="s">
        <v>92</v>
      </c>
      <c r="AW199" s="13" t="s">
        <v>39</v>
      </c>
      <c r="AX199" s="13" t="s">
        <v>82</v>
      </c>
      <c r="AY199" s="214" t="s">
        <v>168</v>
      </c>
    </row>
    <row r="200" spans="2:51" s="14" customFormat="1" ht="12">
      <c r="B200" s="215"/>
      <c r="C200" s="216"/>
      <c r="D200" s="206" t="s">
        <v>174</v>
      </c>
      <c r="E200" s="217" t="s">
        <v>1</v>
      </c>
      <c r="F200" s="218" t="s">
        <v>189</v>
      </c>
      <c r="G200" s="216"/>
      <c r="H200" s="219">
        <v>43.2</v>
      </c>
      <c r="I200" s="216"/>
      <c r="J200" s="216"/>
      <c r="K200" s="216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174</v>
      </c>
      <c r="AU200" s="224" t="s">
        <v>92</v>
      </c>
      <c r="AV200" s="14" t="s">
        <v>106</v>
      </c>
      <c r="AW200" s="14" t="s">
        <v>39</v>
      </c>
      <c r="AX200" s="14" t="s">
        <v>90</v>
      </c>
      <c r="AY200" s="224" t="s">
        <v>168</v>
      </c>
    </row>
    <row r="201" spans="1:65" s="2" customFormat="1" ht="21.75" customHeight="1">
      <c r="A201" s="31"/>
      <c r="B201" s="32"/>
      <c r="C201" s="225" t="s">
        <v>327</v>
      </c>
      <c r="D201" s="225" t="s">
        <v>233</v>
      </c>
      <c r="E201" s="226" t="s">
        <v>1216</v>
      </c>
      <c r="F201" s="227" t="s">
        <v>1217</v>
      </c>
      <c r="G201" s="228" t="s">
        <v>446</v>
      </c>
      <c r="H201" s="229">
        <v>43.2</v>
      </c>
      <c r="I201" s="230"/>
      <c r="J201" s="230">
        <f>ROUND(I201*H201,2)</f>
        <v>0</v>
      </c>
      <c r="K201" s="231"/>
      <c r="L201" s="232"/>
      <c r="M201" s="233" t="s">
        <v>1</v>
      </c>
      <c r="N201" s="234" t="s">
        <v>47</v>
      </c>
      <c r="O201" s="200">
        <v>0</v>
      </c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203</v>
      </c>
      <c r="AT201" s="202" t="s">
        <v>233</v>
      </c>
      <c r="AU201" s="202" t="s">
        <v>92</v>
      </c>
      <c r="AY201" s="16" t="s">
        <v>168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6" t="s">
        <v>90</v>
      </c>
      <c r="BK201" s="203">
        <f>ROUND(I201*H201,2)</f>
        <v>0</v>
      </c>
      <c r="BL201" s="16" t="s">
        <v>106</v>
      </c>
      <c r="BM201" s="202" t="s">
        <v>1218</v>
      </c>
    </row>
    <row r="202" spans="2:51" s="13" customFormat="1" ht="12">
      <c r="B202" s="204"/>
      <c r="C202" s="205"/>
      <c r="D202" s="206" t="s">
        <v>174</v>
      </c>
      <c r="E202" s="207" t="s">
        <v>1</v>
      </c>
      <c r="F202" s="208" t="s">
        <v>1208</v>
      </c>
      <c r="G202" s="205"/>
      <c r="H202" s="209">
        <v>43.2</v>
      </c>
      <c r="I202" s="205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174</v>
      </c>
      <c r="AU202" s="214" t="s">
        <v>92</v>
      </c>
      <c r="AV202" s="13" t="s">
        <v>92</v>
      </c>
      <c r="AW202" s="13" t="s">
        <v>39</v>
      </c>
      <c r="AX202" s="13" t="s">
        <v>82</v>
      </c>
      <c r="AY202" s="214" t="s">
        <v>168</v>
      </c>
    </row>
    <row r="203" spans="2:51" s="14" customFormat="1" ht="12">
      <c r="B203" s="215"/>
      <c r="C203" s="216"/>
      <c r="D203" s="206" t="s">
        <v>174</v>
      </c>
      <c r="E203" s="217" t="s">
        <v>1</v>
      </c>
      <c r="F203" s="218" t="s">
        <v>189</v>
      </c>
      <c r="G203" s="216"/>
      <c r="H203" s="219">
        <v>43.2</v>
      </c>
      <c r="I203" s="216"/>
      <c r="J203" s="216"/>
      <c r="K203" s="216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174</v>
      </c>
      <c r="AU203" s="224" t="s">
        <v>92</v>
      </c>
      <c r="AV203" s="14" t="s">
        <v>106</v>
      </c>
      <c r="AW203" s="14" t="s">
        <v>39</v>
      </c>
      <c r="AX203" s="14" t="s">
        <v>90</v>
      </c>
      <c r="AY203" s="224" t="s">
        <v>168</v>
      </c>
    </row>
    <row r="204" spans="2:63" s="12" customFormat="1" ht="22.9" customHeight="1">
      <c r="B204" s="176"/>
      <c r="C204" s="177"/>
      <c r="D204" s="178" t="s">
        <v>81</v>
      </c>
      <c r="E204" s="189" t="s">
        <v>1219</v>
      </c>
      <c r="F204" s="189" t="s">
        <v>1220</v>
      </c>
      <c r="G204" s="177"/>
      <c r="H204" s="177"/>
      <c r="I204" s="177"/>
      <c r="J204" s="190">
        <f>BK204</f>
        <v>0</v>
      </c>
      <c r="K204" s="177"/>
      <c r="L204" s="181"/>
      <c r="M204" s="182"/>
      <c r="N204" s="183"/>
      <c r="O204" s="183"/>
      <c r="P204" s="184">
        <f>SUM(P205:P212)</f>
        <v>0</v>
      </c>
      <c r="Q204" s="183"/>
      <c r="R204" s="184">
        <f>SUM(R205:R212)</f>
        <v>0</v>
      </c>
      <c r="S204" s="183"/>
      <c r="T204" s="185">
        <f>SUM(T205:T212)</f>
        <v>0</v>
      </c>
      <c r="AR204" s="186" t="s">
        <v>106</v>
      </c>
      <c r="AT204" s="187" t="s">
        <v>81</v>
      </c>
      <c r="AU204" s="187" t="s">
        <v>90</v>
      </c>
      <c r="AY204" s="186" t="s">
        <v>168</v>
      </c>
      <c r="BK204" s="188">
        <f>SUM(BK205:BK212)</f>
        <v>0</v>
      </c>
    </row>
    <row r="205" spans="1:65" s="2" customFormat="1" ht="33" customHeight="1">
      <c r="A205" s="31"/>
      <c r="B205" s="32"/>
      <c r="C205" s="191" t="s">
        <v>331</v>
      </c>
      <c r="D205" s="191" t="s">
        <v>170</v>
      </c>
      <c r="E205" s="192" t="s">
        <v>1221</v>
      </c>
      <c r="F205" s="193" t="s">
        <v>1222</v>
      </c>
      <c r="G205" s="194" t="s">
        <v>951</v>
      </c>
      <c r="H205" s="195">
        <v>10</v>
      </c>
      <c r="I205" s="196"/>
      <c r="J205" s="196">
        <f aca="true" t="shared" si="10" ref="J205:J212">ROUND(I205*H205,2)</f>
        <v>0</v>
      </c>
      <c r="K205" s="197"/>
      <c r="L205" s="36"/>
      <c r="M205" s="198" t="s">
        <v>1</v>
      </c>
      <c r="N205" s="199" t="s">
        <v>47</v>
      </c>
      <c r="O205" s="200">
        <v>0</v>
      </c>
      <c r="P205" s="200">
        <f aca="true" t="shared" si="11" ref="P205:P212">O205*H205</f>
        <v>0</v>
      </c>
      <c r="Q205" s="200">
        <v>0</v>
      </c>
      <c r="R205" s="200">
        <f aca="true" t="shared" si="12" ref="R205:R212">Q205*H205</f>
        <v>0</v>
      </c>
      <c r="S205" s="200">
        <v>0</v>
      </c>
      <c r="T205" s="201">
        <f aca="true" t="shared" si="13" ref="T205:T212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1223</v>
      </c>
      <c r="AT205" s="202" t="s">
        <v>170</v>
      </c>
      <c r="AU205" s="202" t="s">
        <v>92</v>
      </c>
      <c r="AY205" s="16" t="s">
        <v>168</v>
      </c>
      <c r="BE205" s="203">
        <f aca="true" t="shared" si="14" ref="BE205:BE212">IF(N205="základní",J205,0)</f>
        <v>0</v>
      </c>
      <c r="BF205" s="203">
        <f aca="true" t="shared" si="15" ref="BF205:BF212">IF(N205="snížená",J205,0)</f>
        <v>0</v>
      </c>
      <c r="BG205" s="203">
        <f aca="true" t="shared" si="16" ref="BG205:BG212">IF(N205="zákl. přenesená",J205,0)</f>
        <v>0</v>
      </c>
      <c r="BH205" s="203">
        <f aca="true" t="shared" si="17" ref="BH205:BH212">IF(N205="sníž. přenesená",J205,0)</f>
        <v>0</v>
      </c>
      <c r="BI205" s="203">
        <f aca="true" t="shared" si="18" ref="BI205:BI212">IF(N205="nulová",J205,0)</f>
        <v>0</v>
      </c>
      <c r="BJ205" s="16" t="s">
        <v>90</v>
      </c>
      <c r="BK205" s="203">
        <f aca="true" t="shared" si="19" ref="BK205:BK212">ROUND(I205*H205,2)</f>
        <v>0</v>
      </c>
      <c r="BL205" s="16" t="s">
        <v>1223</v>
      </c>
      <c r="BM205" s="202" t="s">
        <v>1224</v>
      </c>
    </row>
    <row r="206" spans="1:65" s="2" customFormat="1" ht="21.75" customHeight="1">
      <c r="A206" s="31"/>
      <c r="B206" s="32"/>
      <c r="C206" s="191" t="s">
        <v>337</v>
      </c>
      <c r="D206" s="191" t="s">
        <v>170</v>
      </c>
      <c r="E206" s="192" t="s">
        <v>1225</v>
      </c>
      <c r="F206" s="193" t="s">
        <v>1226</v>
      </c>
      <c r="G206" s="194" t="s">
        <v>951</v>
      </c>
      <c r="H206" s="195">
        <v>48</v>
      </c>
      <c r="I206" s="196"/>
      <c r="J206" s="196">
        <f t="shared" si="10"/>
        <v>0</v>
      </c>
      <c r="K206" s="197"/>
      <c r="L206" s="36"/>
      <c r="M206" s="198" t="s">
        <v>1</v>
      </c>
      <c r="N206" s="199" t="s">
        <v>47</v>
      </c>
      <c r="O206" s="200">
        <v>0</v>
      </c>
      <c r="P206" s="200">
        <f t="shared" si="11"/>
        <v>0</v>
      </c>
      <c r="Q206" s="200">
        <v>0</v>
      </c>
      <c r="R206" s="200">
        <f t="shared" si="12"/>
        <v>0</v>
      </c>
      <c r="S206" s="200">
        <v>0</v>
      </c>
      <c r="T206" s="201">
        <f t="shared" si="1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1223</v>
      </c>
      <c r="AT206" s="202" t="s">
        <v>170</v>
      </c>
      <c r="AU206" s="202" t="s">
        <v>92</v>
      </c>
      <c r="AY206" s="16" t="s">
        <v>168</v>
      </c>
      <c r="BE206" s="203">
        <f t="shared" si="14"/>
        <v>0</v>
      </c>
      <c r="BF206" s="203">
        <f t="shared" si="15"/>
        <v>0</v>
      </c>
      <c r="BG206" s="203">
        <f t="shared" si="16"/>
        <v>0</v>
      </c>
      <c r="BH206" s="203">
        <f t="shared" si="17"/>
        <v>0</v>
      </c>
      <c r="BI206" s="203">
        <f t="shared" si="18"/>
        <v>0</v>
      </c>
      <c r="BJ206" s="16" t="s">
        <v>90</v>
      </c>
      <c r="BK206" s="203">
        <f t="shared" si="19"/>
        <v>0</v>
      </c>
      <c r="BL206" s="16" t="s">
        <v>1223</v>
      </c>
      <c r="BM206" s="202" t="s">
        <v>1227</v>
      </c>
    </row>
    <row r="207" spans="1:65" s="2" customFormat="1" ht="16.5" customHeight="1">
      <c r="A207" s="31"/>
      <c r="B207" s="32"/>
      <c r="C207" s="191" t="s">
        <v>343</v>
      </c>
      <c r="D207" s="191" t="s">
        <v>170</v>
      </c>
      <c r="E207" s="192" t="s">
        <v>1228</v>
      </c>
      <c r="F207" s="193" t="s">
        <v>1229</v>
      </c>
      <c r="G207" s="194" t="s">
        <v>951</v>
      </c>
      <c r="H207" s="195">
        <v>48</v>
      </c>
      <c r="I207" s="196"/>
      <c r="J207" s="196">
        <f t="shared" si="10"/>
        <v>0</v>
      </c>
      <c r="K207" s="197"/>
      <c r="L207" s="36"/>
      <c r="M207" s="198" t="s">
        <v>1</v>
      </c>
      <c r="N207" s="199" t="s">
        <v>47</v>
      </c>
      <c r="O207" s="200">
        <v>0</v>
      </c>
      <c r="P207" s="200">
        <f t="shared" si="11"/>
        <v>0</v>
      </c>
      <c r="Q207" s="200">
        <v>0</v>
      </c>
      <c r="R207" s="200">
        <f t="shared" si="12"/>
        <v>0</v>
      </c>
      <c r="S207" s="200">
        <v>0</v>
      </c>
      <c r="T207" s="201">
        <f t="shared" si="1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2" t="s">
        <v>1223</v>
      </c>
      <c r="AT207" s="202" t="s">
        <v>170</v>
      </c>
      <c r="AU207" s="202" t="s">
        <v>92</v>
      </c>
      <c r="AY207" s="16" t="s">
        <v>168</v>
      </c>
      <c r="BE207" s="203">
        <f t="shared" si="14"/>
        <v>0</v>
      </c>
      <c r="BF207" s="203">
        <f t="shared" si="15"/>
        <v>0</v>
      </c>
      <c r="BG207" s="203">
        <f t="shared" si="16"/>
        <v>0</v>
      </c>
      <c r="BH207" s="203">
        <f t="shared" si="17"/>
        <v>0</v>
      </c>
      <c r="BI207" s="203">
        <f t="shared" si="18"/>
        <v>0</v>
      </c>
      <c r="BJ207" s="16" t="s">
        <v>90</v>
      </c>
      <c r="BK207" s="203">
        <f t="shared" si="19"/>
        <v>0</v>
      </c>
      <c r="BL207" s="16" t="s">
        <v>1223</v>
      </c>
      <c r="BM207" s="202" t="s">
        <v>1230</v>
      </c>
    </row>
    <row r="208" spans="1:65" s="2" customFormat="1" ht="16.5" customHeight="1">
      <c r="A208" s="31"/>
      <c r="B208" s="32"/>
      <c r="C208" s="191" t="s">
        <v>349</v>
      </c>
      <c r="D208" s="191" t="s">
        <v>170</v>
      </c>
      <c r="E208" s="192" t="s">
        <v>1231</v>
      </c>
      <c r="F208" s="193" t="s">
        <v>1232</v>
      </c>
      <c r="G208" s="194" t="s">
        <v>951</v>
      </c>
      <c r="H208" s="195">
        <v>6</v>
      </c>
      <c r="I208" s="196"/>
      <c r="J208" s="196">
        <f t="shared" si="10"/>
        <v>0</v>
      </c>
      <c r="K208" s="197"/>
      <c r="L208" s="36"/>
      <c r="M208" s="198" t="s">
        <v>1</v>
      </c>
      <c r="N208" s="199" t="s">
        <v>47</v>
      </c>
      <c r="O208" s="200">
        <v>0</v>
      </c>
      <c r="P208" s="200">
        <f t="shared" si="11"/>
        <v>0</v>
      </c>
      <c r="Q208" s="200">
        <v>0</v>
      </c>
      <c r="R208" s="200">
        <f t="shared" si="12"/>
        <v>0</v>
      </c>
      <c r="S208" s="200">
        <v>0</v>
      </c>
      <c r="T208" s="201">
        <f t="shared" si="1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1223</v>
      </c>
      <c r="AT208" s="202" t="s">
        <v>170</v>
      </c>
      <c r="AU208" s="202" t="s">
        <v>92</v>
      </c>
      <c r="AY208" s="16" t="s">
        <v>168</v>
      </c>
      <c r="BE208" s="203">
        <f t="shared" si="14"/>
        <v>0</v>
      </c>
      <c r="BF208" s="203">
        <f t="shared" si="15"/>
        <v>0</v>
      </c>
      <c r="BG208" s="203">
        <f t="shared" si="16"/>
        <v>0</v>
      </c>
      <c r="BH208" s="203">
        <f t="shared" si="17"/>
        <v>0</v>
      </c>
      <c r="BI208" s="203">
        <f t="shared" si="18"/>
        <v>0</v>
      </c>
      <c r="BJ208" s="16" t="s">
        <v>90</v>
      </c>
      <c r="BK208" s="203">
        <f t="shared" si="19"/>
        <v>0</v>
      </c>
      <c r="BL208" s="16" t="s">
        <v>1223</v>
      </c>
      <c r="BM208" s="202" t="s">
        <v>1233</v>
      </c>
    </row>
    <row r="209" spans="1:65" s="2" customFormat="1" ht="16.5" customHeight="1">
      <c r="A209" s="31"/>
      <c r="B209" s="32"/>
      <c r="C209" s="191" t="s">
        <v>357</v>
      </c>
      <c r="D209" s="191" t="s">
        <v>170</v>
      </c>
      <c r="E209" s="192" t="s">
        <v>1234</v>
      </c>
      <c r="F209" s="193" t="s">
        <v>1235</v>
      </c>
      <c r="G209" s="194" t="s">
        <v>951</v>
      </c>
      <c r="H209" s="195">
        <v>6</v>
      </c>
      <c r="I209" s="196"/>
      <c r="J209" s="196">
        <f t="shared" si="10"/>
        <v>0</v>
      </c>
      <c r="K209" s="197"/>
      <c r="L209" s="36"/>
      <c r="M209" s="198" t="s">
        <v>1</v>
      </c>
      <c r="N209" s="199" t="s">
        <v>47</v>
      </c>
      <c r="O209" s="200">
        <v>0</v>
      </c>
      <c r="P209" s="200">
        <f t="shared" si="11"/>
        <v>0</v>
      </c>
      <c r="Q209" s="200">
        <v>0</v>
      </c>
      <c r="R209" s="200">
        <f t="shared" si="12"/>
        <v>0</v>
      </c>
      <c r="S209" s="200">
        <v>0</v>
      </c>
      <c r="T209" s="201">
        <f t="shared" si="1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2" t="s">
        <v>1223</v>
      </c>
      <c r="AT209" s="202" t="s">
        <v>170</v>
      </c>
      <c r="AU209" s="202" t="s">
        <v>92</v>
      </c>
      <c r="AY209" s="16" t="s">
        <v>168</v>
      </c>
      <c r="BE209" s="203">
        <f t="shared" si="14"/>
        <v>0</v>
      </c>
      <c r="BF209" s="203">
        <f t="shared" si="15"/>
        <v>0</v>
      </c>
      <c r="BG209" s="203">
        <f t="shared" si="16"/>
        <v>0</v>
      </c>
      <c r="BH209" s="203">
        <f t="shared" si="17"/>
        <v>0</v>
      </c>
      <c r="BI209" s="203">
        <f t="shared" si="18"/>
        <v>0</v>
      </c>
      <c r="BJ209" s="16" t="s">
        <v>90</v>
      </c>
      <c r="BK209" s="203">
        <f t="shared" si="19"/>
        <v>0</v>
      </c>
      <c r="BL209" s="16" t="s">
        <v>1223</v>
      </c>
      <c r="BM209" s="202" t="s">
        <v>1236</v>
      </c>
    </row>
    <row r="210" spans="1:65" s="2" customFormat="1" ht="21.75" customHeight="1">
      <c r="A210" s="31"/>
      <c r="B210" s="32"/>
      <c r="C210" s="191" t="s">
        <v>362</v>
      </c>
      <c r="D210" s="191" t="s">
        <v>170</v>
      </c>
      <c r="E210" s="192" t="s">
        <v>1237</v>
      </c>
      <c r="F210" s="193" t="s">
        <v>1238</v>
      </c>
      <c r="G210" s="194" t="s">
        <v>951</v>
      </c>
      <c r="H210" s="195">
        <v>48</v>
      </c>
      <c r="I210" s="196"/>
      <c r="J210" s="196">
        <f t="shared" si="10"/>
        <v>0</v>
      </c>
      <c r="K210" s="197"/>
      <c r="L210" s="36"/>
      <c r="M210" s="198" t="s">
        <v>1</v>
      </c>
      <c r="N210" s="199" t="s">
        <v>47</v>
      </c>
      <c r="O210" s="200">
        <v>0</v>
      </c>
      <c r="P210" s="200">
        <f t="shared" si="11"/>
        <v>0</v>
      </c>
      <c r="Q210" s="200">
        <v>0</v>
      </c>
      <c r="R210" s="200">
        <f t="shared" si="12"/>
        <v>0</v>
      </c>
      <c r="S210" s="200">
        <v>0</v>
      </c>
      <c r="T210" s="201">
        <f t="shared" si="1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2" t="s">
        <v>1223</v>
      </c>
      <c r="AT210" s="202" t="s">
        <v>170</v>
      </c>
      <c r="AU210" s="202" t="s">
        <v>92</v>
      </c>
      <c r="AY210" s="16" t="s">
        <v>168</v>
      </c>
      <c r="BE210" s="203">
        <f t="shared" si="14"/>
        <v>0</v>
      </c>
      <c r="BF210" s="203">
        <f t="shared" si="15"/>
        <v>0</v>
      </c>
      <c r="BG210" s="203">
        <f t="shared" si="16"/>
        <v>0</v>
      </c>
      <c r="BH210" s="203">
        <f t="shared" si="17"/>
        <v>0</v>
      </c>
      <c r="BI210" s="203">
        <f t="shared" si="18"/>
        <v>0</v>
      </c>
      <c r="BJ210" s="16" t="s">
        <v>90</v>
      </c>
      <c r="BK210" s="203">
        <f t="shared" si="19"/>
        <v>0</v>
      </c>
      <c r="BL210" s="16" t="s">
        <v>1223</v>
      </c>
      <c r="BM210" s="202" t="s">
        <v>1239</v>
      </c>
    </row>
    <row r="211" spans="1:65" s="2" customFormat="1" ht="16.5" customHeight="1">
      <c r="A211" s="31"/>
      <c r="B211" s="32"/>
      <c r="C211" s="191" t="s">
        <v>341</v>
      </c>
      <c r="D211" s="191" t="s">
        <v>170</v>
      </c>
      <c r="E211" s="192" t="s">
        <v>1240</v>
      </c>
      <c r="F211" s="193" t="s">
        <v>1241</v>
      </c>
      <c r="G211" s="194" t="s">
        <v>951</v>
      </c>
      <c r="H211" s="195">
        <v>6</v>
      </c>
      <c r="I211" s="196"/>
      <c r="J211" s="196">
        <f t="shared" si="10"/>
        <v>0</v>
      </c>
      <c r="K211" s="197"/>
      <c r="L211" s="36"/>
      <c r="M211" s="198" t="s">
        <v>1</v>
      </c>
      <c r="N211" s="199" t="s">
        <v>47</v>
      </c>
      <c r="O211" s="200">
        <v>0</v>
      </c>
      <c r="P211" s="200">
        <f t="shared" si="11"/>
        <v>0</v>
      </c>
      <c r="Q211" s="200">
        <v>0</v>
      </c>
      <c r="R211" s="200">
        <f t="shared" si="12"/>
        <v>0</v>
      </c>
      <c r="S211" s="200">
        <v>0</v>
      </c>
      <c r="T211" s="201">
        <f t="shared" si="1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1223</v>
      </c>
      <c r="AT211" s="202" t="s">
        <v>170</v>
      </c>
      <c r="AU211" s="202" t="s">
        <v>92</v>
      </c>
      <c r="AY211" s="16" t="s">
        <v>168</v>
      </c>
      <c r="BE211" s="203">
        <f t="shared" si="14"/>
        <v>0</v>
      </c>
      <c r="BF211" s="203">
        <f t="shared" si="15"/>
        <v>0</v>
      </c>
      <c r="BG211" s="203">
        <f t="shared" si="16"/>
        <v>0</v>
      </c>
      <c r="BH211" s="203">
        <f t="shared" si="17"/>
        <v>0</v>
      </c>
      <c r="BI211" s="203">
        <f t="shared" si="18"/>
        <v>0</v>
      </c>
      <c r="BJ211" s="16" t="s">
        <v>90</v>
      </c>
      <c r="BK211" s="203">
        <f t="shared" si="19"/>
        <v>0</v>
      </c>
      <c r="BL211" s="16" t="s">
        <v>1223</v>
      </c>
      <c r="BM211" s="202" t="s">
        <v>1242</v>
      </c>
    </row>
    <row r="212" spans="1:65" s="2" customFormat="1" ht="16.5" customHeight="1">
      <c r="A212" s="31"/>
      <c r="B212" s="32"/>
      <c r="C212" s="191" t="s">
        <v>373</v>
      </c>
      <c r="D212" s="191" t="s">
        <v>170</v>
      </c>
      <c r="E212" s="192" t="s">
        <v>1243</v>
      </c>
      <c r="F212" s="193" t="s">
        <v>1244</v>
      </c>
      <c r="G212" s="194" t="s">
        <v>951</v>
      </c>
      <c r="H212" s="195">
        <v>48</v>
      </c>
      <c r="I212" s="196"/>
      <c r="J212" s="196">
        <f t="shared" si="10"/>
        <v>0</v>
      </c>
      <c r="K212" s="197"/>
      <c r="L212" s="36"/>
      <c r="M212" s="198" t="s">
        <v>1</v>
      </c>
      <c r="N212" s="199" t="s">
        <v>47</v>
      </c>
      <c r="O212" s="200">
        <v>0</v>
      </c>
      <c r="P212" s="200">
        <f t="shared" si="11"/>
        <v>0</v>
      </c>
      <c r="Q212" s="200">
        <v>0</v>
      </c>
      <c r="R212" s="200">
        <f t="shared" si="12"/>
        <v>0</v>
      </c>
      <c r="S212" s="200">
        <v>0</v>
      </c>
      <c r="T212" s="201">
        <f t="shared" si="1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2" t="s">
        <v>1223</v>
      </c>
      <c r="AT212" s="202" t="s">
        <v>170</v>
      </c>
      <c r="AU212" s="202" t="s">
        <v>92</v>
      </c>
      <c r="AY212" s="16" t="s">
        <v>168</v>
      </c>
      <c r="BE212" s="203">
        <f t="shared" si="14"/>
        <v>0</v>
      </c>
      <c r="BF212" s="203">
        <f t="shared" si="15"/>
        <v>0</v>
      </c>
      <c r="BG212" s="203">
        <f t="shared" si="16"/>
        <v>0</v>
      </c>
      <c r="BH212" s="203">
        <f t="shared" si="17"/>
        <v>0</v>
      </c>
      <c r="BI212" s="203">
        <f t="shared" si="18"/>
        <v>0</v>
      </c>
      <c r="BJ212" s="16" t="s">
        <v>90</v>
      </c>
      <c r="BK212" s="203">
        <f t="shared" si="19"/>
        <v>0</v>
      </c>
      <c r="BL212" s="16" t="s">
        <v>1223</v>
      </c>
      <c r="BM212" s="202" t="s">
        <v>1245</v>
      </c>
    </row>
    <row r="213" spans="2:63" s="12" customFormat="1" ht="25.9" customHeight="1">
      <c r="B213" s="176"/>
      <c r="C213" s="177"/>
      <c r="D213" s="178" t="s">
        <v>81</v>
      </c>
      <c r="E213" s="179" t="s">
        <v>581</v>
      </c>
      <c r="F213" s="179" t="s">
        <v>582</v>
      </c>
      <c r="G213" s="177"/>
      <c r="H213" s="177"/>
      <c r="I213" s="177"/>
      <c r="J213" s="180">
        <f>BK213</f>
        <v>0</v>
      </c>
      <c r="K213" s="177"/>
      <c r="L213" s="181"/>
      <c r="M213" s="182"/>
      <c r="N213" s="183"/>
      <c r="O213" s="183"/>
      <c r="P213" s="184">
        <f>SUM(P214:P221)</f>
        <v>0</v>
      </c>
      <c r="Q213" s="183"/>
      <c r="R213" s="184">
        <f>SUM(R214:R221)</f>
        <v>0</v>
      </c>
      <c r="S213" s="183"/>
      <c r="T213" s="185">
        <f>SUM(T214:T221)</f>
        <v>0</v>
      </c>
      <c r="AR213" s="186" t="s">
        <v>109</v>
      </c>
      <c r="AT213" s="187" t="s">
        <v>81</v>
      </c>
      <c r="AU213" s="187" t="s">
        <v>82</v>
      </c>
      <c r="AY213" s="186" t="s">
        <v>168</v>
      </c>
      <c r="BK213" s="188">
        <f>SUM(BK214:BK221)</f>
        <v>0</v>
      </c>
    </row>
    <row r="214" spans="1:65" s="2" customFormat="1" ht="16.5" customHeight="1">
      <c r="A214" s="31"/>
      <c r="B214" s="32"/>
      <c r="C214" s="191" t="s">
        <v>380</v>
      </c>
      <c r="D214" s="191" t="s">
        <v>170</v>
      </c>
      <c r="E214" s="192" t="s">
        <v>1246</v>
      </c>
      <c r="F214" s="193" t="s">
        <v>1247</v>
      </c>
      <c r="G214" s="194" t="s">
        <v>587</v>
      </c>
      <c r="H214" s="195">
        <v>1</v>
      </c>
      <c r="I214" s="196"/>
      <c r="J214" s="196">
        <f>ROUND(I214*H214,2)</f>
        <v>0</v>
      </c>
      <c r="K214" s="197"/>
      <c r="L214" s="36"/>
      <c r="M214" s="198" t="s">
        <v>1</v>
      </c>
      <c r="N214" s="199" t="s">
        <v>47</v>
      </c>
      <c r="O214" s="200">
        <v>0</v>
      </c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2" t="s">
        <v>106</v>
      </c>
      <c r="AT214" s="202" t="s">
        <v>170</v>
      </c>
      <c r="AU214" s="202" t="s">
        <v>90</v>
      </c>
      <c r="AY214" s="16" t="s">
        <v>168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6" t="s">
        <v>90</v>
      </c>
      <c r="BK214" s="203">
        <f>ROUND(I214*H214,2)</f>
        <v>0</v>
      </c>
      <c r="BL214" s="16" t="s">
        <v>106</v>
      </c>
      <c r="BM214" s="202" t="s">
        <v>1248</v>
      </c>
    </row>
    <row r="215" spans="1:47" s="2" customFormat="1" ht="29.25">
      <c r="A215" s="31"/>
      <c r="B215" s="32"/>
      <c r="C215" s="33"/>
      <c r="D215" s="206" t="s">
        <v>292</v>
      </c>
      <c r="E215" s="33"/>
      <c r="F215" s="235" t="s">
        <v>1249</v>
      </c>
      <c r="G215" s="33"/>
      <c r="H215" s="33"/>
      <c r="I215" s="33"/>
      <c r="J215" s="33"/>
      <c r="K215" s="33"/>
      <c r="L215" s="36"/>
      <c r="M215" s="236"/>
      <c r="N215" s="237"/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6" t="s">
        <v>292</v>
      </c>
      <c r="AU215" s="16" t="s">
        <v>90</v>
      </c>
    </row>
    <row r="216" spans="1:65" s="2" customFormat="1" ht="16.5" customHeight="1">
      <c r="A216" s="31"/>
      <c r="B216" s="32"/>
      <c r="C216" s="191" t="s">
        <v>387</v>
      </c>
      <c r="D216" s="191" t="s">
        <v>170</v>
      </c>
      <c r="E216" s="192" t="s">
        <v>1250</v>
      </c>
      <c r="F216" s="193" t="s">
        <v>1251</v>
      </c>
      <c r="G216" s="194" t="s">
        <v>587</v>
      </c>
      <c r="H216" s="195">
        <v>1</v>
      </c>
      <c r="I216" s="196"/>
      <c r="J216" s="196">
        <f>ROUND(I216*H216,2)</f>
        <v>0</v>
      </c>
      <c r="K216" s="197"/>
      <c r="L216" s="36"/>
      <c r="M216" s="198" t="s">
        <v>1</v>
      </c>
      <c r="N216" s="199" t="s">
        <v>47</v>
      </c>
      <c r="O216" s="200">
        <v>0</v>
      </c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02" t="s">
        <v>106</v>
      </c>
      <c r="AT216" s="202" t="s">
        <v>170</v>
      </c>
      <c r="AU216" s="202" t="s">
        <v>90</v>
      </c>
      <c r="AY216" s="16" t="s">
        <v>168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6" t="s">
        <v>90</v>
      </c>
      <c r="BK216" s="203">
        <f>ROUND(I216*H216,2)</f>
        <v>0</v>
      </c>
      <c r="BL216" s="16" t="s">
        <v>106</v>
      </c>
      <c r="BM216" s="202" t="s">
        <v>1252</v>
      </c>
    </row>
    <row r="217" spans="1:47" s="2" customFormat="1" ht="19.5">
      <c r="A217" s="31"/>
      <c r="B217" s="32"/>
      <c r="C217" s="33"/>
      <c r="D217" s="206" t="s">
        <v>292</v>
      </c>
      <c r="E217" s="33"/>
      <c r="F217" s="235" t="s">
        <v>1253</v>
      </c>
      <c r="G217" s="33"/>
      <c r="H217" s="33"/>
      <c r="I217" s="33"/>
      <c r="J217" s="33"/>
      <c r="K217" s="33"/>
      <c r="L217" s="36"/>
      <c r="M217" s="236"/>
      <c r="N217" s="237"/>
      <c r="O217" s="68"/>
      <c r="P217" s="68"/>
      <c r="Q217" s="68"/>
      <c r="R217" s="68"/>
      <c r="S217" s="68"/>
      <c r="T217" s="6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6" t="s">
        <v>292</v>
      </c>
      <c r="AU217" s="16" t="s">
        <v>90</v>
      </c>
    </row>
    <row r="218" spans="1:65" s="2" customFormat="1" ht="16.5" customHeight="1">
      <c r="A218" s="31"/>
      <c r="B218" s="32"/>
      <c r="C218" s="191" t="s">
        <v>394</v>
      </c>
      <c r="D218" s="191" t="s">
        <v>170</v>
      </c>
      <c r="E218" s="192" t="s">
        <v>1254</v>
      </c>
      <c r="F218" s="193" t="s">
        <v>1255</v>
      </c>
      <c r="G218" s="194" t="s">
        <v>587</v>
      </c>
      <c r="H218" s="195">
        <v>1</v>
      </c>
      <c r="I218" s="196"/>
      <c r="J218" s="196">
        <f>ROUND(I218*H218,2)</f>
        <v>0</v>
      </c>
      <c r="K218" s="197"/>
      <c r="L218" s="36"/>
      <c r="M218" s="198" t="s">
        <v>1</v>
      </c>
      <c r="N218" s="199" t="s">
        <v>47</v>
      </c>
      <c r="O218" s="200">
        <v>0</v>
      </c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2" t="s">
        <v>106</v>
      </c>
      <c r="AT218" s="202" t="s">
        <v>170</v>
      </c>
      <c r="AU218" s="202" t="s">
        <v>90</v>
      </c>
      <c r="AY218" s="16" t="s">
        <v>168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6" t="s">
        <v>90</v>
      </c>
      <c r="BK218" s="203">
        <f>ROUND(I218*H218,2)</f>
        <v>0</v>
      </c>
      <c r="BL218" s="16" t="s">
        <v>106</v>
      </c>
      <c r="BM218" s="202" t="s">
        <v>1256</v>
      </c>
    </row>
    <row r="219" spans="1:47" s="2" customFormat="1" ht="68.25">
      <c r="A219" s="31"/>
      <c r="B219" s="32"/>
      <c r="C219" s="33"/>
      <c r="D219" s="206" t="s">
        <v>292</v>
      </c>
      <c r="E219" s="33"/>
      <c r="F219" s="235" t="s">
        <v>1257</v>
      </c>
      <c r="G219" s="33"/>
      <c r="H219" s="33"/>
      <c r="I219" s="33"/>
      <c r="J219" s="33"/>
      <c r="K219" s="33"/>
      <c r="L219" s="36"/>
      <c r="M219" s="236"/>
      <c r="N219" s="237"/>
      <c r="O219" s="68"/>
      <c r="P219" s="68"/>
      <c r="Q219" s="68"/>
      <c r="R219" s="68"/>
      <c r="S219" s="68"/>
      <c r="T219" s="69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292</v>
      </c>
      <c r="AU219" s="16" t="s">
        <v>90</v>
      </c>
    </row>
    <row r="220" spans="1:65" s="2" customFormat="1" ht="16.5" customHeight="1">
      <c r="A220" s="31"/>
      <c r="B220" s="32"/>
      <c r="C220" s="191" t="s">
        <v>401</v>
      </c>
      <c r="D220" s="191" t="s">
        <v>170</v>
      </c>
      <c r="E220" s="192" t="s">
        <v>599</v>
      </c>
      <c r="F220" s="193" t="s">
        <v>600</v>
      </c>
      <c r="G220" s="194" t="s">
        <v>587</v>
      </c>
      <c r="H220" s="195">
        <v>1</v>
      </c>
      <c r="I220" s="196"/>
      <c r="J220" s="196">
        <f>ROUND(I220*H220,2)</f>
        <v>0</v>
      </c>
      <c r="K220" s="197"/>
      <c r="L220" s="36"/>
      <c r="M220" s="198" t="s">
        <v>1</v>
      </c>
      <c r="N220" s="199" t="s">
        <v>47</v>
      </c>
      <c r="O220" s="200">
        <v>0</v>
      </c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2" t="s">
        <v>106</v>
      </c>
      <c r="AT220" s="202" t="s">
        <v>170</v>
      </c>
      <c r="AU220" s="202" t="s">
        <v>90</v>
      </c>
      <c r="AY220" s="16" t="s">
        <v>168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6" t="s">
        <v>90</v>
      </c>
      <c r="BK220" s="203">
        <f>ROUND(I220*H220,2)</f>
        <v>0</v>
      </c>
      <c r="BL220" s="16" t="s">
        <v>106</v>
      </c>
      <c r="BM220" s="202" t="s">
        <v>1258</v>
      </c>
    </row>
    <row r="221" spans="1:65" s="2" customFormat="1" ht="21.75" customHeight="1">
      <c r="A221" s="31"/>
      <c r="B221" s="32"/>
      <c r="C221" s="191" t="s">
        <v>407</v>
      </c>
      <c r="D221" s="191" t="s">
        <v>170</v>
      </c>
      <c r="E221" s="192" t="s">
        <v>1259</v>
      </c>
      <c r="F221" s="193" t="s">
        <v>1260</v>
      </c>
      <c r="G221" s="194" t="s">
        <v>587</v>
      </c>
      <c r="H221" s="195">
        <v>1</v>
      </c>
      <c r="I221" s="196"/>
      <c r="J221" s="196">
        <f>ROUND(I221*H221,2)</f>
        <v>0</v>
      </c>
      <c r="K221" s="197"/>
      <c r="L221" s="36"/>
      <c r="M221" s="238" t="s">
        <v>1</v>
      </c>
      <c r="N221" s="239" t="s">
        <v>47</v>
      </c>
      <c r="O221" s="240">
        <v>0</v>
      </c>
      <c r="P221" s="240">
        <f>O221*H221</f>
        <v>0</v>
      </c>
      <c r="Q221" s="240">
        <v>0</v>
      </c>
      <c r="R221" s="240">
        <f>Q221*H221</f>
        <v>0</v>
      </c>
      <c r="S221" s="240">
        <v>0</v>
      </c>
      <c r="T221" s="241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2" t="s">
        <v>106</v>
      </c>
      <c r="AT221" s="202" t="s">
        <v>170</v>
      </c>
      <c r="AU221" s="202" t="s">
        <v>90</v>
      </c>
      <c r="AY221" s="16" t="s">
        <v>168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6" t="s">
        <v>90</v>
      </c>
      <c r="BK221" s="203">
        <f>ROUND(I221*H221,2)</f>
        <v>0</v>
      </c>
      <c r="BL221" s="16" t="s">
        <v>106</v>
      </c>
      <c r="BM221" s="202" t="s">
        <v>1261</v>
      </c>
    </row>
    <row r="222" spans="1:31" s="2" customFormat="1" ht="6.95" customHeight="1">
      <c r="A222" s="31"/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36"/>
      <c r="M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</sheetData>
  <sheetProtection formatColumns="0" formatRows="0" autoFilter="0"/>
  <autoFilter ref="C120:K22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Kukiová Marcela</cp:lastModifiedBy>
  <cp:lastPrinted>2021-12-12T07:10:05Z</cp:lastPrinted>
  <dcterms:created xsi:type="dcterms:W3CDTF">2021-03-29T09:10:30Z</dcterms:created>
  <dcterms:modified xsi:type="dcterms:W3CDTF">2021-12-13T07:19:10Z</dcterms:modified>
  <cp:category/>
  <cp:version/>
  <cp:contentType/>
  <cp:contentStatus/>
</cp:coreProperties>
</file>