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0" windowHeight="1170" activeTab="0"/>
  </bookViews>
  <sheets>
    <sheet name="Rekapitulace stavby" sheetId="1" r:id="rId1"/>
    <sheet name="SO01 - Rekonstrukce hřiště" sheetId="2" r:id="rId2"/>
    <sheet name="SO02 - Rekonstrukce běžec..." sheetId="3" r:id="rId3"/>
    <sheet name="SO03 - Rekonstrukce skok ..." sheetId="4" r:id="rId4"/>
    <sheet name="Pokyny pro vyplnění" sheetId="5" r:id="rId5"/>
  </sheets>
  <definedNames>
    <definedName name="_xlnm._FilterDatabase" localSheetId="1" hidden="1">'SO01 - Rekonstrukce hřiště'!$C$100:$K$100</definedName>
    <definedName name="_xlnm._FilterDatabase" localSheetId="2" hidden="1">'SO02 - Rekonstrukce běžec...'!$C$101:$K$101</definedName>
    <definedName name="_xlnm._FilterDatabase" localSheetId="3" hidden="1">'SO03 - Rekonstrukce skok ...'!$C$97:$K$97</definedName>
    <definedName name="_xlnm.Print_Titles" localSheetId="0">'Rekapitulace stavby'!$49:$49</definedName>
    <definedName name="_xlnm.Print_Titles" localSheetId="1">'SO01 - Rekonstrukce hřiště'!$100:$100</definedName>
    <definedName name="_xlnm.Print_Titles" localSheetId="2">'SO02 - Rekonstrukce běžec...'!$101:$101</definedName>
    <definedName name="_xlnm.Print_Titles" localSheetId="3">'SO03 - Rekonstrukce skok ...'!$97:$97</definedName>
    <definedName name="_xlnm.Print_Area" localSheetId="4">'Pokyny pro vyplnění'!$B$2:$K$69,'Pokyny pro vyplnění'!$B$72:$K$116,'Pokyny pro vyplnění'!$B$119:$K$188,'Pokyny pro vyplnění'!$B$192:$K$212</definedName>
    <definedName name="_xlnm.Print_Area" localSheetId="0">'Rekapitulace stavby'!$D$4:$AO$33,'Rekapitulace stavby'!$C$39:$AQ$55</definedName>
    <definedName name="_xlnm.Print_Area" localSheetId="1">'SO01 - Rekonstrukce hřiště'!$C$4:$J$36,'SO01 - Rekonstrukce hřiště'!$C$42:$J$82,'SO01 - Rekonstrukce hřiště'!$C$88:$K$284</definedName>
    <definedName name="_xlnm.Print_Area" localSheetId="2">'SO02 - Rekonstrukce běžec...'!$C$4:$J$36,'SO02 - Rekonstrukce běžec...'!$C$42:$J$83,'SO02 - Rekonstrukce běžec...'!$C$89:$K$301</definedName>
    <definedName name="_xlnm.Print_Area" localSheetId="3">'SO03 - Rekonstrukce skok ...'!$C$4:$J$36,'SO03 - Rekonstrukce skok ...'!$C$42:$J$79,'SO03 - Rekonstrukce skok ...'!$C$85:$K$245</definedName>
  </definedNames>
  <calcPr fullCalcOnLoad="1"/>
</workbook>
</file>

<file path=xl/sharedStrings.xml><?xml version="1.0" encoding="utf-8"?>
<sst xmlns="http://schemas.openxmlformats.org/spreadsheetml/2006/main" count="5420" uniqueCount="895">
  <si>
    <t>Export VZ</t>
  </si>
  <si>
    <t>List obsahuje:</t>
  </si>
  <si>
    <t>3.0</t>
  </si>
  <si>
    <t>ZAMOK</t>
  </si>
  <si>
    <t>False</t>
  </si>
  <si>
    <t>{18beeb70-0599-4e08-bcc5-e081c52fdfac}</t>
  </si>
  <si>
    <t>0,01</t>
  </si>
  <si>
    <t>21</t>
  </si>
  <si>
    <t>15</t>
  </si>
  <si>
    <t>REKAPITULACE STAVBY</t>
  </si>
  <si>
    <t>v ---  níže se nacházejí doplnkové a pomocné údaje k sestavám  --- v</t>
  </si>
  <si>
    <t>Návod na vyplnění</t>
  </si>
  <si>
    <t>0,001</t>
  </si>
  <si>
    <t>Kód:</t>
  </si>
  <si>
    <t>B-18-014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</si>
  <si>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</si>
  <si>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</si>
  <si>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povrchu hřiště s běžeckou drahou, ZŠ Školní, Chomutov</t>
  </si>
  <si>
    <t>KSO:</t>
  </si>
  <si>
    <t>823 33 92</t>
  </si>
  <si>
    <t>CC-CZ:</t>
  </si>
  <si>
    <t/>
  </si>
  <si>
    <t>Místo:</t>
  </si>
  <si>
    <t>Sportovní areál ZŠ Školní Chomutov</t>
  </si>
  <si>
    <t>Datum:</t>
  </si>
  <si>
    <t>28.8.2018</t>
  </si>
  <si>
    <t>Zadavatel:</t>
  </si>
  <si>
    <t>IČ:</t>
  </si>
  <si>
    <t>00261891</t>
  </si>
  <si>
    <t>0,1</t>
  </si>
  <si>
    <t>Statutární město Chomutov</t>
  </si>
  <si>
    <t>DIČ:</t>
  </si>
  <si>
    <t>Uchazeč:</t>
  </si>
  <si>
    <t>Vyplň údaj</t>
  </si>
  <si>
    <t>Projektant:</t>
  </si>
  <si>
    <t>25148133</t>
  </si>
  <si>
    <t>Beniksport s.r.o.</t>
  </si>
  <si>
    <t>CZ25148133</t>
  </si>
  <si>
    <t>True</t>
  </si>
  <si>
    <t>1</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</si>
  <si>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</si>
  <si>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</si>
  <si>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</si>
  <si>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</si>
  <si>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</si>
  <si>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</si>
  <si>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</si>
  <si>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</si>
  <si>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</si>
  <si>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</si>
  <si>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</si>
  <si>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</si>
  <si>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</si>
  <si>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</si>
  <si>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</si>
  <si>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</si>
  <si>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</si>
  <si>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</si>
  <si>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</si>
  <si>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</si>
  <si>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</si>
  <si>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</si>
  <si>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</si>
  <si>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</si>
  <si>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</si>
  <si>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</si>
  <si>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</si>
  <si>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</si>
  <si>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</si>
  <si>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</si>
  <si>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</si>
  <si>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</si>
  <si>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</si>
  <si>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</si>
  <si>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</si>
  <si>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</si>
  <si>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</si>
  <si>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</si>
  <si>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</si>
  <si>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</si>
  <si>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Rekonstrukce hřiště</t>
  </si>
  <si>
    <t>STA</t>
  </si>
  <si>
    <t>{5933b6cb-454f-40ac-bd46-1cf70a0ea332}</t>
  </si>
  <si>
    <t>2</t>
  </si>
  <si>
    <t>SO02</t>
  </si>
  <si>
    <t>Rekonstrukce běžecké drahy</t>
  </si>
  <si>
    <t>{a0919609-4cea-4e23-bf77-4202e12e1397}</t>
  </si>
  <si>
    <t>SO03</t>
  </si>
  <si>
    <t>Rekonstrukce skok daleký</t>
  </si>
  <si>
    <t>{e0df5a20-3fbe-4c77-b712-f87af9cc363f}</t>
  </si>
  <si>
    <t>Zpět na list:</t>
  </si>
  <si>
    <t>KRYCÍ LIST SOUPISU</t>
  </si>
  <si>
    <t>Objekt:</t>
  </si>
  <si>
    <t>SO01 - Rekonstrukce hřiště</t>
  </si>
  <si>
    <t>REKAPITULACE ČLENĚNÍ SOUPISU PRACÍ</t>
  </si>
  <si>
    <t>Kód dílu - Popis</t>
  </si>
  <si>
    <t>Cena celkem [CZK]</t>
  </si>
  <si>
    <t>Náklady soupisu celkem</t>
  </si>
  <si>
    <t>-1</t>
  </si>
  <si>
    <t>HSV - HSV</t>
  </si>
  <si>
    <t xml:space="preserve">    1 - Zemní práce</t>
  </si>
  <si>
    <t xml:space="preserve">      11 -  Zemní práce</t>
  </si>
  <si>
    <t xml:space="preserve">      13 - Zemní práce - hloubené vykopávky</t>
  </si>
  <si>
    <t xml:space="preserve">      16 - Zemní práce - přemístění výkopku</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</si>
  <si>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</si>
  <si>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</si>
  <si>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</si>
  <si>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</si>
  <si>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</si>
  <si>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5 - Komunikace</t>
  </si>
  <si>
    <t xml:space="preserve">      56 - Podkladní vrstvy komunikací, letišť a ploch</t>
  </si>
  <si>
    <t xml:space="preserve">      57 - Kryty pozemních komunikací, letišť a ploch z kameniva nebo živičné</t>
  </si>
  <si>
    <t xml:space="preserve">      58 - Kryty pozemních komunikací, letišť a ploch z betonu a ostatních hmot</t>
  </si>
  <si>
    <t xml:space="preserve">    9 - Ostatní konstrukce a práce-bourání</t>
  </si>
  <si>
    <t xml:space="preserve">      91 - Doplňující konstrukce a práce pozemních komunikací, letišť a ploch</t>
  </si>
  <si>
    <t xml:space="preserve">      95 - Různé dokončovací konstrukce a práce pozemních staveb</t>
  </si>
  <si>
    <t xml:space="preserve">      96 - Bourání konstrukcí</t>
  </si>
  <si>
    <t xml:space="preserve">      99 - Přesun hmot</t>
  </si>
  <si>
    <t>PSV - Práce a dodávky PSV</t>
  </si>
  <si>
    <t xml:space="preserve">    767 - Konstrukce zámečnické</t>
  </si>
  <si>
    <t xml:space="preserve">    783 - Dokončovací práce - nátěry</t>
  </si>
  <si>
    <t xml:space="preserve">    797 - Sportovní vybavení</t>
  </si>
  <si>
    <t>VRN - Vedlejší rozpočtové náklady</t>
  </si>
  <si>
    <t xml:space="preserve">    0 -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</si>
  <si>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</si>
  <si>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</si>
  <si>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</si>
  <si>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</si>
  <si>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</si>
  <si>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</si>
  <si>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</si>
  <si>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</si>
  <si>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</si>
  <si>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</si>
  <si>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</si>
  <si>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</si>
  <si>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</si>
  <si>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</si>
  <si>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</si>
  <si>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</si>
  <si>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Zemní práce</t>
  </si>
  <si>
    <t>11</t>
  </si>
  <si>
    <t xml:space="preserve"> Zemní práce</t>
  </si>
  <si>
    <t>K</t>
  </si>
  <si>
    <t>11R04</t>
  </si>
  <si>
    <t>Odstranění kořenů v ploše vč likvidace a zahrnutí výkopkem</t>
  </si>
  <si>
    <t>m2</t>
  </si>
  <si>
    <t>4</t>
  </si>
  <si>
    <t>3</t>
  </si>
  <si>
    <t>-294940357</t>
  </si>
  <si>
    <t>VV</t>
  </si>
  <si>
    <t>47*8,5</t>
  </si>
  <si>
    <t>11R05</t>
  </si>
  <si>
    <t xml:space="preserve">Odstranění stávajícího umělého povrchu vyřezáním a otrhnutím </t>
  </si>
  <si>
    <t>-798926936</t>
  </si>
  <si>
    <t>PP</t>
  </si>
  <si>
    <t>Odstranění stávajícího umělého povrchu vyřezáním a otrhnutím v celé tlouštce stávajícího povrchu vč. naložení odstraňovaného materiálu na dopravní prostředek</t>
  </si>
  <si>
    <t>1490,2 "plocha hřiště, měřeno elektronicky ze zaměření"</t>
  </si>
  <si>
    <t>113107222</t>
  </si>
  <si>
    <t>Odstranění podkladu pl přes 200 m2 z kameniva drceného tl 200 mm</t>
  </si>
  <si>
    <t>CS ÚRS 2016 01</t>
  </si>
  <si>
    <t>1419367920</t>
  </si>
  <si>
    <t>Odstranění podkladů nebo krytů s přemístěním hmot na skládku na vzdálenost do 20 m nebo s naložením na dopravní prostředek v ploše jednotlivě přes 200 m2 z kameniva hrubého drceného, o tl. vrstvy přes 100 do 200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</si>
  <si>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</si>
  <si>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</si>
  <si>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113107243</t>
  </si>
  <si>
    <t>Odstranění podkladu pl přes 200 m2 živičných tl 150 mm</t>
  </si>
  <si>
    <t>410218044</t>
  </si>
  <si>
    <t>Odstranění podkladů nebo krytů s přemístěním hmot na skládku na vzdálenost do 20 m nebo s naložením na dopravní prostředek v ploše jednotlivě přes 200 m2 živičných, o tl. vrstvy přes 100 do 150 mm</t>
  </si>
  <si>
    <t>5</t>
  </si>
  <si>
    <t>113204111</t>
  </si>
  <si>
    <t>Vytrhání obrub záhonových</t>
  </si>
  <si>
    <t>m</t>
  </si>
  <si>
    <t>704244147</t>
  </si>
  <si>
    <t>Vytrhání obrub s vybouráním lože, s přemístěním hmot na skládku na vzdálenost do 3 m nebo s naložením na dopravní prostředek záhonových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</si>
  <si>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</si>
  <si>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157,4 "měřeno elektronicky"</t>
  </si>
  <si>
    <t>13</t>
  </si>
  <si>
    <t>Zemní práce - hloubené vykopávky</t>
  </si>
  <si>
    <t>6</t>
  </si>
  <si>
    <t>132201101</t>
  </si>
  <si>
    <t>Hloubení rýh š do 600 mm v hornině tř. 3 objemu do 100 m3</t>
  </si>
  <si>
    <t>m3</t>
  </si>
  <si>
    <t>1191802818</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</si>
  <si>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</si>
  <si>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</si>
  <si>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t>
  </si>
  <si>
    <t xml:space="preserve">Poznámka k položce:
</t>
  </si>
  <si>
    <t>Drenáž pr 100</t>
  </si>
  <si>
    <t>0,3*0,4*31,8</t>
  </si>
  <si>
    <t>Drenáž pr 80</t>
  </si>
  <si>
    <t>0,3*0,31*23,25*12</t>
  </si>
  <si>
    <t>Součet</t>
  </si>
  <si>
    <t>7</t>
  </si>
  <si>
    <t>133201101</t>
  </si>
  <si>
    <t>Hloubení šachet v hornině tř. 3 objemu do 100 m3</t>
  </si>
  <si>
    <t>-330820772</t>
  </si>
  <si>
    <t>Hloubení zapažených i nezapažených šachet s případným nutným přemístěním výkopku ve výkopišti v hornině tř. 3 do 100 m3</t>
  </si>
  <si>
    <t>Pouzdro sloupky tenis</t>
  </si>
  <si>
    <t>0,7*0,7*0,8*2</t>
  </si>
  <si>
    <t>patka záchytné sítě 5m</t>
  </si>
  <si>
    <t>0,5*0,5*0,95*16</t>
  </si>
  <si>
    <t>16</t>
  </si>
  <si>
    <t>Zemní práce - přemístění výkopku</t>
  </si>
  <si>
    <t>8</t>
  </si>
  <si>
    <t>162701102</t>
  </si>
  <si>
    <t>Vodorovné přemístění do 7000 m výkopku/sypaniny z horniny tř. 1 až 4</t>
  </si>
  <si>
    <t>-245561810</t>
  </si>
  <si>
    <t>Vodorovné přemístění výkopku nebo sypaniny po suchu na obvyklém dopravním prostředku, bez naložení výkopku, avšak se složením bez rozhrnutí z horniny tř. 1 až 4 na vzdálenost přes 6 000 do 7000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</si>
  <si>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</si>
  <si>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29,763+4,584</t>
  </si>
  <si>
    <t>17</t>
  </si>
  <si>
    <t>Zemní práce - konstrukce ze zemin</t>
  </si>
  <si>
    <t>9</t>
  </si>
  <si>
    <t>171201201</t>
  </si>
  <si>
    <t>Uložení sypaniny na skládky</t>
  </si>
  <si>
    <t>-384229113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</si>
  <si>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</si>
  <si>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10</t>
  </si>
  <si>
    <t>171201211</t>
  </si>
  <si>
    <t>Poplatek za uložení odpadu ze sypaniny na skládce (skládkovné)</t>
  </si>
  <si>
    <t>t</t>
  </si>
  <si>
    <t>196297897</t>
  </si>
  <si>
    <t>Uložení sypaniny poplatek za uložení sypaniny na skládce (skládkovné)</t>
  </si>
  <si>
    <t>34,347*1,8</t>
  </si>
  <si>
    <t>18</t>
  </si>
  <si>
    <t>Zemní práce - povrchové úpravy terénu</t>
  </si>
  <si>
    <t>181951102</t>
  </si>
  <si>
    <t>Úprava pláně v hornině tř. 1 až 4 se zhutněním</t>
  </si>
  <si>
    <t>963514592</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</si>
  <si>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</si>
  <si>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</si>
  <si>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Celková upravovaná plocha</t>
  </si>
  <si>
    <t>1490,2</t>
  </si>
  <si>
    <t>Zakládání</t>
  </si>
  <si>
    <t>Zakládání - úprava podloží a základové spáry, zlepšování vlastností hornin</t>
  </si>
  <si>
    <t>12</t>
  </si>
  <si>
    <t>212752212</t>
  </si>
  <si>
    <t>Trativod z drenážních trubek plastových flexibilních D do 100 mm včetně lože otevřený výkop</t>
  </si>
  <si>
    <t>959718992</t>
  </si>
  <si>
    <t>Trativody z drenážních trubek se zřízením štěrkopískového lože pod trubky a s jejich obsypem v průměrném celkovém množství do 0,15 m3/m v otevřeném výkopu z trubek plastových flexibilních D přes 65 do 100 mm</t>
  </si>
  <si>
    <t>23,25*12</t>
  </si>
  <si>
    <t>212752213</t>
  </si>
  <si>
    <t>Trativod z drenážních trubek plastových flexibilních D do 160 mm včetně lože otevřený výkop</t>
  </si>
  <si>
    <t>-1913826198</t>
  </si>
  <si>
    <t>Trativody z drenážních trubek se zřízením štěrkopískového lože pod trubky a s jejich obsypem v průměrném celkovém množství do 0,15 m3/m v otevřeném výkopu z trubek plastových flexibilních D přes 100 do 160 mm</t>
  </si>
  <si>
    <t>27</t>
  </si>
  <si>
    <t>Zakládání - základy</t>
  </si>
  <si>
    <t>14</t>
  </si>
  <si>
    <t>275313611</t>
  </si>
  <si>
    <t>Základové patky z betonu tř. C 16/20</t>
  </si>
  <si>
    <t>-1605931942</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</si>
  <si>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</si>
  <si>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</si>
  <si>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pro pouzdro tenis</t>
  </si>
  <si>
    <t>Komunikace</t>
  </si>
  <si>
    <t>56</t>
  </si>
  <si>
    <t>Podkladní vrstvy komunikací, letišť a ploch</t>
  </si>
  <si>
    <t>564762115</t>
  </si>
  <si>
    <t>Podklad z vibrovaného štěrku VŠ tl 240 mm</t>
  </si>
  <si>
    <t>178379964</t>
  </si>
  <si>
    <t>Podklad nebo kryt z vibrovaného štěrku VŠ s rozprostřením, vlhčením a zhutněním, po zhutnění tl. 240 mm</t>
  </si>
  <si>
    <t>Plocha umělého povrchu (měřeno elektronicky)</t>
  </si>
  <si>
    <t>1491,4</t>
  </si>
  <si>
    <t>57</t>
  </si>
  <si>
    <t>Kryty pozemních komunikací, letišť a ploch z kameniva nebo živičné</t>
  </si>
  <si>
    <t>576136111</t>
  </si>
  <si>
    <t>Asfaltový koberec otevřený AKO 8 (AKOJ) tl 40 mm š do 3 m z modifikovaného asfaltu</t>
  </si>
  <si>
    <t>-2089884513</t>
  </si>
  <si>
    <t>Asfaltový koberec otevřený AKO 8 (AKOJ) s rozprostřením a se zhutněním z modifikovaného asfaltu v pruhu šířky do 3 m, po zhutnění tl. 40 mm</t>
  </si>
  <si>
    <t>576136311</t>
  </si>
  <si>
    <t>Asfaltový koberec otevřený AKO 16 (AKOH) tl 40 mm š do 3 m z nemodifikovaného asfaltu</t>
  </si>
  <si>
    <t>1872577973</t>
  </si>
  <si>
    <t>Asfaltový koberec otevřený AKO 16 (AKOH) s rozprostřením a se zhutněním z nemodifikovaného asfaltu v pruhu šířky do 3 m, po zhutnění tl. 40 mm</t>
  </si>
  <si>
    <t>58</t>
  </si>
  <si>
    <t>Kryty pozemních komunikací, letišť a ploch z betonu a ostatních hmot</t>
  </si>
  <si>
    <t>5891161-01.1</t>
  </si>
  <si>
    <t>Umělý víceúčelový trávník tl. 20 mm</t>
  </si>
  <si>
    <t>-1903956542</t>
  </si>
  <si>
    <t>Umělý víceúčelový trávník tl. 20 mm vč. pokládky, vsypu. Specifikace viz TZ část D.1.1.a</t>
  </si>
  <si>
    <t>19</t>
  </si>
  <si>
    <t>5891161-04.1</t>
  </si>
  <si>
    <t>Barevné vyznačení hřišť všitím nebo vlepením různobarevných pásů</t>
  </si>
  <si>
    <t>bm</t>
  </si>
  <si>
    <t>2120493473</t>
  </si>
  <si>
    <t>58*3 "badminton"</t>
  </si>
  <si>
    <t>165 "tenis"</t>
  </si>
  <si>
    <t>295 "národní házená"</t>
  </si>
  <si>
    <t>Ostatní konstrukce a práce-bourání</t>
  </si>
  <si>
    <t>91</t>
  </si>
  <si>
    <t>Doplňující konstrukce a práce pozemních komunikací, letišť a ploch</t>
  </si>
  <si>
    <t>20</t>
  </si>
  <si>
    <t>916331112</t>
  </si>
  <si>
    <t>Osazení zahradního obrubníku betonového do lože z betonu s boční opěrou</t>
  </si>
  <si>
    <t>1849871379</t>
  </si>
  <si>
    <t>2*46,9+2*31,8</t>
  </si>
  <si>
    <t>M</t>
  </si>
  <si>
    <t>592175120</t>
  </si>
  <si>
    <t>obrubník parkový betonový 50x5x20 cm, přírodní</t>
  </si>
  <si>
    <t>kus</t>
  </si>
  <si>
    <t>1173786094</t>
  </si>
  <si>
    <t>obrubník betonový 50x5x20 cm přírodní</t>
  </si>
  <si>
    <t>157,4*2*1,02+0,904 "ztratné 2% zaokrouhleno"</t>
  </si>
  <si>
    <t>95</t>
  </si>
  <si>
    <t>Různé dokončovací konstrukce a práce pozemních staveb</t>
  </si>
  <si>
    <t>22</t>
  </si>
  <si>
    <t>953943113</t>
  </si>
  <si>
    <t>Osazování výrobků do 15 kg/kus do vysekaných kapes zdiva bez jejich dodání</t>
  </si>
  <si>
    <t>972575157</t>
  </si>
  <si>
    <t>23</t>
  </si>
  <si>
    <t>797670R01.1</t>
  </si>
  <si>
    <t>zemní pouzdro pro uchycení sloupku na tenis vč. víčka s umělým povrchem</t>
  </si>
  <si>
    <t>1132268089</t>
  </si>
  <si>
    <t>24</t>
  </si>
  <si>
    <t>953943125</t>
  </si>
  <si>
    <t>Osazování výrobků do 120 kg/kus do betonu bez jejich dodání</t>
  </si>
  <si>
    <t>-445098024</t>
  </si>
  <si>
    <t>Poznámka k položce:
viz výkres D.1.1.b.10.</t>
  </si>
  <si>
    <t>25</t>
  </si>
  <si>
    <t>553S.5.00</t>
  </si>
  <si>
    <t>sloupek z ocelové trubky 89/4 dl. 5,8 m</t>
  </si>
  <si>
    <t>-2086658158</t>
  </si>
  <si>
    <t>sloupek z ocelové trubky 102/4 dl. 5,8 m vč zátky</t>
  </si>
  <si>
    <t>96</t>
  </si>
  <si>
    <t>Bourání konstrukcí</t>
  </si>
  <si>
    <t>26</t>
  </si>
  <si>
    <t>969021111</t>
  </si>
  <si>
    <t>Vybourání kanalizačního potrubí DN do 100</t>
  </si>
  <si>
    <t>-1070123821</t>
  </si>
  <si>
    <t>Vybourání kanalizačního potrubí DN do 100 mm</t>
  </si>
  <si>
    <t>966071823</t>
  </si>
  <si>
    <t>Rozebrání drátěného pletiva se čtvercovými oky výšky přes 2,0 m</t>
  </si>
  <si>
    <t>765790506</t>
  </si>
  <si>
    <t>Rozebrání oplocení z pletiva drátěného se čtvercovými oky, výšky přes 2,0 do 4,0 m</t>
  </si>
  <si>
    <t xml:space="preserve">Poznámka k souboru cen:
1. V cenách nejsou započteny náklady na demontáž sloupků. </t>
  </si>
  <si>
    <t>(9*3,5*2+9*5)*2</t>
  </si>
  <si>
    <t>28</t>
  </si>
  <si>
    <t>966071711</t>
  </si>
  <si>
    <t>Bourání sloupků a vzpěr plotových ocelových do 2,5 m zabetonovaných</t>
  </si>
  <si>
    <t>-2071417920</t>
  </si>
  <si>
    <t>Bourání plotových sloupků a vzpěr ocelových trubkových nebo profilovaných výšky do 2,50 m zabetonovaných</t>
  </si>
  <si>
    <t>99</t>
  </si>
  <si>
    <t>Přesun hmot</t>
  </si>
  <si>
    <t>29</t>
  </si>
  <si>
    <t>997221551</t>
  </si>
  <si>
    <t>Vodorovná doprava suti ze sypkých materiálů do 1 km</t>
  </si>
  <si>
    <t>590858004</t>
  </si>
  <si>
    <t>Vodorovná doprava suti bez naložení, ale se složením a s hrubým urovnáním ze sypkých materiálů, na vzdálenost do 1 km</t>
  </si>
  <si>
    <t>30</t>
  </si>
  <si>
    <t>997221559</t>
  </si>
  <si>
    <t>Příplatek ZKD 1 km u vodorovné dopravy suti ze sypkých materiálů</t>
  </si>
  <si>
    <t>215392311</t>
  </si>
  <si>
    <t>Vodorovná doprava suti bez naložení, ale se složením a s hrubým urovnáním Příplatek k ceně za každý další i započatý 1 km přes 1 km</t>
  </si>
  <si>
    <t>836,896*6 "skládka do 7km"</t>
  </si>
  <si>
    <t>31</t>
  </si>
  <si>
    <t>997221561</t>
  </si>
  <si>
    <t>Vodorovná doprava suti z kusových materiálů do 1 km</t>
  </si>
  <si>
    <t>-699284154</t>
  </si>
  <si>
    <t>Vodorovná doprava suti bez naložení, ale se složením a s hrubým urovnáním z kusových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</si>
  <si>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</si>
  <si>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32</t>
  </si>
  <si>
    <t>997221569</t>
  </si>
  <si>
    <t>Příplatek ZKD 1 km u vodorovné dopravy suti z kusových materiálů</t>
  </si>
  <si>
    <t>-473033476</t>
  </si>
  <si>
    <t>20,898*26 "skládka do 30km"</t>
  </si>
  <si>
    <t>33</t>
  </si>
  <si>
    <t>997013813</t>
  </si>
  <si>
    <t>Poplatek za uložení stavebního odpadu z plastických hmot na skládce (skládkovné)</t>
  </si>
  <si>
    <t>-1036595957</t>
  </si>
  <si>
    <t>Poplatek za uložení stavebního odpadu na skládce (skládkovné) z plastických hmot</t>
  </si>
  <si>
    <t>34</t>
  </si>
  <si>
    <t>997013831</t>
  </si>
  <si>
    <t>Poplatek za uložení stavebního směsného odpadu na skládce (skládkovné)</t>
  </si>
  <si>
    <t>1915503362</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</si>
  <si>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</si>
  <si>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</si>
  <si>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35</t>
  </si>
  <si>
    <t>997221845</t>
  </si>
  <si>
    <t>Poplatek za uložení odpadu z asfaltových povrchů na skládce (skládkovné)</t>
  </si>
  <si>
    <t>-1257130331</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</si>
  <si>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</si>
  <si>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</si>
  <si>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36</t>
  </si>
  <si>
    <t>997221815</t>
  </si>
  <si>
    <t>Poplatek za uložení betonového odpadu na skládce (skládkovné)</t>
  </si>
  <si>
    <t>-2111436245</t>
  </si>
  <si>
    <t>Poplatek za uložení stavebního odpadu na skládce (skládkovné) betonového</t>
  </si>
  <si>
    <t>37</t>
  </si>
  <si>
    <t>997221855</t>
  </si>
  <si>
    <t>Poplatek za uložení odpadu z kameniva na skládce (skládkovné)</t>
  </si>
  <si>
    <t>-1654336067</t>
  </si>
  <si>
    <t>Poplatek za uložení stavebního odpadu na skládce (skládkovné) z kameniva</t>
  </si>
  <si>
    <t>38</t>
  </si>
  <si>
    <t>998222012</t>
  </si>
  <si>
    <t>Přesun hmot pro tělovýchovné plochy</t>
  </si>
  <si>
    <t>-1720156634</t>
  </si>
  <si>
    <t>Přesun hmot pro tělovýchovné plochy dopravní vzdálenost do 200 m</t>
  </si>
  <si>
    <t>PSV</t>
  </si>
  <si>
    <t>Práce a dodávky PSV</t>
  </si>
  <si>
    <t>767</t>
  </si>
  <si>
    <t>Konstrukce zámečnické</t>
  </si>
  <si>
    <t>39</t>
  </si>
  <si>
    <t>767995111</t>
  </si>
  <si>
    <t>Montáž atypických zámečnických konstrukcí hmotnosti do 5 kg</t>
  </si>
  <si>
    <t>kg</t>
  </si>
  <si>
    <t>-1839376748</t>
  </si>
  <si>
    <t>Montáž ostatních atypických zámečnických konstrukcí hmotnosti do 5 kg</t>
  </si>
  <si>
    <t>56*0,1 "lanko"</t>
  </si>
  <si>
    <t>280*0,1 "síť"</t>
  </si>
  <si>
    <t>40</t>
  </si>
  <si>
    <t>797670R03</t>
  </si>
  <si>
    <t>ocelové lanko pr. 4mm vč uchycení na sloupky</t>
  </si>
  <si>
    <t>-912542495</t>
  </si>
  <si>
    <t>silonová síť na oplocení s oky PE 45/45/4 zelené barvy včetně šňůry pro uchycení</t>
  </si>
  <si>
    <t>28*2</t>
  </si>
  <si>
    <t>41</t>
  </si>
  <si>
    <t>767R001</t>
  </si>
  <si>
    <t>PE sítě na oplocení s oky  45/45/3 zelené barvy včetně šňůry pro uchycení</t>
  </si>
  <si>
    <t>-11658842</t>
  </si>
  <si>
    <t>28*5*2</t>
  </si>
  <si>
    <t>42</t>
  </si>
  <si>
    <t>767996701</t>
  </si>
  <si>
    <t>Demontáž atypických zámečnických konstrukcí řezáním hmotnosti jednotlivých dílů do 50 kg</t>
  </si>
  <si>
    <t>1954518011</t>
  </si>
  <si>
    <t>Demontáž ostatních zámečnických konstrukcí o hmotnosti jednotlivých dílů řezáním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</si>
  <si>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</si>
  <si>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xml:space="preserve">97*2*2,3 "trubka k uchycení sítě" </t>
  </si>
  <si>
    <t>43</t>
  </si>
  <si>
    <t>998767101</t>
  </si>
  <si>
    <t>Přesun hmot tonážní pro zámečnické konstrukce v objektech v do 6 m</t>
  </si>
  <si>
    <t>404498476</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</si>
  <si>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</si>
  <si>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</si>
  <si>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</si>
  <si>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</si>
  <si>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44</t>
  </si>
  <si>
    <t>783314201</t>
  </si>
  <si>
    <t>Základní antikorozní jednonásobný syntetický standardní nátěr zámečnických konstrukcí</t>
  </si>
  <si>
    <t>-1175995192</t>
  </si>
  <si>
    <t>Základní antikorozní nátěr zámečnických konstrukcí jednonásobný syntetický standardní</t>
  </si>
  <si>
    <t>2*Pi*0,0445*5,8*16 "sloupek 89"</t>
  </si>
  <si>
    <t>45</t>
  </si>
  <si>
    <t>783315101</t>
  </si>
  <si>
    <t>Jednonásobný syntetický standardní mezinátěr zámečnických konstrukcí</t>
  </si>
  <si>
    <t>1172747151</t>
  </si>
  <si>
    <t>Mezinátěr zámečnických konstrukcí jednonásobný syntetický standardní</t>
  </si>
  <si>
    <t>46</t>
  </si>
  <si>
    <t>783317101</t>
  </si>
  <si>
    <t>Krycí jednonásobný syntetický standardní nátěr zámečnických konstrukcí</t>
  </si>
  <si>
    <t>657282215</t>
  </si>
  <si>
    <t>Krycí nátěr (email) zámečnických konstrukcí jednonásobný syntetický standardní</t>
  </si>
  <si>
    <t>797</t>
  </si>
  <si>
    <t>Sportovní vybavení</t>
  </si>
  <si>
    <t>47</t>
  </si>
  <si>
    <t>797R001</t>
  </si>
  <si>
    <t>Demontáž, oprava a následná montáž stávajících střidaček</t>
  </si>
  <si>
    <t>-604863909</t>
  </si>
  <si>
    <t>VRN</t>
  </si>
  <si>
    <t>Vedlejší rozpočtové náklady</t>
  </si>
  <si>
    <t>48</t>
  </si>
  <si>
    <t>999011111</t>
  </si>
  <si>
    <t>Zařízení staveniště</t>
  </si>
  <si>
    <t>-1082379947</t>
  </si>
  <si>
    <t>Poznámka k položce:
Součástí zařízení staveniště je pronájem následujících zařízení po dobu výstavby: Zázemí odpovídající charakteru stavby. Dále je počítáno s vybudováním dočasných přípojek vody a elektro ze stávajícího objektu investora (případně si zajistí dodavatel svépomocí).Případná přebytečná zemina bude použita na teréní úpravy v areálu. V ceně je dále úklid staveníště a osetí teréních úprav a zasažených ploch travním semenem (odhad 105 m2)</t>
  </si>
  <si>
    <t>49</t>
  </si>
  <si>
    <t>999111112</t>
  </si>
  <si>
    <t>Úprava vjezdu na staveniště</t>
  </si>
  <si>
    <t>884768335</t>
  </si>
  <si>
    <t xml:space="preserve">Úprava vjezdu na staveniště vč. ochrany stávajících kcí, stromů apod, 
</t>
  </si>
  <si>
    <t>SO02 - Rekonstrukce běžecké drahy</t>
  </si>
  <si>
    <t xml:space="preserve">      12 - Zemní práce - odkopávky a prokopávky</t>
  </si>
  <si>
    <t xml:space="preserve">    4 - Vodorovné konstrukce</t>
  </si>
  <si>
    <t xml:space="preserve">      41 - Stropy a stropní konstrukce</t>
  </si>
  <si>
    <t xml:space="preserve">      59 - Kryty pozemních komunikací, letišť a ploch dlážděných (předlažby)</t>
  </si>
  <si>
    <t xml:space="preserve">    711 - Izolace proti vodě, vlhkosti a plynům</t>
  </si>
  <si>
    <t>Odstranění kořenú v ploše vč likvidace a zahrnutí výkopkem</t>
  </si>
  <si>
    <t>62*15-399,5</t>
  </si>
  <si>
    <t>570,3 "plocha dráhy, měřeno elektronicky ze zaměření"</t>
  </si>
  <si>
    <t>113106023</t>
  </si>
  <si>
    <t>Rozebrání dlažeb při překopech komunikací pro pěší ze zámkových dlaždic plochy do 15 m2</t>
  </si>
  <si>
    <t>-83469940</t>
  </si>
  <si>
    <t>Rozebrání dlažeb při překopech inženýrských sítí plochy do 15 m2 s přemístěním hmot na skládku na vzdálenost do 3 m nebo s naložením na dopravní prostředek komunikací pro pěší s ložem z kameniva nebo živice a s výplní spár ze zámkové dlažby</t>
  </si>
  <si>
    <t xml:space="preserve">Poznámka k souboru cen:
1. Ceny jsou určeny pouze pro rozebrání dlažeb včetně odstranění lože po překopech inženýrských     sítí z důvodu oprav havárií, přeložek nebo běžných oprav. 2. Ceny nelze použít pro rozebrání dlažeb při zřízení nových inženýrských sítí. 3. Ceny nelze použít pro rozebrání dlažeb uložených do betonového lože nebo do cementové malty,     které se oceňují cenami 113 10-7030, -7031 a -7032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</si>
  <si>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29,6 "rozebrání dlažby podél dráhy ke zpětné montáži, měřeno elektronicky ze zaměření"</t>
  </si>
  <si>
    <t>113106123</t>
  </si>
  <si>
    <t>Rozebrání dlažeb komunikací pro pěší ze zámkových dlaždic</t>
  </si>
  <si>
    <t>-1762476513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</si>
  <si>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</si>
  <si>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</si>
  <si>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391 "dlažba uvnitř dráhy, měřeno elektronicky ze zaměření"</t>
  </si>
  <si>
    <t>570,3+391+29,6</t>
  </si>
  <si>
    <t>353,2 "měřeno elektronicky"</t>
  </si>
  <si>
    <t>Zemní práce - odkopávky a prokopávky</t>
  </si>
  <si>
    <t>121101103</t>
  </si>
  <si>
    <t>Sejmutí ornice s přemístěním na vzdálenost do 250 m</t>
  </si>
  <si>
    <t>1780806707</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</si>
  <si>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</si>
  <si>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</si>
  <si>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105,2*0,2 "měřeno elektronicky ze zaměření"</t>
  </si>
  <si>
    <t>Základ opěrné zdi</t>
  </si>
  <si>
    <t>0,3*0,8*24,4</t>
  </si>
  <si>
    <t>0,3*0,283*41,85*2+0,3*0,338*41,85*2</t>
  </si>
  <si>
    <t>0,3*0,349*2,25+0,3*0,462*9,2</t>
  </si>
  <si>
    <t>162301101</t>
  </si>
  <si>
    <t>Vodorovné přemístění do 500 m výkopku/sypaniny z horniny tř. 1 až 4</t>
  </si>
  <si>
    <t>1740849107</t>
  </si>
  <si>
    <t>Vodorovné přemístění výkopku nebo sypaniny po suchu na obvyklém dopravním prostředku, bez naložení výkopku, avšak se složením bez rozhrnutí z horniny tř. 1 až 4 na vzdálenost přes 50 do 500 m</t>
  </si>
  <si>
    <t>Přesun materiálu potřebného k  dosypání ploch, zásypu a k finálním teréním úpravám na mezideponii</t>
  </si>
  <si>
    <t>21,04</t>
  </si>
  <si>
    <t>21,04+22,96</t>
  </si>
  <si>
    <t>22,96*1,8</t>
  </si>
  <si>
    <t>181301105</t>
  </si>
  <si>
    <t>Rozprostření ornice tl vrstvy do 300 mm pl do 500 m2 v rovině nebo ve svahu do 1:5</t>
  </si>
  <si>
    <t>-258956625</t>
  </si>
  <si>
    <t>Rozprostření a urovnání ornice v rovině nebo ve svahu sklonu do 1:5 při souvislé ploše do 500 m2, tl. vrstvy přes 250 do 300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</si>
  <si>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</si>
  <si>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105,2 "měřeno elektronicky ze zaměření"</t>
  </si>
  <si>
    <t>211561111</t>
  </si>
  <si>
    <t>Výplň odvodňovacích žeber nebo trativodů kamenivem hrubým drceným frakce 32 až 63 mm</t>
  </si>
  <si>
    <t>-420428146</t>
  </si>
  <si>
    <t>0,6*24,4 "zásyp za opěrnou zdí"</t>
  </si>
  <si>
    <t>41,85*4</t>
  </si>
  <si>
    <t>38,85+4,4-31,8</t>
  </si>
  <si>
    <t>212R001</t>
  </si>
  <si>
    <t>Napojení drenáže do stávající šachty</t>
  </si>
  <si>
    <t>-696486032</t>
  </si>
  <si>
    <t>274321311</t>
  </si>
  <si>
    <t>Základové pasy ze ŽB tř. C 16/20</t>
  </si>
  <si>
    <t>825188509</t>
  </si>
  <si>
    <t>Základy z betonu železového (bez výztuže) pasy z betonu bez zvláštních nároků na vliv prostředí (X0, XC)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</si>
  <si>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</si>
  <si>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0,3*0,7*24,4</t>
  </si>
  <si>
    <t>274361821</t>
  </si>
  <si>
    <t>Výztuž základových pásů betonářskou ocelí 10 505 (R)</t>
  </si>
  <si>
    <t>406701255</t>
  </si>
  <si>
    <t>Výztuž základů pasů z betonářské oceli 10 505 (R) nebo BSt 500</t>
  </si>
  <si>
    <t xml:space="preserve">Poznámka k souboru cen:
1. Ceny platí pro desky rovné, s náběhy, hřibové nebo upnuté do žeber včetně výztuže těchto žeber. </t>
  </si>
  <si>
    <t>0,00089*1,1*2*24,4*4</t>
  </si>
  <si>
    <t>279113133</t>
  </si>
  <si>
    <t>Základová zeď tl do 250 mm z tvárnic ztraceného bednění včetně výplně z betonu tř. C 16/20</t>
  </si>
  <si>
    <t>-1391724765</t>
  </si>
  <si>
    <t>Základové zdi z tvárnic ztraceného bednění včetně výplně z betonu bez zvláštních nároků na vliv prostředí (X0, XC) třídy C 16/20, tloušťky zdiva přes 200 do 250 mm</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</si>
  <si>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</si>
  <si>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15*0,5+9,4*0,25</t>
  </si>
  <si>
    <t>279361821</t>
  </si>
  <si>
    <t>Výztuž základových zdí nosných betonářskou ocelí 10 505</t>
  </si>
  <si>
    <t>-997101502</t>
  </si>
  <si>
    <t>Výztuž základových zdí nosných svislých nebo odkloněných od svislice, rovinných nebo oblých, deskových nebo žebrových, včetně výztuže jejich žeber z betonářské oceli 10 505 (R) nebo BSt 500</t>
  </si>
  <si>
    <t>0,0004*24,4*2</t>
  </si>
  <si>
    <t>Vodorovné konstrukce</t>
  </si>
  <si>
    <t>Stropy a stropní konstrukce</t>
  </si>
  <si>
    <t>417321313</t>
  </si>
  <si>
    <t>Ztužující pásy a věnce ze ŽB tř. C 16/20</t>
  </si>
  <si>
    <t>-1013193002</t>
  </si>
  <si>
    <t>Ztužující pásy a věnce z betonu železového (bez výztuže) tř. C 16/20</t>
  </si>
  <si>
    <t>0,1*24,4*0,2</t>
  </si>
  <si>
    <t>417351115</t>
  </si>
  <si>
    <t>Zřízení bednění ztužujících věnců</t>
  </si>
  <si>
    <t>500121422</t>
  </si>
  <si>
    <t>Bednění bočnic ztužujících pásů a věnců včetně vzpěr zřízení</t>
  </si>
  <si>
    <t>0,2*(2*24,4+2*0,2)</t>
  </si>
  <si>
    <t>417351116</t>
  </si>
  <si>
    <t>Odstranění bednění ztužujících věnců</t>
  </si>
  <si>
    <t>-1897608766</t>
  </si>
  <si>
    <t>Bednění bočnic ztužujících pásů a věnců včetně vzpěr odstranění</t>
  </si>
  <si>
    <t>417361821</t>
  </si>
  <si>
    <t>Výztuž ztužujících pásů a věnců betonářskou ocelí 10 505</t>
  </si>
  <si>
    <t>-1180406936</t>
  </si>
  <si>
    <t>Výztuž ztužujících pásů a věnců z betonářské oceli 10 505 (R) nebo BSt 500</t>
  </si>
  <si>
    <t>0,00022*0,4*24,4*4+0,00089*24,4*2</t>
  </si>
  <si>
    <t>579,3</t>
  </si>
  <si>
    <t>564772113</t>
  </si>
  <si>
    <t>Podklad z vibrovaného štěrku VŠ tl 270 mm</t>
  </si>
  <si>
    <t>-304015526</t>
  </si>
  <si>
    <t>Podklad nebo kryt z vibrovaného štěrku VŠ s rozprostřením, vlhčením a zhutněním, po zhutnění tl. 270 mm</t>
  </si>
  <si>
    <t>Plocha zámkové dlažby (měřeno elektronicky)</t>
  </si>
  <si>
    <t>395,7+29,6</t>
  </si>
  <si>
    <t>5891161-01</t>
  </si>
  <si>
    <t>Umělý dvouvrstvý polyuretanový povrchu tl. 13mm</t>
  </si>
  <si>
    <t>-487398640</t>
  </si>
  <si>
    <t>5891161-04</t>
  </si>
  <si>
    <t>Barevné vyznačení hřišť nástřikem různobarevných pásů</t>
  </si>
  <si>
    <t>1692760053</t>
  </si>
  <si>
    <t>2*165+47+2*4</t>
  </si>
  <si>
    <t>59</t>
  </si>
  <si>
    <t>Kryty pozemních komunikací, letišť a ploch dlážděných (předlažby)</t>
  </si>
  <si>
    <t>596211111</t>
  </si>
  <si>
    <t>Kladení zámkové dlažby komunikací pro pěší tl 60 mm skupiny A pl do 100 m2</t>
  </si>
  <si>
    <t>311629475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</si>
  <si>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</si>
  <si>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</si>
  <si>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Zámková dlažba měřeno elektronicky</t>
  </si>
  <si>
    <t>395,7+29,6 "plocha uvnitř oválu+znovupoložení rozebrané dlažby"</t>
  </si>
  <si>
    <t>592453040</t>
  </si>
  <si>
    <t>dlažba skladebná betonová 20x10x6 cm přírodní</t>
  </si>
  <si>
    <t>636908601</t>
  </si>
  <si>
    <t>dlaždice betonové dlažba skladebná (ČSN EN 1338) dlažba vibrolisovaná betonová standardní povrch (uzavřený hladký povrch) provedení: přírodní betonová 20 x 10 x 6</t>
  </si>
  <si>
    <t>395,7*1,05 "ztratné 5%"</t>
  </si>
  <si>
    <t>184+163,9+0,6</t>
  </si>
  <si>
    <t>348,5*2*1,02+0,06 "ztratné 2% zaokrouhleno"</t>
  </si>
  <si>
    <t>961044111</t>
  </si>
  <si>
    <t>Bourání základů z betonu prostého</t>
  </si>
  <si>
    <t>-393574181</t>
  </si>
  <si>
    <t>Bourání základů z betonu prostého</t>
  </si>
  <si>
    <t>15,1*0,3*0,8</t>
  </si>
  <si>
    <t>962023390</t>
  </si>
  <si>
    <t>Bourání zdiva nadzákladového smíšeného na MV nebo MVC do 1 m3</t>
  </si>
  <si>
    <t>130913701</t>
  </si>
  <si>
    <t>Bourání zdiva nadzákladového kamenného nebo smíšeného smíšeného, na maltu vápennou nebo vápenocementovou, objemu do 1 m3</t>
  </si>
  <si>
    <t xml:space="preserve">Poznámka k souboru cen:
1. Bourání pilířů o průřezu přes 0,36 m2 se oceňuje cenami -2390 a - 2391, popř. -2490 a - 2491     jako bourání zdiva kamenného nadzákladového. </t>
  </si>
  <si>
    <t>15,1*0,2*0,5</t>
  </si>
  <si>
    <t>545,141*6 "skládka do 7km"</t>
  </si>
  <si>
    <t>7,644*26 "skládka do 30km"</t>
  </si>
  <si>
    <t>711</t>
  </si>
  <si>
    <t>Izolace proti vodě, vlhkosti a plynům</t>
  </si>
  <si>
    <t>50</t>
  </si>
  <si>
    <t>711161302</t>
  </si>
  <si>
    <t>Izolace proti zemní vlhkosti stěn foliemi nopovými pro běžné podmínky tl. 0,4 mm šířky 1,0 m</t>
  </si>
  <si>
    <t>-1611954896</t>
  </si>
  <si>
    <t>Izolace proti zemní vlhkosti nopovými foliemi FONDALINE základů nebo stěn pro běžné podmínky tloušťky 0,4 mm, šířky 1,0 m</t>
  </si>
  <si>
    <t xml:space="preserve">Poznámka k souboru cen:
1. V cenách -1302 až -1361 nejsou započteny náklady na ukončení izolace lištou. 2. Prostupy izolací se oceňují cenami souboru 711 76 - Provedení detailů fóliemi. </t>
  </si>
  <si>
    <t>(15*0,8+9,4*0,55)*1,1 "plocha zdi zvětšená o 10%"</t>
  </si>
  <si>
    <t>51</t>
  </si>
  <si>
    <t>52</t>
  </si>
  <si>
    <t>SO03 - Rekonstrukce skok daleký</t>
  </si>
  <si>
    <t xml:space="preserve">      93 - Různé dokončovací kce a práce inženýrských staveb</t>
  </si>
  <si>
    <t xml:space="preserve">    797 - Vybavení sportovišť</t>
  </si>
  <si>
    <t>-1734815270</t>
  </si>
  <si>
    <t>16*1 "rozběh skok daleký"</t>
  </si>
  <si>
    <t>40573626</t>
  </si>
  <si>
    <t>12,7 "rozebrání dlažby podél rozběhu ke zpětné montáži, měřeno elektronicky ze zaměření"</t>
  </si>
  <si>
    <t>1886491256</t>
  </si>
  <si>
    <t>1,3 "prodloužení rozběhu, měřeno elektronicky ze zaměření"</t>
  </si>
  <si>
    <t>-1952984810</t>
  </si>
  <si>
    <t>16+12,7+1,3+18*2</t>
  </si>
  <si>
    <t>-1479177329</t>
  </si>
  <si>
    <t>-1800238277</t>
  </si>
  <si>
    <t>2*3+2*6+2*16+1</t>
  </si>
  <si>
    <t>194924933</t>
  </si>
  <si>
    <t>15,2*0,2+2*1*0,4 "měřeno elektronicky ze zaměření"</t>
  </si>
  <si>
    <t>-1230766230</t>
  </si>
  <si>
    <t>15,2*0,2</t>
  </si>
  <si>
    <t>923761002</t>
  </si>
  <si>
    <t>2*0,4</t>
  </si>
  <si>
    <t>-1284995193</t>
  </si>
  <si>
    <t>-1840070976</t>
  </si>
  <si>
    <t>0,8*1,8</t>
  </si>
  <si>
    <t>1928603727</t>
  </si>
  <si>
    <t>15,2 "měřeno elektronicky ze zaměření"</t>
  </si>
  <si>
    <t>435717175</t>
  </si>
  <si>
    <t>65,4</t>
  </si>
  <si>
    <t>213141111</t>
  </si>
  <si>
    <t>Zřízení vrstvy z geotextilie v rovině nebo ve sklonu do 1:5 š do 3 m</t>
  </si>
  <si>
    <t>-1565794500</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</si>
  <si>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</si>
  <si>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</si>
  <si>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doskočiště</t>
  </si>
  <si>
    <t>7,5*3,5</t>
  </si>
  <si>
    <t>693110620</t>
  </si>
  <si>
    <t>geotextilie netkaná geoNetex M, 300 g/m2, šíře 200 cm</t>
  </si>
  <si>
    <t>-477048437</t>
  </si>
  <si>
    <t>Geotextilie geotextilie netkané vzráběné technologií vpichování z polyesterových vláken geoNetex M 300 g/m2,  šíře 200 cm</t>
  </si>
  <si>
    <t>Poznámka k položce:
geoNETEX M 300, Plošná hmotnost: 300 g/m2, Pevnost v tahu (podélně/příčně): 3,0/2,5 kN/m, Statické protržení (CBR): 400 N, Funkce: F, F+S  Šířka: 2 m, Délka nábalu: 50 m</t>
  </si>
  <si>
    <t>26,25*1,15 "ztratné 15%"</t>
  </si>
  <si>
    <t>564231111</t>
  </si>
  <si>
    <t>Podklad nebo podsyp ze štěrkopísku ŠP tl 100 mm</t>
  </si>
  <si>
    <t>1667098783</t>
  </si>
  <si>
    <t>Podklad nebo podsyp ze štěrkopísku ŠP s rozprostřením, vlhčením a zhutněním, po zhutnění tl. 100 mm</t>
  </si>
  <si>
    <t>3*7</t>
  </si>
  <si>
    <t>-325800411</t>
  </si>
  <si>
    <t>17*1</t>
  </si>
  <si>
    <t>-1139295186</t>
  </si>
  <si>
    <t>360521348</t>
  </si>
  <si>
    <t>-1948895405</t>
  </si>
  <si>
    <t>576R001</t>
  </si>
  <si>
    <t>Příplatek za ruční pokládku</t>
  </si>
  <si>
    <t>1706471318</t>
  </si>
  <si>
    <t>1498104930</t>
  </si>
  <si>
    <t>1479677105</t>
  </si>
  <si>
    <t>1*8 "nalajnování odrazu 2x"</t>
  </si>
  <si>
    <t>-322041915</t>
  </si>
  <si>
    <t>578687797</t>
  </si>
  <si>
    <t>2*3+2*7+2*17+1,1</t>
  </si>
  <si>
    <t>790227063</t>
  </si>
  <si>
    <t>(17*2+1,1)*2*1,02+0,396 "ztratné 2% zaokrouhleno"</t>
  </si>
  <si>
    <t>592R01</t>
  </si>
  <si>
    <t xml:space="preserve">obrubník pryžový 1000x5x25 cm </t>
  </si>
  <si>
    <t>-1988226768</t>
  </si>
  <si>
    <t>(2*3+2*7)*1,02+0,52 "ztratné 2%, zaokrouhleno"</t>
  </si>
  <si>
    <t>93</t>
  </si>
  <si>
    <t>Různé dokončovací kce a práce inženýrských staveb</t>
  </si>
  <si>
    <t>936R001</t>
  </si>
  <si>
    <t xml:space="preserve">Písek doskočiště oblé valouny frakce 0-4 </t>
  </si>
  <si>
    <t>-850913796</t>
  </si>
  <si>
    <t>3*7*0,4</t>
  </si>
  <si>
    <t>1554843415</t>
  </si>
  <si>
    <t>635966440</t>
  </si>
  <si>
    <t>22,944*6 "skládka do 7km"</t>
  </si>
  <si>
    <t>-449873565</t>
  </si>
  <si>
    <t>-1411508107</t>
  </si>
  <si>
    <t>0,192*26 "skládka do 30km"</t>
  </si>
  <si>
    <t>-1778398343</t>
  </si>
  <si>
    <t>-140252471</t>
  </si>
  <si>
    <t>-695720129</t>
  </si>
  <si>
    <t>139528377</t>
  </si>
  <si>
    <t>-1641448849</t>
  </si>
  <si>
    <t>Vybavení sportovišť</t>
  </si>
  <si>
    <t>797R005</t>
  </si>
  <si>
    <t>D+M krycí plachta doskočiště skok daleký vč. uchycení</t>
  </si>
  <si>
    <t>-115628817</t>
  </si>
  <si>
    <t>2006103830</t>
  </si>
  <si>
    <t>-299080711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</si>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</sst>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6">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20"/>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1" borderId="0" applyNumberFormat="0" applyBorder="0" applyAlignment="0" applyProtection="0"/>
    <xf numFmtId="0" fontId="0" fillId="0" borderId="0" applyAlignment="0">
      <protection locked="0"/>
    </xf>
    <xf numFmtId="0" fontId="7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71">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0" fillId="33" borderId="0" xfId="0" applyFont="1" applyFill="1" applyAlignment="1">
      <alignment/>
    </xf>
    <xf numFmtId="0" fontId="87"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90" fillId="0" borderId="0" xfId="0" applyFont="1" applyBorder="1" applyAlignment="1">
      <alignment horizontal="left" vertical="center"/>
    </xf>
    <xf numFmtId="0" fontId="4" fillId="22" borderId="0" xfId="0" applyFont="1" applyFill="1" applyBorder="1" applyAlignment="1" applyProtection="1">
      <alignment horizontal="left" vertical="center"/>
      <protection locked="0"/>
    </xf>
    <xf numFmtId="49" fontId="4" fillId="22"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80" fillId="0" borderId="0" xfId="0" applyFont="1" applyBorder="1" applyAlignment="1">
      <alignment horizontal="righ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90"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0" fillId="0" borderId="30" xfId="0" applyFont="1" applyBorder="1" applyAlignment="1">
      <alignment vertical="center"/>
    </xf>
    <xf numFmtId="0" fontId="91" fillId="0" borderId="0" xfId="0" applyFont="1" applyAlignment="1">
      <alignment horizontal="left" vertical="center"/>
    </xf>
    <xf numFmtId="0" fontId="91" fillId="0" borderId="0" xfId="0" applyFont="1" applyAlignment="1">
      <alignment vertical="center"/>
    </xf>
    <xf numFmtId="0" fontId="5"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3" fillId="0" borderId="0" xfId="0" applyFont="1" applyAlignment="1">
      <alignment vertical="center"/>
    </xf>
    <xf numFmtId="0" fontId="94" fillId="0" borderId="0" xfId="0" applyFont="1" applyAlignment="1">
      <alignment vertical="center"/>
    </xf>
    <xf numFmtId="0" fontId="11"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6" fillId="0" borderId="0" xfId="0" applyFont="1" applyAlignment="1">
      <alignment horizontal="left" vertical="center"/>
    </xf>
    <xf numFmtId="4" fontId="95" fillId="0" borderId="31" xfId="0" applyNumberFormat="1" applyFont="1" applyBorder="1" applyAlignment="1">
      <alignment vertical="center"/>
    </xf>
    <xf numFmtId="4" fontId="95" fillId="0" borderId="32" xfId="0" applyNumberFormat="1" applyFont="1" applyBorder="1" applyAlignment="1">
      <alignment vertical="center"/>
    </xf>
    <xf numFmtId="174" fontId="95" fillId="0" borderId="32" xfId="0" applyNumberFormat="1" applyFont="1" applyBorder="1" applyAlignment="1">
      <alignment vertical="center"/>
    </xf>
    <xf numFmtId="4" fontId="95"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91" fillId="0" borderId="0" xfId="0" applyNumberFormat="1" applyFont="1" applyBorder="1" applyAlignment="1">
      <alignment vertical="center"/>
    </xf>
    <xf numFmtId="0" fontId="80" fillId="0" borderId="0" xfId="0" applyFont="1" applyBorder="1" applyAlignment="1" applyProtection="1">
      <alignment horizontal="right" vertical="center"/>
      <protection locked="0"/>
    </xf>
    <xf numFmtId="4" fontId="80" fillId="0" borderId="0" xfId="0" applyNumberFormat="1" applyFont="1" applyBorder="1" applyAlignment="1">
      <alignment vertical="center"/>
    </xf>
    <xf numFmtId="172" fontId="80"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6"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90"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7"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1" fillId="0" borderId="0" xfId="0" applyNumberFormat="1" applyFont="1" applyAlignment="1">
      <alignment/>
    </xf>
    <xf numFmtId="174" fontId="98" fillId="0" borderId="22" xfId="0" applyNumberFormat="1" applyFont="1" applyBorder="1" applyAlignment="1">
      <alignment/>
    </xf>
    <xf numFmtId="174" fontId="98" fillId="0" borderId="23" xfId="0" applyNumberFormat="1" applyFont="1" applyBorder="1" applyAlignment="1">
      <alignment/>
    </xf>
    <xf numFmtId="4" fontId="12" fillId="0" borderId="0" xfId="0" applyNumberFormat="1" applyFont="1" applyAlignment="1">
      <alignment vertical="center"/>
    </xf>
    <xf numFmtId="0" fontId="83" fillId="0" borderId="13" xfId="0" applyFont="1" applyBorder="1" applyAlignment="1">
      <alignment/>
    </xf>
    <xf numFmtId="0" fontId="83" fillId="0" borderId="0" xfId="0" applyFont="1" applyAlignment="1">
      <alignment horizontal="left"/>
    </xf>
    <xf numFmtId="0" fontId="81" fillId="0" borderId="0" xfId="0" applyFont="1" applyAlignment="1">
      <alignment horizontal="left"/>
    </xf>
    <xf numFmtId="0" fontId="83" fillId="0" borderId="0" xfId="0" applyFont="1" applyAlignment="1" applyProtection="1">
      <alignment/>
      <protection locked="0"/>
    </xf>
    <xf numFmtId="4" fontId="81" fillId="0" borderId="0" xfId="0" applyNumberFormat="1" applyFont="1" applyAlignment="1">
      <alignment/>
    </xf>
    <xf numFmtId="0" fontId="83" fillId="0" borderId="24" xfId="0" applyFont="1" applyBorder="1" applyAlignment="1">
      <alignment/>
    </xf>
    <xf numFmtId="0" fontId="83" fillId="0" borderId="0" xfId="0" applyFont="1" applyBorder="1" applyAlignment="1">
      <alignment/>
    </xf>
    <xf numFmtId="174" fontId="83" fillId="0" borderId="0" xfId="0" applyNumberFormat="1" applyFont="1" applyBorder="1" applyAlignment="1">
      <alignment/>
    </xf>
    <xf numFmtId="174" fontId="83" fillId="0" borderId="25" xfId="0" applyNumberFormat="1" applyFont="1" applyBorder="1" applyAlignment="1">
      <alignment/>
    </xf>
    <xf numFmtId="0" fontId="83" fillId="0" borderId="0" xfId="0" applyFont="1" applyAlignment="1">
      <alignment horizontal="center"/>
    </xf>
    <xf numFmtId="4" fontId="83" fillId="0" borderId="0" xfId="0" applyNumberFormat="1" applyFont="1" applyAlignment="1">
      <alignment vertical="center"/>
    </xf>
    <xf numFmtId="0" fontId="82" fillId="0" borderId="0" xfId="0" applyFont="1" applyAlignment="1">
      <alignment horizontal="left"/>
    </xf>
    <xf numFmtId="4" fontId="82" fillId="0" borderId="0" xfId="0" applyNumberFormat="1" applyFont="1" applyAlignment="1">
      <alignment/>
    </xf>
    <xf numFmtId="0" fontId="83" fillId="0" borderId="0" xfId="0" applyFont="1" applyBorder="1" applyAlignment="1">
      <alignment horizontal="left"/>
    </xf>
    <xf numFmtId="0" fontId="82" fillId="0" borderId="0" xfId="0" applyFont="1" applyBorder="1" applyAlignment="1">
      <alignment horizontal="left"/>
    </xf>
    <xf numFmtId="4" fontId="82"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2"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0" fillId="22" borderId="36" xfId="0" applyFont="1" applyFill="1" applyBorder="1" applyAlignment="1" applyProtection="1">
      <alignment horizontal="left" vertical="center"/>
      <protection locked="0"/>
    </xf>
    <xf numFmtId="0" fontId="80" fillId="0" borderId="0" xfId="0" applyFont="1" applyBorder="1" applyAlignment="1">
      <alignment horizontal="center" vertical="center"/>
    </xf>
    <xf numFmtId="174" fontId="80" fillId="0" borderId="0" xfId="0" applyNumberFormat="1" applyFont="1" applyBorder="1" applyAlignment="1">
      <alignment vertical="center"/>
    </xf>
    <xf numFmtId="174" fontId="80" fillId="0" borderId="25" xfId="0" applyNumberFormat="1" applyFont="1" applyBorder="1" applyAlignment="1">
      <alignment vertical="center"/>
    </xf>
    <xf numFmtId="4" fontId="0" fillId="0" borderId="0" xfId="0" applyNumberFormat="1" applyFont="1" applyAlignment="1">
      <alignment vertical="center"/>
    </xf>
    <xf numFmtId="0" fontId="84" fillId="0" borderId="13" xfId="0" applyFont="1" applyBorder="1" applyAlignment="1">
      <alignment vertical="center"/>
    </xf>
    <xf numFmtId="0" fontId="99" fillId="0" borderId="0" xfId="0" applyFont="1" applyBorder="1" applyAlignment="1">
      <alignment horizontal="lef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4" fillId="0" borderId="0" xfId="0" applyFont="1" applyAlignment="1">
      <alignment horizontal="left" vertical="center"/>
    </xf>
    <xf numFmtId="0" fontId="99" fillId="0" borderId="0" xfId="0" applyFont="1" applyAlignment="1">
      <alignment horizontal="left" vertical="center"/>
    </xf>
    <xf numFmtId="0" fontId="13" fillId="0" borderId="0" xfId="0" applyFont="1" applyAlignment="1">
      <alignment horizontal="left" vertical="center" wrapText="1"/>
    </xf>
    <xf numFmtId="0" fontId="100" fillId="0" borderId="0" xfId="0" applyFont="1" applyBorder="1" applyAlignment="1">
      <alignment vertical="center" wrapText="1"/>
    </xf>
    <xf numFmtId="0" fontId="100" fillId="0" borderId="0" xfId="0" applyFont="1" applyAlignment="1">
      <alignment vertical="center" wrapText="1"/>
    </xf>
    <xf numFmtId="0" fontId="84" fillId="0" borderId="0" xfId="0" applyFont="1" applyAlignment="1">
      <alignment horizontal="left" vertical="center" wrapText="1"/>
    </xf>
    <xf numFmtId="175" fontId="84" fillId="0" borderId="0" xfId="0" applyNumberFormat="1" applyFont="1" applyAlignment="1">
      <alignment vertical="center"/>
    </xf>
    <xf numFmtId="0" fontId="85" fillId="0" borderId="13"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0" fontId="85" fillId="0" borderId="0" xfId="0" applyFont="1" applyAlignment="1">
      <alignment horizontal="lef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13" fillId="0" borderId="0" xfId="0" applyFont="1" applyBorder="1" applyAlignment="1">
      <alignment horizontal="left" vertical="center" wrapText="1"/>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2"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2"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0" xfId="0" applyFont="1" applyAlignment="1">
      <alignment/>
    </xf>
    <xf numFmtId="0" fontId="64" fillId="33" borderId="0" xfId="36" applyFill="1" applyAlignment="1">
      <alignment/>
    </xf>
    <xf numFmtId="0" fontId="102" fillId="0" borderId="0" xfId="36" applyFont="1" applyAlignment="1">
      <alignment horizontal="center" vertical="center"/>
    </xf>
    <xf numFmtId="0" fontId="103" fillId="33" borderId="0" xfId="0" applyFont="1" applyFill="1" applyAlignment="1">
      <alignment horizontal="left" vertical="center"/>
    </xf>
    <xf numFmtId="0" fontId="14" fillId="33" borderId="0" xfId="0" applyFont="1" applyFill="1" applyAlignment="1">
      <alignment vertical="center"/>
    </xf>
    <xf numFmtId="0" fontId="104" fillId="33" borderId="0" xfId="36" applyFont="1" applyFill="1" applyAlignment="1">
      <alignment vertical="center"/>
    </xf>
    <xf numFmtId="0" fontId="87" fillId="33" borderId="0" xfId="0" applyFont="1" applyFill="1" applyAlignment="1" applyProtection="1">
      <alignment horizontal="left" vertical="center"/>
      <protection/>
    </xf>
    <xf numFmtId="0" fontId="14" fillId="33" borderId="0" xfId="0" applyFont="1" applyFill="1" applyAlignment="1" applyProtection="1">
      <alignment vertical="center"/>
      <protection/>
    </xf>
    <xf numFmtId="0" fontId="103" fillId="33" borderId="0" xfId="0" applyFont="1" applyFill="1" applyAlignment="1" applyProtection="1">
      <alignment horizontal="left" vertical="center"/>
      <protection/>
    </xf>
    <xf numFmtId="0" fontId="104" fillId="33" borderId="0" xfId="36" applyFont="1" applyFill="1" applyAlignment="1" applyProtection="1">
      <alignment vertical="center"/>
      <protection/>
    </xf>
    <xf numFmtId="0" fontId="14" fillId="33" borderId="0" xfId="0" applyFont="1" applyFill="1" applyAlignment="1" applyProtection="1">
      <alignment vertical="center"/>
      <protection locked="0"/>
    </xf>
    <xf numFmtId="0" fontId="0" fillId="0" borderId="0" xfId="46" applyAlignment="1">
      <alignment vertical="top"/>
      <protection locked="0"/>
    </xf>
    <xf numFmtId="0" fontId="0" fillId="0" borderId="37" xfId="46" applyFont="1" applyBorder="1" applyAlignment="1">
      <alignment vertical="center" wrapText="1"/>
      <protection locked="0"/>
    </xf>
    <xf numFmtId="0" fontId="0" fillId="0" borderId="38" xfId="46" applyFont="1" applyBorder="1" applyAlignment="1">
      <alignment vertical="center" wrapText="1"/>
      <protection locked="0"/>
    </xf>
    <xf numFmtId="0" fontId="0" fillId="0" borderId="39" xfId="46" applyFont="1" applyBorder="1" applyAlignment="1">
      <alignment vertical="center" wrapText="1"/>
      <protection locked="0"/>
    </xf>
    <xf numFmtId="0" fontId="0" fillId="0" borderId="40" xfId="46" applyFont="1" applyBorder="1" applyAlignment="1">
      <alignment horizontal="center" vertical="center" wrapText="1"/>
      <protection locked="0"/>
    </xf>
    <xf numFmtId="0" fontId="0" fillId="0" borderId="41" xfId="46" applyFont="1" applyBorder="1" applyAlignment="1">
      <alignment horizontal="center" vertical="center" wrapText="1"/>
      <protection locked="0"/>
    </xf>
    <xf numFmtId="0" fontId="0" fillId="0" borderId="0" xfId="46" applyAlignment="1">
      <alignment horizontal="center" vertical="center"/>
      <protection locked="0"/>
    </xf>
    <xf numFmtId="0" fontId="0" fillId="0" borderId="40" xfId="46" applyFont="1" applyBorder="1" applyAlignment="1">
      <alignment vertical="center" wrapText="1"/>
      <protection locked="0"/>
    </xf>
    <xf numFmtId="0" fontId="0" fillId="0" borderId="41" xfId="46" applyFont="1" applyBorder="1" applyAlignment="1">
      <alignment vertical="center" wrapText="1"/>
      <protection locked="0"/>
    </xf>
    <xf numFmtId="0" fontId="11" fillId="0" borderId="0" xfId="46" applyFont="1" applyBorder="1" applyAlignment="1">
      <alignment horizontal="left" vertical="center" wrapText="1"/>
      <protection locked="0"/>
    </xf>
    <xf numFmtId="0" fontId="4" fillId="0" borderId="0" xfId="46" applyFont="1" applyBorder="1" applyAlignment="1">
      <alignment horizontal="left" vertical="center" wrapText="1"/>
      <protection locked="0"/>
    </xf>
    <xf numFmtId="0" fontId="4" fillId="0" borderId="40" xfId="46" applyFont="1" applyBorder="1" applyAlignment="1">
      <alignment vertical="center" wrapText="1"/>
      <protection locked="0"/>
    </xf>
    <xf numFmtId="0" fontId="4" fillId="0" borderId="0" xfId="46" applyFont="1" applyBorder="1" applyAlignment="1">
      <alignment vertical="center" wrapText="1"/>
      <protection locked="0"/>
    </xf>
    <xf numFmtId="0" fontId="4" fillId="0" borderId="0" xfId="46" applyFont="1" applyBorder="1" applyAlignment="1">
      <alignment vertical="center"/>
      <protection locked="0"/>
    </xf>
    <xf numFmtId="0" fontId="4" fillId="0" borderId="0" xfId="46" applyFont="1" applyBorder="1" applyAlignment="1">
      <alignment horizontal="left" vertical="center"/>
      <protection locked="0"/>
    </xf>
    <xf numFmtId="49" fontId="4" fillId="0" borderId="0" xfId="46" applyNumberFormat="1" applyFont="1" applyBorder="1" applyAlignment="1">
      <alignment vertical="center" wrapText="1"/>
      <protection locked="0"/>
    </xf>
    <xf numFmtId="0" fontId="0" fillId="0" borderId="42" xfId="46" applyFont="1" applyBorder="1" applyAlignment="1">
      <alignment vertical="center" wrapText="1"/>
      <protection locked="0"/>
    </xf>
    <xf numFmtId="0" fontId="14" fillId="0" borderId="43" xfId="46" applyFont="1" applyBorder="1" applyAlignment="1">
      <alignment vertical="center" wrapText="1"/>
      <protection locked="0"/>
    </xf>
    <xf numFmtId="0" fontId="0" fillId="0" borderId="44" xfId="46" applyFont="1" applyBorder="1" applyAlignment="1">
      <alignment vertical="center" wrapText="1"/>
      <protection locked="0"/>
    </xf>
    <xf numFmtId="0" fontId="0" fillId="0" borderId="0" xfId="46" applyFont="1" applyBorder="1" applyAlignment="1">
      <alignment vertical="top"/>
      <protection locked="0"/>
    </xf>
    <xf numFmtId="0" fontId="0" fillId="0" borderId="0" xfId="46" applyFont="1" applyAlignment="1">
      <alignment vertical="top"/>
      <protection locked="0"/>
    </xf>
    <xf numFmtId="0" fontId="0" fillId="0" borderId="37" xfId="46" applyFont="1" applyBorder="1" applyAlignment="1">
      <alignment horizontal="left" vertical="center"/>
      <protection locked="0"/>
    </xf>
    <xf numFmtId="0" fontId="0" fillId="0" borderId="38" xfId="46" applyFont="1" applyBorder="1" applyAlignment="1">
      <alignment horizontal="left" vertical="center"/>
      <protection locked="0"/>
    </xf>
    <xf numFmtId="0" fontId="0" fillId="0" borderId="39" xfId="46" applyFont="1" applyBorder="1" applyAlignment="1">
      <alignment horizontal="left" vertical="center"/>
      <protection locked="0"/>
    </xf>
    <xf numFmtId="0" fontId="0" fillId="0" borderId="40" xfId="46" applyFont="1" applyBorder="1" applyAlignment="1">
      <alignment horizontal="left" vertical="center"/>
      <protection locked="0"/>
    </xf>
    <xf numFmtId="0" fontId="0" fillId="0" borderId="41" xfId="46" applyFont="1" applyBorder="1" applyAlignment="1">
      <alignment horizontal="left" vertical="center"/>
      <protection locked="0"/>
    </xf>
    <xf numFmtId="0" fontId="11" fillId="0" borderId="0" xfId="46" applyFont="1" applyBorder="1" applyAlignment="1">
      <alignment horizontal="left" vertical="center"/>
      <protection locked="0"/>
    </xf>
    <xf numFmtId="0" fontId="6" fillId="0" borderId="0" xfId="46" applyFont="1" applyAlignment="1">
      <alignment horizontal="left" vertical="center"/>
      <protection locked="0"/>
    </xf>
    <xf numFmtId="0" fontId="11" fillId="0" borderId="43" xfId="46" applyFont="1" applyBorder="1" applyAlignment="1">
      <alignment horizontal="left" vertical="center"/>
      <protection locked="0"/>
    </xf>
    <xf numFmtId="0" fontId="11" fillId="0" borderId="43" xfId="46" applyFont="1" applyBorder="1" applyAlignment="1">
      <alignment horizontal="center" vertical="center"/>
      <protection locked="0"/>
    </xf>
    <xf numFmtId="0" fontId="6" fillId="0" borderId="43" xfId="46" applyFont="1" applyBorder="1" applyAlignment="1">
      <alignment horizontal="left" vertical="center"/>
      <protection locked="0"/>
    </xf>
    <xf numFmtId="0" fontId="9" fillId="0" borderId="0" xfId="46" applyFont="1" applyBorder="1" applyAlignment="1">
      <alignment horizontal="left" vertical="center"/>
      <protection locked="0"/>
    </xf>
    <xf numFmtId="0" fontId="4" fillId="0" borderId="0" xfId="46" applyFont="1" applyAlignment="1">
      <alignment horizontal="left" vertical="center"/>
      <protection locked="0"/>
    </xf>
    <xf numFmtId="0" fontId="4" fillId="0" borderId="0" xfId="46" applyFont="1" applyBorder="1" applyAlignment="1">
      <alignment horizontal="center" vertical="center"/>
      <protection locked="0"/>
    </xf>
    <xf numFmtId="0" fontId="4" fillId="0" borderId="40" xfId="46" applyFont="1" applyBorder="1" applyAlignment="1">
      <alignment horizontal="left" vertical="center"/>
      <protection locked="0"/>
    </xf>
    <xf numFmtId="0" fontId="4" fillId="0" borderId="0" xfId="46" applyFont="1" applyFill="1" applyBorder="1" applyAlignment="1">
      <alignment horizontal="left" vertical="center"/>
      <protection locked="0"/>
    </xf>
    <xf numFmtId="0" fontId="4" fillId="0" borderId="0" xfId="46" applyFont="1" applyFill="1" applyBorder="1" applyAlignment="1">
      <alignment horizontal="center" vertical="center"/>
      <protection locked="0"/>
    </xf>
    <xf numFmtId="0" fontId="0" fillId="0" borderId="42" xfId="46" applyFont="1" applyBorder="1" applyAlignment="1">
      <alignment horizontal="left" vertical="center"/>
      <protection locked="0"/>
    </xf>
    <xf numFmtId="0" fontId="14" fillId="0" borderId="43" xfId="46" applyFont="1" applyBorder="1" applyAlignment="1">
      <alignment horizontal="left" vertical="center"/>
      <protection locked="0"/>
    </xf>
    <xf numFmtId="0" fontId="0" fillId="0" borderId="44" xfId="46" applyFont="1" applyBorder="1" applyAlignment="1">
      <alignment horizontal="left" vertical="center"/>
      <protection locked="0"/>
    </xf>
    <xf numFmtId="0" fontId="0" fillId="0" borderId="0" xfId="46" applyFont="1" applyBorder="1" applyAlignment="1">
      <alignment horizontal="left" vertical="center"/>
      <protection locked="0"/>
    </xf>
    <xf numFmtId="0" fontId="14" fillId="0" borderId="0" xfId="46" applyFont="1" applyBorder="1" applyAlignment="1">
      <alignment horizontal="left" vertical="center"/>
      <protection locked="0"/>
    </xf>
    <xf numFmtId="0" fontId="6" fillId="0" borderId="0" xfId="46" applyFont="1" applyBorder="1" applyAlignment="1">
      <alignment horizontal="left" vertical="center"/>
      <protection locked="0"/>
    </xf>
    <xf numFmtId="0" fontId="4" fillId="0" borderId="43" xfId="46" applyFont="1" applyBorder="1" applyAlignment="1">
      <alignment horizontal="left" vertical="center"/>
      <protection locked="0"/>
    </xf>
    <xf numFmtId="0" fontId="0" fillId="0" borderId="0" xfId="46" applyFont="1" applyBorder="1" applyAlignment="1">
      <alignment horizontal="left" vertical="center" wrapText="1"/>
      <protection locked="0"/>
    </xf>
    <xf numFmtId="0" fontId="4" fillId="0" borderId="0" xfId="46" applyFont="1" applyBorder="1" applyAlignment="1">
      <alignment horizontal="center" vertical="center" wrapText="1"/>
      <protection locked="0"/>
    </xf>
    <xf numFmtId="0" fontId="0" fillId="0" borderId="37" xfId="46" applyFont="1" applyBorder="1" applyAlignment="1">
      <alignment horizontal="left" vertical="center" wrapText="1"/>
      <protection locked="0"/>
    </xf>
    <xf numFmtId="0" fontId="0" fillId="0" borderId="38" xfId="46" applyFont="1" applyBorder="1" applyAlignment="1">
      <alignment horizontal="left" vertical="center" wrapText="1"/>
      <protection locked="0"/>
    </xf>
    <xf numFmtId="0" fontId="0" fillId="0" borderId="39" xfId="46" applyFont="1" applyBorder="1" applyAlignment="1">
      <alignment horizontal="left" vertical="center" wrapText="1"/>
      <protection locked="0"/>
    </xf>
    <xf numFmtId="0" fontId="0" fillId="0" borderId="40" xfId="46" applyFont="1" applyBorder="1" applyAlignment="1">
      <alignment horizontal="left" vertical="center" wrapText="1"/>
      <protection locked="0"/>
    </xf>
    <xf numFmtId="0" fontId="0" fillId="0" borderId="41" xfId="46" applyFont="1" applyBorder="1" applyAlignment="1">
      <alignment horizontal="left" vertical="center" wrapText="1"/>
      <protection locked="0"/>
    </xf>
    <xf numFmtId="0" fontId="6" fillId="0" borderId="40" xfId="46" applyFont="1" applyBorder="1" applyAlignment="1">
      <alignment horizontal="left" vertical="center" wrapText="1"/>
      <protection locked="0"/>
    </xf>
    <xf numFmtId="0" fontId="6" fillId="0" borderId="41" xfId="46" applyFont="1" applyBorder="1" applyAlignment="1">
      <alignment horizontal="left" vertical="center" wrapText="1"/>
      <protection locked="0"/>
    </xf>
    <xf numFmtId="0" fontId="4" fillId="0" borderId="40" xfId="46" applyFont="1" applyBorder="1" applyAlignment="1">
      <alignment horizontal="left" vertical="center" wrapText="1"/>
      <protection locked="0"/>
    </xf>
    <xf numFmtId="0" fontId="4" fillId="0" borderId="41" xfId="46" applyFont="1" applyBorder="1" applyAlignment="1">
      <alignment horizontal="left" vertical="center" wrapText="1"/>
      <protection locked="0"/>
    </xf>
    <xf numFmtId="0" fontId="4" fillId="0" borderId="41" xfId="46" applyFont="1" applyBorder="1" applyAlignment="1">
      <alignment horizontal="left" vertical="center"/>
      <protection locked="0"/>
    </xf>
    <xf numFmtId="0" fontId="4" fillId="0" borderId="42" xfId="46" applyFont="1" applyBorder="1" applyAlignment="1">
      <alignment horizontal="left" vertical="center" wrapText="1"/>
      <protection locked="0"/>
    </xf>
    <xf numFmtId="0" fontId="4" fillId="0" borderId="43" xfId="46" applyFont="1" applyBorder="1" applyAlignment="1">
      <alignment horizontal="left" vertical="center" wrapText="1"/>
      <protection locked="0"/>
    </xf>
    <xf numFmtId="0" fontId="4" fillId="0" borderId="44" xfId="46" applyFont="1" applyBorder="1" applyAlignment="1">
      <alignment horizontal="left" vertical="center" wrapText="1"/>
      <protection locked="0"/>
    </xf>
    <xf numFmtId="0" fontId="4" fillId="0" borderId="0" xfId="46" applyFont="1" applyBorder="1" applyAlignment="1">
      <alignment horizontal="left" vertical="top"/>
      <protection locked="0"/>
    </xf>
    <xf numFmtId="0" fontId="4" fillId="0" borderId="0" xfId="46" applyFont="1" applyBorder="1" applyAlignment="1">
      <alignment horizontal="center" vertical="top"/>
      <protection locked="0"/>
    </xf>
    <xf numFmtId="0" fontId="4" fillId="0" borderId="42" xfId="46" applyFont="1" applyBorder="1" applyAlignment="1">
      <alignment horizontal="left" vertical="center"/>
      <protection locked="0"/>
    </xf>
    <xf numFmtId="0" fontId="4" fillId="0" borderId="44" xfId="46" applyFont="1" applyBorder="1" applyAlignment="1">
      <alignment horizontal="left" vertical="center"/>
      <protection locked="0"/>
    </xf>
    <xf numFmtId="0" fontId="6" fillId="0" borderId="0" xfId="46" applyFont="1" applyAlignment="1">
      <alignment vertical="center"/>
      <protection locked="0"/>
    </xf>
    <xf numFmtId="0" fontId="11" fillId="0" borderId="0" xfId="46" applyFont="1" applyBorder="1" applyAlignment="1">
      <alignment vertical="center"/>
      <protection locked="0"/>
    </xf>
    <xf numFmtId="0" fontId="6" fillId="0" borderId="43" xfId="46" applyFont="1" applyBorder="1" applyAlignment="1">
      <alignment vertical="center"/>
      <protection locked="0"/>
    </xf>
    <xf numFmtId="0" fontId="11" fillId="0" borderId="43" xfId="46" applyFont="1" applyBorder="1" applyAlignment="1">
      <alignment vertical="center"/>
      <protection locked="0"/>
    </xf>
    <xf numFmtId="0" fontId="0" fillId="0" borderId="0" xfId="46" applyBorder="1" applyAlignment="1">
      <alignment vertical="top"/>
      <protection locked="0"/>
    </xf>
    <xf numFmtId="49" fontId="4" fillId="0" borderId="0" xfId="46" applyNumberFormat="1" applyFont="1" applyBorder="1" applyAlignment="1">
      <alignment horizontal="left" vertical="center"/>
      <protection locked="0"/>
    </xf>
    <xf numFmtId="0" fontId="0" fillId="0" borderId="43" xfId="46" applyBorder="1" applyAlignment="1">
      <alignment vertical="top"/>
      <protection locked="0"/>
    </xf>
    <xf numFmtId="0" fontId="4" fillId="0" borderId="38" xfId="46" applyFont="1" applyBorder="1" applyAlignment="1">
      <alignment horizontal="left" vertical="center" wrapText="1"/>
      <protection locked="0"/>
    </xf>
    <xf numFmtId="0" fontId="4" fillId="0" borderId="38" xfId="46" applyFont="1" applyBorder="1" applyAlignment="1">
      <alignment horizontal="left" vertical="center"/>
      <protection locked="0"/>
    </xf>
    <xf numFmtId="0" fontId="4" fillId="0" borderId="38" xfId="46" applyFont="1" applyBorder="1" applyAlignment="1">
      <alignment horizontal="center" vertical="center"/>
      <protection locked="0"/>
    </xf>
    <xf numFmtId="0" fontId="11" fillId="0" borderId="43" xfId="46" applyFont="1" applyBorder="1" applyAlignment="1">
      <alignment horizontal="left"/>
      <protection locked="0"/>
    </xf>
    <xf numFmtId="0" fontId="6" fillId="0" borderId="43" xfId="46" applyFont="1" applyBorder="1" applyAlignment="1">
      <alignment/>
      <protection locked="0"/>
    </xf>
    <xf numFmtId="0" fontId="0" fillId="0" borderId="40" xfId="46" applyFont="1" applyBorder="1" applyAlignment="1">
      <alignment vertical="top"/>
      <protection locked="0"/>
    </xf>
    <xf numFmtId="0" fontId="0" fillId="0" borderId="41" xfId="46" applyFont="1" applyBorder="1" applyAlignment="1">
      <alignment vertical="top"/>
      <protection locked="0"/>
    </xf>
    <xf numFmtId="0" fontId="0" fillId="0" borderId="0" xfId="46" applyFont="1" applyBorder="1" applyAlignment="1">
      <alignment horizontal="center" vertical="center"/>
      <protection locked="0"/>
    </xf>
    <xf numFmtId="0" fontId="0" fillId="0" borderId="0" xfId="46" applyFont="1" applyBorder="1" applyAlignment="1">
      <alignment horizontal="left" vertical="top"/>
      <protection locked="0"/>
    </xf>
    <xf numFmtId="0" fontId="0" fillId="0" borderId="42" xfId="46" applyFont="1" applyBorder="1" applyAlignment="1">
      <alignment vertical="top"/>
      <protection locked="0"/>
    </xf>
    <xf numFmtId="0" fontId="0" fillId="0" borderId="43" xfId="46" applyFont="1" applyBorder="1" applyAlignment="1">
      <alignment vertical="top"/>
      <protection locked="0"/>
    </xf>
    <xf numFmtId="0" fontId="0" fillId="0" borderId="44" xfId="46" applyFont="1" applyBorder="1" applyAlignment="1">
      <alignment vertical="top"/>
      <protection locked="0"/>
    </xf>
    <xf numFmtId="0" fontId="0" fillId="0" borderId="0" xfId="0" applyFont="1" applyAlignment="1">
      <alignment/>
    </xf>
    <xf numFmtId="4" fontId="94" fillId="0" borderId="0" xfId="0" applyNumberFormat="1" applyFont="1" applyAlignment="1">
      <alignment vertical="center"/>
    </xf>
    <xf numFmtId="0" fontId="94" fillId="0" borderId="0" xfId="0" applyFont="1" applyAlignment="1">
      <alignment vertical="center"/>
    </xf>
    <xf numFmtId="0" fontId="93" fillId="0" borderId="0" xfId="0" applyFont="1" applyAlignment="1">
      <alignment horizontal="left" vertical="center" wrapText="1"/>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1" fillId="0" borderId="0" xfId="0" applyNumberFormat="1" applyFont="1" applyAlignment="1">
      <alignment horizontal="right" vertical="center"/>
    </xf>
    <xf numFmtId="4" fontId="91" fillId="0" borderId="0" xfId="0" applyNumberFormat="1" applyFont="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92"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172" fontId="80" fillId="0" borderId="0" xfId="0" applyNumberFormat="1" applyFont="1" applyBorder="1" applyAlignment="1">
      <alignment horizontal="center" vertical="center"/>
    </xf>
    <xf numFmtId="0" fontId="80" fillId="0" borderId="0" xfId="0" applyFont="1" applyBorder="1" applyAlignment="1">
      <alignment vertical="center"/>
    </xf>
    <xf numFmtId="4" fontId="105" fillId="0" borderId="0" xfId="0" applyNumberFormat="1" applyFont="1" applyBorder="1" applyAlignment="1">
      <alignment vertical="center"/>
    </xf>
    <xf numFmtId="0" fontId="105" fillId="0" borderId="0" xfId="0" applyFont="1" applyAlignment="1">
      <alignment horizontal="left" vertical="top" wrapText="1"/>
    </xf>
    <xf numFmtId="0" fontId="80"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2"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80" fillId="0" borderId="0" xfId="0" applyFont="1" applyBorder="1" applyAlignment="1">
      <alignment horizontal="right" vertical="center"/>
    </xf>
    <xf numFmtId="0" fontId="104" fillId="33" borderId="0" xfId="36" applyFont="1" applyFill="1" applyAlignment="1">
      <alignment vertical="center"/>
    </xf>
    <xf numFmtId="0" fontId="90"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90" fillId="0" borderId="0" xfId="0" applyFont="1" applyAlignment="1">
      <alignment horizontal="left" vertical="center" wrapText="1"/>
    </xf>
    <xf numFmtId="0" fontId="4" fillId="0" borderId="0" xfId="46" applyFont="1" applyBorder="1" applyAlignment="1">
      <alignment horizontal="left" vertical="top"/>
      <protection locked="0"/>
    </xf>
    <xf numFmtId="0" fontId="4" fillId="0" borderId="0" xfId="46" applyFont="1" applyBorder="1" applyAlignment="1">
      <alignment horizontal="left" vertical="center"/>
      <protection locked="0"/>
    </xf>
    <xf numFmtId="0" fontId="7" fillId="0" borderId="0" xfId="46" applyFont="1" applyBorder="1" applyAlignment="1">
      <alignment horizontal="center" vertical="center" wrapText="1"/>
      <protection locked="0"/>
    </xf>
    <xf numFmtId="0" fontId="11" fillId="0" borderId="43" xfId="46" applyFont="1" applyBorder="1" applyAlignment="1">
      <alignment horizontal="left"/>
      <protection locked="0"/>
    </xf>
    <xf numFmtId="0" fontId="4" fillId="0" borderId="0" xfId="46" applyFont="1" applyBorder="1" applyAlignment="1">
      <alignment horizontal="left" vertical="center" wrapText="1"/>
      <protection locked="0"/>
    </xf>
    <xf numFmtId="0" fontId="7" fillId="0" borderId="0" xfId="46" applyFont="1" applyBorder="1" applyAlignment="1">
      <alignment horizontal="center" vertical="center"/>
      <protection locked="0"/>
    </xf>
    <xf numFmtId="49" fontId="4" fillId="0" borderId="0" xfId="46" applyNumberFormat="1" applyFont="1" applyBorder="1" applyAlignment="1">
      <alignment horizontal="left" vertical="center" wrapText="1"/>
      <protection locked="0"/>
    </xf>
    <xf numFmtId="0" fontId="11" fillId="0" borderId="43" xfId="46" applyFont="1" applyBorder="1" applyAlignment="1">
      <alignment horizontal="left" wrapText="1"/>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7526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6DEF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BF1D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DA22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75265.tmp" descr="C:\KROSplusData\System\Temp\rad75265.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6DEF1.tmp" descr="C:\KROSplusData\System\Temp\rad6DEF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BF1D1.tmp" descr="C:\KROSplusData\System\Temp\radBF1D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DA221.tmp" descr="C:\KROSplusData\System\Temp\radDA22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35" t="s">
        <v>0</v>
      </c>
      <c r="B1" s="236"/>
      <c r="C1" s="236"/>
      <c r="D1" s="237" t="s">
        <v>1</v>
      </c>
      <c r="E1" s="236"/>
      <c r="F1" s="236"/>
      <c r="G1" s="236"/>
      <c r="H1" s="236"/>
      <c r="I1" s="236"/>
      <c r="J1" s="236"/>
      <c r="K1" s="238" t="s">
        <v>712</v>
      </c>
      <c r="L1" s="238"/>
      <c r="M1" s="238"/>
      <c r="N1" s="238"/>
      <c r="O1" s="238"/>
      <c r="P1" s="238"/>
      <c r="Q1" s="238"/>
      <c r="R1" s="238"/>
      <c r="S1" s="238"/>
      <c r="T1" s="236"/>
      <c r="U1" s="236"/>
      <c r="V1" s="236"/>
      <c r="W1" s="238" t="s">
        <v>713</v>
      </c>
      <c r="X1" s="238"/>
      <c r="Y1" s="238"/>
      <c r="Z1" s="238"/>
      <c r="AA1" s="238"/>
      <c r="AB1" s="238"/>
      <c r="AC1" s="238"/>
      <c r="AD1" s="238"/>
      <c r="AE1" s="238"/>
      <c r="AF1" s="238"/>
      <c r="AG1" s="238"/>
      <c r="AH1" s="238"/>
      <c r="AI1" s="230"/>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322"/>
      <c r="AS2" s="322"/>
      <c r="AT2" s="322"/>
      <c r="AU2" s="322"/>
      <c r="AV2" s="322"/>
      <c r="AW2" s="322"/>
      <c r="AX2" s="322"/>
      <c r="AY2" s="322"/>
      <c r="AZ2" s="322"/>
      <c r="BA2" s="322"/>
      <c r="BB2" s="322"/>
      <c r="BC2" s="322"/>
      <c r="BD2" s="322"/>
      <c r="BE2" s="322"/>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350" t="s">
        <v>14</v>
      </c>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2"/>
      <c r="AQ5" s="24"/>
      <c r="BE5" s="348" t="s">
        <v>15</v>
      </c>
      <c r="BS5" s="17" t="s">
        <v>6</v>
      </c>
    </row>
    <row r="6" spans="2:71" ht="36.75" customHeight="1">
      <c r="B6" s="21"/>
      <c r="C6" s="22"/>
      <c r="D6" s="29" t="s">
        <v>16</v>
      </c>
      <c r="E6" s="22"/>
      <c r="F6" s="22"/>
      <c r="G6" s="22"/>
      <c r="H6" s="22"/>
      <c r="I6" s="22"/>
      <c r="J6" s="22"/>
      <c r="K6" s="352" t="s">
        <v>17</v>
      </c>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22"/>
      <c r="AQ6" s="24"/>
      <c r="BE6" s="322"/>
      <c r="BS6" s="17" t="s">
        <v>6</v>
      </c>
    </row>
    <row r="7" spans="2:71" ht="14.25" customHeight="1">
      <c r="B7" s="21"/>
      <c r="C7" s="22"/>
      <c r="D7" s="30" t="s">
        <v>18</v>
      </c>
      <c r="E7" s="22"/>
      <c r="F7" s="22"/>
      <c r="G7" s="22"/>
      <c r="H7" s="22"/>
      <c r="I7" s="22"/>
      <c r="J7" s="22"/>
      <c r="K7" s="28"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20</v>
      </c>
      <c r="AL7" s="22"/>
      <c r="AM7" s="22"/>
      <c r="AN7" s="28" t="s">
        <v>21</v>
      </c>
      <c r="AO7" s="22"/>
      <c r="AP7" s="22"/>
      <c r="AQ7" s="24"/>
      <c r="BE7" s="322"/>
      <c r="BS7" s="17" t="s">
        <v>6</v>
      </c>
    </row>
    <row r="8" spans="2:71" ht="14.25" customHeight="1">
      <c r="B8" s="21"/>
      <c r="C8" s="22"/>
      <c r="D8" s="30" t="s">
        <v>22</v>
      </c>
      <c r="E8" s="22"/>
      <c r="F8" s="22"/>
      <c r="G8" s="22"/>
      <c r="H8" s="22"/>
      <c r="I8" s="22"/>
      <c r="J8" s="22"/>
      <c r="K8" s="28"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24</v>
      </c>
      <c r="AL8" s="22"/>
      <c r="AM8" s="22"/>
      <c r="AN8" s="31" t="s">
        <v>25</v>
      </c>
      <c r="AO8" s="22"/>
      <c r="AP8" s="22"/>
      <c r="AQ8" s="24"/>
      <c r="BE8" s="322"/>
      <c r="BS8" s="17" t="s">
        <v>6</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22"/>
      <c r="BS9" s="17" t="s">
        <v>6</v>
      </c>
    </row>
    <row r="10" spans="2:71" ht="14.25" customHeight="1">
      <c r="B10" s="21"/>
      <c r="C10" s="22"/>
      <c r="D10" s="30" t="s">
        <v>26</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27</v>
      </c>
      <c r="AL10" s="22"/>
      <c r="AM10" s="22"/>
      <c r="AN10" s="28" t="s">
        <v>28</v>
      </c>
      <c r="AO10" s="22"/>
      <c r="AP10" s="22"/>
      <c r="AQ10" s="24"/>
      <c r="BE10" s="322"/>
      <c r="BS10" s="17" t="s">
        <v>29</v>
      </c>
    </row>
    <row r="11" spans="2:71" ht="18" customHeight="1">
      <c r="B11" s="21"/>
      <c r="C11" s="22"/>
      <c r="D11" s="22"/>
      <c r="E11" s="28" t="s">
        <v>30</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31</v>
      </c>
      <c r="AL11" s="22"/>
      <c r="AM11" s="22"/>
      <c r="AN11" s="28" t="s">
        <v>21</v>
      </c>
      <c r="AO11" s="22"/>
      <c r="AP11" s="22"/>
      <c r="AQ11" s="24"/>
      <c r="BE11" s="322"/>
      <c r="BS11" s="17" t="s">
        <v>29</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22"/>
      <c r="BS12" s="17" t="s">
        <v>29</v>
      </c>
    </row>
    <row r="13" spans="2:71" ht="14.25" customHeight="1">
      <c r="B13" s="21"/>
      <c r="C13" s="22"/>
      <c r="D13" s="30" t="s">
        <v>32</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27</v>
      </c>
      <c r="AL13" s="22"/>
      <c r="AM13" s="22"/>
      <c r="AN13" s="32" t="s">
        <v>33</v>
      </c>
      <c r="AO13" s="22"/>
      <c r="AP13" s="22"/>
      <c r="AQ13" s="24"/>
      <c r="BE13" s="322"/>
      <c r="BS13" s="17" t="s">
        <v>29</v>
      </c>
    </row>
    <row r="14" spans="2:71" ht="15">
      <c r="B14" s="21"/>
      <c r="C14" s="22"/>
      <c r="D14" s="22"/>
      <c r="E14" s="353" t="s">
        <v>33</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0" t="s">
        <v>31</v>
      </c>
      <c r="AL14" s="22"/>
      <c r="AM14" s="22"/>
      <c r="AN14" s="32" t="s">
        <v>33</v>
      </c>
      <c r="AO14" s="22"/>
      <c r="AP14" s="22"/>
      <c r="AQ14" s="24"/>
      <c r="BE14" s="322"/>
      <c r="BS14" s="17" t="s">
        <v>29</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22"/>
      <c r="BS15" s="17" t="s">
        <v>4</v>
      </c>
    </row>
    <row r="16" spans="2:71" ht="14.25" customHeight="1">
      <c r="B16" s="21"/>
      <c r="C16" s="22"/>
      <c r="D16" s="30" t="s">
        <v>34</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27</v>
      </c>
      <c r="AL16" s="22"/>
      <c r="AM16" s="22"/>
      <c r="AN16" s="28" t="s">
        <v>35</v>
      </c>
      <c r="AO16" s="22"/>
      <c r="AP16" s="22"/>
      <c r="AQ16" s="24"/>
      <c r="BE16" s="322"/>
      <c r="BS16" s="17" t="s">
        <v>4</v>
      </c>
    </row>
    <row r="17" spans="2:71" ht="18" customHeight="1">
      <c r="B17" s="21"/>
      <c r="C17" s="22"/>
      <c r="D17" s="22"/>
      <c r="E17" s="28"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31</v>
      </c>
      <c r="AL17" s="22"/>
      <c r="AM17" s="22"/>
      <c r="AN17" s="28" t="s">
        <v>37</v>
      </c>
      <c r="AO17" s="22"/>
      <c r="AP17" s="22"/>
      <c r="AQ17" s="24"/>
      <c r="BE17" s="322"/>
      <c r="BS17" s="17" t="s">
        <v>38</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22"/>
      <c r="BS18" s="17" t="s">
        <v>39</v>
      </c>
    </row>
    <row r="19" spans="2:71" ht="14.25" customHeight="1">
      <c r="B19" s="21"/>
      <c r="C19" s="22"/>
      <c r="D19" s="30"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22"/>
      <c r="BS19" s="17" t="s">
        <v>39</v>
      </c>
    </row>
    <row r="20" spans="2:71" ht="22.5" customHeight="1">
      <c r="B20" s="21"/>
      <c r="C20" s="22"/>
      <c r="D20" s="22"/>
      <c r="E20" s="354" t="s">
        <v>21</v>
      </c>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22"/>
      <c r="AP20" s="22"/>
      <c r="AQ20" s="24"/>
      <c r="BE20" s="322"/>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22"/>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322"/>
    </row>
    <row r="23" spans="2:57" s="1" customFormat="1" ht="25.5" customHeight="1">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55">
        <f>ROUND(AG51,0)</f>
        <v>0</v>
      </c>
      <c r="AL23" s="356"/>
      <c r="AM23" s="356"/>
      <c r="AN23" s="356"/>
      <c r="AO23" s="356"/>
      <c r="AP23" s="35"/>
      <c r="AQ23" s="38"/>
      <c r="BE23" s="339"/>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339"/>
    </row>
    <row r="25" spans="2:57" s="1" customFormat="1" ht="13.5">
      <c r="B25" s="34"/>
      <c r="C25" s="35"/>
      <c r="D25" s="35"/>
      <c r="E25" s="35"/>
      <c r="F25" s="35"/>
      <c r="G25" s="35"/>
      <c r="H25" s="35"/>
      <c r="I25" s="35"/>
      <c r="J25" s="35"/>
      <c r="K25" s="35"/>
      <c r="L25" s="357" t="s">
        <v>42</v>
      </c>
      <c r="M25" s="344"/>
      <c r="N25" s="344"/>
      <c r="O25" s="344"/>
      <c r="P25" s="35"/>
      <c r="Q25" s="35"/>
      <c r="R25" s="35"/>
      <c r="S25" s="35"/>
      <c r="T25" s="35"/>
      <c r="U25" s="35"/>
      <c r="V25" s="35"/>
      <c r="W25" s="357" t="s">
        <v>43</v>
      </c>
      <c r="X25" s="344"/>
      <c r="Y25" s="344"/>
      <c r="Z25" s="344"/>
      <c r="AA25" s="344"/>
      <c r="AB25" s="344"/>
      <c r="AC25" s="344"/>
      <c r="AD25" s="344"/>
      <c r="AE25" s="344"/>
      <c r="AF25" s="35"/>
      <c r="AG25" s="35"/>
      <c r="AH25" s="35"/>
      <c r="AI25" s="35"/>
      <c r="AJ25" s="35"/>
      <c r="AK25" s="357" t="s">
        <v>44</v>
      </c>
      <c r="AL25" s="344"/>
      <c r="AM25" s="344"/>
      <c r="AN25" s="344"/>
      <c r="AO25" s="344"/>
      <c r="AP25" s="35"/>
      <c r="AQ25" s="38"/>
      <c r="BE25" s="339"/>
    </row>
    <row r="26" spans="2:57" s="2" customFormat="1" ht="14.25" customHeight="1">
      <c r="B26" s="40"/>
      <c r="C26" s="41"/>
      <c r="D26" s="42" t="s">
        <v>45</v>
      </c>
      <c r="E26" s="41"/>
      <c r="F26" s="42" t="s">
        <v>46</v>
      </c>
      <c r="G26" s="41"/>
      <c r="H26" s="41"/>
      <c r="I26" s="41"/>
      <c r="J26" s="41"/>
      <c r="K26" s="41"/>
      <c r="L26" s="345">
        <v>0.21</v>
      </c>
      <c r="M26" s="346"/>
      <c r="N26" s="346"/>
      <c r="O26" s="346"/>
      <c r="P26" s="41"/>
      <c r="Q26" s="41"/>
      <c r="R26" s="41"/>
      <c r="S26" s="41"/>
      <c r="T26" s="41"/>
      <c r="U26" s="41"/>
      <c r="V26" s="41"/>
      <c r="W26" s="347">
        <f>ROUND(AZ51,0)</f>
        <v>0</v>
      </c>
      <c r="X26" s="346"/>
      <c r="Y26" s="346"/>
      <c r="Z26" s="346"/>
      <c r="AA26" s="346"/>
      <c r="AB26" s="346"/>
      <c r="AC26" s="346"/>
      <c r="AD26" s="346"/>
      <c r="AE26" s="346"/>
      <c r="AF26" s="41"/>
      <c r="AG26" s="41"/>
      <c r="AH26" s="41"/>
      <c r="AI26" s="41"/>
      <c r="AJ26" s="41"/>
      <c r="AK26" s="347">
        <f>ROUND(AV51,0)</f>
        <v>0</v>
      </c>
      <c r="AL26" s="346"/>
      <c r="AM26" s="346"/>
      <c r="AN26" s="346"/>
      <c r="AO26" s="346"/>
      <c r="AP26" s="41"/>
      <c r="AQ26" s="43"/>
      <c r="BE26" s="349"/>
    </row>
    <row r="27" spans="2:57" s="2" customFormat="1" ht="14.25" customHeight="1">
      <c r="B27" s="40"/>
      <c r="C27" s="41"/>
      <c r="D27" s="41"/>
      <c r="E27" s="41"/>
      <c r="F27" s="42" t="s">
        <v>47</v>
      </c>
      <c r="G27" s="41"/>
      <c r="H27" s="41"/>
      <c r="I27" s="41"/>
      <c r="J27" s="41"/>
      <c r="K27" s="41"/>
      <c r="L27" s="345">
        <v>0.15</v>
      </c>
      <c r="M27" s="346"/>
      <c r="N27" s="346"/>
      <c r="O27" s="346"/>
      <c r="P27" s="41"/>
      <c r="Q27" s="41"/>
      <c r="R27" s="41"/>
      <c r="S27" s="41"/>
      <c r="T27" s="41"/>
      <c r="U27" s="41"/>
      <c r="V27" s="41"/>
      <c r="W27" s="347">
        <f>ROUND(BA51,0)</f>
        <v>0</v>
      </c>
      <c r="X27" s="346"/>
      <c r="Y27" s="346"/>
      <c r="Z27" s="346"/>
      <c r="AA27" s="346"/>
      <c r="AB27" s="346"/>
      <c r="AC27" s="346"/>
      <c r="AD27" s="346"/>
      <c r="AE27" s="346"/>
      <c r="AF27" s="41"/>
      <c r="AG27" s="41"/>
      <c r="AH27" s="41"/>
      <c r="AI27" s="41"/>
      <c r="AJ27" s="41"/>
      <c r="AK27" s="347">
        <f>ROUND(AW51,0)</f>
        <v>0</v>
      </c>
      <c r="AL27" s="346"/>
      <c r="AM27" s="346"/>
      <c r="AN27" s="346"/>
      <c r="AO27" s="346"/>
      <c r="AP27" s="41"/>
      <c r="AQ27" s="43"/>
      <c r="BE27" s="349"/>
    </row>
    <row r="28" spans="2:57" s="2" customFormat="1" ht="14.25" customHeight="1" hidden="1">
      <c r="B28" s="40"/>
      <c r="C28" s="41"/>
      <c r="D28" s="41"/>
      <c r="E28" s="41"/>
      <c r="F28" s="42" t="s">
        <v>48</v>
      </c>
      <c r="G28" s="41"/>
      <c r="H28" s="41"/>
      <c r="I28" s="41"/>
      <c r="J28" s="41"/>
      <c r="K28" s="41"/>
      <c r="L28" s="345">
        <v>0.21</v>
      </c>
      <c r="M28" s="346"/>
      <c r="N28" s="346"/>
      <c r="O28" s="346"/>
      <c r="P28" s="41"/>
      <c r="Q28" s="41"/>
      <c r="R28" s="41"/>
      <c r="S28" s="41"/>
      <c r="T28" s="41"/>
      <c r="U28" s="41"/>
      <c r="V28" s="41"/>
      <c r="W28" s="347">
        <f>ROUND(BB51,0)</f>
        <v>0</v>
      </c>
      <c r="X28" s="346"/>
      <c r="Y28" s="346"/>
      <c r="Z28" s="346"/>
      <c r="AA28" s="346"/>
      <c r="AB28" s="346"/>
      <c r="AC28" s="346"/>
      <c r="AD28" s="346"/>
      <c r="AE28" s="346"/>
      <c r="AF28" s="41"/>
      <c r="AG28" s="41"/>
      <c r="AH28" s="41"/>
      <c r="AI28" s="41"/>
      <c r="AJ28" s="41"/>
      <c r="AK28" s="347">
        <v>0</v>
      </c>
      <c r="AL28" s="346"/>
      <c r="AM28" s="346"/>
      <c r="AN28" s="346"/>
      <c r="AO28" s="346"/>
      <c r="AP28" s="41"/>
      <c r="AQ28" s="43"/>
      <c r="BE28" s="349"/>
    </row>
    <row r="29" spans="2:57" s="2" customFormat="1" ht="14.25" customHeight="1" hidden="1">
      <c r="B29" s="40"/>
      <c r="C29" s="41"/>
      <c r="D29" s="41"/>
      <c r="E29" s="41"/>
      <c r="F29" s="42" t="s">
        <v>49</v>
      </c>
      <c r="G29" s="41"/>
      <c r="H29" s="41"/>
      <c r="I29" s="41"/>
      <c r="J29" s="41"/>
      <c r="K29" s="41"/>
      <c r="L29" s="345">
        <v>0.15</v>
      </c>
      <c r="M29" s="346"/>
      <c r="N29" s="346"/>
      <c r="O29" s="346"/>
      <c r="P29" s="41"/>
      <c r="Q29" s="41"/>
      <c r="R29" s="41"/>
      <c r="S29" s="41"/>
      <c r="T29" s="41"/>
      <c r="U29" s="41"/>
      <c r="V29" s="41"/>
      <c r="W29" s="347">
        <f>ROUND(BC51,0)</f>
        <v>0</v>
      </c>
      <c r="X29" s="346"/>
      <c r="Y29" s="346"/>
      <c r="Z29" s="346"/>
      <c r="AA29" s="346"/>
      <c r="AB29" s="346"/>
      <c r="AC29" s="346"/>
      <c r="AD29" s="346"/>
      <c r="AE29" s="346"/>
      <c r="AF29" s="41"/>
      <c r="AG29" s="41"/>
      <c r="AH29" s="41"/>
      <c r="AI29" s="41"/>
      <c r="AJ29" s="41"/>
      <c r="AK29" s="347">
        <v>0</v>
      </c>
      <c r="AL29" s="346"/>
      <c r="AM29" s="346"/>
      <c r="AN29" s="346"/>
      <c r="AO29" s="346"/>
      <c r="AP29" s="41"/>
      <c r="AQ29" s="43"/>
      <c r="BE29" s="349"/>
    </row>
    <row r="30" spans="2:57" s="2" customFormat="1" ht="14.25" customHeight="1" hidden="1">
      <c r="B30" s="40"/>
      <c r="C30" s="41"/>
      <c r="D30" s="41"/>
      <c r="E30" s="41"/>
      <c r="F30" s="42" t="s">
        <v>50</v>
      </c>
      <c r="G30" s="41"/>
      <c r="H30" s="41"/>
      <c r="I30" s="41"/>
      <c r="J30" s="41"/>
      <c r="K30" s="41"/>
      <c r="L30" s="345">
        <v>0</v>
      </c>
      <c r="M30" s="346"/>
      <c r="N30" s="346"/>
      <c r="O30" s="346"/>
      <c r="P30" s="41"/>
      <c r="Q30" s="41"/>
      <c r="R30" s="41"/>
      <c r="S30" s="41"/>
      <c r="T30" s="41"/>
      <c r="U30" s="41"/>
      <c r="V30" s="41"/>
      <c r="W30" s="347">
        <f>ROUND(BD51,0)</f>
        <v>0</v>
      </c>
      <c r="X30" s="346"/>
      <c r="Y30" s="346"/>
      <c r="Z30" s="346"/>
      <c r="AA30" s="346"/>
      <c r="AB30" s="346"/>
      <c r="AC30" s="346"/>
      <c r="AD30" s="346"/>
      <c r="AE30" s="346"/>
      <c r="AF30" s="41"/>
      <c r="AG30" s="41"/>
      <c r="AH30" s="41"/>
      <c r="AI30" s="41"/>
      <c r="AJ30" s="41"/>
      <c r="AK30" s="347">
        <v>0</v>
      </c>
      <c r="AL30" s="346"/>
      <c r="AM30" s="346"/>
      <c r="AN30" s="346"/>
      <c r="AO30" s="346"/>
      <c r="AP30" s="41"/>
      <c r="AQ30" s="43"/>
      <c r="BE30" s="349"/>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339"/>
    </row>
    <row r="32" spans="2:57" s="1" customFormat="1" ht="25.5" customHeight="1">
      <c r="B32" s="34"/>
      <c r="C32" s="44"/>
      <c r="D32" s="45" t="s">
        <v>51</v>
      </c>
      <c r="E32" s="46"/>
      <c r="F32" s="46"/>
      <c r="G32" s="46"/>
      <c r="H32" s="46"/>
      <c r="I32" s="46"/>
      <c r="J32" s="46"/>
      <c r="K32" s="46"/>
      <c r="L32" s="46"/>
      <c r="M32" s="46"/>
      <c r="N32" s="46"/>
      <c r="O32" s="46"/>
      <c r="P32" s="46"/>
      <c r="Q32" s="46"/>
      <c r="R32" s="46"/>
      <c r="S32" s="46"/>
      <c r="T32" s="47" t="s">
        <v>52</v>
      </c>
      <c r="U32" s="46"/>
      <c r="V32" s="46"/>
      <c r="W32" s="46"/>
      <c r="X32" s="332" t="s">
        <v>53</v>
      </c>
      <c r="Y32" s="333"/>
      <c r="Z32" s="333"/>
      <c r="AA32" s="333"/>
      <c r="AB32" s="333"/>
      <c r="AC32" s="46"/>
      <c r="AD32" s="46"/>
      <c r="AE32" s="46"/>
      <c r="AF32" s="46"/>
      <c r="AG32" s="46"/>
      <c r="AH32" s="46"/>
      <c r="AI32" s="46"/>
      <c r="AJ32" s="46"/>
      <c r="AK32" s="334">
        <f>SUM(AK23:AK30)</f>
        <v>0</v>
      </c>
      <c r="AL32" s="333"/>
      <c r="AM32" s="333"/>
      <c r="AN32" s="333"/>
      <c r="AO32" s="335"/>
      <c r="AP32" s="44"/>
      <c r="AQ32" s="48"/>
      <c r="BE32" s="339"/>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54</v>
      </c>
      <c r="AR39" s="34"/>
    </row>
    <row r="40" spans="2:44" s="1" customFormat="1" ht="6.75" customHeight="1">
      <c r="B40" s="34"/>
      <c r="AR40" s="34"/>
    </row>
    <row r="41" spans="2:44" s="3" customFormat="1" ht="14.25" customHeight="1">
      <c r="B41" s="55"/>
      <c r="C41" s="56" t="s">
        <v>13</v>
      </c>
      <c r="L41" s="3" t="str">
        <f>K5</f>
        <v>B-18-014</v>
      </c>
      <c r="AR41" s="55"/>
    </row>
    <row r="42" spans="2:44" s="4" customFormat="1" ht="36.75" customHeight="1">
      <c r="B42" s="57"/>
      <c r="C42" s="58" t="s">
        <v>16</v>
      </c>
      <c r="L42" s="336" t="str">
        <f>K6</f>
        <v>Rekonstrukce povrchu hřiště s běžeckou drahou, ZŠ Školní, Chomutov</v>
      </c>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R42" s="57"/>
    </row>
    <row r="43" spans="2:44" s="1" customFormat="1" ht="6.75" customHeight="1">
      <c r="B43" s="34"/>
      <c r="AR43" s="34"/>
    </row>
    <row r="44" spans="2:44" s="1" customFormat="1" ht="15">
      <c r="B44" s="34"/>
      <c r="C44" s="56" t="s">
        <v>22</v>
      </c>
      <c r="L44" s="59" t="str">
        <f>IF(K8="","",K8)</f>
        <v>Sportovní areál ZŠ Školní Chomutov</v>
      </c>
      <c r="AI44" s="56" t="s">
        <v>24</v>
      </c>
      <c r="AM44" s="338" t="str">
        <f>IF(AN8="","",AN8)</f>
        <v>28.8.2018</v>
      </c>
      <c r="AN44" s="339"/>
      <c r="AR44" s="34"/>
    </row>
    <row r="45" spans="2:44" s="1" customFormat="1" ht="6.75" customHeight="1">
      <c r="B45" s="34"/>
      <c r="AR45" s="34"/>
    </row>
    <row r="46" spans="2:56" s="1" customFormat="1" ht="15">
      <c r="B46" s="34"/>
      <c r="C46" s="56" t="s">
        <v>26</v>
      </c>
      <c r="L46" s="3" t="str">
        <f>IF(E11="","",E11)</f>
        <v>Statutární město Chomutov</v>
      </c>
      <c r="AI46" s="56" t="s">
        <v>34</v>
      </c>
      <c r="AM46" s="340" t="str">
        <f>IF(E17="","",E17)</f>
        <v>Beniksport s.r.o.</v>
      </c>
      <c r="AN46" s="339"/>
      <c r="AO46" s="339"/>
      <c r="AP46" s="339"/>
      <c r="AR46" s="34"/>
      <c r="AS46" s="341" t="s">
        <v>55</v>
      </c>
      <c r="AT46" s="342"/>
      <c r="AU46" s="61"/>
      <c r="AV46" s="61"/>
      <c r="AW46" s="61"/>
      <c r="AX46" s="61"/>
      <c r="AY46" s="61"/>
      <c r="AZ46" s="61"/>
      <c r="BA46" s="61"/>
      <c r="BB46" s="61"/>
      <c r="BC46" s="61"/>
      <c r="BD46" s="62"/>
    </row>
    <row r="47" spans="2:56" s="1" customFormat="1" ht="15">
      <c r="B47" s="34"/>
      <c r="C47" s="56" t="s">
        <v>32</v>
      </c>
      <c r="L47" s="3">
        <f>IF(E14="Vyplň údaj","",E14)</f>
      </c>
      <c r="AR47" s="34"/>
      <c r="AS47" s="343"/>
      <c r="AT47" s="344"/>
      <c r="AU47" s="35"/>
      <c r="AV47" s="35"/>
      <c r="AW47" s="35"/>
      <c r="AX47" s="35"/>
      <c r="AY47" s="35"/>
      <c r="AZ47" s="35"/>
      <c r="BA47" s="35"/>
      <c r="BB47" s="35"/>
      <c r="BC47" s="35"/>
      <c r="BD47" s="64"/>
    </row>
    <row r="48" spans="2:56" s="1" customFormat="1" ht="10.5" customHeight="1">
      <c r="B48" s="34"/>
      <c r="AR48" s="34"/>
      <c r="AS48" s="343"/>
      <c r="AT48" s="344"/>
      <c r="AU48" s="35"/>
      <c r="AV48" s="35"/>
      <c r="AW48" s="35"/>
      <c r="AX48" s="35"/>
      <c r="AY48" s="35"/>
      <c r="AZ48" s="35"/>
      <c r="BA48" s="35"/>
      <c r="BB48" s="35"/>
      <c r="BC48" s="35"/>
      <c r="BD48" s="64"/>
    </row>
    <row r="49" spans="2:56" s="1" customFormat="1" ht="29.25" customHeight="1">
      <c r="B49" s="34"/>
      <c r="C49" s="326" t="s">
        <v>56</v>
      </c>
      <c r="D49" s="327"/>
      <c r="E49" s="327"/>
      <c r="F49" s="327"/>
      <c r="G49" s="327"/>
      <c r="H49" s="65"/>
      <c r="I49" s="328" t="s">
        <v>57</v>
      </c>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9" t="s">
        <v>58</v>
      </c>
      <c r="AH49" s="327"/>
      <c r="AI49" s="327"/>
      <c r="AJ49" s="327"/>
      <c r="AK49" s="327"/>
      <c r="AL49" s="327"/>
      <c r="AM49" s="327"/>
      <c r="AN49" s="328" t="s">
        <v>59</v>
      </c>
      <c r="AO49" s="327"/>
      <c r="AP49" s="327"/>
      <c r="AQ49" s="66" t="s">
        <v>60</v>
      </c>
      <c r="AR49" s="34"/>
      <c r="AS49" s="67" t="s">
        <v>61</v>
      </c>
      <c r="AT49" s="68" t="s">
        <v>62</v>
      </c>
      <c r="AU49" s="68" t="s">
        <v>63</v>
      </c>
      <c r="AV49" s="68" t="s">
        <v>64</v>
      </c>
      <c r="AW49" s="68" t="s">
        <v>65</v>
      </c>
      <c r="AX49" s="68" t="s">
        <v>66</v>
      </c>
      <c r="AY49" s="68" t="s">
        <v>67</v>
      </c>
      <c r="AZ49" s="68" t="s">
        <v>68</v>
      </c>
      <c r="BA49" s="68" t="s">
        <v>69</v>
      </c>
      <c r="BB49" s="68" t="s">
        <v>70</v>
      </c>
      <c r="BC49" s="68" t="s">
        <v>71</v>
      </c>
      <c r="BD49" s="69" t="s">
        <v>72</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73</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330">
        <f>ROUND(SUM(AG52:AG54),0)</f>
        <v>0</v>
      </c>
      <c r="AH51" s="330"/>
      <c r="AI51" s="330"/>
      <c r="AJ51" s="330"/>
      <c r="AK51" s="330"/>
      <c r="AL51" s="330"/>
      <c r="AM51" s="330"/>
      <c r="AN51" s="331">
        <f>SUM(AG51,AT51)</f>
        <v>0</v>
      </c>
      <c r="AO51" s="331"/>
      <c r="AP51" s="331"/>
      <c r="AQ51" s="73" t="s">
        <v>21</v>
      </c>
      <c r="AR51" s="57"/>
      <c r="AS51" s="74">
        <f>ROUND(SUM(AS52:AS54),0)</f>
        <v>0</v>
      </c>
      <c r="AT51" s="75">
        <f>ROUND(SUM(AV51:AW51),0)</f>
        <v>0</v>
      </c>
      <c r="AU51" s="76">
        <f>ROUND(SUM(AU52:AU54),5)</f>
        <v>0</v>
      </c>
      <c r="AV51" s="75">
        <f>ROUND(AZ51*L26,0)</f>
        <v>0</v>
      </c>
      <c r="AW51" s="75">
        <f>ROUND(BA51*L27,0)</f>
        <v>0</v>
      </c>
      <c r="AX51" s="75">
        <f>ROUND(BB51*L26,0)</f>
        <v>0</v>
      </c>
      <c r="AY51" s="75">
        <f>ROUND(BC51*L27,0)</f>
        <v>0</v>
      </c>
      <c r="AZ51" s="75">
        <f>ROUND(SUM(AZ52:AZ54),0)</f>
        <v>0</v>
      </c>
      <c r="BA51" s="75">
        <f>ROUND(SUM(BA52:BA54),0)</f>
        <v>0</v>
      </c>
      <c r="BB51" s="75">
        <f>ROUND(SUM(BB52:BB54),0)</f>
        <v>0</v>
      </c>
      <c r="BC51" s="75">
        <f>ROUND(SUM(BC52:BC54),0)</f>
        <v>0</v>
      </c>
      <c r="BD51" s="77">
        <f>ROUND(SUM(BD52:BD54),0)</f>
        <v>0</v>
      </c>
      <c r="BS51" s="58" t="s">
        <v>74</v>
      </c>
      <c r="BT51" s="58" t="s">
        <v>75</v>
      </c>
      <c r="BU51" s="78" t="s">
        <v>76</v>
      </c>
      <c r="BV51" s="58" t="s">
        <v>77</v>
      </c>
      <c r="BW51" s="58" t="s">
        <v>5</v>
      </c>
      <c r="BX51" s="58" t="s">
        <v>78</v>
      </c>
      <c r="CL51" s="58" t="s">
        <v>19</v>
      </c>
    </row>
    <row r="52" spans="1:91" s="5" customFormat="1" ht="27" customHeight="1">
      <c r="A52" s="231" t="s">
        <v>714</v>
      </c>
      <c r="B52" s="79"/>
      <c r="C52" s="80"/>
      <c r="D52" s="325" t="s">
        <v>79</v>
      </c>
      <c r="E52" s="324"/>
      <c r="F52" s="324"/>
      <c r="G52" s="324"/>
      <c r="H52" s="324"/>
      <c r="I52" s="81"/>
      <c r="J52" s="325" t="s">
        <v>80</v>
      </c>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3">
        <f>'SO01 - Rekonstrukce hřiště'!J27</f>
        <v>0</v>
      </c>
      <c r="AH52" s="324"/>
      <c r="AI52" s="324"/>
      <c r="AJ52" s="324"/>
      <c r="AK52" s="324"/>
      <c r="AL52" s="324"/>
      <c r="AM52" s="324"/>
      <c r="AN52" s="323">
        <f>SUM(AG52,AT52)</f>
        <v>0</v>
      </c>
      <c r="AO52" s="324"/>
      <c r="AP52" s="324"/>
      <c r="AQ52" s="82" t="s">
        <v>81</v>
      </c>
      <c r="AR52" s="79"/>
      <c r="AS52" s="83">
        <v>0</v>
      </c>
      <c r="AT52" s="84">
        <f>ROUND(SUM(AV52:AW52),0)</f>
        <v>0</v>
      </c>
      <c r="AU52" s="85">
        <f>'SO01 - Rekonstrukce hřiště'!P101</f>
        <v>0</v>
      </c>
      <c r="AV52" s="84">
        <f>'SO01 - Rekonstrukce hřiště'!J30</f>
        <v>0</v>
      </c>
      <c r="AW52" s="84">
        <f>'SO01 - Rekonstrukce hřiště'!J31</f>
        <v>0</v>
      </c>
      <c r="AX52" s="84">
        <f>'SO01 - Rekonstrukce hřiště'!J32</f>
        <v>0</v>
      </c>
      <c r="AY52" s="84">
        <f>'SO01 - Rekonstrukce hřiště'!J33</f>
        <v>0</v>
      </c>
      <c r="AZ52" s="84">
        <f>'SO01 - Rekonstrukce hřiště'!F30</f>
        <v>0</v>
      </c>
      <c r="BA52" s="84">
        <f>'SO01 - Rekonstrukce hřiště'!F31</f>
        <v>0</v>
      </c>
      <c r="BB52" s="84">
        <f>'SO01 - Rekonstrukce hřiště'!F32</f>
        <v>0</v>
      </c>
      <c r="BC52" s="84">
        <f>'SO01 - Rekonstrukce hřiště'!F33</f>
        <v>0</v>
      </c>
      <c r="BD52" s="86">
        <f>'SO01 - Rekonstrukce hřiště'!F34</f>
        <v>0</v>
      </c>
      <c r="BT52" s="87" t="s">
        <v>39</v>
      </c>
      <c r="BV52" s="87" t="s">
        <v>77</v>
      </c>
      <c r="BW52" s="87" t="s">
        <v>82</v>
      </c>
      <c r="BX52" s="87" t="s">
        <v>5</v>
      </c>
      <c r="CL52" s="87" t="s">
        <v>19</v>
      </c>
      <c r="CM52" s="87" t="s">
        <v>83</v>
      </c>
    </row>
    <row r="53" spans="1:91" s="5" customFormat="1" ht="27" customHeight="1">
      <c r="A53" s="231" t="s">
        <v>714</v>
      </c>
      <c r="B53" s="79"/>
      <c r="C53" s="80"/>
      <c r="D53" s="325" t="s">
        <v>84</v>
      </c>
      <c r="E53" s="324"/>
      <c r="F53" s="324"/>
      <c r="G53" s="324"/>
      <c r="H53" s="324"/>
      <c r="I53" s="81"/>
      <c r="J53" s="325" t="s">
        <v>85</v>
      </c>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3">
        <f>'SO02 - Rekonstrukce běžec...'!J27</f>
        <v>0</v>
      </c>
      <c r="AH53" s="324"/>
      <c r="AI53" s="324"/>
      <c r="AJ53" s="324"/>
      <c r="AK53" s="324"/>
      <c r="AL53" s="324"/>
      <c r="AM53" s="324"/>
      <c r="AN53" s="323">
        <f>SUM(AG53,AT53)</f>
        <v>0</v>
      </c>
      <c r="AO53" s="324"/>
      <c r="AP53" s="324"/>
      <c r="AQ53" s="82" t="s">
        <v>81</v>
      </c>
      <c r="AR53" s="79"/>
      <c r="AS53" s="83">
        <v>0</v>
      </c>
      <c r="AT53" s="84">
        <f>ROUND(SUM(AV53:AW53),0)</f>
        <v>0</v>
      </c>
      <c r="AU53" s="85">
        <f>'SO02 - Rekonstrukce běžec...'!P102</f>
        <v>0</v>
      </c>
      <c r="AV53" s="84">
        <f>'SO02 - Rekonstrukce běžec...'!J30</f>
        <v>0</v>
      </c>
      <c r="AW53" s="84">
        <f>'SO02 - Rekonstrukce běžec...'!J31</f>
        <v>0</v>
      </c>
      <c r="AX53" s="84">
        <f>'SO02 - Rekonstrukce běžec...'!J32</f>
        <v>0</v>
      </c>
      <c r="AY53" s="84">
        <f>'SO02 - Rekonstrukce běžec...'!J33</f>
        <v>0</v>
      </c>
      <c r="AZ53" s="84">
        <f>'SO02 - Rekonstrukce běžec...'!F30</f>
        <v>0</v>
      </c>
      <c r="BA53" s="84">
        <f>'SO02 - Rekonstrukce běžec...'!F31</f>
        <v>0</v>
      </c>
      <c r="BB53" s="84">
        <f>'SO02 - Rekonstrukce běžec...'!F32</f>
        <v>0</v>
      </c>
      <c r="BC53" s="84">
        <f>'SO02 - Rekonstrukce běžec...'!F33</f>
        <v>0</v>
      </c>
      <c r="BD53" s="86">
        <f>'SO02 - Rekonstrukce běžec...'!F34</f>
        <v>0</v>
      </c>
      <c r="BT53" s="87" t="s">
        <v>39</v>
      </c>
      <c r="BV53" s="87" t="s">
        <v>77</v>
      </c>
      <c r="BW53" s="87" t="s">
        <v>86</v>
      </c>
      <c r="BX53" s="87" t="s">
        <v>5</v>
      </c>
      <c r="CL53" s="87" t="s">
        <v>19</v>
      </c>
      <c r="CM53" s="87" t="s">
        <v>83</v>
      </c>
    </row>
    <row r="54" spans="1:91" s="5" customFormat="1" ht="27" customHeight="1">
      <c r="A54" s="231" t="s">
        <v>714</v>
      </c>
      <c r="B54" s="79"/>
      <c r="C54" s="80"/>
      <c r="D54" s="325" t="s">
        <v>87</v>
      </c>
      <c r="E54" s="324"/>
      <c r="F54" s="324"/>
      <c r="G54" s="324"/>
      <c r="H54" s="324"/>
      <c r="I54" s="81"/>
      <c r="J54" s="325" t="s">
        <v>88</v>
      </c>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3">
        <f>'SO03 - Rekonstrukce skok ...'!J27</f>
        <v>0</v>
      </c>
      <c r="AH54" s="324"/>
      <c r="AI54" s="324"/>
      <c r="AJ54" s="324"/>
      <c r="AK54" s="324"/>
      <c r="AL54" s="324"/>
      <c r="AM54" s="324"/>
      <c r="AN54" s="323">
        <f>SUM(AG54,AT54)</f>
        <v>0</v>
      </c>
      <c r="AO54" s="324"/>
      <c r="AP54" s="324"/>
      <c r="AQ54" s="82" t="s">
        <v>81</v>
      </c>
      <c r="AR54" s="79"/>
      <c r="AS54" s="88">
        <v>0</v>
      </c>
      <c r="AT54" s="89">
        <f>ROUND(SUM(AV54:AW54),0)</f>
        <v>0</v>
      </c>
      <c r="AU54" s="90">
        <f>'SO03 - Rekonstrukce skok ...'!P98</f>
        <v>0</v>
      </c>
      <c r="AV54" s="89">
        <f>'SO03 - Rekonstrukce skok ...'!J30</f>
        <v>0</v>
      </c>
      <c r="AW54" s="89">
        <f>'SO03 - Rekonstrukce skok ...'!J31</f>
        <v>0</v>
      </c>
      <c r="AX54" s="89">
        <f>'SO03 - Rekonstrukce skok ...'!J32</f>
        <v>0</v>
      </c>
      <c r="AY54" s="89">
        <f>'SO03 - Rekonstrukce skok ...'!J33</f>
        <v>0</v>
      </c>
      <c r="AZ54" s="89">
        <f>'SO03 - Rekonstrukce skok ...'!F30</f>
        <v>0</v>
      </c>
      <c r="BA54" s="89">
        <f>'SO03 - Rekonstrukce skok ...'!F31</f>
        <v>0</v>
      </c>
      <c r="BB54" s="89">
        <f>'SO03 - Rekonstrukce skok ...'!F32</f>
        <v>0</v>
      </c>
      <c r="BC54" s="89">
        <f>'SO03 - Rekonstrukce skok ...'!F33</f>
        <v>0</v>
      </c>
      <c r="BD54" s="91">
        <f>'SO03 - Rekonstrukce skok ...'!F34</f>
        <v>0</v>
      </c>
      <c r="BT54" s="87" t="s">
        <v>39</v>
      </c>
      <c r="BV54" s="87" t="s">
        <v>77</v>
      </c>
      <c r="BW54" s="87" t="s">
        <v>89</v>
      </c>
      <c r="BX54" s="87" t="s">
        <v>5</v>
      </c>
      <c r="CL54" s="87" t="s">
        <v>19</v>
      </c>
      <c r="CM54" s="87" t="s">
        <v>83</v>
      </c>
    </row>
    <row r="55" spans="2:44" s="1" customFormat="1" ht="30" customHeight="1">
      <c r="B55" s="34"/>
      <c r="AR55" s="34"/>
    </row>
    <row r="56" spans="2:44" s="1" customFormat="1" ht="6.75" customHeight="1">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34"/>
    </row>
  </sheetData>
  <sheetProtection password="CC35" sheet="1" objects="1" scenarios="1" formatColumns="0" formatRows="0" sort="0" autoFilter="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I49:AF49"/>
    <mergeCell ref="AG49:AM49"/>
    <mergeCell ref="AN49:AP49"/>
    <mergeCell ref="AN52:AP52"/>
    <mergeCell ref="AG52:AM52"/>
    <mergeCell ref="D52:H52"/>
    <mergeCell ref="J52:AF52"/>
    <mergeCell ref="AG51:AM51"/>
    <mergeCell ref="AN51:AP51"/>
    <mergeCell ref="AR2:BE2"/>
    <mergeCell ref="AN53:AP53"/>
    <mergeCell ref="AG53:AM53"/>
    <mergeCell ref="D53:H53"/>
    <mergeCell ref="J53:AF53"/>
    <mergeCell ref="AN54:AP54"/>
    <mergeCell ref="AG54:AM54"/>
    <mergeCell ref="D54:H54"/>
    <mergeCell ref="J54:AF54"/>
    <mergeCell ref="C49:G49"/>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Rekonstrukce hřiště'!C2" tooltip="SO01 - Rekonstrukce hřiště" display="/"/>
    <hyperlink ref="A53" location="'SO02 - Rekonstrukce běžec...'!C2" tooltip="SO02 - Rekonstrukce běžec..." display="/"/>
    <hyperlink ref="A54" location="'SO03 - Rekonstrukce skok ...'!C2" tooltip="SO03 - Rekonstrukce skok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86"/>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3"/>
      <c r="C1" s="233"/>
      <c r="D1" s="232" t="s">
        <v>1</v>
      </c>
      <c r="E1" s="233"/>
      <c r="F1" s="234" t="s">
        <v>715</v>
      </c>
      <c r="G1" s="358" t="s">
        <v>716</v>
      </c>
      <c r="H1" s="358"/>
      <c r="I1" s="239"/>
      <c r="J1" s="234" t="s">
        <v>717</v>
      </c>
      <c r="K1" s="232" t="s">
        <v>90</v>
      </c>
      <c r="L1" s="234" t="s">
        <v>718</v>
      </c>
      <c r="M1" s="234"/>
      <c r="N1" s="234"/>
      <c r="O1" s="234"/>
      <c r="P1" s="234"/>
      <c r="Q1" s="234"/>
      <c r="R1" s="234"/>
      <c r="S1" s="234"/>
      <c r="T1" s="234"/>
      <c r="U1" s="230"/>
      <c r="V1" s="23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2"/>
      <c r="M2" s="322"/>
      <c r="N2" s="322"/>
      <c r="O2" s="322"/>
      <c r="P2" s="322"/>
      <c r="Q2" s="322"/>
      <c r="R2" s="322"/>
      <c r="S2" s="322"/>
      <c r="T2" s="322"/>
      <c r="U2" s="322"/>
      <c r="V2" s="322"/>
      <c r="AT2" s="17" t="s">
        <v>82</v>
      </c>
    </row>
    <row r="3" spans="2:46" ht="6.75" customHeight="1">
      <c r="B3" s="18"/>
      <c r="C3" s="19"/>
      <c r="D3" s="19"/>
      <c r="E3" s="19"/>
      <c r="F3" s="19"/>
      <c r="G3" s="19"/>
      <c r="H3" s="19"/>
      <c r="I3" s="93"/>
      <c r="J3" s="19"/>
      <c r="K3" s="20"/>
      <c r="AT3" s="17" t="s">
        <v>83</v>
      </c>
    </row>
    <row r="4" spans="2:46" ht="36.75" customHeight="1">
      <c r="B4" s="21"/>
      <c r="C4" s="22"/>
      <c r="D4" s="23" t="s">
        <v>91</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59" t="str">
        <f>'Rekapitulace stavby'!K6</f>
        <v>Rekonstrukce povrchu hřiště s běžeckou drahou, ZŠ Školní, Chomutov</v>
      </c>
      <c r="F7" s="351"/>
      <c r="G7" s="351"/>
      <c r="H7" s="351"/>
      <c r="I7" s="94"/>
      <c r="J7" s="22"/>
      <c r="K7" s="24"/>
    </row>
    <row r="8" spans="2:11" s="1" customFormat="1" ht="15">
      <c r="B8" s="34"/>
      <c r="C8" s="35"/>
      <c r="D8" s="30" t="s">
        <v>92</v>
      </c>
      <c r="E8" s="35"/>
      <c r="F8" s="35"/>
      <c r="G8" s="35"/>
      <c r="H8" s="35"/>
      <c r="I8" s="95"/>
      <c r="J8" s="35"/>
      <c r="K8" s="38"/>
    </row>
    <row r="9" spans="2:11" s="1" customFormat="1" ht="36.75" customHeight="1">
      <c r="B9" s="34"/>
      <c r="C9" s="35"/>
      <c r="D9" s="35"/>
      <c r="E9" s="360" t="s">
        <v>93</v>
      </c>
      <c r="F9" s="344"/>
      <c r="G9" s="344"/>
      <c r="H9" s="344"/>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19</v>
      </c>
      <c r="G11" s="35"/>
      <c r="H11" s="35"/>
      <c r="I11" s="96" t="s">
        <v>20</v>
      </c>
      <c r="J11" s="28" t="s">
        <v>21</v>
      </c>
      <c r="K11" s="38"/>
    </row>
    <row r="12" spans="2:11" s="1" customFormat="1" ht="14.25" customHeight="1">
      <c r="B12" s="34"/>
      <c r="C12" s="35"/>
      <c r="D12" s="30" t="s">
        <v>22</v>
      </c>
      <c r="E12" s="35"/>
      <c r="F12" s="28" t="s">
        <v>23</v>
      </c>
      <c r="G12" s="35"/>
      <c r="H12" s="35"/>
      <c r="I12" s="96" t="s">
        <v>24</v>
      </c>
      <c r="J12" s="97" t="str">
        <f>'Rekapitulace stavby'!AN8</f>
        <v>28.8.2018</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t="s">
        <v>28</v>
      </c>
      <c r="K14" s="38"/>
    </row>
    <row r="15" spans="2:11" s="1" customFormat="1" ht="18" customHeight="1">
      <c r="B15" s="34"/>
      <c r="C15" s="35"/>
      <c r="D15" s="35"/>
      <c r="E15" s="28" t="s">
        <v>30</v>
      </c>
      <c r="F15" s="35"/>
      <c r="G15" s="35"/>
      <c r="H15" s="35"/>
      <c r="I15" s="96" t="s">
        <v>31</v>
      </c>
      <c r="J15" s="28" t="s">
        <v>21</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32</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31</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34</v>
      </c>
      <c r="E20" s="35"/>
      <c r="F20" s="35"/>
      <c r="G20" s="35"/>
      <c r="H20" s="35"/>
      <c r="I20" s="96" t="s">
        <v>27</v>
      </c>
      <c r="J20" s="28" t="s">
        <v>35</v>
      </c>
      <c r="K20" s="38"/>
    </row>
    <row r="21" spans="2:11" s="1" customFormat="1" ht="18" customHeight="1">
      <c r="B21" s="34"/>
      <c r="C21" s="35"/>
      <c r="D21" s="35"/>
      <c r="E21" s="28" t="s">
        <v>36</v>
      </c>
      <c r="F21" s="35"/>
      <c r="G21" s="35"/>
      <c r="H21" s="35"/>
      <c r="I21" s="96" t="s">
        <v>31</v>
      </c>
      <c r="J21" s="28" t="s">
        <v>37</v>
      </c>
      <c r="K21" s="38"/>
    </row>
    <row r="22" spans="2:11" s="1" customFormat="1" ht="6.75" customHeight="1">
      <c r="B22" s="34"/>
      <c r="C22" s="35"/>
      <c r="D22" s="35"/>
      <c r="E22" s="35"/>
      <c r="F22" s="35"/>
      <c r="G22" s="35"/>
      <c r="H22" s="35"/>
      <c r="I22" s="95"/>
      <c r="J22" s="35"/>
      <c r="K22" s="38"/>
    </row>
    <row r="23" spans="2:11" s="1" customFormat="1" ht="14.25" customHeight="1">
      <c r="B23" s="34"/>
      <c r="C23" s="35"/>
      <c r="D23" s="30" t="s">
        <v>40</v>
      </c>
      <c r="E23" s="35"/>
      <c r="F23" s="35"/>
      <c r="G23" s="35"/>
      <c r="H23" s="35"/>
      <c r="I23" s="95"/>
      <c r="J23" s="35"/>
      <c r="K23" s="38"/>
    </row>
    <row r="24" spans="2:11" s="6" customFormat="1" ht="22.5" customHeight="1">
      <c r="B24" s="98"/>
      <c r="C24" s="99"/>
      <c r="D24" s="99"/>
      <c r="E24" s="354" t="s">
        <v>21</v>
      </c>
      <c r="F24" s="361"/>
      <c r="G24" s="361"/>
      <c r="H24" s="36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41</v>
      </c>
      <c r="E27" s="35"/>
      <c r="F27" s="35"/>
      <c r="G27" s="35"/>
      <c r="H27" s="35"/>
      <c r="I27" s="95"/>
      <c r="J27" s="105">
        <f>ROUND(J101,0)</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43</v>
      </c>
      <c r="G29" s="35"/>
      <c r="H29" s="35"/>
      <c r="I29" s="106" t="s">
        <v>42</v>
      </c>
      <c r="J29" s="39" t="s">
        <v>44</v>
      </c>
      <c r="K29" s="38"/>
    </row>
    <row r="30" spans="2:11" s="1" customFormat="1" ht="14.25" customHeight="1">
      <c r="B30" s="34"/>
      <c r="C30" s="35"/>
      <c r="D30" s="42" t="s">
        <v>45</v>
      </c>
      <c r="E30" s="42" t="s">
        <v>46</v>
      </c>
      <c r="F30" s="107">
        <f>ROUND(SUM(BE101:BE284),0)</f>
        <v>0</v>
      </c>
      <c r="G30" s="35"/>
      <c r="H30" s="35"/>
      <c r="I30" s="108">
        <v>0.21</v>
      </c>
      <c r="J30" s="107">
        <f>ROUND(ROUND((SUM(BE101:BE284)),0)*I30,0)</f>
        <v>0</v>
      </c>
      <c r="K30" s="38"/>
    </row>
    <row r="31" spans="2:11" s="1" customFormat="1" ht="14.25" customHeight="1">
      <c r="B31" s="34"/>
      <c r="C31" s="35"/>
      <c r="D31" s="35"/>
      <c r="E31" s="42" t="s">
        <v>47</v>
      </c>
      <c r="F31" s="107">
        <f>ROUND(SUM(BF101:BF284),0)</f>
        <v>0</v>
      </c>
      <c r="G31" s="35"/>
      <c r="H31" s="35"/>
      <c r="I31" s="108">
        <v>0.15</v>
      </c>
      <c r="J31" s="107">
        <f>ROUND(ROUND((SUM(BF101:BF284)),0)*I31,0)</f>
        <v>0</v>
      </c>
      <c r="K31" s="38"/>
    </row>
    <row r="32" spans="2:11" s="1" customFormat="1" ht="14.25" customHeight="1" hidden="1">
      <c r="B32" s="34"/>
      <c r="C32" s="35"/>
      <c r="D32" s="35"/>
      <c r="E32" s="42" t="s">
        <v>48</v>
      </c>
      <c r="F32" s="107">
        <f>ROUND(SUM(BG101:BG284),0)</f>
        <v>0</v>
      </c>
      <c r="G32" s="35"/>
      <c r="H32" s="35"/>
      <c r="I32" s="108">
        <v>0.21</v>
      </c>
      <c r="J32" s="107">
        <v>0</v>
      </c>
      <c r="K32" s="38"/>
    </row>
    <row r="33" spans="2:11" s="1" customFormat="1" ht="14.25" customHeight="1" hidden="1">
      <c r="B33" s="34"/>
      <c r="C33" s="35"/>
      <c r="D33" s="35"/>
      <c r="E33" s="42" t="s">
        <v>49</v>
      </c>
      <c r="F33" s="107">
        <f>ROUND(SUM(BH101:BH284),0)</f>
        <v>0</v>
      </c>
      <c r="G33" s="35"/>
      <c r="H33" s="35"/>
      <c r="I33" s="108">
        <v>0.15</v>
      </c>
      <c r="J33" s="107">
        <v>0</v>
      </c>
      <c r="K33" s="38"/>
    </row>
    <row r="34" spans="2:11" s="1" customFormat="1" ht="14.25" customHeight="1" hidden="1">
      <c r="B34" s="34"/>
      <c r="C34" s="35"/>
      <c r="D34" s="35"/>
      <c r="E34" s="42" t="s">
        <v>50</v>
      </c>
      <c r="F34" s="107">
        <f>ROUND(SUM(BI101:BI284),0)</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51</v>
      </c>
      <c r="E36" s="65"/>
      <c r="F36" s="65"/>
      <c r="G36" s="111" t="s">
        <v>52</v>
      </c>
      <c r="H36" s="112" t="s">
        <v>53</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94</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59" t="str">
        <f>E7</f>
        <v>Rekonstrukce povrchu hřiště s běžeckou drahou, ZŠ Školní, Chomutov</v>
      </c>
      <c r="F45" s="344"/>
      <c r="G45" s="344"/>
      <c r="H45" s="344"/>
      <c r="I45" s="95"/>
      <c r="J45" s="35"/>
      <c r="K45" s="38"/>
    </row>
    <row r="46" spans="2:11" s="1" customFormat="1" ht="14.25" customHeight="1">
      <c r="B46" s="34"/>
      <c r="C46" s="30" t="s">
        <v>92</v>
      </c>
      <c r="D46" s="35"/>
      <c r="E46" s="35"/>
      <c r="F46" s="35"/>
      <c r="G46" s="35"/>
      <c r="H46" s="35"/>
      <c r="I46" s="95"/>
      <c r="J46" s="35"/>
      <c r="K46" s="38"/>
    </row>
    <row r="47" spans="2:11" s="1" customFormat="1" ht="23.25" customHeight="1">
      <c r="B47" s="34"/>
      <c r="C47" s="35"/>
      <c r="D47" s="35"/>
      <c r="E47" s="360" t="str">
        <f>E9</f>
        <v>SO01 - Rekonstrukce hřiště</v>
      </c>
      <c r="F47" s="344"/>
      <c r="G47" s="344"/>
      <c r="H47" s="344"/>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Sportovní areál ZŠ Školní Chomutov</v>
      </c>
      <c r="G49" s="35"/>
      <c r="H49" s="35"/>
      <c r="I49" s="96" t="s">
        <v>24</v>
      </c>
      <c r="J49" s="97" t="str">
        <f>IF(J12="","",J12)</f>
        <v>28.8.2018</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Statutární město Chomutov</v>
      </c>
      <c r="G51" s="35"/>
      <c r="H51" s="35"/>
      <c r="I51" s="96" t="s">
        <v>34</v>
      </c>
      <c r="J51" s="28" t="str">
        <f>E21</f>
        <v>Beniksport s.r.o.</v>
      </c>
      <c r="K51" s="38"/>
    </row>
    <row r="52" spans="2:11" s="1" customFormat="1" ht="14.25" customHeight="1">
      <c r="B52" s="34"/>
      <c r="C52" s="30" t="s">
        <v>32</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95</v>
      </c>
      <c r="D54" s="109"/>
      <c r="E54" s="109"/>
      <c r="F54" s="109"/>
      <c r="G54" s="109"/>
      <c r="H54" s="109"/>
      <c r="I54" s="120"/>
      <c r="J54" s="121" t="s">
        <v>96</v>
      </c>
      <c r="K54" s="122"/>
    </row>
    <row r="55" spans="2:11" s="1" customFormat="1" ht="9.75" customHeight="1">
      <c r="B55" s="34"/>
      <c r="C55" s="35"/>
      <c r="D55" s="35"/>
      <c r="E55" s="35"/>
      <c r="F55" s="35"/>
      <c r="G55" s="35"/>
      <c r="H55" s="35"/>
      <c r="I55" s="95"/>
      <c r="J55" s="35"/>
      <c r="K55" s="38"/>
    </row>
    <row r="56" spans="2:47" s="1" customFormat="1" ht="29.25" customHeight="1">
      <c r="B56" s="34"/>
      <c r="C56" s="123" t="s">
        <v>97</v>
      </c>
      <c r="D56" s="35"/>
      <c r="E56" s="35"/>
      <c r="F56" s="35"/>
      <c r="G56" s="35"/>
      <c r="H56" s="35"/>
      <c r="I56" s="95"/>
      <c r="J56" s="105">
        <f>J101</f>
        <v>0</v>
      </c>
      <c r="K56" s="38"/>
      <c r="AU56" s="17" t="s">
        <v>98</v>
      </c>
    </row>
    <row r="57" spans="2:11" s="7" customFormat="1" ht="24.75" customHeight="1">
      <c r="B57" s="124"/>
      <c r="C57" s="125"/>
      <c r="D57" s="126" t="s">
        <v>99</v>
      </c>
      <c r="E57" s="127"/>
      <c r="F57" s="127"/>
      <c r="G57" s="127"/>
      <c r="H57" s="127"/>
      <c r="I57" s="128"/>
      <c r="J57" s="129">
        <f>J102</f>
        <v>0</v>
      </c>
      <c r="K57" s="130"/>
    </row>
    <row r="58" spans="2:11" s="8" customFormat="1" ht="19.5" customHeight="1">
      <c r="B58" s="131"/>
      <c r="C58" s="132"/>
      <c r="D58" s="133" t="s">
        <v>100</v>
      </c>
      <c r="E58" s="134"/>
      <c r="F58" s="134"/>
      <c r="G58" s="134"/>
      <c r="H58" s="134"/>
      <c r="I58" s="135"/>
      <c r="J58" s="136">
        <f>J103</f>
        <v>0</v>
      </c>
      <c r="K58" s="137"/>
    </row>
    <row r="59" spans="2:11" s="8" customFormat="1" ht="14.25" customHeight="1">
      <c r="B59" s="131"/>
      <c r="C59" s="132"/>
      <c r="D59" s="133" t="s">
        <v>101</v>
      </c>
      <c r="E59" s="134"/>
      <c r="F59" s="134"/>
      <c r="G59" s="134"/>
      <c r="H59" s="134"/>
      <c r="I59" s="135"/>
      <c r="J59" s="136">
        <f>J104</f>
        <v>0</v>
      </c>
      <c r="K59" s="137"/>
    </row>
    <row r="60" spans="2:11" s="8" customFormat="1" ht="14.25" customHeight="1">
      <c r="B60" s="131"/>
      <c r="C60" s="132"/>
      <c r="D60" s="133" t="s">
        <v>102</v>
      </c>
      <c r="E60" s="134"/>
      <c r="F60" s="134"/>
      <c r="G60" s="134"/>
      <c r="H60" s="134"/>
      <c r="I60" s="135"/>
      <c r="J60" s="136">
        <f>J120</f>
        <v>0</v>
      </c>
      <c r="K60" s="137"/>
    </row>
    <row r="61" spans="2:11" s="8" customFormat="1" ht="14.25" customHeight="1">
      <c r="B61" s="131"/>
      <c r="C61" s="132"/>
      <c r="D61" s="133" t="s">
        <v>103</v>
      </c>
      <c r="E61" s="134"/>
      <c r="F61" s="134"/>
      <c r="G61" s="134"/>
      <c r="H61" s="134"/>
      <c r="I61" s="135"/>
      <c r="J61" s="136">
        <f>J137</f>
        <v>0</v>
      </c>
      <c r="K61" s="137"/>
    </row>
    <row r="62" spans="2:11" s="8" customFormat="1" ht="14.25" customHeight="1">
      <c r="B62" s="131"/>
      <c r="C62" s="132"/>
      <c r="D62" s="133" t="s">
        <v>104</v>
      </c>
      <c r="E62" s="134"/>
      <c r="F62" s="134"/>
      <c r="G62" s="134"/>
      <c r="H62" s="134"/>
      <c r="I62" s="135"/>
      <c r="J62" s="136">
        <f>J142</f>
        <v>0</v>
      </c>
      <c r="K62" s="137"/>
    </row>
    <row r="63" spans="2:11" s="8" customFormat="1" ht="14.25" customHeight="1">
      <c r="B63" s="131"/>
      <c r="C63" s="132"/>
      <c r="D63" s="133" t="s">
        <v>105</v>
      </c>
      <c r="E63" s="134"/>
      <c r="F63" s="134"/>
      <c r="G63" s="134"/>
      <c r="H63" s="134"/>
      <c r="I63" s="135"/>
      <c r="J63" s="136">
        <f>J150</f>
        <v>0</v>
      </c>
      <c r="K63" s="137"/>
    </row>
    <row r="64" spans="2:11" s="8" customFormat="1" ht="19.5" customHeight="1">
      <c r="B64" s="131"/>
      <c r="C64" s="132"/>
      <c r="D64" s="133" t="s">
        <v>106</v>
      </c>
      <c r="E64" s="134"/>
      <c r="F64" s="134"/>
      <c r="G64" s="134"/>
      <c r="H64" s="134"/>
      <c r="I64" s="135"/>
      <c r="J64" s="136">
        <f>J156</f>
        <v>0</v>
      </c>
      <c r="K64" s="137"/>
    </row>
    <row r="65" spans="2:11" s="8" customFormat="1" ht="14.25" customHeight="1">
      <c r="B65" s="131"/>
      <c r="C65" s="132"/>
      <c r="D65" s="133" t="s">
        <v>107</v>
      </c>
      <c r="E65" s="134"/>
      <c r="F65" s="134"/>
      <c r="G65" s="134"/>
      <c r="H65" s="134"/>
      <c r="I65" s="135"/>
      <c r="J65" s="136">
        <f>J157</f>
        <v>0</v>
      </c>
      <c r="K65" s="137"/>
    </row>
    <row r="66" spans="2:11" s="8" customFormat="1" ht="14.25" customHeight="1">
      <c r="B66" s="131"/>
      <c r="C66" s="132"/>
      <c r="D66" s="133" t="s">
        <v>108</v>
      </c>
      <c r="E66" s="134"/>
      <c r="F66" s="134"/>
      <c r="G66" s="134"/>
      <c r="H66" s="134"/>
      <c r="I66" s="135"/>
      <c r="J66" s="136">
        <f>J163</f>
        <v>0</v>
      </c>
      <c r="K66" s="137"/>
    </row>
    <row r="67" spans="2:11" s="8" customFormat="1" ht="19.5" customHeight="1">
      <c r="B67" s="131"/>
      <c r="C67" s="132"/>
      <c r="D67" s="133" t="s">
        <v>109</v>
      </c>
      <c r="E67" s="134"/>
      <c r="F67" s="134"/>
      <c r="G67" s="134"/>
      <c r="H67" s="134"/>
      <c r="I67" s="135"/>
      <c r="J67" s="136">
        <f>J172</f>
        <v>0</v>
      </c>
      <c r="K67" s="137"/>
    </row>
    <row r="68" spans="2:11" s="8" customFormat="1" ht="14.25" customHeight="1">
      <c r="B68" s="131"/>
      <c r="C68" s="132"/>
      <c r="D68" s="133" t="s">
        <v>110</v>
      </c>
      <c r="E68" s="134"/>
      <c r="F68" s="134"/>
      <c r="G68" s="134"/>
      <c r="H68" s="134"/>
      <c r="I68" s="135"/>
      <c r="J68" s="136">
        <f>J173</f>
        <v>0</v>
      </c>
      <c r="K68" s="137"/>
    </row>
    <row r="69" spans="2:11" s="8" customFormat="1" ht="14.25" customHeight="1">
      <c r="B69" s="131"/>
      <c r="C69" s="132"/>
      <c r="D69" s="133" t="s">
        <v>111</v>
      </c>
      <c r="E69" s="134"/>
      <c r="F69" s="134"/>
      <c r="G69" s="134"/>
      <c r="H69" s="134"/>
      <c r="I69" s="135"/>
      <c r="J69" s="136">
        <f>J178</f>
        <v>0</v>
      </c>
      <c r="K69" s="137"/>
    </row>
    <row r="70" spans="2:11" s="8" customFormat="1" ht="14.25" customHeight="1">
      <c r="B70" s="131"/>
      <c r="C70" s="132"/>
      <c r="D70" s="133" t="s">
        <v>112</v>
      </c>
      <c r="E70" s="134"/>
      <c r="F70" s="134"/>
      <c r="G70" s="134"/>
      <c r="H70" s="134"/>
      <c r="I70" s="135"/>
      <c r="J70" s="136">
        <f>J183</f>
        <v>0</v>
      </c>
      <c r="K70" s="137"/>
    </row>
    <row r="71" spans="2:11" s="8" customFormat="1" ht="19.5" customHeight="1">
      <c r="B71" s="131"/>
      <c r="C71" s="132"/>
      <c r="D71" s="133" t="s">
        <v>113</v>
      </c>
      <c r="E71" s="134"/>
      <c r="F71" s="134"/>
      <c r="G71" s="134"/>
      <c r="H71" s="134"/>
      <c r="I71" s="135"/>
      <c r="J71" s="136">
        <f>J192</f>
        <v>0</v>
      </c>
      <c r="K71" s="137"/>
    </row>
    <row r="72" spans="2:11" s="8" customFormat="1" ht="14.25" customHeight="1">
      <c r="B72" s="131"/>
      <c r="C72" s="132"/>
      <c r="D72" s="133" t="s">
        <v>114</v>
      </c>
      <c r="E72" s="134"/>
      <c r="F72" s="134"/>
      <c r="G72" s="134"/>
      <c r="H72" s="134"/>
      <c r="I72" s="135"/>
      <c r="J72" s="136">
        <f>J193</f>
        <v>0</v>
      </c>
      <c r="K72" s="137"/>
    </row>
    <row r="73" spans="2:11" s="8" customFormat="1" ht="14.25" customHeight="1">
      <c r="B73" s="131"/>
      <c r="C73" s="132"/>
      <c r="D73" s="133" t="s">
        <v>115</v>
      </c>
      <c r="E73" s="134"/>
      <c r="F73" s="134"/>
      <c r="G73" s="134"/>
      <c r="H73" s="134"/>
      <c r="I73" s="135"/>
      <c r="J73" s="136">
        <f>J200</f>
        <v>0</v>
      </c>
      <c r="K73" s="137"/>
    </row>
    <row r="74" spans="2:11" s="8" customFormat="1" ht="14.25" customHeight="1">
      <c r="B74" s="131"/>
      <c r="C74" s="132"/>
      <c r="D74" s="133" t="s">
        <v>116</v>
      </c>
      <c r="E74" s="134"/>
      <c r="F74" s="134"/>
      <c r="G74" s="134"/>
      <c r="H74" s="134"/>
      <c r="I74" s="135"/>
      <c r="J74" s="136">
        <f>J210</f>
        <v>0</v>
      </c>
      <c r="K74" s="137"/>
    </row>
    <row r="75" spans="2:11" s="8" customFormat="1" ht="14.25" customHeight="1">
      <c r="B75" s="131"/>
      <c r="C75" s="132"/>
      <c r="D75" s="133" t="s">
        <v>117</v>
      </c>
      <c r="E75" s="134"/>
      <c r="F75" s="134"/>
      <c r="G75" s="134"/>
      <c r="H75" s="134"/>
      <c r="I75" s="135"/>
      <c r="J75" s="136">
        <f>J219</f>
        <v>0</v>
      </c>
      <c r="K75" s="137"/>
    </row>
    <row r="76" spans="2:11" s="7" customFormat="1" ht="24.75" customHeight="1">
      <c r="B76" s="124"/>
      <c r="C76" s="125"/>
      <c r="D76" s="126" t="s">
        <v>118</v>
      </c>
      <c r="E76" s="127"/>
      <c r="F76" s="127"/>
      <c r="G76" s="127"/>
      <c r="H76" s="127"/>
      <c r="I76" s="128"/>
      <c r="J76" s="129">
        <f>J248</f>
        <v>0</v>
      </c>
      <c r="K76" s="130"/>
    </row>
    <row r="77" spans="2:11" s="8" customFormat="1" ht="19.5" customHeight="1">
      <c r="B77" s="131"/>
      <c r="C77" s="132"/>
      <c r="D77" s="133" t="s">
        <v>119</v>
      </c>
      <c r="E77" s="134"/>
      <c r="F77" s="134"/>
      <c r="G77" s="134"/>
      <c r="H77" s="134"/>
      <c r="I77" s="135"/>
      <c r="J77" s="136">
        <f>J249</f>
        <v>0</v>
      </c>
      <c r="K77" s="137"/>
    </row>
    <row r="78" spans="2:11" s="8" customFormat="1" ht="19.5" customHeight="1">
      <c r="B78" s="131"/>
      <c r="C78" s="132"/>
      <c r="D78" s="133" t="s">
        <v>120</v>
      </c>
      <c r="E78" s="134"/>
      <c r="F78" s="134"/>
      <c r="G78" s="134"/>
      <c r="H78" s="134"/>
      <c r="I78" s="135"/>
      <c r="J78" s="136">
        <f>J268</f>
        <v>0</v>
      </c>
      <c r="K78" s="137"/>
    </row>
    <row r="79" spans="2:11" s="8" customFormat="1" ht="19.5" customHeight="1">
      <c r="B79" s="131"/>
      <c r="C79" s="132"/>
      <c r="D79" s="133" t="s">
        <v>121</v>
      </c>
      <c r="E79" s="134"/>
      <c r="F79" s="134"/>
      <c r="G79" s="134"/>
      <c r="H79" s="134"/>
      <c r="I79" s="135"/>
      <c r="J79" s="136">
        <f>J276</f>
        <v>0</v>
      </c>
      <c r="K79" s="137"/>
    </row>
    <row r="80" spans="2:11" s="7" customFormat="1" ht="24.75" customHeight="1">
      <c r="B80" s="124"/>
      <c r="C80" s="125"/>
      <c r="D80" s="126" t="s">
        <v>122</v>
      </c>
      <c r="E80" s="127"/>
      <c r="F80" s="127"/>
      <c r="G80" s="127"/>
      <c r="H80" s="127"/>
      <c r="I80" s="128"/>
      <c r="J80" s="129">
        <f>J278</f>
        <v>0</v>
      </c>
      <c r="K80" s="130"/>
    </row>
    <row r="81" spans="2:11" s="8" customFormat="1" ht="19.5" customHeight="1">
      <c r="B81" s="131"/>
      <c r="C81" s="132"/>
      <c r="D81" s="133" t="s">
        <v>123</v>
      </c>
      <c r="E81" s="134"/>
      <c r="F81" s="134"/>
      <c r="G81" s="134"/>
      <c r="H81" s="134"/>
      <c r="I81" s="135"/>
      <c r="J81" s="136">
        <f>J279</f>
        <v>0</v>
      </c>
      <c r="K81" s="137"/>
    </row>
    <row r="82" spans="2:11" s="1" customFormat="1" ht="21.75" customHeight="1">
      <c r="B82" s="34"/>
      <c r="C82" s="35"/>
      <c r="D82" s="35"/>
      <c r="E82" s="35"/>
      <c r="F82" s="35"/>
      <c r="G82" s="35"/>
      <c r="H82" s="35"/>
      <c r="I82" s="95"/>
      <c r="J82" s="35"/>
      <c r="K82" s="38"/>
    </row>
    <row r="83" spans="2:11" s="1" customFormat="1" ht="6.75" customHeight="1">
      <c r="B83" s="49"/>
      <c r="C83" s="50"/>
      <c r="D83" s="50"/>
      <c r="E83" s="50"/>
      <c r="F83" s="50"/>
      <c r="G83" s="50"/>
      <c r="H83" s="50"/>
      <c r="I83" s="116"/>
      <c r="J83" s="50"/>
      <c r="K83" s="51"/>
    </row>
    <row r="87" spans="2:12" s="1" customFormat="1" ht="6.75" customHeight="1">
      <c r="B87" s="52"/>
      <c r="C87" s="53"/>
      <c r="D87" s="53"/>
      <c r="E87" s="53"/>
      <c r="F87" s="53"/>
      <c r="G87" s="53"/>
      <c r="H87" s="53"/>
      <c r="I87" s="117"/>
      <c r="J87" s="53"/>
      <c r="K87" s="53"/>
      <c r="L87" s="34"/>
    </row>
    <row r="88" spans="2:12" s="1" customFormat="1" ht="36.75" customHeight="1">
      <c r="B88" s="34"/>
      <c r="C88" s="54" t="s">
        <v>124</v>
      </c>
      <c r="I88" s="138"/>
      <c r="L88" s="34"/>
    </row>
    <row r="89" spans="2:12" s="1" customFormat="1" ht="6.75" customHeight="1">
      <c r="B89" s="34"/>
      <c r="I89" s="138"/>
      <c r="L89" s="34"/>
    </row>
    <row r="90" spans="2:12" s="1" customFormat="1" ht="14.25" customHeight="1">
      <c r="B90" s="34"/>
      <c r="C90" s="56" t="s">
        <v>16</v>
      </c>
      <c r="I90" s="138"/>
      <c r="L90" s="34"/>
    </row>
    <row r="91" spans="2:12" s="1" customFormat="1" ht="22.5" customHeight="1">
      <c r="B91" s="34"/>
      <c r="E91" s="362" t="str">
        <f>E7</f>
        <v>Rekonstrukce povrchu hřiště s běžeckou drahou, ZŠ Školní, Chomutov</v>
      </c>
      <c r="F91" s="339"/>
      <c r="G91" s="339"/>
      <c r="H91" s="339"/>
      <c r="I91" s="138"/>
      <c r="L91" s="34"/>
    </row>
    <row r="92" spans="2:12" s="1" customFormat="1" ht="14.25" customHeight="1">
      <c r="B92" s="34"/>
      <c r="C92" s="56" t="s">
        <v>92</v>
      </c>
      <c r="I92" s="138"/>
      <c r="L92" s="34"/>
    </row>
    <row r="93" spans="2:12" s="1" customFormat="1" ht="23.25" customHeight="1">
      <c r="B93" s="34"/>
      <c r="E93" s="336" t="str">
        <f>E9</f>
        <v>SO01 - Rekonstrukce hřiště</v>
      </c>
      <c r="F93" s="339"/>
      <c r="G93" s="339"/>
      <c r="H93" s="339"/>
      <c r="I93" s="138"/>
      <c r="L93" s="34"/>
    </row>
    <row r="94" spans="2:12" s="1" customFormat="1" ht="6.75" customHeight="1">
      <c r="B94" s="34"/>
      <c r="I94" s="138"/>
      <c r="L94" s="34"/>
    </row>
    <row r="95" spans="2:12" s="1" customFormat="1" ht="18" customHeight="1">
      <c r="B95" s="34"/>
      <c r="C95" s="56" t="s">
        <v>22</v>
      </c>
      <c r="F95" s="139" t="str">
        <f>F12</f>
        <v>Sportovní areál ZŠ Školní Chomutov</v>
      </c>
      <c r="I95" s="140" t="s">
        <v>24</v>
      </c>
      <c r="J95" s="60" t="str">
        <f>IF(J12="","",J12)</f>
        <v>28.8.2018</v>
      </c>
      <c r="L95" s="34"/>
    </row>
    <row r="96" spans="2:12" s="1" customFormat="1" ht="6.75" customHeight="1">
      <c r="B96" s="34"/>
      <c r="I96" s="138"/>
      <c r="L96" s="34"/>
    </row>
    <row r="97" spans="2:12" s="1" customFormat="1" ht="15">
      <c r="B97" s="34"/>
      <c r="C97" s="56" t="s">
        <v>26</v>
      </c>
      <c r="F97" s="139" t="str">
        <f>E15</f>
        <v>Statutární město Chomutov</v>
      </c>
      <c r="I97" s="140" t="s">
        <v>34</v>
      </c>
      <c r="J97" s="139" t="str">
        <f>E21</f>
        <v>Beniksport s.r.o.</v>
      </c>
      <c r="L97" s="34"/>
    </row>
    <row r="98" spans="2:12" s="1" customFormat="1" ht="14.25" customHeight="1">
      <c r="B98" s="34"/>
      <c r="C98" s="56" t="s">
        <v>32</v>
      </c>
      <c r="F98" s="139">
        <f>IF(E18="","",E18)</f>
      </c>
      <c r="I98" s="138"/>
      <c r="L98" s="34"/>
    </row>
    <row r="99" spans="2:12" s="1" customFormat="1" ht="9.75" customHeight="1">
      <c r="B99" s="34"/>
      <c r="I99" s="138"/>
      <c r="L99" s="34"/>
    </row>
    <row r="100" spans="2:20" s="9" customFormat="1" ht="29.25" customHeight="1">
      <c r="B100" s="141"/>
      <c r="C100" s="142" t="s">
        <v>125</v>
      </c>
      <c r="D100" s="143" t="s">
        <v>60</v>
      </c>
      <c r="E100" s="143" t="s">
        <v>56</v>
      </c>
      <c r="F100" s="143" t="s">
        <v>126</v>
      </c>
      <c r="G100" s="143" t="s">
        <v>127</v>
      </c>
      <c r="H100" s="143" t="s">
        <v>128</v>
      </c>
      <c r="I100" s="144" t="s">
        <v>129</v>
      </c>
      <c r="J100" s="143" t="s">
        <v>96</v>
      </c>
      <c r="K100" s="145" t="s">
        <v>130</v>
      </c>
      <c r="L100" s="141"/>
      <c r="M100" s="67" t="s">
        <v>131</v>
      </c>
      <c r="N100" s="68" t="s">
        <v>45</v>
      </c>
      <c r="O100" s="68" t="s">
        <v>132</v>
      </c>
      <c r="P100" s="68" t="s">
        <v>133</v>
      </c>
      <c r="Q100" s="68" t="s">
        <v>134</v>
      </c>
      <c r="R100" s="68" t="s">
        <v>135</v>
      </c>
      <c r="S100" s="68" t="s">
        <v>136</v>
      </c>
      <c r="T100" s="69" t="s">
        <v>137</v>
      </c>
    </row>
    <row r="101" spans="2:63" s="1" customFormat="1" ht="29.25" customHeight="1">
      <c r="B101" s="34"/>
      <c r="C101" s="71" t="s">
        <v>97</v>
      </c>
      <c r="I101" s="138"/>
      <c r="J101" s="146">
        <f>BK101</f>
        <v>0</v>
      </c>
      <c r="L101" s="34"/>
      <c r="M101" s="70"/>
      <c r="N101" s="61"/>
      <c r="O101" s="61"/>
      <c r="P101" s="147">
        <f>P102+P248+P278</f>
        <v>0</v>
      </c>
      <c r="Q101" s="61"/>
      <c r="R101" s="147">
        <f>R102+R248+R278</f>
        <v>1252.49499883</v>
      </c>
      <c r="S101" s="61"/>
      <c r="T101" s="148">
        <f>T102+T248+T278</f>
        <v>858.20928</v>
      </c>
      <c r="AT101" s="17" t="s">
        <v>74</v>
      </c>
      <c r="AU101" s="17" t="s">
        <v>98</v>
      </c>
      <c r="BK101" s="149">
        <f>BK102+BK248+BK278</f>
        <v>0</v>
      </c>
    </row>
    <row r="102" spans="2:63" s="10" customFormat="1" ht="36.75" customHeight="1">
      <c r="B102" s="150"/>
      <c r="D102" s="151" t="s">
        <v>74</v>
      </c>
      <c r="E102" s="152" t="s">
        <v>138</v>
      </c>
      <c r="F102" s="152" t="s">
        <v>138</v>
      </c>
      <c r="I102" s="153"/>
      <c r="J102" s="154">
        <f>BK102</f>
        <v>0</v>
      </c>
      <c r="L102" s="150"/>
      <c r="M102" s="155"/>
      <c r="N102" s="156"/>
      <c r="O102" s="156"/>
      <c r="P102" s="157">
        <f>P103+P156+P172+P192</f>
        <v>0</v>
      </c>
      <c r="Q102" s="156"/>
      <c r="R102" s="157">
        <f>R103+R156+R172+R192</f>
        <v>1252.4819585599998</v>
      </c>
      <c r="S102" s="156"/>
      <c r="T102" s="158">
        <f>T103+T156+T172+T192</f>
        <v>857.7630800000001</v>
      </c>
      <c r="AR102" s="151" t="s">
        <v>39</v>
      </c>
      <c r="AT102" s="159" t="s">
        <v>74</v>
      </c>
      <c r="AU102" s="159" t="s">
        <v>75</v>
      </c>
      <c r="AY102" s="151" t="s">
        <v>139</v>
      </c>
      <c r="BK102" s="160">
        <f>BK103+BK156+BK172+BK192</f>
        <v>0</v>
      </c>
    </row>
    <row r="103" spans="2:63" s="10" customFormat="1" ht="19.5" customHeight="1">
      <c r="B103" s="150"/>
      <c r="D103" s="151" t="s">
        <v>74</v>
      </c>
      <c r="E103" s="161" t="s">
        <v>39</v>
      </c>
      <c r="F103" s="161" t="s">
        <v>140</v>
      </c>
      <c r="I103" s="153"/>
      <c r="J103" s="162">
        <f>BK103</f>
        <v>0</v>
      </c>
      <c r="L103" s="150"/>
      <c r="M103" s="155"/>
      <c r="N103" s="156"/>
      <c r="O103" s="156"/>
      <c r="P103" s="157">
        <f>P104+P120+P137+P142+P150</f>
        <v>0</v>
      </c>
      <c r="Q103" s="156"/>
      <c r="R103" s="157">
        <f>R104+R120+R137+R142+R150</f>
        <v>0</v>
      </c>
      <c r="S103" s="156"/>
      <c r="T103" s="158">
        <f>T104+T120+T137+T142+T150</f>
        <v>845.2786000000001</v>
      </c>
      <c r="AR103" s="151" t="s">
        <v>39</v>
      </c>
      <c r="AT103" s="159" t="s">
        <v>74</v>
      </c>
      <c r="AU103" s="159" t="s">
        <v>39</v>
      </c>
      <c r="AY103" s="151" t="s">
        <v>139</v>
      </c>
      <c r="BK103" s="160">
        <f>BK104+BK120+BK137+BK142+BK150</f>
        <v>0</v>
      </c>
    </row>
    <row r="104" spans="2:63" s="10" customFormat="1" ht="14.25" customHeight="1">
      <c r="B104" s="150"/>
      <c r="D104" s="163" t="s">
        <v>74</v>
      </c>
      <c r="E104" s="164" t="s">
        <v>141</v>
      </c>
      <c r="F104" s="164" t="s">
        <v>142</v>
      </c>
      <c r="I104" s="153"/>
      <c r="J104" s="165">
        <f>BK104</f>
        <v>0</v>
      </c>
      <c r="L104" s="150"/>
      <c r="M104" s="155"/>
      <c r="N104" s="156"/>
      <c r="O104" s="156"/>
      <c r="P104" s="157">
        <f>SUM(P105:P119)</f>
        <v>0</v>
      </c>
      <c r="Q104" s="156"/>
      <c r="R104" s="157">
        <f>SUM(R105:R119)</f>
        <v>0</v>
      </c>
      <c r="S104" s="156"/>
      <c r="T104" s="158">
        <f>SUM(T105:T119)</f>
        <v>845.2786000000001</v>
      </c>
      <c r="AR104" s="151" t="s">
        <v>39</v>
      </c>
      <c r="AT104" s="159" t="s">
        <v>74</v>
      </c>
      <c r="AU104" s="159" t="s">
        <v>83</v>
      </c>
      <c r="AY104" s="151" t="s">
        <v>139</v>
      </c>
      <c r="BK104" s="160">
        <f>SUM(BK105:BK119)</f>
        <v>0</v>
      </c>
    </row>
    <row r="105" spans="2:65" s="1" customFormat="1" ht="22.5" customHeight="1">
      <c r="B105" s="166"/>
      <c r="C105" s="167" t="s">
        <v>39</v>
      </c>
      <c r="D105" s="167" t="s">
        <v>143</v>
      </c>
      <c r="E105" s="168" t="s">
        <v>144</v>
      </c>
      <c r="F105" s="169" t="s">
        <v>145</v>
      </c>
      <c r="G105" s="170" t="s">
        <v>146</v>
      </c>
      <c r="H105" s="171">
        <v>399.5</v>
      </c>
      <c r="I105" s="172"/>
      <c r="J105" s="173">
        <f>ROUND(I105*H105,2)</f>
        <v>0</v>
      </c>
      <c r="K105" s="169" t="s">
        <v>21</v>
      </c>
      <c r="L105" s="34"/>
      <c r="M105" s="174" t="s">
        <v>21</v>
      </c>
      <c r="N105" s="175" t="s">
        <v>46</v>
      </c>
      <c r="O105" s="35"/>
      <c r="P105" s="176">
        <f>O105*H105</f>
        <v>0</v>
      </c>
      <c r="Q105" s="176">
        <v>0</v>
      </c>
      <c r="R105" s="176">
        <f>Q105*H105</f>
        <v>0</v>
      </c>
      <c r="S105" s="176">
        <v>0</v>
      </c>
      <c r="T105" s="177">
        <f>S105*H105</f>
        <v>0</v>
      </c>
      <c r="AR105" s="17" t="s">
        <v>147</v>
      </c>
      <c r="AT105" s="17" t="s">
        <v>143</v>
      </c>
      <c r="AU105" s="17" t="s">
        <v>148</v>
      </c>
      <c r="AY105" s="17" t="s">
        <v>139</v>
      </c>
      <c r="BE105" s="178">
        <f>IF(N105="základní",J105,0)</f>
        <v>0</v>
      </c>
      <c r="BF105" s="178">
        <f>IF(N105="snížená",J105,0)</f>
        <v>0</v>
      </c>
      <c r="BG105" s="178">
        <f>IF(N105="zákl. přenesená",J105,0)</f>
        <v>0</v>
      </c>
      <c r="BH105" s="178">
        <f>IF(N105="sníž. přenesená",J105,0)</f>
        <v>0</v>
      </c>
      <c r="BI105" s="178">
        <f>IF(N105="nulová",J105,0)</f>
        <v>0</v>
      </c>
      <c r="BJ105" s="17" t="s">
        <v>39</v>
      </c>
      <c r="BK105" s="178">
        <f>ROUND(I105*H105,2)</f>
        <v>0</v>
      </c>
      <c r="BL105" s="17" t="s">
        <v>147</v>
      </c>
      <c r="BM105" s="17" t="s">
        <v>149</v>
      </c>
    </row>
    <row r="106" spans="2:51" s="11" customFormat="1" ht="13.5">
      <c r="B106" s="179"/>
      <c r="D106" s="180" t="s">
        <v>150</v>
      </c>
      <c r="E106" s="181" t="s">
        <v>21</v>
      </c>
      <c r="F106" s="182" t="s">
        <v>151</v>
      </c>
      <c r="H106" s="183">
        <v>399.5</v>
      </c>
      <c r="I106" s="184"/>
      <c r="L106" s="179"/>
      <c r="M106" s="185"/>
      <c r="N106" s="186"/>
      <c r="O106" s="186"/>
      <c r="P106" s="186"/>
      <c r="Q106" s="186"/>
      <c r="R106" s="186"/>
      <c r="S106" s="186"/>
      <c r="T106" s="187"/>
      <c r="AT106" s="188" t="s">
        <v>150</v>
      </c>
      <c r="AU106" s="188" t="s">
        <v>148</v>
      </c>
      <c r="AV106" s="11" t="s">
        <v>83</v>
      </c>
      <c r="AW106" s="11" t="s">
        <v>38</v>
      </c>
      <c r="AX106" s="11" t="s">
        <v>39</v>
      </c>
      <c r="AY106" s="188" t="s">
        <v>139</v>
      </c>
    </row>
    <row r="107" spans="2:65" s="1" customFormat="1" ht="22.5" customHeight="1">
      <c r="B107" s="166"/>
      <c r="C107" s="167" t="s">
        <v>83</v>
      </c>
      <c r="D107" s="167" t="s">
        <v>143</v>
      </c>
      <c r="E107" s="168" t="s">
        <v>152</v>
      </c>
      <c r="F107" s="169" t="s">
        <v>153</v>
      </c>
      <c r="G107" s="170" t="s">
        <v>146</v>
      </c>
      <c r="H107" s="171">
        <v>1490.2</v>
      </c>
      <c r="I107" s="172"/>
      <c r="J107" s="173">
        <f>ROUND(I107*H107,2)</f>
        <v>0</v>
      </c>
      <c r="K107" s="169" t="s">
        <v>21</v>
      </c>
      <c r="L107" s="34"/>
      <c r="M107" s="174" t="s">
        <v>21</v>
      </c>
      <c r="N107" s="175" t="s">
        <v>46</v>
      </c>
      <c r="O107" s="35"/>
      <c r="P107" s="176">
        <f>O107*H107</f>
        <v>0</v>
      </c>
      <c r="Q107" s="176">
        <v>0</v>
      </c>
      <c r="R107" s="176">
        <f>Q107*H107</f>
        <v>0</v>
      </c>
      <c r="S107" s="176">
        <v>0.012</v>
      </c>
      <c r="T107" s="177">
        <f>S107*H107</f>
        <v>17.8824</v>
      </c>
      <c r="AR107" s="17" t="s">
        <v>147</v>
      </c>
      <c r="AT107" s="17" t="s">
        <v>143</v>
      </c>
      <c r="AU107" s="17" t="s">
        <v>148</v>
      </c>
      <c r="AY107" s="17" t="s">
        <v>139</v>
      </c>
      <c r="BE107" s="178">
        <f>IF(N107="základní",J107,0)</f>
        <v>0</v>
      </c>
      <c r="BF107" s="178">
        <f>IF(N107="snížená",J107,0)</f>
        <v>0</v>
      </c>
      <c r="BG107" s="178">
        <f>IF(N107="zákl. přenesená",J107,0)</f>
        <v>0</v>
      </c>
      <c r="BH107" s="178">
        <f>IF(N107="sníž. přenesená",J107,0)</f>
        <v>0</v>
      </c>
      <c r="BI107" s="178">
        <f>IF(N107="nulová",J107,0)</f>
        <v>0</v>
      </c>
      <c r="BJ107" s="17" t="s">
        <v>39</v>
      </c>
      <c r="BK107" s="178">
        <f>ROUND(I107*H107,2)</f>
        <v>0</v>
      </c>
      <c r="BL107" s="17" t="s">
        <v>147</v>
      </c>
      <c r="BM107" s="17" t="s">
        <v>154</v>
      </c>
    </row>
    <row r="108" spans="2:47" s="1" customFormat="1" ht="27">
      <c r="B108" s="34"/>
      <c r="D108" s="189" t="s">
        <v>155</v>
      </c>
      <c r="F108" s="190" t="s">
        <v>156</v>
      </c>
      <c r="I108" s="138"/>
      <c r="L108" s="34"/>
      <c r="M108" s="63"/>
      <c r="N108" s="35"/>
      <c r="O108" s="35"/>
      <c r="P108" s="35"/>
      <c r="Q108" s="35"/>
      <c r="R108" s="35"/>
      <c r="S108" s="35"/>
      <c r="T108" s="64"/>
      <c r="AT108" s="17" t="s">
        <v>155</v>
      </c>
      <c r="AU108" s="17" t="s">
        <v>148</v>
      </c>
    </row>
    <row r="109" spans="2:51" s="11" customFormat="1" ht="13.5">
      <c r="B109" s="179"/>
      <c r="D109" s="180" t="s">
        <v>150</v>
      </c>
      <c r="E109" s="181" t="s">
        <v>21</v>
      </c>
      <c r="F109" s="182" t="s">
        <v>157</v>
      </c>
      <c r="H109" s="183">
        <v>1490.2</v>
      </c>
      <c r="I109" s="184"/>
      <c r="L109" s="179"/>
      <c r="M109" s="185"/>
      <c r="N109" s="186"/>
      <c r="O109" s="186"/>
      <c r="P109" s="186"/>
      <c r="Q109" s="186"/>
      <c r="R109" s="186"/>
      <c r="S109" s="186"/>
      <c r="T109" s="187"/>
      <c r="AT109" s="188" t="s">
        <v>150</v>
      </c>
      <c r="AU109" s="188" t="s">
        <v>148</v>
      </c>
      <c r="AV109" s="11" t="s">
        <v>83</v>
      </c>
      <c r="AW109" s="11" t="s">
        <v>38</v>
      </c>
      <c r="AX109" s="11" t="s">
        <v>39</v>
      </c>
      <c r="AY109" s="188" t="s">
        <v>139</v>
      </c>
    </row>
    <row r="110" spans="2:65" s="1" customFormat="1" ht="22.5" customHeight="1">
      <c r="B110" s="166"/>
      <c r="C110" s="167" t="s">
        <v>148</v>
      </c>
      <c r="D110" s="167" t="s">
        <v>143</v>
      </c>
      <c r="E110" s="168" t="s">
        <v>158</v>
      </c>
      <c r="F110" s="169" t="s">
        <v>159</v>
      </c>
      <c r="G110" s="170" t="s">
        <v>146</v>
      </c>
      <c r="H110" s="171">
        <v>1490.2</v>
      </c>
      <c r="I110" s="172"/>
      <c r="J110" s="173">
        <f>ROUND(I110*H110,2)</f>
        <v>0</v>
      </c>
      <c r="K110" s="169" t="s">
        <v>160</v>
      </c>
      <c r="L110" s="34"/>
      <c r="M110" s="174" t="s">
        <v>21</v>
      </c>
      <c r="N110" s="175" t="s">
        <v>46</v>
      </c>
      <c r="O110" s="35"/>
      <c r="P110" s="176">
        <f>O110*H110</f>
        <v>0</v>
      </c>
      <c r="Q110" s="176">
        <v>0</v>
      </c>
      <c r="R110" s="176">
        <f>Q110*H110</f>
        <v>0</v>
      </c>
      <c r="S110" s="176">
        <v>0.235</v>
      </c>
      <c r="T110" s="177">
        <f>S110*H110</f>
        <v>350.197</v>
      </c>
      <c r="AR110" s="17" t="s">
        <v>147</v>
      </c>
      <c r="AT110" s="17" t="s">
        <v>143</v>
      </c>
      <c r="AU110" s="17" t="s">
        <v>148</v>
      </c>
      <c r="AY110" s="17" t="s">
        <v>139</v>
      </c>
      <c r="BE110" s="178">
        <f>IF(N110="základní",J110,0)</f>
        <v>0</v>
      </c>
      <c r="BF110" s="178">
        <f>IF(N110="snížená",J110,0)</f>
        <v>0</v>
      </c>
      <c r="BG110" s="178">
        <f>IF(N110="zákl. přenesená",J110,0)</f>
        <v>0</v>
      </c>
      <c r="BH110" s="178">
        <f>IF(N110="sníž. přenesená",J110,0)</f>
        <v>0</v>
      </c>
      <c r="BI110" s="178">
        <f>IF(N110="nulová",J110,0)</f>
        <v>0</v>
      </c>
      <c r="BJ110" s="17" t="s">
        <v>39</v>
      </c>
      <c r="BK110" s="178">
        <f>ROUND(I110*H110,2)</f>
        <v>0</v>
      </c>
      <c r="BL110" s="17" t="s">
        <v>147</v>
      </c>
      <c r="BM110" s="17" t="s">
        <v>161</v>
      </c>
    </row>
    <row r="111" spans="2:47" s="1" customFormat="1" ht="40.5">
      <c r="B111" s="34"/>
      <c r="D111" s="189" t="s">
        <v>155</v>
      </c>
      <c r="F111" s="190" t="s">
        <v>162</v>
      </c>
      <c r="I111" s="138"/>
      <c r="L111" s="34"/>
      <c r="M111" s="63"/>
      <c r="N111" s="35"/>
      <c r="O111" s="35"/>
      <c r="P111" s="35"/>
      <c r="Q111" s="35"/>
      <c r="R111" s="35"/>
      <c r="S111" s="35"/>
      <c r="T111" s="64"/>
      <c r="AT111" s="17" t="s">
        <v>155</v>
      </c>
      <c r="AU111" s="17" t="s">
        <v>148</v>
      </c>
    </row>
    <row r="112" spans="2:47" s="1" customFormat="1" ht="256.5">
      <c r="B112" s="34"/>
      <c r="D112" s="180" t="s">
        <v>163</v>
      </c>
      <c r="F112" s="191" t="s">
        <v>164</v>
      </c>
      <c r="I112" s="138"/>
      <c r="L112" s="34"/>
      <c r="M112" s="63"/>
      <c r="N112" s="35"/>
      <c r="O112" s="35"/>
      <c r="P112" s="35"/>
      <c r="Q112" s="35"/>
      <c r="R112" s="35"/>
      <c r="S112" s="35"/>
      <c r="T112" s="64"/>
      <c r="AT112" s="17" t="s">
        <v>163</v>
      </c>
      <c r="AU112" s="17" t="s">
        <v>148</v>
      </c>
    </row>
    <row r="113" spans="2:65" s="1" customFormat="1" ht="22.5" customHeight="1">
      <c r="B113" s="166"/>
      <c r="C113" s="167" t="s">
        <v>147</v>
      </c>
      <c r="D113" s="167" t="s">
        <v>143</v>
      </c>
      <c r="E113" s="168" t="s">
        <v>165</v>
      </c>
      <c r="F113" s="169" t="s">
        <v>166</v>
      </c>
      <c r="G113" s="170" t="s">
        <v>146</v>
      </c>
      <c r="H113" s="171">
        <v>1490.2</v>
      </c>
      <c r="I113" s="172"/>
      <c r="J113" s="173">
        <f>ROUND(I113*H113,2)</f>
        <v>0</v>
      </c>
      <c r="K113" s="169" t="s">
        <v>160</v>
      </c>
      <c r="L113" s="34"/>
      <c r="M113" s="174" t="s">
        <v>21</v>
      </c>
      <c r="N113" s="175" t="s">
        <v>46</v>
      </c>
      <c r="O113" s="35"/>
      <c r="P113" s="176">
        <f>O113*H113</f>
        <v>0</v>
      </c>
      <c r="Q113" s="176">
        <v>0</v>
      </c>
      <c r="R113" s="176">
        <f>Q113*H113</f>
        <v>0</v>
      </c>
      <c r="S113" s="176">
        <v>0.316</v>
      </c>
      <c r="T113" s="177">
        <f>S113*H113</f>
        <v>470.9032</v>
      </c>
      <c r="AR113" s="17" t="s">
        <v>147</v>
      </c>
      <c r="AT113" s="17" t="s">
        <v>143</v>
      </c>
      <c r="AU113" s="17" t="s">
        <v>148</v>
      </c>
      <c r="AY113" s="17" t="s">
        <v>139</v>
      </c>
      <c r="BE113" s="178">
        <f>IF(N113="základní",J113,0)</f>
        <v>0</v>
      </c>
      <c r="BF113" s="178">
        <f>IF(N113="snížená",J113,0)</f>
        <v>0</v>
      </c>
      <c r="BG113" s="178">
        <f>IF(N113="zákl. přenesená",J113,0)</f>
        <v>0</v>
      </c>
      <c r="BH113" s="178">
        <f>IF(N113="sníž. přenesená",J113,0)</f>
        <v>0</v>
      </c>
      <c r="BI113" s="178">
        <f>IF(N113="nulová",J113,0)</f>
        <v>0</v>
      </c>
      <c r="BJ113" s="17" t="s">
        <v>39</v>
      </c>
      <c r="BK113" s="178">
        <f>ROUND(I113*H113,2)</f>
        <v>0</v>
      </c>
      <c r="BL113" s="17" t="s">
        <v>147</v>
      </c>
      <c r="BM113" s="17" t="s">
        <v>167</v>
      </c>
    </row>
    <row r="114" spans="2:47" s="1" customFormat="1" ht="40.5">
      <c r="B114" s="34"/>
      <c r="D114" s="189" t="s">
        <v>155</v>
      </c>
      <c r="F114" s="190" t="s">
        <v>168</v>
      </c>
      <c r="I114" s="138"/>
      <c r="L114" s="34"/>
      <c r="M114" s="63"/>
      <c r="N114" s="35"/>
      <c r="O114" s="35"/>
      <c r="P114" s="35"/>
      <c r="Q114" s="35"/>
      <c r="R114" s="35"/>
      <c r="S114" s="35"/>
      <c r="T114" s="64"/>
      <c r="AT114" s="17" t="s">
        <v>155</v>
      </c>
      <c r="AU114" s="17" t="s">
        <v>148</v>
      </c>
    </row>
    <row r="115" spans="2:47" s="1" customFormat="1" ht="256.5">
      <c r="B115" s="34"/>
      <c r="D115" s="180" t="s">
        <v>163</v>
      </c>
      <c r="F115" s="191" t="s">
        <v>164</v>
      </c>
      <c r="I115" s="138"/>
      <c r="L115" s="34"/>
      <c r="M115" s="63"/>
      <c r="N115" s="35"/>
      <c r="O115" s="35"/>
      <c r="P115" s="35"/>
      <c r="Q115" s="35"/>
      <c r="R115" s="35"/>
      <c r="S115" s="35"/>
      <c r="T115" s="64"/>
      <c r="AT115" s="17" t="s">
        <v>163</v>
      </c>
      <c r="AU115" s="17" t="s">
        <v>148</v>
      </c>
    </row>
    <row r="116" spans="2:65" s="1" customFormat="1" ht="22.5" customHeight="1">
      <c r="B116" s="166"/>
      <c r="C116" s="167" t="s">
        <v>169</v>
      </c>
      <c r="D116" s="167" t="s">
        <v>143</v>
      </c>
      <c r="E116" s="168" t="s">
        <v>170</v>
      </c>
      <c r="F116" s="169" t="s">
        <v>171</v>
      </c>
      <c r="G116" s="170" t="s">
        <v>172</v>
      </c>
      <c r="H116" s="171">
        <v>157.4</v>
      </c>
      <c r="I116" s="172"/>
      <c r="J116" s="173">
        <f>ROUND(I116*H116,2)</f>
        <v>0</v>
      </c>
      <c r="K116" s="169" t="s">
        <v>160</v>
      </c>
      <c r="L116" s="34"/>
      <c r="M116" s="174" t="s">
        <v>21</v>
      </c>
      <c r="N116" s="175" t="s">
        <v>46</v>
      </c>
      <c r="O116" s="35"/>
      <c r="P116" s="176">
        <f>O116*H116</f>
        <v>0</v>
      </c>
      <c r="Q116" s="176">
        <v>0</v>
      </c>
      <c r="R116" s="176">
        <f>Q116*H116</f>
        <v>0</v>
      </c>
      <c r="S116" s="176">
        <v>0.04</v>
      </c>
      <c r="T116" s="177">
        <f>S116*H116</f>
        <v>6.296</v>
      </c>
      <c r="AR116" s="17" t="s">
        <v>147</v>
      </c>
      <c r="AT116" s="17" t="s">
        <v>143</v>
      </c>
      <c r="AU116" s="17" t="s">
        <v>148</v>
      </c>
      <c r="AY116" s="17" t="s">
        <v>139</v>
      </c>
      <c r="BE116" s="178">
        <f>IF(N116="základní",J116,0)</f>
        <v>0</v>
      </c>
      <c r="BF116" s="178">
        <f>IF(N116="snížená",J116,0)</f>
        <v>0</v>
      </c>
      <c r="BG116" s="178">
        <f>IF(N116="zákl. přenesená",J116,0)</f>
        <v>0</v>
      </c>
      <c r="BH116" s="178">
        <f>IF(N116="sníž. přenesená",J116,0)</f>
        <v>0</v>
      </c>
      <c r="BI116" s="178">
        <f>IF(N116="nulová",J116,0)</f>
        <v>0</v>
      </c>
      <c r="BJ116" s="17" t="s">
        <v>39</v>
      </c>
      <c r="BK116" s="178">
        <f>ROUND(I116*H116,2)</f>
        <v>0</v>
      </c>
      <c r="BL116" s="17" t="s">
        <v>147</v>
      </c>
      <c r="BM116" s="17" t="s">
        <v>173</v>
      </c>
    </row>
    <row r="117" spans="2:47" s="1" customFormat="1" ht="27">
      <c r="B117" s="34"/>
      <c r="D117" s="189" t="s">
        <v>155</v>
      </c>
      <c r="F117" s="190" t="s">
        <v>174</v>
      </c>
      <c r="I117" s="138"/>
      <c r="L117" s="34"/>
      <c r="M117" s="63"/>
      <c r="N117" s="35"/>
      <c r="O117" s="35"/>
      <c r="P117" s="35"/>
      <c r="Q117" s="35"/>
      <c r="R117" s="35"/>
      <c r="S117" s="35"/>
      <c r="T117" s="64"/>
      <c r="AT117" s="17" t="s">
        <v>155</v>
      </c>
      <c r="AU117" s="17" t="s">
        <v>148</v>
      </c>
    </row>
    <row r="118" spans="2:47" s="1" customFormat="1" ht="162">
      <c r="B118" s="34"/>
      <c r="D118" s="189" t="s">
        <v>163</v>
      </c>
      <c r="F118" s="192" t="s">
        <v>175</v>
      </c>
      <c r="I118" s="138"/>
      <c r="L118" s="34"/>
      <c r="M118" s="63"/>
      <c r="N118" s="35"/>
      <c r="O118" s="35"/>
      <c r="P118" s="35"/>
      <c r="Q118" s="35"/>
      <c r="R118" s="35"/>
      <c r="S118" s="35"/>
      <c r="T118" s="64"/>
      <c r="AT118" s="17" t="s">
        <v>163</v>
      </c>
      <c r="AU118" s="17" t="s">
        <v>148</v>
      </c>
    </row>
    <row r="119" spans="2:51" s="11" customFormat="1" ht="13.5">
      <c r="B119" s="179"/>
      <c r="D119" s="189" t="s">
        <v>150</v>
      </c>
      <c r="E119" s="188" t="s">
        <v>21</v>
      </c>
      <c r="F119" s="193" t="s">
        <v>176</v>
      </c>
      <c r="H119" s="194">
        <v>157.4</v>
      </c>
      <c r="I119" s="184"/>
      <c r="L119" s="179"/>
      <c r="M119" s="185"/>
      <c r="N119" s="186"/>
      <c r="O119" s="186"/>
      <c r="P119" s="186"/>
      <c r="Q119" s="186"/>
      <c r="R119" s="186"/>
      <c r="S119" s="186"/>
      <c r="T119" s="187"/>
      <c r="AT119" s="188" t="s">
        <v>150</v>
      </c>
      <c r="AU119" s="188" t="s">
        <v>148</v>
      </c>
      <c r="AV119" s="11" t="s">
        <v>83</v>
      </c>
      <c r="AW119" s="11" t="s">
        <v>38</v>
      </c>
      <c r="AX119" s="11" t="s">
        <v>39</v>
      </c>
      <c r="AY119" s="188" t="s">
        <v>139</v>
      </c>
    </row>
    <row r="120" spans="2:63" s="10" customFormat="1" ht="21.75" customHeight="1">
      <c r="B120" s="150"/>
      <c r="D120" s="163" t="s">
        <v>74</v>
      </c>
      <c r="E120" s="164" t="s">
        <v>177</v>
      </c>
      <c r="F120" s="164" t="s">
        <v>178</v>
      </c>
      <c r="I120" s="153"/>
      <c r="J120" s="165">
        <f>BK120</f>
        <v>0</v>
      </c>
      <c r="L120" s="150"/>
      <c r="M120" s="155"/>
      <c r="N120" s="156"/>
      <c r="O120" s="156"/>
      <c r="P120" s="157">
        <f>SUM(P121:P136)</f>
        <v>0</v>
      </c>
      <c r="Q120" s="156"/>
      <c r="R120" s="157">
        <f>SUM(R121:R136)</f>
        <v>0</v>
      </c>
      <c r="S120" s="156"/>
      <c r="T120" s="158">
        <f>SUM(T121:T136)</f>
        <v>0</v>
      </c>
      <c r="AR120" s="151" t="s">
        <v>39</v>
      </c>
      <c r="AT120" s="159" t="s">
        <v>74</v>
      </c>
      <c r="AU120" s="159" t="s">
        <v>83</v>
      </c>
      <c r="AY120" s="151" t="s">
        <v>139</v>
      </c>
      <c r="BK120" s="160">
        <f>SUM(BK121:BK136)</f>
        <v>0</v>
      </c>
    </row>
    <row r="121" spans="2:65" s="1" customFormat="1" ht="22.5" customHeight="1">
      <c r="B121" s="166"/>
      <c r="C121" s="167" t="s">
        <v>179</v>
      </c>
      <c r="D121" s="167" t="s">
        <v>143</v>
      </c>
      <c r="E121" s="168" t="s">
        <v>180</v>
      </c>
      <c r="F121" s="169" t="s">
        <v>181</v>
      </c>
      <c r="G121" s="170" t="s">
        <v>182</v>
      </c>
      <c r="H121" s="171">
        <v>29.763</v>
      </c>
      <c r="I121" s="172"/>
      <c r="J121" s="173">
        <f>ROUND(I121*H121,2)</f>
        <v>0</v>
      </c>
      <c r="K121" s="169" t="s">
        <v>160</v>
      </c>
      <c r="L121" s="34"/>
      <c r="M121" s="174" t="s">
        <v>21</v>
      </c>
      <c r="N121" s="175" t="s">
        <v>46</v>
      </c>
      <c r="O121" s="35"/>
      <c r="P121" s="176">
        <f>O121*H121</f>
        <v>0</v>
      </c>
      <c r="Q121" s="176">
        <v>0</v>
      </c>
      <c r="R121" s="176">
        <f>Q121*H121</f>
        <v>0</v>
      </c>
      <c r="S121" s="176">
        <v>0</v>
      </c>
      <c r="T121" s="177">
        <f>S121*H121</f>
        <v>0</v>
      </c>
      <c r="AR121" s="17" t="s">
        <v>147</v>
      </c>
      <c r="AT121" s="17" t="s">
        <v>143</v>
      </c>
      <c r="AU121" s="17" t="s">
        <v>148</v>
      </c>
      <c r="AY121" s="17" t="s">
        <v>139</v>
      </c>
      <c r="BE121" s="178">
        <f>IF(N121="základní",J121,0)</f>
        <v>0</v>
      </c>
      <c r="BF121" s="178">
        <f>IF(N121="snížená",J121,0)</f>
        <v>0</v>
      </c>
      <c r="BG121" s="178">
        <f>IF(N121="zákl. přenesená",J121,0)</f>
        <v>0</v>
      </c>
      <c r="BH121" s="178">
        <f>IF(N121="sníž. přenesená",J121,0)</f>
        <v>0</v>
      </c>
      <c r="BI121" s="178">
        <f>IF(N121="nulová",J121,0)</f>
        <v>0</v>
      </c>
      <c r="BJ121" s="17" t="s">
        <v>39</v>
      </c>
      <c r="BK121" s="178">
        <f>ROUND(I121*H121,2)</f>
        <v>0</v>
      </c>
      <c r="BL121" s="17" t="s">
        <v>147</v>
      </c>
      <c r="BM121" s="17" t="s">
        <v>183</v>
      </c>
    </row>
    <row r="122" spans="2:47" s="1" customFormat="1" ht="27">
      <c r="B122" s="34"/>
      <c r="D122" s="189" t="s">
        <v>155</v>
      </c>
      <c r="F122" s="190" t="s">
        <v>184</v>
      </c>
      <c r="I122" s="138"/>
      <c r="L122" s="34"/>
      <c r="M122" s="63"/>
      <c r="N122" s="35"/>
      <c r="O122" s="35"/>
      <c r="P122" s="35"/>
      <c r="Q122" s="35"/>
      <c r="R122" s="35"/>
      <c r="S122" s="35"/>
      <c r="T122" s="64"/>
      <c r="AT122" s="17" t="s">
        <v>155</v>
      </c>
      <c r="AU122" s="17" t="s">
        <v>148</v>
      </c>
    </row>
    <row r="123" spans="2:47" s="1" customFormat="1" ht="94.5">
      <c r="B123" s="34"/>
      <c r="D123" s="189" t="s">
        <v>163</v>
      </c>
      <c r="F123" s="192" t="s">
        <v>185</v>
      </c>
      <c r="I123" s="138"/>
      <c r="L123" s="34"/>
      <c r="M123" s="63"/>
      <c r="N123" s="35"/>
      <c r="O123" s="35"/>
      <c r="P123" s="35"/>
      <c r="Q123" s="35"/>
      <c r="R123" s="35"/>
      <c r="S123" s="35"/>
      <c r="T123" s="64"/>
      <c r="AT123" s="17" t="s">
        <v>163</v>
      </c>
      <c r="AU123" s="17" t="s">
        <v>148</v>
      </c>
    </row>
    <row r="124" spans="2:47" s="1" customFormat="1" ht="40.5">
      <c r="B124" s="34"/>
      <c r="D124" s="189" t="s">
        <v>186</v>
      </c>
      <c r="F124" s="192" t="s">
        <v>187</v>
      </c>
      <c r="I124" s="138"/>
      <c r="L124" s="34"/>
      <c r="M124" s="63"/>
      <c r="N124" s="35"/>
      <c r="O124" s="35"/>
      <c r="P124" s="35"/>
      <c r="Q124" s="35"/>
      <c r="R124" s="35"/>
      <c r="S124" s="35"/>
      <c r="T124" s="64"/>
      <c r="AT124" s="17" t="s">
        <v>186</v>
      </c>
      <c r="AU124" s="17" t="s">
        <v>148</v>
      </c>
    </row>
    <row r="125" spans="2:51" s="12" customFormat="1" ht="13.5">
      <c r="B125" s="195"/>
      <c r="D125" s="189" t="s">
        <v>150</v>
      </c>
      <c r="E125" s="196" t="s">
        <v>21</v>
      </c>
      <c r="F125" s="197" t="s">
        <v>188</v>
      </c>
      <c r="H125" s="198" t="s">
        <v>21</v>
      </c>
      <c r="I125" s="199"/>
      <c r="L125" s="195"/>
      <c r="M125" s="200"/>
      <c r="N125" s="201"/>
      <c r="O125" s="201"/>
      <c r="P125" s="201"/>
      <c r="Q125" s="201"/>
      <c r="R125" s="201"/>
      <c r="S125" s="201"/>
      <c r="T125" s="202"/>
      <c r="AT125" s="198" t="s">
        <v>150</v>
      </c>
      <c r="AU125" s="198" t="s">
        <v>148</v>
      </c>
      <c r="AV125" s="12" t="s">
        <v>39</v>
      </c>
      <c r="AW125" s="12" t="s">
        <v>38</v>
      </c>
      <c r="AX125" s="12" t="s">
        <v>75</v>
      </c>
      <c r="AY125" s="198" t="s">
        <v>139</v>
      </c>
    </row>
    <row r="126" spans="2:51" s="11" customFormat="1" ht="13.5">
      <c r="B126" s="179"/>
      <c r="D126" s="189" t="s">
        <v>150</v>
      </c>
      <c r="E126" s="188" t="s">
        <v>21</v>
      </c>
      <c r="F126" s="193" t="s">
        <v>189</v>
      </c>
      <c r="H126" s="194">
        <v>3.816</v>
      </c>
      <c r="I126" s="184"/>
      <c r="L126" s="179"/>
      <c r="M126" s="185"/>
      <c r="N126" s="186"/>
      <c r="O126" s="186"/>
      <c r="P126" s="186"/>
      <c r="Q126" s="186"/>
      <c r="R126" s="186"/>
      <c r="S126" s="186"/>
      <c r="T126" s="187"/>
      <c r="AT126" s="188" t="s">
        <v>150</v>
      </c>
      <c r="AU126" s="188" t="s">
        <v>148</v>
      </c>
      <c r="AV126" s="11" t="s">
        <v>83</v>
      </c>
      <c r="AW126" s="11" t="s">
        <v>38</v>
      </c>
      <c r="AX126" s="11" t="s">
        <v>75</v>
      </c>
      <c r="AY126" s="188" t="s">
        <v>139</v>
      </c>
    </row>
    <row r="127" spans="2:51" s="12" customFormat="1" ht="13.5">
      <c r="B127" s="195"/>
      <c r="D127" s="189" t="s">
        <v>150</v>
      </c>
      <c r="E127" s="196" t="s">
        <v>21</v>
      </c>
      <c r="F127" s="197" t="s">
        <v>190</v>
      </c>
      <c r="H127" s="198" t="s">
        <v>21</v>
      </c>
      <c r="I127" s="199"/>
      <c r="L127" s="195"/>
      <c r="M127" s="200"/>
      <c r="N127" s="201"/>
      <c r="O127" s="201"/>
      <c r="P127" s="201"/>
      <c r="Q127" s="201"/>
      <c r="R127" s="201"/>
      <c r="S127" s="201"/>
      <c r="T127" s="202"/>
      <c r="AT127" s="198" t="s">
        <v>150</v>
      </c>
      <c r="AU127" s="198" t="s">
        <v>148</v>
      </c>
      <c r="AV127" s="12" t="s">
        <v>39</v>
      </c>
      <c r="AW127" s="12" t="s">
        <v>38</v>
      </c>
      <c r="AX127" s="12" t="s">
        <v>75</v>
      </c>
      <c r="AY127" s="198" t="s">
        <v>139</v>
      </c>
    </row>
    <row r="128" spans="2:51" s="11" customFormat="1" ht="13.5">
      <c r="B128" s="179"/>
      <c r="D128" s="189" t="s">
        <v>150</v>
      </c>
      <c r="E128" s="188" t="s">
        <v>21</v>
      </c>
      <c r="F128" s="193" t="s">
        <v>191</v>
      </c>
      <c r="H128" s="194">
        <v>25.947</v>
      </c>
      <c r="I128" s="184"/>
      <c r="L128" s="179"/>
      <c r="M128" s="185"/>
      <c r="N128" s="186"/>
      <c r="O128" s="186"/>
      <c r="P128" s="186"/>
      <c r="Q128" s="186"/>
      <c r="R128" s="186"/>
      <c r="S128" s="186"/>
      <c r="T128" s="187"/>
      <c r="AT128" s="188" t="s">
        <v>150</v>
      </c>
      <c r="AU128" s="188" t="s">
        <v>148</v>
      </c>
      <c r="AV128" s="11" t="s">
        <v>83</v>
      </c>
      <c r="AW128" s="11" t="s">
        <v>38</v>
      </c>
      <c r="AX128" s="11" t="s">
        <v>75</v>
      </c>
      <c r="AY128" s="188" t="s">
        <v>139</v>
      </c>
    </row>
    <row r="129" spans="2:51" s="13" customFormat="1" ht="13.5">
      <c r="B129" s="203"/>
      <c r="D129" s="180" t="s">
        <v>150</v>
      </c>
      <c r="E129" s="204" t="s">
        <v>21</v>
      </c>
      <c r="F129" s="205" t="s">
        <v>192</v>
      </c>
      <c r="H129" s="206">
        <v>29.763</v>
      </c>
      <c r="I129" s="207"/>
      <c r="L129" s="203"/>
      <c r="M129" s="208"/>
      <c r="N129" s="209"/>
      <c r="O129" s="209"/>
      <c r="P129" s="209"/>
      <c r="Q129" s="209"/>
      <c r="R129" s="209"/>
      <c r="S129" s="209"/>
      <c r="T129" s="210"/>
      <c r="AT129" s="211" t="s">
        <v>150</v>
      </c>
      <c r="AU129" s="211" t="s">
        <v>148</v>
      </c>
      <c r="AV129" s="13" t="s">
        <v>147</v>
      </c>
      <c r="AW129" s="13" t="s">
        <v>38</v>
      </c>
      <c r="AX129" s="13" t="s">
        <v>39</v>
      </c>
      <c r="AY129" s="211" t="s">
        <v>139</v>
      </c>
    </row>
    <row r="130" spans="2:65" s="1" customFormat="1" ht="22.5" customHeight="1">
      <c r="B130" s="166"/>
      <c r="C130" s="167" t="s">
        <v>193</v>
      </c>
      <c r="D130" s="167" t="s">
        <v>143</v>
      </c>
      <c r="E130" s="168" t="s">
        <v>194</v>
      </c>
      <c r="F130" s="169" t="s">
        <v>195</v>
      </c>
      <c r="G130" s="170" t="s">
        <v>182</v>
      </c>
      <c r="H130" s="171">
        <v>4.584</v>
      </c>
      <c r="I130" s="172"/>
      <c r="J130" s="173">
        <f>ROUND(I130*H130,2)</f>
        <v>0</v>
      </c>
      <c r="K130" s="169" t="s">
        <v>160</v>
      </c>
      <c r="L130" s="34"/>
      <c r="M130" s="174" t="s">
        <v>21</v>
      </c>
      <c r="N130" s="175" t="s">
        <v>46</v>
      </c>
      <c r="O130" s="35"/>
      <c r="P130" s="176">
        <f>O130*H130</f>
        <v>0</v>
      </c>
      <c r="Q130" s="176">
        <v>0</v>
      </c>
      <c r="R130" s="176">
        <f>Q130*H130</f>
        <v>0</v>
      </c>
      <c r="S130" s="176">
        <v>0</v>
      </c>
      <c r="T130" s="177">
        <f>S130*H130</f>
        <v>0</v>
      </c>
      <c r="AR130" s="17" t="s">
        <v>147</v>
      </c>
      <c r="AT130" s="17" t="s">
        <v>143</v>
      </c>
      <c r="AU130" s="17" t="s">
        <v>148</v>
      </c>
      <c r="AY130" s="17" t="s">
        <v>139</v>
      </c>
      <c r="BE130" s="178">
        <f>IF(N130="základní",J130,0)</f>
        <v>0</v>
      </c>
      <c r="BF130" s="178">
        <f>IF(N130="snížená",J130,0)</f>
        <v>0</v>
      </c>
      <c r="BG130" s="178">
        <f>IF(N130="zákl. přenesená",J130,0)</f>
        <v>0</v>
      </c>
      <c r="BH130" s="178">
        <f>IF(N130="sníž. přenesená",J130,0)</f>
        <v>0</v>
      </c>
      <c r="BI130" s="178">
        <f>IF(N130="nulová",J130,0)</f>
        <v>0</v>
      </c>
      <c r="BJ130" s="17" t="s">
        <v>39</v>
      </c>
      <c r="BK130" s="178">
        <f>ROUND(I130*H130,2)</f>
        <v>0</v>
      </c>
      <c r="BL130" s="17" t="s">
        <v>147</v>
      </c>
      <c r="BM130" s="17" t="s">
        <v>196</v>
      </c>
    </row>
    <row r="131" spans="2:47" s="1" customFormat="1" ht="27">
      <c r="B131" s="34"/>
      <c r="D131" s="189" t="s">
        <v>155</v>
      </c>
      <c r="F131" s="190" t="s">
        <v>197</v>
      </c>
      <c r="I131" s="138"/>
      <c r="L131" s="34"/>
      <c r="M131" s="63"/>
      <c r="N131" s="35"/>
      <c r="O131" s="35"/>
      <c r="P131" s="35"/>
      <c r="Q131" s="35"/>
      <c r="R131" s="35"/>
      <c r="S131" s="35"/>
      <c r="T131" s="64"/>
      <c r="AT131" s="17" t="s">
        <v>155</v>
      </c>
      <c r="AU131" s="17" t="s">
        <v>148</v>
      </c>
    </row>
    <row r="132" spans="2:51" s="12" customFormat="1" ht="13.5">
      <c r="B132" s="195"/>
      <c r="D132" s="189" t="s">
        <v>150</v>
      </c>
      <c r="E132" s="196" t="s">
        <v>21</v>
      </c>
      <c r="F132" s="197" t="s">
        <v>198</v>
      </c>
      <c r="H132" s="198" t="s">
        <v>21</v>
      </c>
      <c r="I132" s="199"/>
      <c r="L132" s="195"/>
      <c r="M132" s="200"/>
      <c r="N132" s="201"/>
      <c r="O132" s="201"/>
      <c r="P132" s="201"/>
      <c r="Q132" s="201"/>
      <c r="R132" s="201"/>
      <c r="S132" s="201"/>
      <c r="T132" s="202"/>
      <c r="AT132" s="198" t="s">
        <v>150</v>
      </c>
      <c r="AU132" s="198" t="s">
        <v>148</v>
      </c>
      <c r="AV132" s="12" t="s">
        <v>39</v>
      </c>
      <c r="AW132" s="12" t="s">
        <v>38</v>
      </c>
      <c r="AX132" s="12" t="s">
        <v>75</v>
      </c>
      <c r="AY132" s="198" t="s">
        <v>139</v>
      </c>
    </row>
    <row r="133" spans="2:51" s="11" customFormat="1" ht="13.5">
      <c r="B133" s="179"/>
      <c r="D133" s="189" t="s">
        <v>150</v>
      </c>
      <c r="E133" s="188" t="s">
        <v>21</v>
      </c>
      <c r="F133" s="193" t="s">
        <v>199</v>
      </c>
      <c r="H133" s="194">
        <v>0.784</v>
      </c>
      <c r="I133" s="184"/>
      <c r="L133" s="179"/>
      <c r="M133" s="185"/>
      <c r="N133" s="186"/>
      <c r="O133" s="186"/>
      <c r="P133" s="186"/>
      <c r="Q133" s="186"/>
      <c r="R133" s="186"/>
      <c r="S133" s="186"/>
      <c r="T133" s="187"/>
      <c r="AT133" s="188" t="s">
        <v>150</v>
      </c>
      <c r="AU133" s="188" t="s">
        <v>148</v>
      </c>
      <c r="AV133" s="11" t="s">
        <v>83</v>
      </c>
      <c r="AW133" s="11" t="s">
        <v>38</v>
      </c>
      <c r="AX133" s="11" t="s">
        <v>75</v>
      </c>
      <c r="AY133" s="188" t="s">
        <v>139</v>
      </c>
    </row>
    <row r="134" spans="2:51" s="12" customFormat="1" ht="13.5">
      <c r="B134" s="195"/>
      <c r="D134" s="189" t="s">
        <v>150</v>
      </c>
      <c r="E134" s="196" t="s">
        <v>21</v>
      </c>
      <c r="F134" s="197" t="s">
        <v>200</v>
      </c>
      <c r="H134" s="198" t="s">
        <v>21</v>
      </c>
      <c r="I134" s="199"/>
      <c r="L134" s="195"/>
      <c r="M134" s="200"/>
      <c r="N134" s="201"/>
      <c r="O134" s="201"/>
      <c r="P134" s="201"/>
      <c r="Q134" s="201"/>
      <c r="R134" s="201"/>
      <c r="S134" s="201"/>
      <c r="T134" s="202"/>
      <c r="AT134" s="198" t="s">
        <v>150</v>
      </c>
      <c r="AU134" s="198" t="s">
        <v>148</v>
      </c>
      <c r="AV134" s="12" t="s">
        <v>39</v>
      </c>
      <c r="AW134" s="12" t="s">
        <v>38</v>
      </c>
      <c r="AX134" s="12" t="s">
        <v>75</v>
      </c>
      <c r="AY134" s="198" t="s">
        <v>139</v>
      </c>
    </row>
    <row r="135" spans="2:51" s="11" customFormat="1" ht="13.5">
      <c r="B135" s="179"/>
      <c r="D135" s="189" t="s">
        <v>150</v>
      </c>
      <c r="E135" s="188" t="s">
        <v>21</v>
      </c>
      <c r="F135" s="193" t="s">
        <v>201</v>
      </c>
      <c r="H135" s="194">
        <v>3.8</v>
      </c>
      <c r="I135" s="184"/>
      <c r="L135" s="179"/>
      <c r="M135" s="185"/>
      <c r="N135" s="186"/>
      <c r="O135" s="186"/>
      <c r="P135" s="186"/>
      <c r="Q135" s="186"/>
      <c r="R135" s="186"/>
      <c r="S135" s="186"/>
      <c r="T135" s="187"/>
      <c r="AT135" s="188" t="s">
        <v>150</v>
      </c>
      <c r="AU135" s="188" t="s">
        <v>148</v>
      </c>
      <c r="AV135" s="11" t="s">
        <v>83</v>
      </c>
      <c r="AW135" s="11" t="s">
        <v>38</v>
      </c>
      <c r="AX135" s="11" t="s">
        <v>75</v>
      </c>
      <c r="AY135" s="188" t="s">
        <v>139</v>
      </c>
    </row>
    <row r="136" spans="2:51" s="13" customFormat="1" ht="13.5">
      <c r="B136" s="203"/>
      <c r="D136" s="189" t="s">
        <v>150</v>
      </c>
      <c r="E136" s="212" t="s">
        <v>21</v>
      </c>
      <c r="F136" s="213" t="s">
        <v>192</v>
      </c>
      <c r="H136" s="214">
        <v>4.584</v>
      </c>
      <c r="I136" s="207"/>
      <c r="L136" s="203"/>
      <c r="M136" s="208"/>
      <c r="N136" s="209"/>
      <c r="O136" s="209"/>
      <c r="P136" s="209"/>
      <c r="Q136" s="209"/>
      <c r="R136" s="209"/>
      <c r="S136" s="209"/>
      <c r="T136" s="210"/>
      <c r="AT136" s="211" t="s">
        <v>150</v>
      </c>
      <c r="AU136" s="211" t="s">
        <v>148</v>
      </c>
      <c r="AV136" s="13" t="s">
        <v>147</v>
      </c>
      <c r="AW136" s="13" t="s">
        <v>38</v>
      </c>
      <c r="AX136" s="13" t="s">
        <v>39</v>
      </c>
      <c r="AY136" s="211" t="s">
        <v>139</v>
      </c>
    </row>
    <row r="137" spans="2:63" s="10" customFormat="1" ht="21.75" customHeight="1">
      <c r="B137" s="150"/>
      <c r="D137" s="163" t="s">
        <v>74</v>
      </c>
      <c r="E137" s="164" t="s">
        <v>202</v>
      </c>
      <c r="F137" s="164" t="s">
        <v>203</v>
      </c>
      <c r="I137" s="153"/>
      <c r="J137" s="165">
        <f>BK137</f>
        <v>0</v>
      </c>
      <c r="L137" s="150"/>
      <c r="M137" s="155"/>
      <c r="N137" s="156"/>
      <c r="O137" s="156"/>
      <c r="P137" s="157">
        <f>SUM(P138:P141)</f>
        <v>0</v>
      </c>
      <c r="Q137" s="156"/>
      <c r="R137" s="157">
        <f>SUM(R138:R141)</f>
        <v>0</v>
      </c>
      <c r="S137" s="156"/>
      <c r="T137" s="158">
        <f>SUM(T138:T141)</f>
        <v>0</v>
      </c>
      <c r="AR137" s="151" t="s">
        <v>39</v>
      </c>
      <c r="AT137" s="159" t="s">
        <v>74</v>
      </c>
      <c r="AU137" s="159" t="s">
        <v>83</v>
      </c>
      <c r="AY137" s="151" t="s">
        <v>139</v>
      </c>
      <c r="BK137" s="160">
        <f>SUM(BK138:BK141)</f>
        <v>0</v>
      </c>
    </row>
    <row r="138" spans="2:65" s="1" customFormat="1" ht="22.5" customHeight="1">
      <c r="B138" s="166"/>
      <c r="C138" s="167" t="s">
        <v>204</v>
      </c>
      <c r="D138" s="167" t="s">
        <v>143</v>
      </c>
      <c r="E138" s="168" t="s">
        <v>205</v>
      </c>
      <c r="F138" s="169" t="s">
        <v>206</v>
      </c>
      <c r="G138" s="170" t="s">
        <v>182</v>
      </c>
      <c r="H138" s="171">
        <v>34.347</v>
      </c>
      <c r="I138" s="172"/>
      <c r="J138" s="173">
        <f>ROUND(I138*H138,2)</f>
        <v>0</v>
      </c>
      <c r="K138" s="169" t="s">
        <v>160</v>
      </c>
      <c r="L138" s="34"/>
      <c r="M138" s="174" t="s">
        <v>21</v>
      </c>
      <c r="N138" s="175" t="s">
        <v>46</v>
      </c>
      <c r="O138" s="35"/>
      <c r="P138" s="176">
        <f>O138*H138</f>
        <v>0</v>
      </c>
      <c r="Q138" s="176">
        <v>0</v>
      </c>
      <c r="R138" s="176">
        <f>Q138*H138</f>
        <v>0</v>
      </c>
      <c r="S138" s="176">
        <v>0</v>
      </c>
      <c r="T138" s="177">
        <f>S138*H138</f>
        <v>0</v>
      </c>
      <c r="AR138" s="17" t="s">
        <v>147</v>
      </c>
      <c r="AT138" s="17" t="s">
        <v>143</v>
      </c>
      <c r="AU138" s="17" t="s">
        <v>148</v>
      </c>
      <c r="AY138" s="17" t="s">
        <v>139</v>
      </c>
      <c r="BE138" s="178">
        <f>IF(N138="základní",J138,0)</f>
        <v>0</v>
      </c>
      <c r="BF138" s="178">
        <f>IF(N138="snížená",J138,0)</f>
        <v>0</v>
      </c>
      <c r="BG138" s="178">
        <f>IF(N138="zákl. přenesená",J138,0)</f>
        <v>0</v>
      </c>
      <c r="BH138" s="178">
        <f>IF(N138="sníž. přenesená",J138,0)</f>
        <v>0</v>
      </c>
      <c r="BI138" s="178">
        <f>IF(N138="nulová",J138,0)</f>
        <v>0</v>
      </c>
      <c r="BJ138" s="17" t="s">
        <v>39</v>
      </c>
      <c r="BK138" s="178">
        <f>ROUND(I138*H138,2)</f>
        <v>0</v>
      </c>
      <c r="BL138" s="17" t="s">
        <v>147</v>
      </c>
      <c r="BM138" s="17" t="s">
        <v>207</v>
      </c>
    </row>
    <row r="139" spans="2:47" s="1" customFormat="1" ht="40.5">
      <c r="B139" s="34"/>
      <c r="D139" s="189" t="s">
        <v>155</v>
      </c>
      <c r="F139" s="190" t="s">
        <v>208</v>
      </c>
      <c r="I139" s="138"/>
      <c r="L139" s="34"/>
      <c r="M139" s="63"/>
      <c r="N139" s="35"/>
      <c r="O139" s="35"/>
      <c r="P139" s="35"/>
      <c r="Q139" s="35"/>
      <c r="R139" s="35"/>
      <c r="S139" s="35"/>
      <c r="T139" s="64"/>
      <c r="AT139" s="17" t="s">
        <v>155</v>
      </c>
      <c r="AU139" s="17" t="s">
        <v>148</v>
      </c>
    </row>
    <row r="140" spans="2:47" s="1" customFormat="1" ht="189">
      <c r="B140" s="34"/>
      <c r="D140" s="189" t="s">
        <v>163</v>
      </c>
      <c r="F140" s="192" t="s">
        <v>209</v>
      </c>
      <c r="I140" s="138"/>
      <c r="L140" s="34"/>
      <c r="M140" s="63"/>
      <c r="N140" s="35"/>
      <c r="O140" s="35"/>
      <c r="P140" s="35"/>
      <c r="Q140" s="35"/>
      <c r="R140" s="35"/>
      <c r="S140" s="35"/>
      <c r="T140" s="64"/>
      <c r="AT140" s="17" t="s">
        <v>163</v>
      </c>
      <c r="AU140" s="17" t="s">
        <v>148</v>
      </c>
    </row>
    <row r="141" spans="2:51" s="11" customFormat="1" ht="13.5">
      <c r="B141" s="179"/>
      <c r="D141" s="189" t="s">
        <v>150</v>
      </c>
      <c r="E141" s="188" t="s">
        <v>21</v>
      </c>
      <c r="F141" s="193" t="s">
        <v>210</v>
      </c>
      <c r="H141" s="194">
        <v>34.347</v>
      </c>
      <c r="I141" s="184"/>
      <c r="L141" s="179"/>
      <c r="M141" s="185"/>
      <c r="N141" s="186"/>
      <c r="O141" s="186"/>
      <c r="P141" s="186"/>
      <c r="Q141" s="186"/>
      <c r="R141" s="186"/>
      <c r="S141" s="186"/>
      <c r="T141" s="187"/>
      <c r="AT141" s="188" t="s">
        <v>150</v>
      </c>
      <c r="AU141" s="188" t="s">
        <v>148</v>
      </c>
      <c r="AV141" s="11" t="s">
        <v>83</v>
      </c>
      <c r="AW141" s="11" t="s">
        <v>38</v>
      </c>
      <c r="AX141" s="11" t="s">
        <v>39</v>
      </c>
      <c r="AY141" s="188" t="s">
        <v>139</v>
      </c>
    </row>
    <row r="142" spans="2:63" s="10" customFormat="1" ht="21.75" customHeight="1">
      <c r="B142" s="150"/>
      <c r="D142" s="163" t="s">
        <v>74</v>
      </c>
      <c r="E142" s="164" t="s">
        <v>211</v>
      </c>
      <c r="F142" s="164" t="s">
        <v>212</v>
      </c>
      <c r="I142" s="153"/>
      <c r="J142" s="165">
        <f>BK142</f>
        <v>0</v>
      </c>
      <c r="L142" s="150"/>
      <c r="M142" s="155"/>
      <c r="N142" s="156"/>
      <c r="O142" s="156"/>
      <c r="P142" s="157">
        <f>SUM(P143:P149)</f>
        <v>0</v>
      </c>
      <c r="Q142" s="156"/>
      <c r="R142" s="157">
        <f>SUM(R143:R149)</f>
        <v>0</v>
      </c>
      <c r="S142" s="156"/>
      <c r="T142" s="158">
        <f>SUM(T143:T149)</f>
        <v>0</v>
      </c>
      <c r="AR142" s="151" t="s">
        <v>39</v>
      </c>
      <c r="AT142" s="159" t="s">
        <v>74</v>
      </c>
      <c r="AU142" s="159" t="s">
        <v>83</v>
      </c>
      <c r="AY142" s="151" t="s">
        <v>139</v>
      </c>
      <c r="BK142" s="160">
        <f>SUM(BK143:BK149)</f>
        <v>0</v>
      </c>
    </row>
    <row r="143" spans="2:65" s="1" customFormat="1" ht="22.5" customHeight="1">
      <c r="B143" s="166"/>
      <c r="C143" s="167" t="s">
        <v>213</v>
      </c>
      <c r="D143" s="167" t="s">
        <v>143</v>
      </c>
      <c r="E143" s="168" t="s">
        <v>214</v>
      </c>
      <c r="F143" s="169" t="s">
        <v>215</v>
      </c>
      <c r="G143" s="170" t="s">
        <v>182</v>
      </c>
      <c r="H143" s="171">
        <v>34.347</v>
      </c>
      <c r="I143" s="172"/>
      <c r="J143" s="173">
        <f>ROUND(I143*H143,2)</f>
        <v>0</v>
      </c>
      <c r="K143" s="169" t="s">
        <v>160</v>
      </c>
      <c r="L143" s="34"/>
      <c r="M143" s="174" t="s">
        <v>21</v>
      </c>
      <c r="N143" s="175" t="s">
        <v>46</v>
      </c>
      <c r="O143" s="35"/>
      <c r="P143" s="176">
        <f>O143*H143</f>
        <v>0</v>
      </c>
      <c r="Q143" s="176">
        <v>0</v>
      </c>
      <c r="R143" s="176">
        <f>Q143*H143</f>
        <v>0</v>
      </c>
      <c r="S143" s="176">
        <v>0</v>
      </c>
      <c r="T143" s="177">
        <f>S143*H143</f>
        <v>0</v>
      </c>
      <c r="AR143" s="17" t="s">
        <v>147</v>
      </c>
      <c r="AT143" s="17" t="s">
        <v>143</v>
      </c>
      <c r="AU143" s="17" t="s">
        <v>148</v>
      </c>
      <c r="AY143" s="17" t="s">
        <v>139</v>
      </c>
      <c r="BE143" s="178">
        <f>IF(N143="základní",J143,0)</f>
        <v>0</v>
      </c>
      <c r="BF143" s="178">
        <f>IF(N143="snížená",J143,0)</f>
        <v>0</v>
      </c>
      <c r="BG143" s="178">
        <f>IF(N143="zákl. přenesená",J143,0)</f>
        <v>0</v>
      </c>
      <c r="BH143" s="178">
        <f>IF(N143="sníž. přenesená",J143,0)</f>
        <v>0</v>
      </c>
      <c r="BI143" s="178">
        <f>IF(N143="nulová",J143,0)</f>
        <v>0</v>
      </c>
      <c r="BJ143" s="17" t="s">
        <v>39</v>
      </c>
      <c r="BK143" s="178">
        <f>ROUND(I143*H143,2)</f>
        <v>0</v>
      </c>
      <c r="BL143" s="17" t="s">
        <v>147</v>
      </c>
      <c r="BM143" s="17" t="s">
        <v>216</v>
      </c>
    </row>
    <row r="144" spans="2:47" s="1" customFormat="1" ht="13.5">
      <c r="B144" s="34"/>
      <c r="D144" s="189" t="s">
        <v>155</v>
      </c>
      <c r="F144" s="190" t="s">
        <v>215</v>
      </c>
      <c r="I144" s="138"/>
      <c r="L144" s="34"/>
      <c r="M144" s="63"/>
      <c r="N144" s="35"/>
      <c r="O144" s="35"/>
      <c r="P144" s="35"/>
      <c r="Q144" s="35"/>
      <c r="R144" s="35"/>
      <c r="S144" s="35"/>
      <c r="T144" s="64"/>
      <c r="AT144" s="17" t="s">
        <v>155</v>
      </c>
      <c r="AU144" s="17" t="s">
        <v>148</v>
      </c>
    </row>
    <row r="145" spans="2:47" s="1" customFormat="1" ht="310.5">
      <c r="B145" s="34"/>
      <c r="D145" s="180" t="s">
        <v>163</v>
      </c>
      <c r="F145" s="191" t="s">
        <v>217</v>
      </c>
      <c r="I145" s="138"/>
      <c r="L145" s="34"/>
      <c r="M145" s="63"/>
      <c r="N145" s="35"/>
      <c r="O145" s="35"/>
      <c r="P145" s="35"/>
      <c r="Q145" s="35"/>
      <c r="R145" s="35"/>
      <c r="S145" s="35"/>
      <c r="T145" s="64"/>
      <c r="AT145" s="17" t="s">
        <v>163</v>
      </c>
      <c r="AU145" s="17" t="s">
        <v>148</v>
      </c>
    </row>
    <row r="146" spans="2:65" s="1" customFormat="1" ht="22.5" customHeight="1">
      <c r="B146" s="166"/>
      <c r="C146" s="167" t="s">
        <v>218</v>
      </c>
      <c r="D146" s="167" t="s">
        <v>143</v>
      </c>
      <c r="E146" s="168" t="s">
        <v>219</v>
      </c>
      <c r="F146" s="169" t="s">
        <v>220</v>
      </c>
      <c r="G146" s="170" t="s">
        <v>221</v>
      </c>
      <c r="H146" s="171">
        <v>61.825</v>
      </c>
      <c r="I146" s="172"/>
      <c r="J146" s="173">
        <f>ROUND(I146*H146,2)</f>
        <v>0</v>
      </c>
      <c r="K146" s="169" t="s">
        <v>160</v>
      </c>
      <c r="L146" s="34"/>
      <c r="M146" s="174" t="s">
        <v>21</v>
      </c>
      <c r="N146" s="175" t="s">
        <v>46</v>
      </c>
      <c r="O146" s="35"/>
      <c r="P146" s="176">
        <f>O146*H146</f>
        <v>0</v>
      </c>
      <c r="Q146" s="176">
        <v>0</v>
      </c>
      <c r="R146" s="176">
        <f>Q146*H146</f>
        <v>0</v>
      </c>
      <c r="S146" s="176">
        <v>0</v>
      </c>
      <c r="T146" s="177">
        <f>S146*H146</f>
        <v>0</v>
      </c>
      <c r="AR146" s="17" t="s">
        <v>147</v>
      </c>
      <c r="AT146" s="17" t="s">
        <v>143</v>
      </c>
      <c r="AU146" s="17" t="s">
        <v>148</v>
      </c>
      <c r="AY146" s="17" t="s">
        <v>139</v>
      </c>
      <c r="BE146" s="178">
        <f>IF(N146="základní",J146,0)</f>
        <v>0</v>
      </c>
      <c r="BF146" s="178">
        <f>IF(N146="snížená",J146,0)</f>
        <v>0</v>
      </c>
      <c r="BG146" s="178">
        <f>IF(N146="zákl. přenesená",J146,0)</f>
        <v>0</v>
      </c>
      <c r="BH146" s="178">
        <f>IF(N146="sníž. přenesená",J146,0)</f>
        <v>0</v>
      </c>
      <c r="BI146" s="178">
        <f>IF(N146="nulová",J146,0)</f>
        <v>0</v>
      </c>
      <c r="BJ146" s="17" t="s">
        <v>39</v>
      </c>
      <c r="BK146" s="178">
        <f>ROUND(I146*H146,2)</f>
        <v>0</v>
      </c>
      <c r="BL146" s="17" t="s">
        <v>147</v>
      </c>
      <c r="BM146" s="17" t="s">
        <v>222</v>
      </c>
    </row>
    <row r="147" spans="2:47" s="1" customFormat="1" ht="13.5">
      <c r="B147" s="34"/>
      <c r="D147" s="189" t="s">
        <v>155</v>
      </c>
      <c r="F147" s="190" t="s">
        <v>223</v>
      </c>
      <c r="I147" s="138"/>
      <c r="L147" s="34"/>
      <c r="M147" s="63"/>
      <c r="N147" s="35"/>
      <c r="O147" s="35"/>
      <c r="P147" s="35"/>
      <c r="Q147" s="35"/>
      <c r="R147" s="35"/>
      <c r="S147" s="35"/>
      <c r="T147" s="64"/>
      <c r="AT147" s="17" t="s">
        <v>155</v>
      </c>
      <c r="AU147" s="17" t="s">
        <v>148</v>
      </c>
    </row>
    <row r="148" spans="2:47" s="1" customFormat="1" ht="310.5">
      <c r="B148" s="34"/>
      <c r="D148" s="189" t="s">
        <v>163</v>
      </c>
      <c r="F148" s="192" t="s">
        <v>217</v>
      </c>
      <c r="I148" s="138"/>
      <c r="L148" s="34"/>
      <c r="M148" s="63"/>
      <c r="N148" s="35"/>
      <c r="O148" s="35"/>
      <c r="P148" s="35"/>
      <c r="Q148" s="35"/>
      <c r="R148" s="35"/>
      <c r="S148" s="35"/>
      <c r="T148" s="64"/>
      <c r="AT148" s="17" t="s">
        <v>163</v>
      </c>
      <c r="AU148" s="17" t="s">
        <v>148</v>
      </c>
    </row>
    <row r="149" spans="2:51" s="11" customFormat="1" ht="13.5">
      <c r="B149" s="179"/>
      <c r="D149" s="189" t="s">
        <v>150</v>
      </c>
      <c r="E149" s="188" t="s">
        <v>21</v>
      </c>
      <c r="F149" s="193" t="s">
        <v>224</v>
      </c>
      <c r="H149" s="194">
        <v>61.825</v>
      </c>
      <c r="I149" s="184"/>
      <c r="L149" s="179"/>
      <c r="M149" s="185"/>
      <c r="N149" s="186"/>
      <c r="O149" s="186"/>
      <c r="P149" s="186"/>
      <c r="Q149" s="186"/>
      <c r="R149" s="186"/>
      <c r="S149" s="186"/>
      <c r="T149" s="187"/>
      <c r="AT149" s="188" t="s">
        <v>150</v>
      </c>
      <c r="AU149" s="188" t="s">
        <v>148</v>
      </c>
      <c r="AV149" s="11" t="s">
        <v>83</v>
      </c>
      <c r="AW149" s="11" t="s">
        <v>38</v>
      </c>
      <c r="AX149" s="11" t="s">
        <v>39</v>
      </c>
      <c r="AY149" s="188" t="s">
        <v>139</v>
      </c>
    </row>
    <row r="150" spans="2:63" s="10" customFormat="1" ht="21.75" customHeight="1">
      <c r="B150" s="150"/>
      <c r="D150" s="163" t="s">
        <v>74</v>
      </c>
      <c r="E150" s="164" t="s">
        <v>225</v>
      </c>
      <c r="F150" s="164" t="s">
        <v>226</v>
      </c>
      <c r="I150" s="153"/>
      <c r="J150" s="165">
        <f>BK150</f>
        <v>0</v>
      </c>
      <c r="L150" s="150"/>
      <c r="M150" s="155"/>
      <c r="N150" s="156"/>
      <c r="O150" s="156"/>
      <c r="P150" s="157">
        <f>SUM(P151:P155)</f>
        <v>0</v>
      </c>
      <c r="Q150" s="156"/>
      <c r="R150" s="157">
        <f>SUM(R151:R155)</f>
        <v>0</v>
      </c>
      <c r="S150" s="156"/>
      <c r="T150" s="158">
        <f>SUM(T151:T155)</f>
        <v>0</v>
      </c>
      <c r="AR150" s="151" t="s">
        <v>39</v>
      </c>
      <c r="AT150" s="159" t="s">
        <v>74</v>
      </c>
      <c r="AU150" s="159" t="s">
        <v>83</v>
      </c>
      <c r="AY150" s="151" t="s">
        <v>139</v>
      </c>
      <c r="BK150" s="160">
        <f>SUM(BK151:BK155)</f>
        <v>0</v>
      </c>
    </row>
    <row r="151" spans="2:65" s="1" customFormat="1" ht="22.5" customHeight="1">
      <c r="B151" s="166"/>
      <c r="C151" s="167" t="s">
        <v>141</v>
      </c>
      <c r="D151" s="167" t="s">
        <v>143</v>
      </c>
      <c r="E151" s="168" t="s">
        <v>227</v>
      </c>
      <c r="F151" s="169" t="s">
        <v>228</v>
      </c>
      <c r="G151" s="170" t="s">
        <v>146</v>
      </c>
      <c r="H151" s="171">
        <v>1490.2</v>
      </c>
      <c r="I151" s="172"/>
      <c r="J151" s="173">
        <f>ROUND(I151*H151,2)</f>
        <v>0</v>
      </c>
      <c r="K151" s="169" t="s">
        <v>160</v>
      </c>
      <c r="L151" s="34"/>
      <c r="M151" s="174" t="s">
        <v>21</v>
      </c>
      <c r="N151" s="175" t="s">
        <v>46</v>
      </c>
      <c r="O151" s="35"/>
      <c r="P151" s="176">
        <f>O151*H151</f>
        <v>0</v>
      </c>
      <c r="Q151" s="176">
        <v>0</v>
      </c>
      <c r="R151" s="176">
        <f>Q151*H151</f>
        <v>0</v>
      </c>
      <c r="S151" s="176">
        <v>0</v>
      </c>
      <c r="T151" s="177">
        <f>S151*H151</f>
        <v>0</v>
      </c>
      <c r="AR151" s="17" t="s">
        <v>147</v>
      </c>
      <c r="AT151" s="17" t="s">
        <v>143</v>
      </c>
      <c r="AU151" s="17" t="s">
        <v>148</v>
      </c>
      <c r="AY151" s="17" t="s">
        <v>139</v>
      </c>
      <c r="BE151" s="178">
        <f>IF(N151="základní",J151,0)</f>
        <v>0</v>
      </c>
      <c r="BF151" s="178">
        <f>IF(N151="snížená",J151,0)</f>
        <v>0</v>
      </c>
      <c r="BG151" s="178">
        <f>IF(N151="zákl. přenesená",J151,0)</f>
        <v>0</v>
      </c>
      <c r="BH151" s="178">
        <f>IF(N151="sníž. přenesená",J151,0)</f>
        <v>0</v>
      </c>
      <c r="BI151" s="178">
        <f>IF(N151="nulová",J151,0)</f>
        <v>0</v>
      </c>
      <c r="BJ151" s="17" t="s">
        <v>39</v>
      </c>
      <c r="BK151" s="178">
        <f>ROUND(I151*H151,2)</f>
        <v>0</v>
      </c>
      <c r="BL151" s="17" t="s">
        <v>147</v>
      </c>
      <c r="BM151" s="17" t="s">
        <v>229</v>
      </c>
    </row>
    <row r="152" spans="2:47" s="1" customFormat="1" ht="13.5">
      <c r="B152" s="34"/>
      <c r="D152" s="189" t="s">
        <v>155</v>
      </c>
      <c r="F152" s="190" t="s">
        <v>230</v>
      </c>
      <c r="I152" s="138"/>
      <c r="L152" s="34"/>
      <c r="M152" s="63"/>
      <c r="N152" s="35"/>
      <c r="O152" s="35"/>
      <c r="P152" s="35"/>
      <c r="Q152" s="35"/>
      <c r="R152" s="35"/>
      <c r="S152" s="35"/>
      <c r="T152" s="64"/>
      <c r="AT152" s="17" t="s">
        <v>155</v>
      </c>
      <c r="AU152" s="17" t="s">
        <v>148</v>
      </c>
    </row>
    <row r="153" spans="2:47" s="1" customFormat="1" ht="162">
      <c r="B153" s="34"/>
      <c r="D153" s="189" t="s">
        <v>163</v>
      </c>
      <c r="F153" s="192" t="s">
        <v>231</v>
      </c>
      <c r="I153" s="138"/>
      <c r="L153" s="34"/>
      <c r="M153" s="63"/>
      <c r="N153" s="35"/>
      <c r="O153" s="35"/>
      <c r="P153" s="35"/>
      <c r="Q153" s="35"/>
      <c r="R153" s="35"/>
      <c r="S153" s="35"/>
      <c r="T153" s="64"/>
      <c r="AT153" s="17" t="s">
        <v>163</v>
      </c>
      <c r="AU153" s="17" t="s">
        <v>148</v>
      </c>
    </row>
    <row r="154" spans="2:51" s="12" customFormat="1" ht="13.5">
      <c r="B154" s="195"/>
      <c r="D154" s="189" t="s">
        <v>150</v>
      </c>
      <c r="E154" s="196" t="s">
        <v>21</v>
      </c>
      <c r="F154" s="197" t="s">
        <v>232</v>
      </c>
      <c r="H154" s="198" t="s">
        <v>21</v>
      </c>
      <c r="I154" s="199"/>
      <c r="L154" s="195"/>
      <c r="M154" s="200"/>
      <c r="N154" s="201"/>
      <c r="O154" s="201"/>
      <c r="P154" s="201"/>
      <c r="Q154" s="201"/>
      <c r="R154" s="201"/>
      <c r="S154" s="201"/>
      <c r="T154" s="202"/>
      <c r="AT154" s="198" t="s">
        <v>150</v>
      </c>
      <c r="AU154" s="198" t="s">
        <v>148</v>
      </c>
      <c r="AV154" s="12" t="s">
        <v>39</v>
      </c>
      <c r="AW154" s="12" t="s">
        <v>38</v>
      </c>
      <c r="AX154" s="12" t="s">
        <v>75</v>
      </c>
      <c r="AY154" s="198" t="s">
        <v>139</v>
      </c>
    </row>
    <row r="155" spans="2:51" s="11" customFormat="1" ht="13.5">
      <c r="B155" s="179"/>
      <c r="D155" s="189" t="s">
        <v>150</v>
      </c>
      <c r="E155" s="188" t="s">
        <v>21</v>
      </c>
      <c r="F155" s="193" t="s">
        <v>233</v>
      </c>
      <c r="H155" s="194">
        <v>1490.2</v>
      </c>
      <c r="I155" s="184"/>
      <c r="L155" s="179"/>
      <c r="M155" s="185"/>
      <c r="N155" s="186"/>
      <c r="O155" s="186"/>
      <c r="P155" s="186"/>
      <c r="Q155" s="186"/>
      <c r="R155" s="186"/>
      <c r="S155" s="186"/>
      <c r="T155" s="187"/>
      <c r="AT155" s="188" t="s">
        <v>150</v>
      </c>
      <c r="AU155" s="188" t="s">
        <v>148</v>
      </c>
      <c r="AV155" s="11" t="s">
        <v>83</v>
      </c>
      <c r="AW155" s="11" t="s">
        <v>38</v>
      </c>
      <c r="AX155" s="11" t="s">
        <v>39</v>
      </c>
      <c r="AY155" s="188" t="s">
        <v>139</v>
      </c>
    </row>
    <row r="156" spans="2:63" s="10" customFormat="1" ht="29.25" customHeight="1">
      <c r="B156" s="150"/>
      <c r="D156" s="151" t="s">
        <v>74</v>
      </c>
      <c r="E156" s="161" t="s">
        <v>83</v>
      </c>
      <c r="F156" s="161" t="s">
        <v>234</v>
      </c>
      <c r="I156" s="153"/>
      <c r="J156" s="162">
        <f>BK156</f>
        <v>0</v>
      </c>
      <c r="L156" s="150"/>
      <c r="M156" s="155"/>
      <c r="N156" s="156"/>
      <c r="O156" s="156"/>
      <c r="P156" s="157">
        <f>P157+P163</f>
        <v>0</v>
      </c>
      <c r="Q156" s="156"/>
      <c r="R156" s="157">
        <f>R157+R163</f>
        <v>80.88853655999999</v>
      </c>
      <c r="S156" s="156"/>
      <c r="T156" s="158">
        <f>T157+T163</f>
        <v>0</v>
      </c>
      <c r="AR156" s="151" t="s">
        <v>39</v>
      </c>
      <c r="AT156" s="159" t="s">
        <v>74</v>
      </c>
      <c r="AU156" s="159" t="s">
        <v>39</v>
      </c>
      <c r="AY156" s="151" t="s">
        <v>139</v>
      </c>
      <c r="BK156" s="160">
        <f>BK157+BK163</f>
        <v>0</v>
      </c>
    </row>
    <row r="157" spans="2:63" s="10" customFormat="1" ht="14.25" customHeight="1">
      <c r="B157" s="150"/>
      <c r="D157" s="163" t="s">
        <v>74</v>
      </c>
      <c r="E157" s="164" t="s">
        <v>7</v>
      </c>
      <c r="F157" s="164" t="s">
        <v>235</v>
      </c>
      <c r="I157" s="153"/>
      <c r="J157" s="165">
        <f>BK157</f>
        <v>0</v>
      </c>
      <c r="L157" s="150"/>
      <c r="M157" s="155"/>
      <c r="N157" s="156"/>
      <c r="O157" s="156"/>
      <c r="P157" s="157">
        <f>SUM(P158:P162)</f>
        <v>0</v>
      </c>
      <c r="Q157" s="156"/>
      <c r="R157" s="157">
        <f>SUM(R158:R162)</f>
        <v>70.545474</v>
      </c>
      <c r="S157" s="156"/>
      <c r="T157" s="158">
        <f>SUM(T158:T162)</f>
        <v>0</v>
      </c>
      <c r="AR157" s="151" t="s">
        <v>39</v>
      </c>
      <c r="AT157" s="159" t="s">
        <v>74</v>
      </c>
      <c r="AU157" s="159" t="s">
        <v>83</v>
      </c>
      <c r="AY157" s="151" t="s">
        <v>139</v>
      </c>
      <c r="BK157" s="160">
        <f>SUM(BK158:BK162)</f>
        <v>0</v>
      </c>
    </row>
    <row r="158" spans="2:65" s="1" customFormat="1" ht="31.5" customHeight="1">
      <c r="B158" s="166"/>
      <c r="C158" s="167" t="s">
        <v>236</v>
      </c>
      <c r="D158" s="167" t="s">
        <v>143</v>
      </c>
      <c r="E158" s="168" t="s">
        <v>237</v>
      </c>
      <c r="F158" s="169" t="s">
        <v>238</v>
      </c>
      <c r="G158" s="170" t="s">
        <v>172</v>
      </c>
      <c r="H158" s="171">
        <v>279</v>
      </c>
      <c r="I158" s="172"/>
      <c r="J158" s="173">
        <f>ROUND(I158*H158,2)</f>
        <v>0</v>
      </c>
      <c r="K158" s="169" t="s">
        <v>160</v>
      </c>
      <c r="L158" s="34"/>
      <c r="M158" s="174" t="s">
        <v>21</v>
      </c>
      <c r="N158" s="175" t="s">
        <v>46</v>
      </c>
      <c r="O158" s="35"/>
      <c r="P158" s="176">
        <f>O158*H158</f>
        <v>0</v>
      </c>
      <c r="Q158" s="176">
        <v>0.22657</v>
      </c>
      <c r="R158" s="176">
        <f>Q158*H158</f>
        <v>63.213029999999996</v>
      </c>
      <c r="S158" s="176">
        <v>0</v>
      </c>
      <c r="T158" s="177">
        <f>S158*H158</f>
        <v>0</v>
      </c>
      <c r="AR158" s="17" t="s">
        <v>147</v>
      </c>
      <c r="AT158" s="17" t="s">
        <v>143</v>
      </c>
      <c r="AU158" s="17" t="s">
        <v>148</v>
      </c>
      <c r="AY158" s="17" t="s">
        <v>139</v>
      </c>
      <c r="BE158" s="178">
        <f>IF(N158="základní",J158,0)</f>
        <v>0</v>
      </c>
      <c r="BF158" s="178">
        <f>IF(N158="snížená",J158,0)</f>
        <v>0</v>
      </c>
      <c r="BG158" s="178">
        <f>IF(N158="zákl. přenesená",J158,0)</f>
        <v>0</v>
      </c>
      <c r="BH158" s="178">
        <f>IF(N158="sníž. přenesená",J158,0)</f>
        <v>0</v>
      </c>
      <c r="BI158" s="178">
        <f>IF(N158="nulová",J158,0)</f>
        <v>0</v>
      </c>
      <c r="BJ158" s="17" t="s">
        <v>39</v>
      </c>
      <c r="BK158" s="178">
        <f>ROUND(I158*H158,2)</f>
        <v>0</v>
      </c>
      <c r="BL158" s="17" t="s">
        <v>147</v>
      </c>
      <c r="BM158" s="17" t="s">
        <v>239</v>
      </c>
    </row>
    <row r="159" spans="2:47" s="1" customFormat="1" ht="40.5">
      <c r="B159" s="34"/>
      <c r="D159" s="189" t="s">
        <v>155</v>
      </c>
      <c r="F159" s="190" t="s">
        <v>240</v>
      </c>
      <c r="I159" s="138"/>
      <c r="L159" s="34"/>
      <c r="M159" s="63"/>
      <c r="N159" s="35"/>
      <c r="O159" s="35"/>
      <c r="P159" s="35"/>
      <c r="Q159" s="35"/>
      <c r="R159" s="35"/>
      <c r="S159" s="35"/>
      <c r="T159" s="64"/>
      <c r="AT159" s="17" t="s">
        <v>155</v>
      </c>
      <c r="AU159" s="17" t="s">
        <v>148</v>
      </c>
    </row>
    <row r="160" spans="2:51" s="11" customFormat="1" ht="13.5">
      <c r="B160" s="179"/>
      <c r="D160" s="180" t="s">
        <v>150</v>
      </c>
      <c r="E160" s="181" t="s">
        <v>21</v>
      </c>
      <c r="F160" s="182" t="s">
        <v>241</v>
      </c>
      <c r="H160" s="183">
        <v>279</v>
      </c>
      <c r="I160" s="184"/>
      <c r="L160" s="179"/>
      <c r="M160" s="185"/>
      <c r="N160" s="186"/>
      <c r="O160" s="186"/>
      <c r="P160" s="186"/>
      <c r="Q160" s="186"/>
      <c r="R160" s="186"/>
      <c r="S160" s="186"/>
      <c r="T160" s="187"/>
      <c r="AT160" s="188" t="s">
        <v>150</v>
      </c>
      <c r="AU160" s="188" t="s">
        <v>148</v>
      </c>
      <c r="AV160" s="11" t="s">
        <v>83</v>
      </c>
      <c r="AW160" s="11" t="s">
        <v>38</v>
      </c>
      <c r="AX160" s="11" t="s">
        <v>39</v>
      </c>
      <c r="AY160" s="188" t="s">
        <v>139</v>
      </c>
    </row>
    <row r="161" spans="2:65" s="1" customFormat="1" ht="31.5" customHeight="1">
      <c r="B161" s="166"/>
      <c r="C161" s="167" t="s">
        <v>177</v>
      </c>
      <c r="D161" s="167" t="s">
        <v>143</v>
      </c>
      <c r="E161" s="168" t="s">
        <v>242</v>
      </c>
      <c r="F161" s="169" t="s">
        <v>243</v>
      </c>
      <c r="G161" s="170" t="s">
        <v>172</v>
      </c>
      <c r="H161" s="171">
        <v>31.8</v>
      </c>
      <c r="I161" s="172"/>
      <c r="J161" s="173">
        <f>ROUND(I161*H161,2)</f>
        <v>0</v>
      </c>
      <c r="K161" s="169" t="s">
        <v>160</v>
      </c>
      <c r="L161" s="34"/>
      <c r="M161" s="174" t="s">
        <v>21</v>
      </c>
      <c r="N161" s="175" t="s">
        <v>46</v>
      </c>
      <c r="O161" s="35"/>
      <c r="P161" s="176">
        <f>O161*H161</f>
        <v>0</v>
      </c>
      <c r="Q161" s="176">
        <v>0.23058</v>
      </c>
      <c r="R161" s="176">
        <f>Q161*H161</f>
        <v>7.332444000000001</v>
      </c>
      <c r="S161" s="176">
        <v>0</v>
      </c>
      <c r="T161" s="177">
        <f>S161*H161</f>
        <v>0</v>
      </c>
      <c r="AR161" s="17" t="s">
        <v>147</v>
      </c>
      <c r="AT161" s="17" t="s">
        <v>143</v>
      </c>
      <c r="AU161" s="17" t="s">
        <v>148</v>
      </c>
      <c r="AY161" s="17" t="s">
        <v>139</v>
      </c>
      <c r="BE161" s="178">
        <f>IF(N161="základní",J161,0)</f>
        <v>0</v>
      </c>
      <c r="BF161" s="178">
        <f>IF(N161="snížená",J161,0)</f>
        <v>0</v>
      </c>
      <c r="BG161" s="178">
        <f>IF(N161="zákl. přenesená",J161,0)</f>
        <v>0</v>
      </c>
      <c r="BH161" s="178">
        <f>IF(N161="sníž. přenesená",J161,0)</f>
        <v>0</v>
      </c>
      <c r="BI161" s="178">
        <f>IF(N161="nulová",J161,0)</f>
        <v>0</v>
      </c>
      <c r="BJ161" s="17" t="s">
        <v>39</v>
      </c>
      <c r="BK161" s="178">
        <f>ROUND(I161*H161,2)</f>
        <v>0</v>
      </c>
      <c r="BL161" s="17" t="s">
        <v>147</v>
      </c>
      <c r="BM161" s="17" t="s">
        <v>244</v>
      </c>
    </row>
    <row r="162" spans="2:47" s="1" customFormat="1" ht="40.5">
      <c r="B162" s="34"/>
      <c r="D162" s="189" t="s">
        <v>155</v>
      </c>
      <c r="F162" s="190" t="s">
        <v>245</v>
      </c>
      <c r="I162" s="138"/>
      <c r="L162" s="34"/>
      <c r="M162" s="63"/>
      <c r="N162" s="35"/>
      <c r="O162" s="35"/>
      <c r="P162" s="35"/>
      <c r="Q162" s="35"/>
      <c r="R162" s="35"/>
      <c r="S162" s="35"/>
      <c r="T162" s="64"/>
      <c r="AT162" s="17" t="s">
        <v>155</v>
      </c>
      <c r="AU162" s="17" t="s">
        <v>148</v>
      </c>
    </row>
    <row r="163" spans="2:63" s="10" customFormat="1" ht="21.75" customHeight="1">
      <c r="B163" s="150"/>
      <c r="D163" s="163" t="s">
        <v>74</v>
      </c>
      <c r="E163" s="164" t="s">
        <v>246</v>
      </c>
      <c r="F163" s="164" t="s">
        <v>247</v>
      </c>
      <c r="I163" s="153"/>
      <c r="J163" s="165">
        <f>BK163</f>
        <v>0</v>
      </c>
      <c r="L163" s="150"/>
      <c r="M163" s="155"/>
      <c r="N163" s="156"/>
      <c r="O163" s="156"/>
      <c r="P163" s="157">
        <f>SUM(P164:P171)</f>
        <v>0</v>
      </c>
      <c r="Q163" s="156"/>
      <c r="R163" s="157">
        <f>SUM(R164:R171)</f>
        <v>10.343062559999998</v>
      </c>
      <c r="S163" s="156"/>
      <c r="T163" s="158">
        <f>SUM(T164:T171)</f>
        <v>0</v>
      </c>
      <c r="AR163" s="151" t="s">
        <v>39</v>
      </c>
      <c r="AT163" s="159" t="s">
        <v>74</v>
      </c>
      <c r="AU163" s="159" t="s">
        <v>83</v>
      </c>
      <c r="AY163" s="151" t="s">
        <v>139</v>
      </c>
      <c r="BK163" s="160">
        <f>SUM(BK164:BK171)</f>
        <v>0</v>
      </c>
    </row>
    <row r="164" spans="2:65" s="1" customFormat="1" ht="22.5" customHeight="1">
      <c r="B164" s="166"/>
      <c r="C164" s="167" t="s">
        <v>248</v>
      </c>
      <c r="D164" s="167" t="s">
        <v>143</v>
      </c>
      <c r="E164" s="168" t="s">
        <v>249</v>
      </c>
      <c r="F164" s="169" t="s">
        <v>250</v>
      </c>
      <c r="G164" s="170" t="s">
        <v>182</v>
      </c>
      <c r="H164" s="171">
        <v>4.584</v>
      </c>
      <c r="I164" s="172"/>
      <c r="J164" s="173">
        <f>ROUND(I164*H164,2)</f>
        <v>0</v>
      </c>
      <c r="K164" s="169" t="s">
        <v>160</v>
      </c>
      <c r="L164" s="34"/>
      <c r="M164" s="174" t="s">
        <v>21</v>
      </c>
      <c r="N164" s="175" t="s">
        <v>46</v>
      </c>
      <c r="O164" s="35"/>
      <c r="P164" s="176">
        <f>O164*H164</f>
        <v>0</v>
      </c>
      <c r="Q164" s="176">
        <v>2.25634</v>
      </c>
      <c r="R164" s="176">
        <f>Q164*H164</f>
        <v>10.343062559999998</v>
      </c>
      <c r="S164" s="176">
        <v>0</v>
      </c>
      <c r="T164" s="177">
        <f>S164*H164</f>
        <v>0</v>
      </c>
      <c r="AR164" s="17" t="s">
        <v>147</v>
      </c>
      <c r="AT164" s="17" t="s">
        <v>143</v>
      </c>
      <c r="AU164" s="17" t="s">
        <v>148</v>
      </c>
      <c r="AY164" s="17" t="s">
        <v>139</v>
      </c>
      <c r="BE164" s="178">
        <f>IF(N164="základní",J164,0)</f>
        <v>0</v>
      </c>
      <c r="BF164" s="178">
        <f>IF(N164="snížená",J164,0)</f>
        <v>0</v>
      </c>
      <c r="BG164" s="178">
        <f>IF(N164="zákl. přenesená",J164,0)</f>
        <v>0</v>
      </c>
      <c r="BH164" s="178">
        <f>IF(N164="sníž. přenesená",J164,0)</f>
        <v>0</v>
      </c>
      <c r="BI164" s="178">
        <f>IF(N164="nulová",J164,0)</f>
        <v>0</v>
      </c>
      <c r="BJ164" s="17" t="s">
        <v>39</v>
      </c>
      <c r="BK164" s="178">
        <f>ROUND(I164*H164,2)</f>
        <v>0</v>
      </c>
      <c r="BL164" s="17" t="s">
        <v>147</v>
      </c>
      <c r="BM164" s="17" t="s">
        <v>251</v>
      </c>
    </row>
    <row r="165" spans="2:47" s="1" customFormat="1" ht="13.5">
      <c r="B165" s="34"/>
      <c r="D165" s="189" t="s">
        <v>155</v>
      </c>
      <c r="F165" s="190" t="s">
        <v>252</v>
      </c>
      <c r="I165" s="138"/>
      <c r="L165" s="34"/>
      <c r="M165" s="63"/>
      <c r="N165" s="35"/>
      <c r="O165" s="35"/>
      <c r="P165" s="35"/>
      <c r="Q165" s="35"/>
      <c r="R165" s="35"/>
      <c r="S165" s="35"/>
      <c r="T165" s="64"/>
      <c r="AT165" s="17" t="s">
        <v>155</v>
      </c>
      <c r="AU165" s="17" t="s">
        <v>148</v>
      </c>
    </row>
    <row r="166" spans="2:47" s="1" customFormat="1" ht="81">
      <c r="B166" s="34"/>
      <c r="D166" s="189" t="s">
        <v>163</v>
      </c>
      <c r="F166" s="192" t="s">
        <v>253</v>
      </c>
      <c r="I166" s="138"/>
      <c r="L166" s="34"/>
      <c r="M166" s="63"/>
      <c r="N166" s="35"/>
      <c r="O166" s="35"/>
      <c r="P166" s="35"/>
      <c r="Q166" s="35"/>
      <c r="R166" s="35"/>
      <c r="S166" s="35"/>
      <c r="T166" s="64"/>
      <c r="AT166" s="17" t="s">
        <v>163</v>
      </c>
      <c r="AU166" s="17" t="s">
        <v>148</v>
      </c>
    </row>
    <row r="167" spans="2:51" s="12" customFormat="1" ht="13.5">
      <c r="B167" s="195"/>
      <c r="D167" s="189" t="s">
        <v>150</v>
      </c>
      <c r="E167" s="196" t="s">
        <v>21</v>
      </c>
      <c r="F167" s="197" t="s">
        <v>254</v>
      </c>
      <c r="H167" s="198" t="s">
        <v>21</v>
      </c>
      <c r="I167" s="199"/>
      <c r="L167" s="195"/>
      <c r="M167" s="200"/>
      <c r="N167" s="201"/>
      <c r="O167" s="201"/>
      <c r="P167" s="201"/>
      <c r="Q167" s="201"/>
      <c r="R167" s="201"/>
      <c r="S167" s="201"/>
      <c r="T167" s="202"/>
      <c r="AT167" s="198" t="s">
        <v>150</v>
      </c>
      <c r="AU167" s="198" t="s">
        <v>148</v>
      </c>
      <c r="AV167" s="12" t="s">
        <v>39</v>
      </c>
      <c r="AW167" s="12" t="s">
        <v>38</v>
      </c>
      <c r="AX167" s="12" t="s">
        <v>75</v>
      </c>
      <c r="AY167" s="198" t="s">
        <v>139</v>
      </c>
    </row>
    <row r="168" spans="2:51" s="11" customFormat="1" ht="13.5">
      <c r="B168" s="179"/>
      <c r="D168" s="189" t="s">
        <v>150</v>
      </c>
      <c r="E168" s="188" t="s">
        <v>21</v>
      </c>
      <c r="F168" s="193" t="s">
        <v>199</v>
      </c>
      <c r="H168" s="194">
        <v>0.784</v>
      </c>
      <c r="I168" s="184"/>
      <c r="L168" s="179"/>
      <c r="M168" s="185"/>
      <c r="N168" s="186"/>
      <c r="O168" s="186"/>
      <c r="P168" s="186"/>
      <c r="Q168" s="186"/>
      <c r="R168" s="186"/>
      <c r="S168" s="186"/>
      <c r="T168" s="187"/>
      <c r="AT168" s="188" t="s">
        <v>150</v>
      </c>
      <c r="AU168" s="188" t="s">
        <v>148</v>
      </c>
      <c r="AV168" s="11" t="s">
        <v>83</v>
      </c>
      <c r="AW168" s="11" t="s">
        <v>38</v>
      </c>
      <c r="AX168" s="11" t="s">
        <v>75</v>
      </c>
      <c r="AY168" s="188" t="s">
        <v>139</v>
      </c>
    </row>
    <row r="169" spans="2:51" s="12" customFormat="1" ht="13.5">
      <c r="B169" s="195"/>
      <c r="D169" s="189" t="s">
        <v>150</v>
      </c>
      <c r="E169" s="196" t="s">
        <v>21</v>
      </c>
      <c r="F169" s="197" t="s">
        <v>200</v>
      </c>
      <c r="H169" s="198" t="s">
        <v>21</v>
      </c>
      <c r="I169" s="199"/>
      <c r="L169" s="195"/>
      <c r="M169" s="200"/>
      <c r="N169" s="201"/>
      <c r="O169" s="201"/>
      <c r="P169" s="201"/>
      <c r="Q169" s="201"/>
      <c r="R169" s="201"/>
      <c r="S169" s="201"/>
      <c r="T169" s="202"/>
      <c r="AT169" s="198" t="s">
        <v>150</v>
      </c>
      <c r="AU169" s="198" t="s">
        <v>148</v>
      </c>
      <c r="AV169" s="12" t="s">
        <v>39</v>
      </c>
      <c r="AW169" s="12" t="s">
        <v>38</v>
      </c>
      <c r="AX169" s="12" t="s">
        <v>75</v>
      </c>
      <c r="AY169" s="198" t="s">
        <v>139</v>
      </c>
    </row>
    <row r="170" spans="2:51" s="11" customFormat="1" ht="13.5">
      <c r="B170" s="179"/>
      <c r="D170" s="189" t="s">
        <v>150</v>
      </c>
      <c r="E170" s="188" t="s">
        <v>21</v>
      </c>
      <c r="F170" s="193" t="s">
        <v>201</v>
      </c>
      <c r="H170" s="194">
        <v>3.8</v>
      </c>
      <c r="I170" s="184"/>
      <c r="L170" s="179"/>
      <c r="M170" s="185"/>
      <c r="N170" s="186"/>
      <c r="O170" s="186"/>
      <c r="P170" s="186"/>
      <c r="Q170" s="186"/>
      <c r="R170" s="186"/>
      <c r="S170" s="186"/>
      <c r="T170" s="187"/>
      <c r="AT170" s="188" t="s">
        <v>150</v>
      </c>
      <c r="AU170" s="188" t="s">
        <v>148</v>
      </c>
      <c r="AV170" s="11" t="s">
        <v>83</v>
      </c>
      <c r="AW170" s="11" t="s">
        <v>38</v>
      </c>
      <c r="AX170" s="11" t="s">
        <v>75</v>
      </c>
      <c r="AY170" s="188" t="s">
        <v>139</v>
      </c>
    </row>
    <row r="171" spans="2:51" s="13" customFormat="1" ht="13.5">
      <c r="B171" s="203"/>
      <c r="D171" s="189" t="s">
        <v>150</v>
      </c>
      <c r="E171" s="212" t="s">
        <v>21</v>
      </c>
      <c r="F171" s="213" t="s">
        <v>192</v>
      </c>
      <c r="H171" s="214">
        <v>4.584</v>
      </c>
      <c r="I171" s="207"/>
      <c r="L171" s="203"/>
      <c r="M171" s="208"/>
      <c r="N171" s="209"/>
      <c r="O171" s="209"/>
      <c r="P171" s="209"/>
      <c r="Q171" s="209"/>
      <c r="R171" s="209"/>
      <c r="S171" s="209"/>
      <c r="T171" s="210"/>
      <c r="AT171" s="211" t="s">
        <v>150</v>
      </c>
      <c r="AU171" s="211" t="s">
        <v>148</v>
      </c>
      <c r="AV171" s="13" t="s">
        <v>147</v>
      </c>
      <c r="AW171" s="13" t="s">
        <v>38</v>
      </c>
      <c r="AX171" s="13" t="s">
        <v>39</v>
      </c>
      <c r="AY171" s="211" t="s">
        <v>139</v>
      </c>
    </row>
    <row r="172" spans="2:63" s="10" customFormat="1" ht="29.25" customHeight="1">
      <c r="B172" s="150"/>
      <c r="D172" s="151" t="s">
        <v>74</v>
      </c>
      <c r="E172" s="161" t="s">
        <v>169</v>
      </c>
      <c r="F172" s="161" t="s">
        <v>255</v>
      </c>
      <c r="I172" s="153"/>
      <c r="J172" s="162">
        <f>BK172</f>
        <v>0</v>
      </c>
      <c r="L172" s="150"/>
      <c r="M172" s="155"/>
      <c r="N172" s="156"/>
      <c r="O172" s="156"/>
      <c r="P172" s="157">
        <f>P173+P178+P183</f>
        <v>0</v>
      </c>
      <c r="Q172" s="156"/>
      <c r="R172" s="157">
        <f>R173+R178+R183</f>
        <v>1151.051412</v>
      </c>
      <c r="S172" s="156"/>
      <c r="T172" s="158">
        <f>T173+T178+T183</f>
        <v>0</v>
      </c>
      <c r="AR172" s="151" t="s">
        <v>39</v>
      </c>
      <c r="AT172" s="159" t="s">
        <v>74</v>
      </c>
      <c r="AU172" s="159" t="s">
        <v>39</v>
      </c>
      <c r="AY172" s="151" t="s">
        <v>139</v>
      </c>
      <c r="BK172" s="160">
        <f>BK173+BK178+BK183</f>
        <v>0</v>
      </c>
    </row>
    <row r="173" spans="2:63" s="10" customFormat="1" ht="14.25" customHeight="1">
      <c r="B173" s="150"/>
      <c r="D173" s="163" t="s">
        <v>74</v>
      </c>
      <c r="E173" s="164" t="s">
        <v>256</v>
      </c>
      <c r="F173" s="164" t="s">
        <v>257</v>
      </c>
      <c r="I173" s="153"/>
      <c r="J173" s="165">
        <f>BK173</f>
        <v>0</v>
      </c>
      <c r="L173" s="150"/>
      <c r="M173" s="155"/>
      <c r="N173" s="156"/>
      <c r="O173" s="156"/>
      <c r="P173" s="157">
        <f>SUM(P174:P177)</f>
        <v>0</v>
      </c>
      <c r="Q173" s="156"/>
      <c r="R173" s="157">
        <f>SUM(R174:R177)</f>
        <v>861.9993720000001</v>
      </c>
      <c r="S173" s="156"/>
      <c r="T173" s="158">
        <f>SUM(T174:T177)</f>
        <v>0</v>
      </c>
      <c r="AR173" s="151" t="s">
        <v>39</v>
      </c>
      <c r="AT173" s="159" t="s">
        <v>74</v>
      </c>
      <c r="AU173" s="159" t="s">
        <v>83</v>
      </c>
      <c r="AY173" s="151" t="s">
        <v>139</v>
      </c>
      <c r="BK173" s="160">
        <f>SUM(BK174:BK177)</f>
        <v>0</v>
      </c>
    </row>
    <row r="174" spans="2:65" s="1" customFormat="1" ht="22.5" customHeight="1">
      <c r="B174" s="166"/>
      <c r="C174" s="167" t="s">
        <v>8</v>
      </c>
      <c r="D174" s="167" t="s">
        <v>143</v>
      </c>
      <c r="E174" s="168" t="s">
        <v>258</v>
      </c>
      <c r="F174" s="169" t="s">
        <v>259</v>
      </c>
      <c r="G174" s="170" t="s">
        <v>146</v>
      </c>
      <c r="H174" s="171">
        <v>1491.4</v>
      </c>
      <c r="I174" s="172"/>
      <c r="J174" s="173">
        <f>ROUND(I174*H174,2)</f>
        <v>0</v>
      </c>
      <c r="K174" s="169" t="s">
        <v>160</v>
      </c>
      <c r="L174" s="34"/>
      <c r="M174" s="174" t="s">
        <v>21</v>
      </c>
      <c r="N174" s="175" t="s">
        <v>46</v>
      </c>
      <c r="O174" s="35"/>
      <c r="P174" s="176">
        <f>O174*H174</f>
        <v>0</v>
      </c>
      <c r="Q174" s="176">
        <v>0.57798</v>
      </c>
      <c r="R174" s="176">
        <f>Q174*H174</f>
        <v>861.9993720000001</v>
      </c>
      <c r="S174" s="176">
        <v>0</v>
      </c>
      <c r="T174" s="177">
        <f>S174*H174</f>
        <v>0</v>
      </c>
      <c r="AR174" s="17" t="s">
        <v>147</v>
      </c>
      <c r="AT174" s="17" t="s">
        <v>143</v>
      </c>
      <c r="AU174" s="17" t="s">
        <v>148</v>
      </c>
      <c r="AY174" s="17" t="s">
        <v>139</v>
      </c>
      <c r="BE174" s="178">
        <f>IF(N174="základní",J174,0)</f>
        <v>0</v>
      </c>
      <c r="BF174" s="178">
        <f>IF(N174="snížená",J174,0)</f>
        <v>0</v>
      </c>
      <c r="BG174" s="178">
        <f>IF(N174="zákl. přenesená",J174,0)</f>
        <v>0</v>
      </c>
      <c r="BH174" s="178">
        <f>IF(N174="sníž. přenesená",J174,0)</f>
        <v>0</v>
      </c>
      <c r="BI174" s="178">
        <f>IF(N174="nulová",J174,0)</f>
        <v>0</v>
      </c>
      <c r="BJ174" s="17" t="s">
        <v>39</v>
      </c>
      <c r="BK174" s="178">
        <f>ROUND(I174*H174,2)</f>
        <v>0</v>
      </c>
      <c r="BL174" s="17" t="s">
        <v>147</v>
      </c>
      <c r="BM174" s="17" t="s">
        <v>260</v>
      </c>
    </row>
    <row r="175" spans="2:47" s="1" customFormat="1" ht="27">
      <c r="B175" s="34"/>
      <c r="D175" s="189" t="s">
        <v>155</v>
      </c>
      <c r="F175" s="190" t="s">
        <v>261</v>
      </c>
      <c r="I175" s="138"/>
      <c r="L175" s="34"/>
      <c r="M175" s="63"/>
      <c r="N175" s="35"/>
      <c r="O175" s="35"/>
      <c r="P175" s="35"/>
      <c r="Q175" s="35"/>
      <c r="R175" s="35"/>
      <c r="S175" s="35"/>
      <c r="T175" s="64"/>
      <c r="AT175" s="17" t="s">
        <v>155</v>
      </c>
      <c r="AU175" s="17" t="s">
        <v>148</v>
      </c>
    </row>
    <row r="176" spans="2:51" s="12" customFormat="1" ht="13.5">
      <c r="B176" s="195"/>
      <c r="D176" s="189" t="s">
        <v>150</v>
      </c>
      <c r="E176" s="196" t="s">
        <v>21</v>
      </c>
      <c r="F176" s="197" t="s">
        <v>262</v>
      </c>
      <c r="H176" s="198" t="s">
        <v>21</v>
      </c>
      <c r="I176" s="199"/>
      <c r="L176" s="195"/>
      <c r="M176" s="200"/>
      <c r="N176" s="201"/>
      <c r="O176" s="201"/>
      <c r="P176" s="201"/>
      <c r="Q176" s="201"/>
      <c r="R176" s="201"/>
      <c r="S176" s="201"/>
      <c r="T176" s="202"/>
      <c r="AT176" s="198" t="s">
        <v>150</v>
      </c>
      <c r="AU176" s="198" t="s">
        <v>148</v>
      </c>
      <c r="AV176" s="12" t="s">
        <v>39</v>
      </c>
      <c r="AW176" s="12" t="s">
        <v>38</v>
      </c>
      <c r="AX176" s="12" t="s">
        <v>75</v>
      </c>
      <c r="AY176" s="198" t="s">
        <v>139</v>
      </c>
    </row>
    <row r="177" spans="2:51" s="11" customFormat="1" ht="13.5">
      <c r="B177" s="179"/>
      <c r="D177" s="189" t="s">
        <v>150</v>
      </c>
      <c r="E177" s="188" t="s">
        <v>21</v>
      </c>
      <c r="F177" s="193" t="s">
        <v>263</v>
      </c>
      <c r="H177" s="194">
        <v>1491.4</v>
      </c>
      <c r="I177" s="184"/>
      <c r="L177" s="179"/>
      <c r="M177" s="185"/>
      <c r="N177" s="186"/>
      <c r="O177" s="186"/>
      <c r="P177" s="186"/>
      <c r="Q177" s="186"/>
      <c r="R177" s="186"/>
      <c r="S177" s="186"/>
      <c r="T177" s="187"/>
      <c r="AT177" s="188" t="s">
        <v>150</v>
      </c>
      <c r="AU177" s="188" t="s">
        <v>148</v>
      </c>
      <c r="AV177" s="11" t="s">
        <v>83</v>
      </c>
      <c r="AW177" s="11" t="s">
        <v>38</v>
      </c>
      <c r="AX177" s="11" t="s">
        <v>39</v>
      </c>
      <c r="AY177" s="188" t="s">
        <v>139</v>
      </c>
    </row>
    <row r="178" spans="2:63" s="10" customFormat="1" ht="21.75" customHeight="1">
      <c r="B178" s="150"/>
      <c r="D178" s="163" t="s">
        <v>74</v>
      </c>
      <c r="E178" s="164" t="s">
        <v>264</v>
      </c>
      <c r="F178" s="164" t="s">
        <v>265</v>
      </c>
      <c r="I178" s="153"/>
      <c r="J178" s="165">
        <f>BK178</f>
        <v>0</v>
      </c>
      <c r="L178" s="150"/>
      <c r="M178" s="155"/>
      <c r="N178" s="156"/>
      <c r="O178" s="156"/>
      <c r="P178" s="157">
        <f>SUM(P179:P182)</f>
        <v>0</v>
      </c>
      <c r="Q178" s="156"/>
      <c r="R178" s="157">
        <f>SUM(R179:R182)</f>
        <v>276.80384</v>
      </c>
      <c r="S178" s="156"/>
      <c r="T178" s="158">
        <f>SUM(T179:T182)</f>
        <v>0</v>
      </c>
      <c r="AR178" s="151" t="s">
        <v>39</v>
      </c>
      <c r="AT178" s="159" t="s">
        <v>74</v>
      </c>
      <c r="AU178" s="159" t="s">
        <v>83</v>
      </c>
      <c r="AY178" s="151" t="s">
        <v>139</v>
      </c>
      <c r="BK178" s="160">
        <f>SUM(BK179:BK182)</f>
        <v>0</v>
      </c>
    </row>
    <row r="179" spans="2:65" s="1" customFormat="1" ht="22.5" customHeight="1">
      <c r="B179" s="166"/>
      <c r="C179" s="167" t="s">
        <v>202</v>
      </c>
      <c r="D179" s="167" t="s">
        <v>143</v>
      </c>
      <c r="E179" s="168" t="s">
        <v>266</v>
      </c>
      <c r="F179" s="169" t="s">
        <v>267</v>
      </c>
      <c r="G179" s="170" t="s">
        <v>146</v>
      </c>
      <c r="H179" s="171">
        <v>1491.4</v>
      </c>
      <c r="I179" s="172"/>
      <c r="J179" s="173">
        <f>ROUND(I179*H179,2)</f>
        <v>0</v>
      </c>
      <c r="K179" s="169" t="s">
        <v>160</v>
      </c>
      <c r="L179" s="34"/>
      <c r="M179" s="174" t="s">
        <v>21</v>
      </c>
      <c r="N179" s="175" t="s">
        <v>46</v>
      </c>
      <c r="O179" s="35"/>
      <c r="P179" s="176">
        <f>O179*H179</f>
        <v>0</v>
      </c>
      <c r="Q179" s="176">
        <v>0.0928</v>
      </c>
      <c r="R179" s="176">
        <f>Q179*H179</f>
        <v>138.40192</v>
      </c>
      <c r="S179" s="176">
        <v>0</v>
      </c>
      <c r="T179" s="177">
        <f>S179*H179</f>
        <v>0</v>
      </c>
      <c r="AR179" s="17" t="s">
        <v>147</v>
      </c>
      <c r="AT179" s="17" t="s">
        <v>143</v>
      </c>
      <c r="AU179" s="17" t="s">
        <v>148</v>
      </c>
      <c r="AY179" s="17" t="s">
        <v>139</v>
      </c>
      <c r="BE179" s="178">
        <f>IF(N179="základní",J179,0)</f>
        <v>0</v>
      </c>
      <c r="BF179" s="178">
        <f>IF(N179="snížená",J179,0)</f>
        <v>0</v>
      </c>
      <c r="BG179" s="178">
        <f>IF(N179="zákl. přenesená",J179,0)</f>
        <v>0</v>
      </c>
      <c r="BH179" s="178">
        <f>IF(N179="sníž. přenesená",J179,0)</f>
        <v>0</v>
      </c>
      <c r="BI179" s="178">
        <f>IF(N179="nulová",J179,0)</f>
        <v>0</v>
      </c>
      <c r="BJ179" s="17" t="s">
        <v>39</v>
      </c>
      <c r="BK179" s="178">
        <f>ROUND(I179*H179,2)</f>
        <v>0</v>
      </c>
      <c r="BL179" s="17" t="s">
        <v>147</v>
      </c>
      <c r="BM179" s="17" t="s">
        <v>268</v>
      </c>
    </row>
    <row r="180" spans="2:47" s="1" customFormat="1" ht="27">
      <c r="B180" s="34"/>
      <c r="D180" s="180" t="s">
        <v>155</v>
      </c>
      <c r="F180" s="215" t="s">
        <v>269</v>
      </c>
      <c r="I180" s="138"/>
      <c r="L180" s="34"/>
      <c r="M180" s="63"/>
      <c r="N180" s="35"/>
      <c r="O180" s="35"/>
      <c r="P180" s="35"/>
      <c r="Q180" s="35"/>
      <c r="R180" s="35"/>
      <c r="S180" s="35"/>
      <c r="T180" s="64"/>
      <c r="AT180" s="17" t="s">
        <v>155</v>
      </c>
      <c r="AU180" s="17" t="s">
        <v>148</v>
      </c>
    </row>
    <row r="181" spans="2:65" s="1" customFormat="1" ht="22.5" customHeight="1">
      <c r="B181" s="166"/>
      <c r="C181" s="167" t="s">
        <v>211</v>
      </c>
      <c r="D181" s="167" t="s">
        <v>143</v>
      </c>
      <c r="E181" s="168" t="s">
        <v>270</v>
      </c>
      <c r="F181" s="169" t="s">
        <v>271</v>
      </c>
      <c r="G181" s="170" t="s">
        <v>146</v>
      </c>
      <c r="H181" s="171">
        <v>1491.4</v>
      </c>
      <c r="I181" s="172"/>
      <c r="J181" s="173">
        <f>ROUND(I181*H181,2)</f>
        <v>0</v>
      </c>
      <c r="K181" s="169" t="s">
        <v>160</v>
      </c>
      <c r="L181" s="34"/>
      <c r="M181" s="174" t="s">
        <v>21</v>
      </c>
      <c r="N181" s="175" t="s">
        <v>46</v>
      </c>
      <c r="O181" s="35"/>
      <c r="P181" s="176">
        <f>O181*H181</f>
        <v>0</v>
      </c>
      <c r="Q181" s="176">
        <v>0.0928</v>
      </c>
      <c r="R181" s="176">
        <f>Q181*H181</f>
        <v>138.40192</v>
      </c>
      <c r="S181" s="176">
        <v>0</v>
      </c>
      <c r="T181" s="177">
        <f>S181*H181</f>
        <v>0</v>
      </c>
      <c r="AR181" s="17" t="s">
        <v>147</v>
      </c>
      <c r="AT181" s="17" t="s">
        <v>143</v>
      </c>
      <c r="AU181" s="17" t="s">
        <v>148</v>
      </c>
      <c r="AY181" s="17" t="s">
        <v>139</v>
      </c>
      <c r="BE181" s="178">
        <f>IF(N181="základní",J181,0)</f>
        <v>0</v>
      </c>
      <c r="BF181" s="178">
        <f>IF(N181="snížená",J181,0)</f>
        <v>0</v>
      </c>
      <c r="BG181" s="178">
        <f>IF(N181="zákl. přenesená",J181,0)</f>
        <v>0</v>
      </c>
      <c r="BH181" s="178">
        <f>IF(N181="sníž. přenesená",J181,0)</f>
        <v>0</v>
      </c>
      <c r="BI181" s="178">
        <f>IF(N181="nulová",J181,0)</f>
        <v>0</v>
      </c>
      <c r="BJ181" s="17" t="s">
        <v>39</v>
      </c>
      <c r="BK181" s="178">
        <f>ROUND(I181*H181,2)</f>
        <v>0</v>
      </c>
      <c r="BL181" s="17" t="s">
        <v>147</v>
      </c>
      <c r="BM181" s="17" t="s">
        <v>272</v>
      </c>
    </row>
    <row r="182" spans="2:47" s="1" customFormat="1" ht="27">
      <c r="B182" s="34"/>
      <c r="D182" s="189" t="s">
        <v>155</v>
      </c>
      <c r="F182" s="190" t="s">
        <v>273</v>
      </c>
      <c r="I182" s="138"/>
      <c r="L182" s="34"/>
      <c r="M182" s="63"/>
      <c r="N182" s="35"/>
      <c r="O182" s="35"/>
      <c r="P182" s="35"/>
      <c r="Q182" s="35"/>
      <c r="R182" s="35"/>
      <c r="S182" s="35"/>
      <c r="T182" s="64"/>
      <c r="AT182" s="17" t="s">
        <v>155</v>
      </c>
      <c r="AU182" s="17" t="s">
        <v>148</v>
      </c>
    </row>
    <row r="183" spans="2:63" s="10" customFormat="1" ht="21.75" customHeight="1">
      <c r="B183" s="150"/>
      <c r="D183" s="163" t="s">
        <v>74</v>
      </c>
      <c r="E183" s="164" t="s">
        <v>274</v>
      </c>
      <c r="F183" s="164" t="s">
        <v>275</v>
      </c>
      <c r="I183" s="153"/>
      <c r="J183" s="165">
        <f>BK183</f>
        <v>0</v>
      </c>
      <c r="L183" s="150"/>
      <c r="M183" s="155"/>
      <c r="N183" s="156"/>
      <c r="O183" s="156"/>
      <c r="P183" s="157">
        <f>SUM(P184:P191)</f>
        <v>0</v>
      </c>
      <c r="Q183" s="156"/>
      <c r="R183" s="157">
        <f>SUM(R184:R191)</f>
        <v>12.2482</v>
      </c>
      <c r="S183" s="156"/>
      <c r="T183" s="158">
        <f>SUM(T184:T191)</f>
        <v>0</v>
      </c>
      <c r="AR183" s="151" t="s">
        <v>39</v>
      </c>
      <c r="AT183" s="159" t="s">
        <v>74</v>
      </c>
      <c r="AU183" s="159" t="s">
        <v>83</v>
      </c>
      <c r="AY183" s="151" t="s">
        <v>139</v>
      </c>
      <c r="BK183" s="160">
        <f>SUM(BK184:BK191)</f>
        <v>0</v>
      </c>
    </row>
    <row r="184" spans="2:65" s="1" customFormat="1" ht="22.5" customHeight="1">
      <c r="B184" s="166"/>
      <c r="C184" s="167" t="s">
        <v>225</v>
      </c>
      <c r="D184" s="167" t="s">
        <v>143</v>
      </c>
      <c r="E184" s="168" t="s">
        <v>276</v>
      </c>
      <c r="F184" s="169" t="s">
        <v>277</v>
      </c>
      <c r="G184" s="170" t="s">
        <v>146</v>
      </c>
      <c r="H184" s="171">
        <v>1491.4</v>
      </c>
      <c r="I184" s="172"/>
      <c r="J184" s="173">
        <f>ROUND(I184*H184,2)</f>
        <v>0</v>
      </c>
      <c r="K184" s="169" t="s">
        <v>21</v>
      </c>
      <c r="L184" s="34"/>
      <c r="M184" s="174" t="s">
        <v>21</v>
      </c>
      <c r="N184" s="175" t="s">
        <v>46</v>
      </c>
      <c r="O184" s="35"/>
      <c r="P184" s="176">
        <f>O184*H184</f>
        <v>0</v>
      </c>
      <c r="Q184" s="176">
        <v>0.008</v>
      </c>
      <c r="R184" s="176">
        <f>Q184*H184</f>
        <v>11.9312</v>
      </c>
      <c r="S184" s="176">
        <v>0</v>
      </c>
      <c r="T184" s="177">
        <f>S184*H184</f>
        <v>0</v>
      </c>
      <c r="AR184" s="17" t="s">
        <v>147</v>
      </c>
      <c r="AT184" s="17" t="s">
        <v>143</v>
      </c>
      <c r="AU184" s="17" t="s">
        <v>148</v>
      </c>
      <c r="AY184" s="17" t="s">
        <v>139</v>
      </c>
      <c r="BE184" s="178">
        <f>IF(N184="základní",J184,0)</f>
        <v>0</v>
      </c>
      <c r="BF184" s="178">
        <f>IF(N184="snížená",J184,0)</f>
        <v>0</v>
      </c>
      <c r="BG184" s="178">
        <f>IF(N184="zákl. přenesená",J184,0)</f>
        <v>0</v>
      </c>
      <c r="BH184" s="178">
        <f>IF(N184="sníž. přenesená",J184,0)</f>
        <v>0</v>
      </c>
      <c r="BI184" s="178">
        <f>IF(N184="nulová",J184,0)</f>
        <v>0</v>
      </c>
      <c r="BJ184" s="17" t="s">
        <v>39</v>
      </c>
      <c r="BK184" s="178">
        <f>ROUND(I184*H184,2)</f>
        <v>0</v>
      </c>
      <c r="BL184" s="17" t="s">
        <v>147</v>
      </c>
      <c r="BM184" s="17" t="s">
        <v>278</v>
      </c>
    </row>
    <row r="185" spans="2:47" s="1" customFormat="1" ht="13.5">
      <c r="B185" s="34"/>
      <c r="D185" s="180" t="s">
        <v>155</v>
      </c>
      <c r="F185" s="215" t="s">
        <v>279</v>
      </c>
      <c r="I185" s="138"/>
      <c r="L185" s="34"/>
      <c r="M185" s="63"/>
      <c r="N185" s="35"/>
      <c r="O185" s="35"/>
      <c r="P185" s="35"/>
      <c r="Q185" s="35"/>
      <c r="R185" s="35"/>
      <c r="S185" s="35"/>
      <c r="T185" s="64"/>
      <c r="AT185" s="17" t="s">
        <v>155</v>
      </c>
      <c r="AU185" s="17" t="s">
        <v>148</v>
      </c>
    </row>
    <row r="186" spans="2:65" s="1" customFormat="1" ht="22.5" customHeight="1">
      <c r="B186" s="166"/>
      <c r="C186" s="167" t="s">
        <v>280</v>
      </c>
      <c r="D186" s="167" t="s">
        <v>143</v>
      </c>
      <c r="E186" s="168" t="s">
        <v>281</v>
      </c>
      <c r="F186" s="169" t="s">
        <v>282</v>
      </c>
      <c r="G186" s="170" t="s">
        <v>283</v>
      </c>
      <c r="H186" s="171">
        <v>634</v>
      </c>
      <c r="I186" s="172"/>
      <c r="J186" s="173">
        <f>ROUND(I186*H186,2)</f>
        <v>0</v>
      </c>
      <c r="K186" s="169" t="s">
        <v>21</v>
      </c>
      <c r="L186" s="34"/>
      <c r="M186" s="174" t="s">
        <v>21</v>
      </c>
      <c r="N186" s="175" t="s">
        <v>46</v>
      </c>
      <c r="O186" s="35"/>
      <c r="P186" s="176">
        <f>O186*H186</f>
        <v>0</v>
      </c>
      <c r="Q186" s="176">
        <v>0.0005</v>
      </c>
      <c r="R186" s="176">
        <f>Q186*H186</f>
        <v>0.317</v>
      </c>
      <c r="S186" s="176">
        <v>0</v>
      </c>
      <c r="T186" s="177">
        <f>S186*H186</f>
        <v>0</v>
      </c>
      <c r="AR186" s="17" t="s">
        <v>147</v>
      </c>
      <c r="AT186" s="17" t="s">
        <v>143</v>
      </c>
      <c r="AU186" s="17" t="s">
        <v>148</v>
      </c>
      <c r="AY186" s="17" t="s">
        <v>139</v>
      </c>
      <c r="BE186" s="178">
        <f>IF(N186="základní",J186,0)</f>
        <v>0</v>
      </c>
      <c r="BF186" s="178">
        <f>IF(N186="snížená",J186,0)</f>
        <v>0</v>
      </c>
      <c r="BG186" s="178">
        <f>IF(N186="zákl. přenesená",J186,0)</f>
        <v>0</v>
      </c>
      <c r="BH186" s="178">
        <f>IF(N186="sníž. přenesená",J186,0)</f>
        <v>0</v>
      </c>
      <c r="BI186" s="178">
        <f>IF(N186="nulová",J186,0)</f>
        <v>0</v>
      </c>
      <c r="BJ186" s="17" t="s">
        <v>39</v>
      </c>
      <c r="BK186" s="178">
        <f>ROUND(I186*H186,2)</f>
        <v>0</v>
      </c>
      <c r="BL186" s="17" t="s">
        <v>147</v>
      </c>
      <c r="BM186" s="17" t="s">
        <v>284</v>
      </c>
    </row>
    <row r="187" spans="2:47" s="1" customFormat="1" ht="13.5">
      <c r="B187" s="34"/>
      <c r="D187" s="189" t="s">
        <v>155</v>
      </c>
      <c r="F187" s="190" t="s">
        <v>282</v>
      </c>
      <c r="I187" s="138"/>
      <c r="L187" s="34"/>
      <c r="M187" s="63"/>
      <c r="N187" s="35"/>
      <c r="O187" s="35"/>
      <c r="P187" s="35"/>
      <c r="Q187" s="35"/>
      <c r="R187" s="35"/>
      <c r="S187" s="35"/>
      <c r="T187" s="64"/>
      <c r="AT187" s="17" t="s">
        <v>155</v>
      </c>
      <c r="AU187" s="17" t="s">
        <v>148</v>
      </c>
    </row>
    <row r="188" spans="2:51" s="11" customFormat="1" ht="13.5">
      <c r="B188" s="179"/>
      <c r="D188" s="189" t="s">
        <v>150</v>
      </c>
      <c r="E188" s="188" t="s">
        <v>21</v>
      </c>
      <c r="F188" s="193" t="s">
        <v>285</v>
      </c>
      <c r="H188" s="194">
        <v>174</v>
      </c>
      <c r="I188" s="184"/>
      <c r="L188" s="179"/>
      <c r="M188" s="185"/>
      <c r="N188" s="186"/>
      <c r="O188" s="186"/>
      <c r="P188" s="186"/>
      <c r="Q188" s="186"/>
      <c r="R188" s="186"/>
      <c r="S188" s="186"/>
      <c r="T188" s="187"/>
      <c r="AT188" s="188" t="s">
        <v>150</v>
      </c>
      <c r="AU188" s="188" t="s">
        <v>148</v>
      </c>
      <c r="AV188" s="11" t="s">
        <v>83</v>
      </c>
      <c r="AW188" s="11" t="s">
        <v>38</v>
      </c>
      <c r="AX188" s="11" t="s">
        <v>75</v>
      </c>
      <c r="AY188" s="188" t="s">
        <v>139</v>
      </c>
    </row>
    <row r="189" spans="2:51" s="11" customFormat="1" ht="13.5">
      <c r="B189" s="179"/>
      <c r="D189" s="189" t="s">
        <v>150</v>
      </c>
      <c r="E189" s="188" t="s">
        <v>21</v>
      </c>
      <c r="F189" s="193" t="s">
        <v>286</v>
      </c>
      <c r="H189" s="194">
        <v>165</v>
      </c>
      <c r="I189" s="184"/>
      <c r="L189" s="179"/>
      <c r="M189" s="185"/>
      <c r="N189" s="186"/>
      <c r="O189" s="186"/>
      <c r="P189" s="186"/>
      <c r="Q189" s="186"/>
      <c r="R189" s="186"/>
      <c r="S189" s="186"/>
      <c r="T189" s="187"/>
      <c r="AT189" s="188" t="s">
        <v>150</v>
      </c>
      <c r="AU189" s="188" t="s">
        <v>148</v>
      </c>
      <c r="AV189" s="11" t="s">
        <v>83</v>
      </c>
      <c r="AW189" s="11" t="s">
        <v>38</v>
      </c>
      <c r="AX189" s="11" t="s">
        <v>75</v>
      </c>
      <c r="AY189" s="188" t="s">
        <v>139</v>
      </c>
    </row>
    <row r="190" spans="2:51" s="11" customFormat="1" ht="13.5">
      <c r="B190" s="179"/>
      <c r="D190" s="189" t="s">
        <v>150</v>
      </c>
      <c r="E190" s="188" t="s">
        <v>21</v>
      </c>
      <c r="F190" s="193" t="s">
        <v>287</v>
      </c>
      <c r="H190" s="194">
        <v>295</v>
      </c>
      <c r="I190" s="184"/>
      <c r="L190" s="179"/>
      <c r="M190" s="185"/>
      <c r="N190" s="186"/>
      <c r="O190" s="186"/>
      <c r="P190" s="186"/>
      <c r="Q190" s="186"/>
      <c r="R190" s="186"/>
      <c r="S190" s="186"/>
      <c r="T190" s="187"/>
      <c r="AT190" s="188" t="s">
        <v>150</v>
      </c>
      <c r="AU190" s="188" t="s">
        <v>148</v>
      </c>
      <c r="AV190" s="11" t="s">
        <v>83</v>
      </c>
      <c r="AW190" s="11" t="s">
        <v>38</v>
      </c>
      <c r="AX190" s="11" t="s">
        <v>75</v>
      </c>
      <c r="AY190" s="188" t="s">
        <v>139</v>
      </c>
    </row>
    <row r="191" spans="2:51" s="13" customFormat="1" ht="13.5">
      <c r="B191" s="203"/>
      <c r="D191" s="189" t="s">
        <v>150</v>
      </c>
      <c r="E191" s="212" t="s">
        <v>21</v>
      </c>
      <c r="F191" s="213" t="s">
        <v>192</v>
      </c>
      <c r="H191" s="214">
        <v>634</v>
      </c>
      <c r="I191" s="207"/>
      <c r="L191" s="203"/>
      <c r="M191" s="208"/>
      <c r="N191" s="209"/>
      <c r="O191" s="209"/>
      <c r="P191" s="209"/>
      <c r="Q191" s="209"/>
      <c r="R191" s="209"/>
      <c r="S191" s="209"/>
      <c r="T191" s="210"/>
      <c r="AT191" s="211" t="s">
        <v>150</v>
      </c>
      <c r="AU191" s="211" t="s">
        <v>148</v>
      </c>
      <c r="AV191" s="13" t="s">
        <v>147</v>
      </c>
      <c r="AW191" s="13" t="s">
        <v>38</v>
      </c>
      <c r="AX191" s="13" t="s">
        <v>39</v>
      </c>
      <c r="AY191" s="211" t="s">
        <v>139</v>
      </c>
    </row>
    <row r="192" spans="2:63" s="10" customFormat="1" ht="29.25" customHeight="1">
      <c r="B192" s="150"/>
      <c r="D192" s="151" t="s">
        <v>74</v>
      </c>
      <c r="E192" s="161" t="s">
        <v>213</v>
      </c>
      <c r="F192" s="161" t="s">
        <v>288</v>
      </c>
      <c r="I192" s="153"/>
      <c r="J192" s="162">
        <f>BK192</f>
        <v>0</v>
      </c>
      <c r="L192" s="150"/>
      <c r="M192" s="155"/>
      <c r="N192" s="156"/>
      <c r="O192" s="156"/>
      <c r="P192" s="157">
        <f>P193+P200+P210+P219</f>
        <v>0</v>
      </c>
      <c r="Q192" s="156"/>
      <c r="R192" s="157">
        <f>R193+R200+R210+R219</f>
        <v>20.54201</v>
      </c>
      <c r="S192" s="156"/>
      <c r="T192" s="158">
        <f>T193+T200+T210+T219</f>
        <v>12.48448</v>
      </c>
      <c r="AR192" s="151" t="s">
        <v>39</v>
      </c>
      <c r="AT192" s="159" t="s">
        <v>74</v>
      </c>
      <c r="AU192" s="159" t="s">
        <v>39</v>
      </c>
      <c r="AY192" s="151" t="s">
        <v>139</v>
      </c>
      <c r="BK192" s="160">
        <f>BK193+BK200+BK210+BK219</f>
        <v>0</v>
      </c>
    </row>
    <row r="193" spans="2:63" s="10" customFormat="1" ht="14.25" customHeight="1">
      <c r="B193" s="150"/>
      <c r="D193" s="163" t="s">
        <v>74</v>
      </c>
      <c r="E193" s="164" t="s">
        <v>289</v>
      </c>
      <c r="F193" s="164" t="s">
        <v>290</v>
      </c>
      <c r="I193" s="153"/>
      <c r="J193" s="165">
        <f>BK193</f>
        <v>0</v>
      </c>
      <c r="L193" s="150"/>
      <c r="M193" s="155"/>
      <c r="N193" s="156"/>
      <c r="O193" s="156"/>
      <c r="P193" s="157">
        <f>SUM(P194:P199)</f>
        <v>0</v>
      </c>
      <c r="Q193" s="156"/>
      <c r="R193" s="157">
        <f>SUM(R194:R199)</f>
        <v>19.431530000000002</v>
      </c>
      <c r="S193" s="156"/>
      <c r="T193" s="158">
        <f>SUM(T194:T199)</f>
        <v>0</v>
      </c>
      <c r="AR193" s="151" t="s">
        <v>39</v>
      </c>
      <c r="AT193" s="159" t="s">
        <v>74</v>
      </c>
      <c r="AU193" s="159" t="s">
        <v>83</v>
      </c>
      <c r="AY193" s="151" t="s">
        <v>139</v>
      </c>
      <c r="BK193" s="160">
        <f>SUM(BK194:BK199)</f>
        <v>0</v>
      </c>
    </row>
    <row r="194" spans="2:65" s="1" customFormat="1" ht="22.5" customHeight="1">
      <c r="B194" s="166"/>
      <c r="C194" s="167" t="s">
        <v>291</v>
      </c>
      <c r="D194" s="167" t="s">
        <v>143</v>
      </c>
      <c r="E194" s="168" t="s">
        <v>292</v>
      </c>
      <c r="F194" s="169" t="s">
        <v>293</v>
      </c>
      <c r="G194" s="170" t="s">
        <v>172</v>
      </c>
      <c r="H194" s="171">
        <v>157.4</v>
      </c>
      <c r="I194" s="172"/>
      <c r="J194" s="173">
        <f>ROUND(I194*H194,2)</f>
        <v>0</v>
      </c>
      <c r="K194" s="169" t="s">
        <v>160</v>
      </c>
      <c r="L194" s="34"/>
      <c r="M194" s="174" t="s">
        <v>21</v>
      </c>
      <c r="N194" s="175" t="s">
        <v>46</v>
      </c>
      <c r="O194" s="35"/>
      <c r="P194" s="176">
        <f>O194*H194</f>
        <v>0</v>
      </c>
      <c r="Q194" s="176">
        <v>0.10095</v>
      </c>
      <c r="R194" s="176">
        <f>Q194*H194</f>
        <v>15.88953</v>
      </c>
      <c r="S194" s="176">
        <v>0</v>
      </c>
      <c r="T194" s="177">
        <f>S194*H194</f>
        <v>0</v>
      </c>
      <c r="AR194" s="17" t="s">
        <v>147</v>
      </c>
      <c r="AT194" s="17" t="s">
        <v>143</v>
      </c>
      <c r="AU194" s="17" t="s">
        <v>148</v>
      </c>
      <c r="AY194" s="17" t="s">
        <v>139</v>
      </c>
      <c r="BE194" s="178">
        <f>IF(N194="základní",J194,0)</f>
        <v>0</v>
      </c>
      <c r="BF194" s="178">
        <f>IF(N194="snížená",J194,0)</f>
        <v>0</v>
      </c>
      <c r="BG194" s="178">
        <f>IF(N194="zákl. přenesená",J194,0)</f>
        <v>0</v>
      </c>
      <c r="BH194" s="178">
        <f>IF(N194="sníž. přenesená",J194,0)</f>
        <v>0</v>
      </c>
      <c r="BI194" s="178">
        <f>IF(N194="nulová",J194,0)</f>
        <v>0</v>
      </c>
      <c r="BJ194" s="17" t="s">
        <v>39</v>
      </c>
      <c r="BK194" s="178">
        <f>ROUND(I194*H194,2)</f>
        <v>0</v>
      </c>
      <c r="BL194" s="17" t="s">
        <v>147</v>
      </c>
      <c r="BM194" s="17" t="s">
        <v>294</v>
      </c>
    </row>
    <row r="195" spans="2:47" s="1" customFormat="1" ht="13.5">
      <c r="B195" s="34"/>
      <c r="D195" s="189" t="s">
        <v>155</v>
      </c>
      <c r="F195" s="190" t="s">
        <v>293</v>
      </c>
      <c r="I195" s="138"/>
      <c r="L195" s="34"/>
      <c r="M195" s="63"/>
      <c r="N195" s="35"/>
      <c r="O195" s="35"/>
      <c r="P195" s="35"/>
      <c r="Q195" s="35"/>
      <c r="R195" s="35"/>
      <c r="S195" s="35"/>
      <c r="T195" s="64"/>
      <c r="AT195" s="17" t="s">
        <v>155</v>
      </c>
      <c r="AU195" s="17" t="s">
        <v>148</v>
      </c>
    </row>
    <row r="196" spans="2:51" s="11" customFormat="1" ht="13.5">
      <c r="B196" s="179"/>
      <c r="D196" s="180" t="s">
        <v>150</v>
      </c>
      <c r="E196" s="181" t="s">
        <v>21</v>
      </c>
      <c r="F196" s="182" t="s">
        <v>295</v>
      </c>
      <c r="H196" s="183">
        <v>157.4</v>
      </c>
      <c r="I196" s="184"/>
      <c r="L196" s="179"/>
      <c r="M196" s="185"/>
      <c r="N196" s="186"/>
      <c r="O196" s="186"/>
      <c r="P196" s="186"/>
      <c r="Q196" s="186"/>
      <c r="R196" s="186"/>
      <c r="S196" s="186"/>
      <c r="T196" s="187"/>
      <c r="AT196" s="188" t="s">
        <v>150</v>
      </c>
      <c r="AU196" s="188" t="s">
        <v>148</v>
      </c>
      <c r="AV196" s="11" t="s">
        <v>83</v>
      </c>
      <c r="AW196" s="11" t="s">
        <v>38</v>
      </c>
      <c r="AX196" s="11" t="s">
        <v>39</v>
      </c>
      <c r="AY196" s="188" t="s">
        <v>139</v>
      </c>
    </row>
    <row r="197" spans="2:65" s="1" customFormat="1" ht="22.5" customHeight="1">
      <c r="B197" s="166"/>
      <c r="C197" s="216" t="s">
        <v>7</v>
      </c>
      <c r="D197" s="216" t="s">
        <v>296</v>
      </c>
      <c r="E197" s="217" t="s">
        <v>297</v>
      </c>
      <c r="F197" s="218" t="s">
        <v>298</v>
      </c>
      <c r="G197" s="219" t="s">
        <v>299</v>
      </c>
      <c r="H197" s="220">
        <v>322</v>
      </c>
      <c r="I197" s="221"/>
      <c r="J197" s="222">
        <f>ROUND(I197*H197,2)</f>
        <v>0</v>
      </c>
      <c r="K197" s="218" t="s">
        <v>160</v>
      </c>
      <c r="L197" s="223"/>
      <c r="M197" s="224" t="s">
        <v>21</v>
      </c>
      <c r="N197" s="225" t="s">
        <v>46</v>
      </c>
      <c r="O197" s="35"/>
      <c r="P197" s="176">
        <f>O197*H197</f>
        <v>0</v>
      </c>
      <c r="Q197" s="176">
        <v>0.011</v>
      </c>
      <c r="R197" s="176">
        <f>Q197*H197</f>
        <v>3.542</v>
      </c>
      <c r="S197" s="176">
        <v>0</v>
      </c>
      <c r="T197" s="177">
        <f>S197*H197</f>
        <v>0</v>
      </c>
      <c r="AR197" s="17" t="s">
        <v>204</v>
      </c>
      <c r="AT197" s="17" t="s">
        <v>296</v>
      </c>
      <c r="AU197" s="17" t="s">
        <v>148</v>
      </c>
      <c r="AY197" s="17" t="s">
        <v>139</v>
      </c>
      <c r="BE197" s="178">
        <f>IF(N197="základní",J197,0)</f>
        <v>0</v>
      </c>
      <c r="BF197" s="178">
        <f>IF(N197="snížená",J197,0)</f>
        <v>0</v>
      </c>
      <c r="BG197" s="178">
        <f>IF(N197="zákl. přenesená",J197,0)</f>
        <v>0</v>
      </c>
      <c r="BH197" s="178">
        <f>IF(N197="sníž. přenesená",J197,0)</f>
        <v>0</v>
      </c>
      <c r="BI197" s="178">
        <f>IF(N197="nulová",J197,0)</f>
        <v>0</v>
      </c>
      <c r="BJ197" s="17" t="s">
        <v>39</v>
      </c>
      <c r="BK197" s="178">
        <f>ROUND(I197*H197,2)</f>
        <v>0</v>
      </c>
      <c r="BL197" s="17" t="s">
        <v>147</v>
      </c>
      <c r="BM197" s="17" t="s">
        <v>300</v>
      </c>
    </row>
    <row r="198" spans="2:47" s="1" customFormat="1" ht="13.5">
      <c r="B198" s="34"/>
      <c r="D198" s="189" t="s">
        <v>155</v>
      </c>
      <c r="F198" s="190" t="s">
        <v>301</v>
      </c>
      <c r="I198" s="138"/>
      <c r="L198" s="34"/>
      <c r="M198" s="63"/>
      <c r="N198" s="35"/>
      <c r="O198" s="35"/>
      <c r="P198" s="35"/>
      <c r="Q198" s="35"/>
      <c r="R198" s="35"/>
      <c r="S198" s="35"/>
      <c r="T198" s="64"/>
      <c r="AT198" s="17" t="s">
        <v>155</v>
      </c>
      <c r="AU198" s="17" t="s">
        <v>148</v>
      </c>
    </row>
    <row r="199" spans="2:51" s="11" customFormat="1" ht="13.5">
      <c r="B199" s="179"/>
      <c r="D199" s="189" t="s">
        <v>150</v>
      </c>
      <c r="E199" s="188" t="s">
        <v>21</v>
      </c>
      <c r="F199" s="193" t="s">
        <v>302</v>
      </c>
      <c r="H199" s="194">
        <v>322</v>
      </c>
      <c r="I199" s="184"/>
      <c r="L199" s="179"/>
      <c r="M199" s="185"/>
      <c r="N199" s="186"/>
      <c r="O199" s="186"/>
      <c r="P199" s="186"/>
      <c r="Q199" s="186"/>
      <c r="R199" s="186"/>
      <c r="S199" s="186"/>
      <c r="T199" s="187"/>
      <c r="AT199" s="188" t="s">
        <v>150</v>
      </c>
      <c r="AU199" s="188" t="s">
        <v>148</v>
      </c>
      <c r="AV199" s="11" t="s">
        <v>83</v>
      </c>
      <c r="AW199" s="11" t="s">
        <v>38</v>
      </c>
      <c r="AX199" s="11" t="s">
        <v>39</v>
      </c>
      <c r="AY199" s="188" t="s">
        <v>139</v>
      </c>
    </row>
    <row r="200" spans="2:63" s="10" customFormat="1" ht="21.75" customHeight="1">
      <c r="B200" s="150"/>
      <c r="D200" s="163" t="s">
        <v>74</v>
      </c>
      <c r="E200" s="164" t="s">
        <v>303</v>
      </c>
      <c r="F200" s="164" t="s">
        <v>304</v>
      </c>
      <c r="I200" s="153"/>
      <c r="J200" s="165">
        <f>BK200</f>
        <v>0</v>
      </c>
      <c r="L200" s="150"/>
      <c r="M200" s="155"/>
      <c r="N200" s="156"/>
      <c r="O200" s="156"/>
      <c r="P200" s="157">
        <f>SUM(P201:P209)</f>
        <v>0</v>
      </c>
      <c r="Q200" s="156"/>
      <c r="R200" s="157">
        <f>SUM(R201:R209)</f>
        <v>1.11048</v>
      </c>
      <c r="S200" s="156"/>
      <c r="T200" s="158">
        <f>SUM(T201:T209)</f>
        <v>0</v>
      </c>
      <c r="AR200" s="151" t="s">
        <v>39</v>
      </c>
      <c r="AT200" s="159" t="s">
        <v>74</v>
      </c>
      <c r="AU200" s="159" t="s">
        <v>83</v>
      </c>
      <c r="AY200" s="151" t="s">
        <v>139</v>
      </c>
      <c r="BK200" s="160">
        <f>SUM(BK201:BK209)</f>
        <v>0</v>
      </c>
    </row>
    <row r="201" spans="2:65" s="1" customFormat="1" ht="22.5" customHeight="1">
      <c r="B201" s="166"/>
      <c r="C201" s="167" t="s">
        <v>305</v>
      </c>
      <c r="D201" s="167" t="s">
        <v>143</v>
      </c>
      <c r="E201" s="168" t="s">
        <v>306</v>
      </c>
      <c r="F201" s="169" t="s">
        <v>307</v>
      </c>
      <c r="G201" s="170" t="s">
        <v>299</v>
      </c>
      <c r="H201" s="171">
        <v>2</v>
      </c>
      <c r="I201" s="172"/>
      <c r="J201" s="173">
        <f>ROUND(I201*H201,2)</f>
        <v>0</v>
      </c>
      <c r="K201" s="169" t="s">
        <v>21</v>
      </c>
      <c r="L201" s="34"/>
      <c r="M201" s="174" t="s">
        <v>21</v>
      </c>
      <c r="N201" s="175" t="s">
        <v>46</v>
      </c>
      <c r="O201" s="35"/>
      <c r="P201" s="176">
        <f>O201*H201</f>
        <v>0</v>
      </c>
      <c r="Q201" s="176">
        <v>0.0234</v>
      </c>
      <c r="R201" s="176">
        <f>Q201*H201</f>
        <v>0.0468</v>
      </c>
      <c r="S201" s="176">
        <v>0</v>
      </c>
      <c r="T201" s="177">
        <f>S201*H201</f>
        <v>0</v>
      </c>
      <c r="AR201" s="17" t="s">
        <v>147</v>
      </c>
      <c r="AT201" s="17" t="s">
        <v>143</v>
      </c>
      <c r="AU201" s="17" t="s">
        <v>148</v>
      </c>
      <c r="AY201" s="17" t="s">
        <v>139</v>
      </c>
      <c r="BE201" s="178">
        <f>IF(N201="základní",J201,0)</f>
        <v>0</v>
      </c>
      <c r="BF201" s="178">
        <f>IF(N201="snížená",J201,0)</f>
        <v>0</v>
      </c>
      <c r="BG201" s="178">
        <f>IF(N201="zákl. přenesená",J201,0)</f>
        <v>0</v>
      </c>
      <c r="BH201" s="178">
        <f>IF(N201="sníž. přenesená",J201,0)</f>
        <v>0</v>
      </c>
      <c r="BI201" s="178">
        <f>IF(N201="nulová",J201,0)</f>
        <v>0</v>
      </c>
      <c r="BJ201" s="17" t="s">
        <v>39</v>
      </c>
      <c r="BK201" s="178">
        <f>ROUND(I201*H201,2)</f>
        <v>0</v>
      </c>
      <c r="BL201" s="17" t="s">
        <v>147</v>
      </c>
      <c r="BM201" s="17" t="s">
        <v>308</v>
      </c>
    </row>
    <row r="202" spans="2:47" s="1" customFormat="1" ht="13.5">
      <c r="B202" s="34"/>
      <c r="D202" s="180" t="s">
        <v>155</v>
      </c>
      <c r="F202" s="215" t="s">
        <v>307</v>
      </c>
      <c r="I202" s="138"/>
      <c r="L202" s="34"/>
      <c r="M202" s="63"/>
      <c r="N202" s="35"/>
      <c r="O202" s="35"/>
      <c r="P202" s="35"/>
      <c r="Q202" s="35"/>
      <c r="R202" s="35"/>
      <c r="S202" s="35"/>
      <c r="T202" s="64"/>
      <c r="AT202" s="17" t="s">
        <v>155</v>
      </c>
      <c r="AU202" s="17" t="s">
        <v>148</v>
      </c>
    </row>
    <row r="203" spans="2:65" s="1" customFormat="1" ht="22.5" customHeight="1">
      <c r="B203" s="166"/>
      <c r="C203" s="216" t="s">
        <v>309</v>
      </c>
      <c r="D203" s="216" t="s">
        <v>296</v>
      </c>
      <c r="E203" s="217" t="s">
        <v>310</v>
      </c>
      <c r="F203" s="218" t="s">
        <v>311</v>
      </c>
      <c r="G203" s="219" t="s">
        <v>299</v>
      </c>
      <c r="H203" s="220">
        <v>2</v>
      </c>
      <c r="I203" s="221"/>
      <c r="J203" s="222">
        <f>ROUND(I203*H203,2)</f>
        <v>0</v>
      </c>
      <c r="K203" s="218" t="s">
        <v>21</v>
      </c>
      <c r="L203" s="223"/>
      <c r="M203" s="224" t="s">
        <v>21</v>
      </c>
      <c r="N203" s="225" t="s">
        <v>46</v>
      </c>
      <c r="O203" s="35"/>
      <c r="P203" s="176">
        <f>O203*H203</f>
        <v>0</v>
      </c>
      <c r="Q203" s="176">
        <v>0</v>
      </c>
      <c r="R203" s="176">
        <f>Q203*H203</f>
        <v>0</v>
      </c>
      <c r="S203" s="176">
        <v>0</v>
      </c>
      <c r="T203" s="177">
        <f>S203*H203</f>
        <v>0</v>
      </c>
      <c r="AR203" s="17" t="s">
        <v>204</v>
      </c>
      <c r="AT203" s="17" t="s">
        <v>296</v>
      </c>
      <c r="AU203" s="17" t="s">
        <v>148</v>
      </c>
      <c r="AY203" s="17" t="s">
        <v>139</v>
      </c>
      <c r="BE203" s="178">
        <f>IF(N203="základní",J203,0)</f>
        <v>0</v>
      </c>
      <c r="BF203" s="178">
        <f>IF(N203="snížená",J203,0)</f>
        <v>0</v>
      </c>
      <c r="BG203" s="178">
        <f>IF(N203="zákl. přenesená",J203,0)</f>
        <v>0</v>
      </c>
      <c r="BH203" s="178">
        <f>IF(N203="sníž. přenesená",J203,0)</f>
        <v>0</v>
      </c>
      <c r="BI203" s="178">
        <f>IF(N203="nulová",J203,0)</f>
        <v>0</v>
      </c>
      <c r="BJ203" s="17" t="s">
        <v>39</v>
      </c>
      <c r="BK203" s="178">
        <f>ROUND(I203*H203,2)</f>
        <v>0</v>
      </c>
      <c r="BL203" s="17" t="s">
        <v>147</v>
      </c>
      <c r="BM203" s="17" t="s">
        <v>312</v>
      </c>
    </row>
    <row r="204" spans="2:47" s="1" customFormat="1" ht="13.5">
      <c r="B204" s="34"/>
      <c r="D204" s="180" t="s">
        <v>155</v>
      </c>
      <c r="F204" s="215" t="s">
        <v>311</v>
      </c>
      <c r="I204" s="138"/>
      <c r="L204" s="34"/>
      <c r="M204" s="63"/>
      <c r="N204" s="35"/>
      <c r="O204" s="35"/>
      <c r="P204" s="35"/>
      <c r="Q204" s="35"/>
      <c r="R204" s="35"/>
      <c r="S204" s="35"/>
      <c r="T204" s="64"/>
      <c r="AT204" s="17" t="s">
        <v>155</v>
      </c>
      <c r="AU204" s="17" t="s">
        <v>148</v>
      </c>
    </row>
    <row r="205" spans="2:65" s="1" customFormat="1" ht="22.5" customHeight="1">
      <c r="B205" s="166"/>
      <c r="C205" s="167" t="s">
        <v>313</v>
      </c>
      <c r="D205" s="167" t="s">
        <v>143</v>
      </c>
      <c r="E205" s="168" t="s">
        <v>314</v>
      </c>
      <c r="F205" s="169" t="s">
        <v>315</v>
      </c>
      <c r="G205" s="170" t="s">
        <v>299</v>
      </c>
      <c r="H205" s="171">
        <v>16</v>
      </c>
      <c r="I205" s="172"/>
      <c r="J205" s="173">
        <f>ROUND(I205*H205,2)</f>
        <v>0</v>
      </c>
      <c r="K205" s="169" t="s">
        <v>160</v>
      </c>
      <c r="L205" s="34"/>
      <c r="M205" s="174" t="s">
        <v>21</v>
      </c>
      <c r="N205" s="175" t="s">
        <v>46</v>
      </c>
      <c r="O205" s="35"/>
      <c r="P205" s="176">
        <f>O205*H205</f>
        <v>0</v>
      </c>
      <c r="Q205" s="176">
        <v>0.00068</v>
      </c>
      <c r="R205" s="176">
        <f>Q205*H205</f>
        <v>0.01088</v>
      </c>
      <c r="S205" s="176">
        <v>0</v>
      </c>
      <c r="T205" s="177">
        <f>S205*H205</f>
        <v>0</v>
      </c>
      <c r="AR205" s="17" t="s">
        <v>147</v>
      </c>
      <c r="AT205" s="17" t="s">
        <v>143</v>
      </c>
      <c r="AU205" s="17" t="s">
        <v>148</v>
      </c>
      <c r="AY205" s="17" t="s">
        <v>139</v>
      </c>
      <c r="BE205" s="178">
        <f>IF(N205="základní",J205,0)</f>
        <v>0</v>
      </c>
      <c r="BF205" s="178">
        <f>IF(N205="snížená",J205,0)</f>
        <v>0</v>
      </c>
      <c r="BG205" s="178">
        <f>IF(N205="zákl. přenesená",J205,0)</f>
        <v>0</v>
      </c>
      <c r="BH205" s="178">
        <f>IF(N205="sníž. přenesená",J205,0)</f>
        <v>0</v>
      </c>
      <c r="BI205" s="178">
        <f>IF(N205="nulová",J205,0)</f>
        <v>0</v>
      </c>
      <c r="BJ205" s="17" t="s">
        <v>39</v>
      </c>
      <c r="BK205" s="178">
        <f>ROUND(I205*H205,2)</f>
        <v>0</v>
      </c>
      <c r="BL205" s="17" t="s">
        <v>147</v>
      </c>
      <c r="BM205" s="17" t="s">
        <v>316</v>
      </c>
    </row>
    <row r="206" spans="2:47" s="1" customFormat="1" ht="13.5">
      <c r="B206" s="34"/>
      <c r="D206" s="189" t="s">
        <v>155</v>
      </c>
      <c r="F206" s="190" t="s">
        <v>315</v>
      </c>
      <c r="I206" s="138"/>
      <c r="L206" s="34"/>
      <c r="M206" s="63"/>
      <c r="N206" s="35"/>
      <c r="O206" s="35"/>
      <c r="P206" s="35"/>
      <c r="Q206" s="35"/>
      <c r="R206" s="35"/>
      <c r="S206" s="35"/>
      <c r="T206" s="64"/>
      <c r="AT206" s="17" t="s">
        <v>155</v>
      </c>
      <c r="AU206" s="17" t="s">
        <v>148</v>
      </c>
    </row>
    <row r="207" spans="2:47" s="1" customFormat="1" ht="27">
      <c r="B207" s="34"/>
      <c r="D207" s="180" t="s">
        <v>186</v>
      </c>
      <c r="F207" s="191" t="s">
        <v>317</v>
      </c>
      <c r="I207" s="138"/>
      <c r="L207" s="34"/>
      <c r="M207" s="63"/>
      <c r="N207" s="35"/>
      <c r="O207" s="35"/>
      <c r="P207" s="35"/>
      <c r="Q207" s="35"/>
      <c r="R207" s="35"/>
      <c r="S207" s="35"/>
      <c r="T207" s="64"/>
      <c r="AT207" s="17" t="s">
        <v>186</v>
      </c>
      <c r="AU207" s="17" t="s">
        <v>148</v>
      </c>
    </row>
    <row r="208" spans="2:65" s="1" customFormat="1" ht="22.5" customHeight="1">
      <c r="B208" s="166"/>
      <c r="C208" s="216" t="s">
        <v>318</v>
      </c>
      <c r="D208" s="216" t="s">
        <v>296</v>
      </c>
      <c r="E208" s="217" t="s">
        <v>319</v>
      </c>
      <c r="F208" s="218" t="s">
        <v>320</v>
      </c>
      <c r="G208" s="219" t="s">
        <v>299</v>
      </c>
      <c r="H208" s="220">
        <v>16</v>
      </c>
      <c r="I208" s="221"/>
      <c r="J208" s="222">
        <f>ROUND(I208*H208,2)</f>
        <v>0</v>
      </c>
      <c r="K208" s="218" t="s">
        <v>21</v>
      </c>
      <c r="L208" s="223"/>
      <c r="M208" s="224" t="s">
        <v>21</v>
      </c>
      <c r="N208" s="225" t="s">
        <v>46</v>
      </c>
      <c r="O208" s="35"/>
      <c r="P208" s="176">
        <f>O208*H208</f>
        <v>0</v>
      </c>
      <c r="Q208" s="176">
        <v>0.0658</v>
      </c>
      <c r="R208" s="176">
        <f>Q208*H208</f>
        <v>1.0528</v>
      </c>
      <c r="S208" s="176">
        <v>0</v>
      </c>
      <c r="T208" s="177">
        <f>S208*H208</f>
        <v>0</v>
      </c>
      <c r="AR208" s="17" t="s">
        <v>204</v>
      </c>
      <c r="AT208" s="17" t="s">
        <v>296</v>
      </c>
      <c r="AU208" s="17" t="s">
        <v>148</v>
      </c>
      <c r="AY208" s="17" t="s">
        <v>139</v>
      </c>
      <c r="BE208" s="178">
        <f>IF(N208="základní",J208,0)</f>
        <v>0</v>
      </c>
      <c r="BF208" s="178">
        <f>IF(N208="snížená",J208,0)</f>
        <v>0</v>
      </c>
      <c r="BG208" s="178">
        <f>IF(N208="zákl. přenesená",J208,0)</f>
        <v>0</v>
      </c>
      <c r="BH208" s="178">
        <f>IF(N208="sníž. přenesená",J208,0)</f>
        <v>0</v>
      </c>
      <c r="BI208" s="178">
        <f>IF(N208="nulová",J208,0)</f>
        <v>0</v>
      </c>
      <c r="BJ208" s="17" t="s">
        <v>39</v>
      </c>
      <c r="BK208" s="178">
        <f>ROUND(I208*H208,2)</f>
        <v>0</v>
      </c>
      <c r="BL208" s="17" t="s">
        <v>147</v>
      </c>
      <c r="BM208" s="17" t="s">
        <v>321</v>
      </c>
    </row>
    <row r="209" spans="2:47" s="1" customFormat="1" ht="13.5">
      <c r="B209" s="34"/>
      <c r="D209" s="189" t="s">
        <v>155</v>
      </c>
      <c r="F209" s="190" t="s">
        <v>322</v>
      </c>
      <c r="I209" s="138"/>
      <c r="L209" s="34"/>
      <c r="M209" s="63"/>
      <c r="N209" s="35"/>
      <c r="O209" s="35"/>
      <c r="P209" s="35"/>
      <c r="Q209" s="35"/>
      <c r="R209" s="35"/>
      <c r="S209" s="35"/>
      <c r="T209" s="64"/>
      <c r="AT209" s="17" t="s">
        <v>155</v>
      </c>
      <c r="AU209" s="17" t="s">
        <v>148</v>
      </c>
    </row>
    <row r="210" spans="2:63" s="10" customFormat="1" ht="21.75" customHeight="1">
      <c r="B210" s="150"/>
      <c r="D210" s="163" t="s">
        <v>74</v>
      </c>
      <c r="E210" s="164" t="s">
        <v>323</v>
      </c>
      <c r="F210" s="164" t="s">
        <v>324</v>
      </c>
      <c r="I210" s="153"/>
      <c r="J210" s="165">
        <f>BK210</f>
        <v>0</v>
      </c>
      <c r="L210" s="150"/>
      <c r="M210" s="155"/>
      <c r="N210" s="156"/>
      <c r="O210" s="156"/>
      <c r="P210" s="157">
        <f>SUM(P211:P218)</f>
        <v>0</v>
      </c>
      <c r="Q210" s="156"/>
      <c r="R210" s="157">
        <f>SUM(R211:R218)</f>
        <v>0</v>
      </c>
      <c r="S210" s="156"/>
      <c r="T210" s="158">
        <f>SUM(T211:T218)</f>
        <v>12.48448</v>
      </c>
      <c r="AR210" s="151" t="s">
        <v>39</v>
      </c>
      <c r="AT210" s="159" t="s">
        <v>74</v>
      </c>
      <c r="AU210" s="159" t="s">
        <v>83</v>
      </c>
      <c r="AY210" s="151" t="s">
        <v>139</v>
      </c>
      <c r="BK210" s="160">
        <f>SUM(BK211:BK218)</f>
        <v>0</v>
      </c>
    </row>
    <row r="211" spans="2:65" s="1" customFormat="1" ht="22.5" customHeight="1">
      <c r="B211" s="166"/>
      <c r="C211" s="167" t="s">
        <v>325</v>
      </c>
      <c r="D211" s="167" t="s">
        <v>143</v>
      </c>
      <c r="E211" s="168" t="s">
        <v>326</v>
      </c>
      <c r="F211" s="169" t="s">
        <v>327</v>
      </c>
      <c r="G211" s="170" t="s">
        <v>172</v>
      </c>
      <c r="H211" s="171">
        <v>310</v>
      </c>
      <c r="I211" s="172"/>
      <c r="J211" s="173">
        <f>ROUND(I211*H211,2)</f>
        <v>0</v>
      </c>
      <c r="K211" s="169" t="s">
        <v>160</v>
      </c>
      <c r="L211" s="34"/>
      <c r="M211" s="174" t="s">
        <v>21</v>
      </c>
      <c r="N211" s="175" t="s">
        <v>46</v>
      </c>
      <c r="O211" s="35"/>
      <c r="P211" s="176">
        <f>O211*H211</f>
        <v>0</v>
      </c>
      <c r="Q211" s="176">
        <v>0</v>
      </c>
      <c r="R211" s="176">
        <f>Q211*H211</f>
        <v>0</v>
      </c>
      <c r="S211" s="176">
        <v>0.037</v>
      </c>
      <c r="T211" s="177">
        <f>S211*H211</f>
        <v>11.469999999999999</v>
      </c>
      <c r="AR211" s="17" t="s">
        <v>147</v>
      </c>
      <c r="AT211" s="17" t="s">
        <v>143</v>
      </c>
      <c r="AU211" s="17" t="s">
        <v>148</v>
      </c>
      <c r="AY211" s="17" t="s">
        <v>139</v>
      </c>
      <c r="BE211" s="178">
        <f>IF(N211="základní",J211,0)</f>
        <v>0</v>
      </c>
      <c r="BF211" s="178">
        <f>IF(N211="snížená",J211,0)</f>
        <v>0</v>
      </c>
      <c r="BG211" s="178">
        <f>IF(N211="zákl. přenesená",J211,0)</f>
        <v>0</v>
      </c>
      <c r="BH211" s="178">
        <f>IF(N211="sníž. přenesená",J211,0)</f>
        <v>0</v>
      </c>
      <c r="BI211" s="178">
        <f>IF(N211="nulová",J211,0)</f>
        <v>0</v>
      </c>
      <c r="BJ211" s="17" t="s">
        <v>39</v>
      </c>
      <c r="BK211" s="178">
        <f>ROUND(I211*H211,2)</f>
        <v>0</v>
      </c>
      <c r="BL211" s="17" t="s">
        <v>147</v>
      </c>
      <c r="BM211" s="17" t="s">
        <v>328</v>
      </c>
    </row>
    <row r="212" spans="2:47" s="1" customFormat="1" ht="13.5">
      <c r="B212" s="34"/>
      <c r="D212" s="180" t="s">
        <v>155</v>
      </c>
      <c r="F212" s="215" t="s">
        <v>329</v>
      </c>
      <c r="I212" s="138"/>
      <c r="L212" s="34"/>
      <c r="M212" s="63"/>
      <c r="N212" s="35"/>
      <c r="O212" s="35"/>
      <c r="P212" s="35"/>
      <c r="Q212" s="35"/>
      <c r="R212" s="35"/>
      <c r="S212" s="35"/>
      <c r="T212" s="64"/>
      <c r="AT212" s="17" t="s">
        <v>155</v>
      </c>
      <c r="AU212" s="17" t="s">
        <v>148</v>
      </c>
    </row>
    <row r="213" spans="2:65" s="1" customFormat="1" ht="22.5" customHeight="1">
      <c r="B213" s="166"/>
      <c r="C213" s="167" t="s">
        <v>246</v>
      </c>
      <c r="D213" s="167" t="s">
        <v>143</v>
      </c>
      <c r="E213" s="168" t="s">
        <v>330</v>
      </c>
      <c r="F213" s="169" t="s">
        <v>331</v>
      </c>
      <c r="G213" s="170" t="s">
        <v>172</v>
      </c>
      <c r="H213" s="171">
        <v>216</v>
      </c>
      <c r="I213" s="172"/>
      <c r="J213" s="173">
        <f>ROUND(I213*H213,2)</f>
        <v>0</v>
      </c>
      <c r="K213" s="169" t="s">
        <v>160</v>
      </c>
      <c r="L213" s="34"/>
      <c r="M213" s="174" t="s">
        <v>21</v>
      </c>
      <c r="N213" s="175" t="s">
        <v>46</v>
      </c>
      <c r="O213" s="35"/>
      <c r="P213" s="176">
        <f>O213*H213</f>
        <v>0</v>
      </c>
      <c r="Q213" s="176">
        <v>0</v>
      </c>
      <c r="R213" s="176">
        <f>Q213*H213</f>
        <v>0</v>
      </c>
      <c r="S213" s="176">
        <v>0.00348</v>
      </c>
      <c r="T213" s="177">
        <f>S213*H213</f>
        <v>0.75168</v>
      </c>
      <c r="AR213" s="17" t="s">
        <v>147</v>
      </c>
      <c r="AT213" s="17" t="s">
        <v>143</v>
      </c>
      <c r="AU213" s="17" t="s">
        <v>148</v>
      </c>
      <c r="AY213" s="17" t="s">
        <v>139</v>
      </c>
      <c r="BE213" s="178">
        <f>IF(N213="základní",J213,0)</f>
        <v>0</v>
      </c>
      <c r="BF213" s="178">
        <f>IF(N213="snížená",J213,0)</f>
        <v>0</v>
      </c>
      <c r="BG213" s="178">
        <f>IF(N213="zákl. přenesená",J213,0)</f>
        <v>0</v>
      </c>
      <c r="BH213" s="178">
        <f>IF(N213="sníž. přenesená",J213,0)</f>
        <v>0</v>
      </c>
      <c r="BI213" s="178">
        <f>IF(N213="nulová",J213,0)</f>
        <v>0</v>
      </c>
      <c r="BJ213" s="17" t="s">
        <v>39</v>
      </c>
      <c r="BK213" s="178">
        <f>ROUND(I213*H213,2)</f>
        <v>0</v>
      </c>
      <c r="BL213" s="17" t="s">
        <v>147</v>
      </c>
      <c r="BM213" s="17" t="s">
        <v>332</v>
      </c>
    </row>
    <row r="214" spans="2:47" s="1" customFormat="1" ht="13.5">
      <c r="B214" s="34"/>
      <c r="D214" s="189" t="s">
        <v>155</v>
      </c>
      <c r="F214" s="190" t="s">
        <v>333</v>
      </c>
      <c r="I214" s="138"/>
      <c r="L214" s="34"/>
      <c r="M214" s="63"/>
      <c r="N214" s="35"/>
      <c r="O214" s="35"/>
      <c r="P214" s="35"/>
      <c r="Q214" s="35"/>
      <c r="R214" s="35"/>
      <c r="S214" s="35"/>
      <c r="T214" s="64"/>
      <c r="AT214" s="17" t="s">
        <v>155</v>
      </c>
      <c r="AU214" s="17" t="s">
        <v>148</v>
      </c>
    </row>
    <row r="215" spans="2:47" s="1" customFormat="1" ht="27">
      <c r="B215" s="34"/>
      <c r="D215" s="189" t="s">
        <v>163</v>
      </c>
      <c r="F215" s="192" t="s">
        <v>334</v>
      </c>
      <c r="I215" s="138"/>
      <c r="L215" s="34"/>
      <c r="M215" s="63"/>
      <c r="N215" s="35"/>
      <c r="O215" s="35"/>
      <c r="P215" s="35"/>
      <c r="Q215" s="35"/>
      <c r="R215" s="35"/>
      <c r="S215" s="35"/>
      <c r="T215" s="64"/>
      <c r="AT215" s="17" t="s">
        <v>163</v>
      </c>
      <c r="AU215" s="17" t="s">
        <v>148</v>
      </c>
    </row>
    <row r="216" spans="2:51" s="11" customFormat="1" ht="13.5">
      <c r="B216" s="179"/>
      <c r="D216" s="180" t="s">
        <v>150</v>
      </c>
      <c r="E216" s="181" t="s">
        <v>21</v>
      </c>
      <c r="F216" s="182" t="s">
        <v>335</v>
      </c>
      <c r="H216" s="183">
        <v>216</v>
      </c>
      <c r="I216" s="184"/>
      <c r="L216" s="179"/>
      <c r="M216" s="185"/>
      <c r="N216" s="186"/>
      <c r="O216" s="186"/>
      <c r="P216" s="186"/>
      <c r="Q216" s="186"/>
      <c r="R216" s="186"/>
      <c r="S216" s="186"/>
      <c r="T216" s="187"/>
      <c r="AT216" s="188" t="s">
        <v>150</v>
      </c>
      <c r="AU216" s="188" t="s">
        <v>148</v>
      </c>
      <c r="AV216" s="11" t="s">
        <v>83</v>
      </c>
      <c r="AW216" s="11" t="s">
        <v>38</v>
      </c>
      <c r="AX216" s="11" t="s">
        <v>39</v>
      </c>
      <c r="AY216" s="188" t="s">
        <v>139</v>
      </c>
    </row>
    <row r="217" spans="2:65" s="1" customFormat="1" ht="22.5" customHeight="1">
      <c r="B217" s="166"/>
      <c r="C217" s="167" t="s">
        <v>336</v>
      </c>
      <c r="D217" s="167" t="s">
        <v>143</v>
      </c>
      <c r="E217" s="168" t="s">
        <v>337</v>
      </c>
      <c r="F217" s="169" t="s">
        <v>338</v>
      </c>
      <c r="G217" s="170" t="s">
        <v>299</v>
      </c>
      <c r="H217" s="171">
        <v>4</v>
      </c>
      <c r="I217" s="172"/>
      <c r="J217" s="173">
        <f>ROUND(I217*H217,2)</f>
        <v>0</v>
      </c>
      <c r="K217" s="169" t="s">
        <v>160</v>
      </c>
      <c r="L217" s="34"/>
      <c r="M217" s="174" t="s">
        <v>21</v>
      </c>
      <c r="N217" s="175" t="s">
        <v>46</v>
      </c>
      <c r="O217" s="35"/>
      <c r="P217" s="176">
        <f>O217*H217</f>
        <v>0</v>
      </c>
      <c r="Q217" s="176">
        <v>0</v>
      </c>
      <c r="R217" s="176">
        <f>Q217*H217</f>
        <v>0</v>
      </c>
      <c r="S217" s="176">
        <v>0.0657</v>
      </c>
      <c r="T217" s="177">
        <f>S217*H217</f>
        <v>0.2628</v>
      </c>
      <c r="AR217" s="17" t="s">
        <v>147</v>
      </c>
      <c r="AT217" s="17" t="s">
        <v>143</v>
      </c>
      <c r="AU217" s="17" t="s">
        <v>148</v>
      </c>
      <c r="AY217" s="17" t="s">
        <v>139</v>
      </c>
      <c r="BE217" s="178">
        <f>IF(N217="základní",J217,0)</f>
        <v>0</v>
      </c>
      <c r="BF217" s="178">
        <f>IF(N217="snížená",J217,0)</f>
        <v>0</v>
      </c>
      <c r="BG217" s="178">
        <f>IF(N217="zákl. přenesená",J217,0)</f>
        <v>0</v>
      </c>
      <c r="BH217" s="178">
        <f>IF(N217="sníž. přenesená",J217,0)</f>
        <v>0</v>
      </c>
      <c r="BI217" s="178">
        <f>IF(N217="nulová",J217,0)</f>
        <v>0</v>
      </c>
      <c r="BJ217" s="17" t="s">
        <v>39</v>
      </c>
      <c r="BK217" s="178">
        <f>ROUND(I217*H217,2)</f>
        <v>0</v>
      </c>
      <c r="BL217" s="17" t="s">
        <v>147</v>
      </c>
      <c r="BM217" s="17" t="s">
        <v>339</v>
      </c>
    </row>
    <row r="218" spans="2:47" s="1" customFormat="1" ht="27">
      <c r="B218" s="34"/>
      <c r="D218" s="189" t="s">
        <v>155</v>
      </c>
      <c r="F218" s="190" t="s">
        <v>340</v>
      </c>
      <c r="I218" s="138"/>
      <c r="L218" s="34"/>
      <c r="M218" s="63"/>
      <c r="N218" s="35"/>
      <c r="O218" s="35"/>
      <c r="P218" s="35"/>
      <c r="Q218" s="35"/>
      <c r="R218" s="35"/>
      <c r="S218" s="35"/>
      <c r="T218" s="64"/>
      <c r="AT218" s="17" t="s">
        <v>155</v>
      </c>
      <c r="AU218" s="17" t="s">
        <v>148</v>
      </c>
    </row>
    <row r="219" spans="2:63" s="10" customFormat="1" ht="21.75" customHeight="1">
      <c r="B219" s="150"/>
      <c r="D219" s="163" t="s">
        <v>74</v>
      </c>
      <c r="E219" s="164" t="s">
        <v>341</v>
      </c>
      <c r="F219" s="164" t="s">
        <v>342</v>
      </c>
      <c r="I219" s="153"/>
      <c r="J219" s="165">
        <f>BK219</f>
        <v>0</v>
      </c>
      <c r="L219" s="150"/>
      <c r="M219" s="155"/>
      <c r="N219" s="156"/>
      <c r="O219" s="156"/>
      <c r="P219" s="157">
        <f>SUM(P220:P247)</f>
        <v>0</v>
      </c>
      <c r="Q219" s="156"/>
      <c r="R219" s="157">
        <f>SUM(R220:R247)</f>
        <v>0</v>
      </c>
      <c r="S219" s="156"/>
      <c r="T219" s="158">
        <f>SUM(T220:T247)</f>
        <v>0</v>
      </c>
      <c r="AR219" s="151" t="s">
        <v>39</v>
      </c>
      <c r="AT219" s="159" t="s">
        <v>74</v>
      </c>
      <c r="AU219" s="159" t="s">
        <v>83</v>
      </c>
      <c r="AY219" s="151" t="s">
        <v>139</v>
      </c>
      <c r="BK219" s="160">
        <f>SUM(BK220:BK247)</f>
        <v>0</v>
      </c>
    </row>
    <row r="220" spans="2:65" s="1" customFormat="1" ht="22.5" customHeight="1">
      <c r="B220" s="166"/>
      <c r="C220" s="167" t="s">
        <v>343</v>
      </c>
      <c r="D220" s="167" t="s">
        <v>143</v>
      </c>
      <c r="E220" s="168" t="s">
        <v>344</v>
      </c>
      <c r="F220" s="169" t="s">
        <v>345</v>
      </c>
      <c r="G220" s="170" t="s">
        <v>221</v>
      </c>
      <c r="H220" s="171">
        <v>836.896</v>
      </c>
      <c r="I220" s="172"/>
      <c r="J220" s="173">
        <f>ROUND(I220*H220,2)</f>
        <v>0</v>
      </c>
      <c r="K220" s="169" t="s">
        <v>160</v>
      </c>
      <c r="L220" s="34"/>
      <c r="M220" s="174" t="s">
        <v>21</v>
      </c>
      <c r="N220" s="175" t="s">
        <v>46</v>
      </c>
      <c r="O220" s="35"/>
      <c r="P220" s="176">
        <f>O220*H220</f>
        <v>0</v>
      </c>
      <c r="Q220" s="176">
        <v>0</v>
      </c>
      <c r="R220" s="176">
        <f>Q220*H220</f>
        <v>0</v>
      </c>
      <c r="S220" s="176">
        <v>0</v>
      </c>
      <c r="T220" s="177">
        <f>S220*H220</f>
        <v>0</v>
      </c>
      <c r="AR220" s="17" t="s">
        <v>147</v>
      </c>
      <c r="AT220" s="17" t="s">
        <v>143</v>
      </c>
      <c r="AU220" s="17" t="s">
        <v>148</v>
      </c>
      <c r="AY220" s="17" t="s">
        <v>139</v>
      </c>
      <c r="BE220" s="178">
        <f>IF(N220="základní",J220,0)</f>
        <v>0</v>
      </c>
      <c r="BF220" s="178">
        <f>IF(N220="snížená",J220,0)</f>
        <v>0</v>
      </c>
      <c r="BG220" s="178">
        <f>IF(N220="zákl. přenesená",J220,0)</f>
        <v>0</v>
      </c>
      <c r="BH220" s="178">
        <f>IF(N220="sníž. přenesená",J220,0)</f>
        <v>0</v>
      </c>
      <c r="BI220" s="178">
        <f>IF(N220="nulová",J220,0)</f>
        <v>0</v>
      </c>
      <c r="BJ220" s="17" t="s">
        <v>39</v>
      </c>
      <c r="BK220" s="178">
        <f>ROUND(I220*H220,2)</f>
        <v>0</v>
      </c>
      <c r="BL220" s="17" t="s">
        <v>147</v>
      </c>
      <c r="BM220" s="17" t="s">
        <v>346</v>
      </c>
    </row>
    <row r="221" spans="2:47" s="1" customFormat="1" ht="27">
      <c r="B221" s="34"/>
      <c r="D221" s="180" t="s">
        <v>155</v>
      </c>
      <c r="F221" s="215" t="s">
        <v>347</v>
      </c>
      <c r="I221" s="138"/>
      <c r="L221" s="34"/>
      <c r="M221" s="63"/>
      <c r="N221" s="35"/>
      <c r="O221" s="35"/>
      <c r="P221" s="35"/>
      <c r="Q221" s="35"/>
      <c r="R221" s="35"/>
      <c r="S221" s="35"/>
      <c r="T221" s="64"/>
      <c r="AT221" s="17" t="s">
        <v>155</v>
      </c>
      <c r="AU221" s="17" t="s">
        <v>148</v>
      </c>
    </row>
    <row r="222" spans="2:65" s="1" customFormat="1" ht="22.5" customHeight="1">
      <c r="B222" s="166"/>
      <c r="C222" s="167" t="s">
        <v>348</v>
      </c>
      <c r="D222" s="167" t="s">
        <v>143</v>
      </c>
      <c r="E222" s="168" t="s">
        <v>349</v>
      </c>
      <c r="F222" s="169" t="s">
        <v>350</v>
      </c>
      <c r="G222" s="170" t="s">
        <v>221</v>
      </c>
      <c r="H222" s="171">
        <v>5021.376</v>
      </c>
      <c r="I222" s="172"/>
      <c r="J222" s="173">
        <f>ROUND(I222*H222,2)</f>
        <v>0</v>
      </c>
      <c r="K222" s="169" t="s">
        <v>160</v>
      </c>
      <c r="L222" s="34"/>
      <c r="M222" s="174" t="s">
        <v>21</v>
      </c>
      <c r="N222" s="175" t="s">
        <v>46</v>
      </c>
      <c r="O222" s="35"/>
      <c r="P222" s="176">
        <f>O222*H222</f>
        <v>0</v>
      </c>
      <c r="Q222" s="176">
        <v>0</v>
      </c>
      <c r="R222" s="176">
        <f>Q222*H222</f>
        <v>0</v>
      </c>
      <c r="S222" s="176">
        <v>0</v>
      </c>
      <c r="T222" s="177">
        <f>S222*H222</f>
        <v>0</v>
      </c>
      <c r="AR222" s="17" t="s">
        <v>147</v>
      </c>
      <c r="AT222" s="17" t="s">
        <v>143</v>
      </c>
      <c r="AU222" s="17" t="s">
        <v>148</v>
      </c>
      <c r="AY222" s="17" t="s">
        <v>139</v>
      </c>
      <c r="BE222" s="178">
        <f>IF(N222="základní",J222,0)</f>
        <v>0</v>
      </c>
      <c r="BF222" s="178">
        <f>IF(N222="snížená",J222,0)</f>
        <v>0</v>
      </c>
      <c r="BG222" s="178">
        <f>IF(N222="zákl. přenesená",J222,0)</f>
        <v>0</v>
      </c>
      <c r="BH222" s="178">
        <f>IF(N222="sníž. přenesená",J222,0)</f>
        <v>0</v>
      </c>
      <c r="BI222" s="178">
        <f>IF(N222="nulová",J222,0)</f>
        <v>0</v>
      </c>
      <c r="BJ222" s="17" t="s">
        <v>39</v>
      </c>
      <c r="BK222" s="178">
        <f>ROUND(I222*H222,2)</f>
        <v>0</v>
      </c>
      <c r="BL222" s="17" t="s">
        <v>147</v>
      </c>
      <c r="BM222" s="17" t="s">
        <v>351</v>
      </c>
    </row>
    <row r="223" spans="2:47" s="1" customFormat="1" ht="27">
      <c r="B223" s="34"/>
      <c r="D223" s="189" t="s">
        <v>155</v>
      </c>
      <c r="F223" s="190" t="s">
        <v>352</v>
      </c>
      <c r="I223" s="138"/>
      <c r="L223" s="34"/>
      <c r="M223" s="63"/>
      <c r="N223" s="35"/>
      <c r="O223" s="35"/>
      <c r="P223" s="35"/>
      <c r="Q223" s="35"/>
      <c r="R223" s="35"/>
      <c r="S223" s="35"/>
      <c r="T223" s="64"/>
      <c r="AT223" s="17" t="s">
        <v>155</v>
      </c>
      <c r="AU223" s="17" t="s">
        <v>148</v>
      </c>
    </row>
    <row r="224" spans="2:51" s="11" customFormat="1" ht="13.5">
      <c r="B224" s="179"/>
      <c r="D224" s="180" t="s">
        <v>150</v>
      </c>
      <c r="E224" s="181" t="s">
        <v>21</v>
      </c>
      <c r="F224" s="182" t="s">
        <v>353</v>
      </c>
      <c r="H224" s="183">
        <v>5021.376</v>
      </c>
      <c r="I224" s="184"/>
      <c r="L224" s="179"/>
      <c r="M224" s="185"/>
      <c r="N224" s="186"/>
      <c r="O224" s="186"/>
      <c r="P224" s="186"/>
      <c r="Q224" s="186"/>
      <c r="R224" s="186"/>
      <c r="S224" s="186"/>
      <c r="T224" s="187"/>
      <c r="AT224" s="188" t="s">
        <v>150</v>
      </c>
      <c r="AU224" s="188" t="s">
        <v>148</v>
      </c>
      <c r="AV224" s="11" t="s">
        <v>83</v>
      </c>
      <c r="AW224" s="11" t="s">
        <v>38</v>
      </c>
      <c r="AX224" s="11" t="s">
        <v>39</v>
      </c>
      <c r="AY224" s="188" t="s">
        <v>139</v>
      </c>
    </row>
    <row r="225" spans="2:65" s="1" customFormat="1" ht="22.5" customHeight="1">
      <c r="B225" s="166"/>
      <c r="C225" s="167" t="s">
        <v>354</v>
      </c>
      <c r="D225" s="167" t="s">
        <v>143</v>
      </c>
      <c r="E225" s="168" t="s">
        <v>355</v>
      </c>
      <c r="F225" s="169" t="s">
        <v>356</v>
      </c>
      <c r="G225" s="170" t="s">
        <v>221</v>
      </c>
      <c r="H225" s="171">
        <v>20.898</v>
      </c>
      <c r="I225" s="172"/>
      <c r="J225" s="173">
        <f>ROUND(I225*H225,2)</f>
        <v>0</v>
      </c>
      <c r="K225" s="169" t="s">
        <v>160</v>
      </c>
      <c r="L225" s="34"/>
      <c r="M225" s="174" t="s">
        <v>21</v>
      </c>
      <c r="N225" s="175" t="s">
        <v>46</v>
      </c>
      <c r="O225" s="35"/>
      <c r="P225" s="176">
        <f>O225*H225</f>
        <v>0</v>
      </c>
      <c r="Q225" s="176">
        <v>0</v>
      </c>
      <c r="R225" s="176">
        <f>Q225*H225</f>
        <v>0</v>
      </c>
      <c r="S225" s="176">
        <v>0</v>
      </c>
      <c r="T225" s="177">
        <f>S225*H225</f>
        <v>0</v>
      </c>
      <c r="AR225" s="17" t="s">
        <v>147</v>
      </c>
      <c r="AT225" s="17" t="s">
        <v>143</v>
      </c>
      <c r="AU225" s="17" t="s">
        <v>148</v>
      </c>
      <c r="AY225" s="17" t="s">
        <v>139</v>
      </c>
      <c r="BE225" s="178">
        <f>IF(N225="základní",J225,0)</f>
        <v>0</v>
      </c>
      <c r="BF225" s="178">
        <f>IF(N225="snížená",J225,0)</f>
        <v>0</v>
      </c>
      <c r="BG225" s="178">
        <f>IF(N225="zákl. přenesená",J225,0)</f>
        <v>0</v>
      </c>
      <c r="BH225" s="178">
        <f>IF(N225="sníž. přenesená",J225,0)</f>
        <v>0</v>
      </c>
      <c r="BI225" s="178">
        <f>IF(N225="nulová",J225,0)</f>
        <v>0</v>
      </c>
      <c r="BJ225" s="17" t="s">
        <v>39</v>
      </c>
      <c r="BK225" s="178">
        <f>ROUND(I225*H225,2)</f>
        <v>0</v>
      </c>
      <c r="BL225" s="17" t="s">
        <v>147</v>
      </c>
      <c r="BM225" s="17" t="s">
        <v>357</v>
      </c>
    </row>
    <row r="226" spans="2:47" s="1" customFormat="1" ht="27">
      <c r="B226" s="34"/>
      <c r="D226" s="189" t="s">
        <v>155</v>
      </c>
      <c r="F226" s="190" t="s">
        <v>358</v>
      </c>
      <c r="I226" s="138"/>
      <c r="L226" s="34"/>
      <c r="M226" s="63"/>
      <c r="N226" s="35"/>
      <c r="O226" s="35"/>
      <c r="P226" s="35"/>
      <c r="Q226" s="35"/>
      <c r="R226" s="35"/>
      <c r="S226" s="35"/>
      <c r="T226" s="64"/>
      <c r="AT226" s="17" t="s">
        <v>155</v>
      </c>
      <c r="AU226" s="17" t="s">
        <v>148</v>
      </c>
    </row>
    <row r="227" spans="2:47" s="1" customFormat="1" ht="94.5">
      <c r="B227" s="34"/>
      <c r="D227" s="180" t="s">
        <v>163</v>
      </c>
      <c r="F227" s="191" t="s">
        <v>359</v>
      </c>
      <c r="I227" s="138"/>
      <c r="L227" s="34"/>
      <c r="M227" s="63"/>
      <c r="N227" s="35"/>
      <c r="O227" s="35"/>
      <c r="P227" s="35"/>
      <c r="Q227" s="35"/>
      <c r="R227" s="35"/>
      <c r="S227" s="35"/>
      <c r="T227" s="64"/>
      <c r="AT227" s="17" t="s">
        <v>163</v>
      </c>
      <c r="AU227" s="17" t="s">
        <v>148</v>
      </c>
    </row>
    <row r="228" spans="2:65" s="1" customFormat="1" ht="22.5" customHeight="1">
      <c r="B228" s="166"/>
      <c r="C228" s="167" t="s">
        <v>360</v>
      </c>
      <c r="D228" s="167" t="s">
        <v>143</v>
      </c>
      <c r="E228" s="168" t="s">
        <v>361</v>
      </c>
      <c r="F228" s="169" t="s">
        <v>362</v>
      </c>
      <c r="G228" s="170" t="s">
        <v>221</v>
      </c>
      <c r="H228" s="171">
        <v>543.348</v>
      </c>
      <c r="I228" s="172"/>
      <c r="J228" s="173">
        <f>ROUND(I228*H228,2)</f>
        <v>0</v>
      </c>
      <c r="K228" s="169" t="s">
        <v>160</v>
      </c>
      <c r="L228" s="34"/>
      <c r="M228" s="174" t="s">
        <v>21</v>
      </c>
      <c r="N228" s="175" t="s">
        <v>46</v>
      </c>
      <c r="O228" s="35"/>
      <c r="P228" s="176">
        <f>O228*H228</f>
        <v>0</v>
      </c>
      <c r="Q228" s="176">
        <v>0</v>
      </c>
      <c r="R228" s="176">
        <f>Q228*H228</f>
        <v>0</v>
      </c>
      <c r="S228" s="176">
        <v>0</v>
      </c>
      <c r="T228" s="177">
        <f>S228*H228</f>
        <v>0</v>
      </c>
      <c r="AR228" s="17" t="s">
        <v>147</v>
      </c>
      <c r="AT228" s="17" t="s">
        <v>143</v>
      </c>
      <c r="AU228" s="17" t="s">
        <v>148</v>
      </c>
      <c r="AY228" s="17" t="s">
        <v>139</v>
      </c>
      <c r="BE228" s="178">
        <f>IF(N228="základní",J228,0)</f>
        <v>0</v>
      </c>
      <c r="BF228" s="178">
        <f>IF(N228="snížená",J228,0)</f>
        <v>0</v>
      </c>
      <c r="BG228" s="178">
        <f>IF(N228="zákl. přenesená",J228,0)</f>
        <v>0</v>
      </c>
      <c r="BH228" s="178">
        <f>IF(N228="sníž. přenesená",J228,0)</f>
        <v>0</v>
      </c>
      <c r="BI228" s="178">
        <f>IF(N228="nulová",J228,0)</f>
        <v>0</v>
      </c>
      <c r="BJ228" s="17" t="s">
        <v>39</v>
      </c>
      <c r="BK228" s="178">
        <f>ROUND(I228*H228,2)</f>
        <v>0</v>
      </c>
      <c r="BL228" s="17" t="s">
        <v>147</v>
      </c>
      <c r="BM228" s="17" t="s">
        <v>363</v>
      </c>
    </row>
    <row r="229" spans="2:47" s="1" customFormat="1" ht="27">
      <c r="B229" s="34"/>
      <c r="D229" s="189" t="s">
        <v>155</v>
      </c>
      <c r="F229" s="190" t="s">
        <v>352</v>
      </c>
      <c r="I229" s="138"/>
      <c r="L229" s="34"/>
      <c r="M229" s="63"/>
      <c r="N229" s="35"/>
      <c r="O229" s="35"/>
      <c r="P229" s="35"/>
      <c r="Q229" s="35"/>
      <c r="R229" s="35"/>
      <c r="S229" s="35"/>
      <c r="T229" s="64"/>
      <c r="AT229" s="17" t="s">
        <v>155</v>
      </c>
      <c r="AU229" s="17" t="s">
        <v>148</v>
      </c>
    </row>
    <row r="230" spans="2:47" s="1" customFormat="1" ht="94.5">
      <c r="B230" s="34"/>
      <c r="D230" s="189" t="s">
        <v>163</v>
      </c>
      <c r="F230" s="192" t="s">
        <v>359</v>
      </c>
      <c r="I230" s="138"/>
      <c r="L230" s="34"/>
      <c r="M230" s="63"/>
      <c r="N230" s="35"/>
      <c r="O230" s="35"/>
      <c r="P230" s="35"/>
      <c r="Q230" s="35"/>
      <c r="R230" s="35"/>
      <c r="S230" s="35"/>
      <c r="T230" s="64"/>
      <c r="AT230" s="17" t="s">
        <v>163</v>
      </c>
      <c r="AU230" s="17" t="s">
        <v>148</v>
      </c>
    </row>
    <row r="231" spans="2:51" s="11" customFormat="1" ht="13.5">
      <c r="B231" s="179"/>
      <c r="D231" s="180" t="s">
        <v>150</v>
      </c>
      <c r="E231" s="181" t="s">
        <v>21</v>
      </c>
      <c r="F231" s="182" t="s">
        <v>364</v>
      </c>
      <c r="H231" s="183">
        <v>543.348</v>
      </c>
      <c r="I231" s="184"/>
      <c r="L231" s="179"/>
      <c r="M231" s="185"/>
      <c r="N231" s="186"/>
      <c r="O231" s="186"/>
      <c r="P231" s="186"/>
      <c r="Q231" s="186"/>
      <c r="R231" s="186"/>
      <c r="S231" s="186"/>
      <c r="T231" s="187"/>
      <c r="AT231" s="188" t="s">
        <v>150</v>
      </c>
      <c r="AU231" s="188" t="s">
        <v>148</v>
      </c>
      <c r="AV231" s="11" t="s">
        <v>83</v>
      </c>
      <c r="AW231" s="11" t="s">
        <v>38</v>
      </c>
      <c r="AX231" s="11" t="s">
        <v>39</v>
      </c>
      <c r="AY231" s="188" t="s">
        <v>139</v>
      </c>
    </row>
    <row r="232" spans="2:65" s="1" customFormat="1" ht="22.5" customHeight="1">
      <c r="B232" s="166"/>
      <c r="C232" s="167" t="s">
        <v>365</v>
      </c>
      <c r="D232" s="167" t="s">
        <v>143</v>
      </c>
      <c r="E232" s="168" t="s">
        <v>366</v>
      </c>
      <c r="F232" s="169" t="s">
        <v>367</v>
      </c>
      <c r="G232" s="170" t="s">
        <v>221</v>
      </c>
      <c r="H232" s="171">
        <v>19.883</v>
      </c>
      <c r="I232" s="172"/>
      <c r="J232" s="173">
        <f>ROUND(I232*H232,2)</f>
        <v>0</v>
      </c>
      <c r="K232" s="169" t="s">
        <v>160</v>
      </c>
      <c r="L232" s="34"/>
      <c r="M232" s="174" t="s">
        <v>21</v>
      </c>
      <c r="N232" s="175" t="s">
        <v>46</v>
      </c>
      <c r="O232" s="35"/>
      <c r="P232" s="176">
        <f>O232*H232</f>
        <v>0</v>
      </c>
      <c r="Q232" s="176">
        <v>0</v>
      </c>
      <c r="R232" s="176">
        <f>Q232*H232</f>
        <v>0</v>
      </c>
      <c r="S232" s="176">
        <v>0</v>
      </c>
      <c r="T232" s="177">
        <f>S232*H232</f>
        <v>0</v>
      </c>
      <c r="AR232" s="17" t="s">
        <v>147</v>
      </c>
      <c r="AT232" s="17" t="s">
        <v>143</v>
      </c>
      <c r="AU232" s="17" t="s">
        <v>148</v>
      </c>
      <c r="AY232" s="17" t="s">
        <v>139</v>
      </c>
      <c r="BE232" s="178">
        <f>IF(N232="základní",J232,0)</f>
        <v>0</v>
      </c>
      <c r="BF232" s="178">
        <f>IF(N232="snížená",J232,0)</f>
        <v>0</v>
      </c>
      <c r="BG232" s="178">
        <f>IF(N232="zákl. přenesená",J232,0)</f>
        <v>0</v>
      </c>
      <c r="BH232" s="178">
        <f>IF(N232="sníž. přenesená",J232,0)</f>
        <v>0</v>
      </c>
      <c r="BI232" s="178">
        <f>IF(N232="nulová",J232,0)</f>
        <v>0</v>
      </c>
      <c r="BJ232" s="17" t="s">
        <v>39</v>
      </c>
      <c r="BK232" s="178">
        <f>ROUND(I232*H232,2)</f>
        <v>0</v>
      </c>
      <c r="BL232" s="17" t="s">
        <v>147</v>
      </c>
      <c r="BM232" s="17" t="s">
        <v>368</v>
      </c>
    </row>
    <row r="233" spans="2:47" s="1" customFormat="1" ht="13.5">
      <c r="B233" s="34"/>
      <c r="D233" s="180" t="s">
        <v>155</v>
      </c>
      <c r="F233" s="215" t="s">
        <v>369</v>
      </c>
      <c r="I233" s="138"/>
      <c r="L233" s="34"/>
      <c r="M233" s="63"/>
      <c r="N233" s="35"/>
      <c r="O233" s="35"/>
      <c r="P233" s="35"/>
      <c r="Q233" s="35"/>
      <c r="R233" s="35"/>
      <c r="S233" s="35"/>
      <c r="T233" s="64"/>
      <c r="AT233" s="17" t="s">
        <v>155</v>
      </c>
      <c r="AU233" s="17" t="s">
        <v>148</v>
      </c>
    </row>
    <row r="234" spans="2:65" s="1" customFormat="1" ht="22.5" customHeight="1">
      <c r="B234" s="166"/>
      <c r="C234" s="167" t="s">
        <v>370</v>
      </c>
      <c r="D234" s="167" t="s">
        <v>143</v>
      </c>
      <c r="E234" s="168" t="s">
        <v>371</v>
      </c>
      <c r="F234" s="169" t="s">
        <v>372</v>
      </c>
      <c r="G234" s="170" t="s">
        <v>221</v>
      </c>
      <c r="H234" s="171">
        <v>1.015</v>
      </c>
      <c r="I234" s="172"/>
      <c r="J234" s="173">
        <f>ROUND(I234*H234,2)</f>
        <v>0</v>
      </c>
      <c r="K234" s="169" t="s">
        <v>160</v>
      </c>
      <c r="L234" s="34"/>
      <c r="M234" s="174" t="s">
        <v>21</v>
      </c>
      <c r="N234" s="175" t="s">
        <v>46</v>
      </c>
      <c r="O234" s="35"/>
      <c r="P234" s="176">
        <f>O234*H234</f>
        <v>0</v>
      </c>
      <c r="Q234" s="176">
        <v>0</v>
      </c>
      <c r="R234" s="176">
        <f>Q234*H234</f>
        <v>0</v>
      </c>
      <c r="S234" s="176">
        <v>0</v>
      </c>
      <c r="T234" s="177">
        <f>S234*H234</f>
        <v>0</v>
      </c>
      <c r="AR234" s="17" t="s">
        <v>147</v>
      </c>
      <c r="AT234" s="17" t="s">
        <v>143</v>
      </c>
      <c r="AU234" s="17" t="s">
        <v>148</v>
      </c>
      <c r="AY234" s="17" t="s">
        <v>139</v>
      </c>
      <c r="BE234" s="178">
        <f>IF(N234="základní",J234,0)</f>
        <v>0</v>
      </c>
      <c r="BF234" s="178">
        <f>IF(N234="snížená",J234,0)</f>
        <v>0</v>
      </c>
      <c r="BG234" s="178">
        <f>IF(N234="zákl. přenesená",J234,0)</f>
        <v>0</v>
      </c>
      <c r="BH234" s="178">
        <f>IF(N234="sníž. přenesená",J234,0)</f>
        <v>0</v>
      </c>
      <c r="BI234" s="178">
        <f>IF(N234="nulová",J234,0)</f>
        <v>0</v>
      </c>
      <c r="BJ234" s="17" t="s">
        <v>39</v>
      </c>
      <c r="BK234" s="178">
        <f>ROUND(I234*H234,2)</f>
        <v>0</v>
      </c>
      <c r="BL234" s="17" t="s">
        <v>147</v>
      </c>
      <c r="BM234" s="17" t="s">
        <v>373</v>
      </c>
    </row>
    <row r="235" spans="2:47" s="1" customFormat="1" ht="13.5">
      <c r="B235" s="34"/>
      <c r="D235" s="189" t="s">
        <v>155</v>
      </c>
      <c r="F235" s="190" t="s">
        <v>374</v>
      </c>
      <c r="I235" s="138"/>
      <c r="L235" s="34"/>
      <c r="M235" s="63"/>
      <c r="N235" s="35"/>
      <c r="O235" s="35"/>
      <c r="P235" s="35"/>
      <c r="Q235" s="35"/>
      <c r="R235" s="35"/>
      <c r="S235" s="35"/>
      <c r="T235" s="64"/>
      <c r="AT235" s="17" t="s">
        <v>155</v>
      </c>
      <c r="AU235" s="17" t="s">
        <v>148</v>
      </c>
    </row>
    <row r="236" spans="2:47" s="1" customFormat="1" ht="67.5">
      <c r="B236" s="34"/>
      <c r="D236" s="180" t="s">
        <v>163</v>
      </c>
      <c r="F236" s="191" t="s">
        <v>375</v>
      </c>
      <c r="I236" s="138"/>
      <c r="L236" s="34"/>
      <c r="M236" s="63"/>
      <c r="N236" s="35"/>
      <c r="O236" s="35"/>
      <c r="P236" s="35"/>
      <c r="Q236" s="35"/>
      <c r="R236" s="35"/>
      <c r="S236" s="35"/>
      <c r="T236" s="64"/>
      <c r="AT236" s="17" t="s">
        <v>163</v>
      </c>
      <c r="AU236" s="17" t="s">
        <v>148</v>
      </c>
    </row>
    <row r="237" spans="2:65" s="1" customFormat="1" ht="22.5" customHeight="1">
      <c r="B237" s="166"/>
      <c r="C237" s="167" t="s">
        <v>376</v>
      </c>
      <c r="D237" s="167" t="s">
        <v>143</v>
      </c>
      <c r="E237" s="168" t="s">
        <v>377</v>
      </c>
      <c r="F237" s="169" t="s">
        <v>378</v>
      </c>
      <c r="G237" s="170" t="s">
        <v>221</v>
      </c>
      <c r="H237" s="171">
        <v>470.903</v>
      </c>
      <c r="I237" s="172"/>
      <c r="J237" s="173">
        <f>ROUND(I237*H237,2)</f>
        <v>0</v>
      </c>
      <c r="K237" s="169" t="s">
        <v>160</v>
      </c>
      <c r="L237" s="34"/>
      <c r="M237" s="174" t="s">
        <v>21</v>
      </c>
      <c r="N237" s="175" t="s">
        <v>46</v>
      </c>
      <c r="O237" s="35"/>
      <c r="P237" s="176">
        <f>O237*H237</f>
        <v>0</v>
      </c>
      <c r="Q237" s="176">
        <v>0</v>
      </c>
      <c r="R237" s="176">
        <f>Q237*H237</f>
        <v>0</v>
      </c>
      <c r="S237" s="176">
        <v>0</v>
      </c>
      <c r="T237" s="177">
        <f>S237*H237</f>
        <v>0</v>
      </c>
      <c r="AR237" s="17" t="s">
        <v>147</v>
      </c>
      <c r="AT237" s="17" t="s">
        <v>143</v>
      </c>
      <c r="AU237" s="17" t="s">
        <v>148</v>
      </c>
      <c r="AY237" s="17" t="s">
        <v>139</v>
      </c>
      <c r="BE237" s="178">
        <f>IF(N237="základní",J237,0)</f>
        <v>0</v>
      </c>
      <c r="BF237" s="178">
        <f>IF(N237="snížená",J237,0)</f>
        <v>0</v>
      </c>
      <c r="BG237" s="178">
        <f>IF(N237="zákl. přenesená",J237,0)</f>
        <v>0</v>
      </c>
      <c r="BH237" s="178">
        <f>IF(N237="sníž. přenesená",J237,0)</f>
        <v>0</v>
      </c>
      <c r="BI237" s="178">
        <f>IF(N237="nulová",J237,0)</f>
        <v>0</v>
      </c>
      <c r="BJ237" s="17" t="s">
        <v>39</v>
      </c>
      <c r="BK237" s="178">
        <f>ROUND(I237*H237,2)</f>
        <v>0</v>
      </c>
      <c r="BL237" s="17" t="s">
        <v>147</v>
      </c>
      <c r="BM237" s="17" t="s">
        <v>379</v>
      </c>
    </row>
    <row r="238" spans="2:47" s="1" customFormat="1" ht="13.5">
      <c r="B238" s="34"/>
      <c r="D238" s="189" t="s">
        <v>155</v>
      </c>
      <c r="F238" s="190" t="s">
        <v>380</v>
      </c>
      <c r="I238" s="138"/>
      <c r="L238" s="34"/>
      <c r="M238" s="63"/>
      <c r="N238" s="35"/>
      <c r="O238" s="35"/>
      <c r="P238" s="35"/>
      <c r="Q238" s="35"/>
      <c r="R238" s="35"/>
      <c r="S238" s="35"/>
      <c r="T238" s="64"/>
      <c r="AT238" s="17" t="s">
        <v>155</v>
      </c>
      <c r="AU238" s="17" t="s">
        <v>148</v>
      </c>
    </row>
    <row r="239" spans="2:47" s="1" customFormat="1" ht="67.5">
      <c r="B239" s="34"/>
      <c r="D239" s="180" t="s">
        <v>163</v>
      </c>
      <c r="F239" s="191" t="s">
        <v>381</v>
      </c>
      <c r="I239" s="138"/>
      <c r="L239" s="34"/>
      <c r="M239" s="63"/>
      <c r="N239" s="35"/>
      <c r="O239" s="35"/>
      <c r="P239" s="35"/>
      <c r="Q239" s="35"/>
      <c r="R239" s="35"/>
      <c r="S239" s="35"/>
      <c r="T239" s="64"/>
      <c r="AT239" s="17" t="s">
        <v>163</v>
      </c>
      <c r="AU239" s="17" t="s">
        <v>148</v>
      </c>
    </row>
    <row r="240" spans="2:65" s="1" customFormat="1" ht="22.5" customHeight="1">
      <c r="B240" s="166"/>
      <c r="C240" s="167" t="s">
        <v>382</v>
      </c>
      <c r="D240" s="167" t="s">
        <v>143</v>
      </c>
      <c r="E240" s="168" t="s">
        <v>383</v>
      </c>
      <c r="F240" s="169" t="s">
        <v>384</v>
      </c>
      <c r="G240" s="170" t="s">
        <v>221</v>
      </c>
      <c r="H240" s="171">
        <v>6.296</v>
      </c>
      <c r="I240" s="172"/>
      <c r="J240" s="173">
        <f>ROUND(I240*H240,2)</f>
        <v>0</v>
      </c>
      <c r="K240" s="169" t="s">
        <v>160</v>
      </c>
      <c r="L240" s="34"/>
      <c r="M240" s="174" t="s">
        <v>21</v>
      </c>
      <c r="N240" s="175" t="s">
        <v>46</v>
      </c>
      <c r="O240" s="35"/>
      <c r="P240" s="176">
        <f>O240*H240</f>
        <v>0</v>
      </c>
      <c r="Q240" s="176">
        <v>0</v>
      </c>
      <c r="R240" s="176">
        <f>Q240*H240</f>
        <v>0</v>
      </c>
      <c r="S240" s="176">
        <v>0</v>
      </c>
      <c r="T240" s="177">
        <f>S240*H240</f>
        <v>0</v>
      </c>
      <c r="AR240" s="17" t="s">
        <v>147</v>
      </c>
      <c r="AT240" s="17" t="s">
        <v>143</v>
      </c>
      <c r="AU240" s="17" t="s">
        <v>148</v>
      </c>
      <c r="AY240" s="17" t="s">
        <v>139</v>
      </c>
      <c r="BE240" s="178">
        <f>IF(N240="základní",J240,0)</f>
        <v>0</v>
      </c>
      <c r="BF240" s="178">
        <f>IF(N240="snížená",J240,0)</f>
        <v>0</v>
      </c>
      <c r="BG240" s="178">
        <f>IF(N240="zákl. přenesená",J240,0)</f>
        <v>0</v>
      </c>
      <c r="BH240" s="178">
        <f>IF(N240="sníž. přenesená",J240,0)</f>
        <v>0</v>
      </c>
      <c r="BI240" s="178">
        <f>IF(N240="nulová",J240,0)</f>
        <v>0</v>
      </c>
      <c r="BJ240" s="17" t="s">
        <v>39</v>
      </c>
      <c r="BK240" s="178">
        <f>ROUND(I240*H240,2)</f>
        <v>0</v>
      </c>
      <c r="BL240" s="17" t="s">
        <v>147</v>
      </c>
      <c r="BM240" s="17" t="s">
        <v>385</v>
      </c>
    </row>
    <row r="241" spans="2:47" s="1" customFormat="1" ht="13.5">
      <c r="B241" s="34"/>
      <c r="D241" s="189" t="s">
        <v>155</v>
      </c>
      <c r="F241" s="190" t="s">
        <v>386</v>
      </c>
      <c r="I241" s="138"/>
      <c r="L241" s="34"/>
      <c r="M241" s="63"/>
      <c r="N241" s="35"/>
      <c r="O241" s="35"/>
      <c r="P241" s="35"/>
      <c r="Q241" s="35"/>
      <c r="R241" s="35"/>
      <c r="S241" s="35"/>
      <c r="T241" s="64"/>
      <c r="AT241" s="17" t="s">
        <v>155</v>
      </c>
      <c r="AU241" s="17" t="s">
        <v>148</v>
      </c>
    </row>
    <row r="242" spans="2:47" s="1" customFormat="1" ht="67.5">
      <c r="B242" s="34"/>
      <c r="D242" s="180" t="s">
        <v>163</v>
      </c>
      <c r="F242" s="191" t="s">
        <v>381</v>
      </c>
      <c r="I242" s="138"/>
      <c r="L242" s="34"/>
      <c r="M242" s="63"/>
      <c r="N242" s="35"/>
      <c r="O242" s="35"/>
      <c r="P242" s="35"/>
      <c r="Q242" s="35"/>
      <c r="R242" s="35"/>
      <c r="S242" s="35"/>
      <c r="T242" s="64"/>
      <c r="AT242" s="17" t="s">
        <v>163</v>
      </c>
      <c r="AU242" s="17" t="s">
        <v>148</v>
      </c>
    </row>
    <row r="243" spans="2:65" s="1" customFormat="1" ht="22.5" customHeight="1">
      <c r="B243" s="166"/>
      <c r="C243" s="167" t="s">
        <v>387</v>
      </c>
      <c r="D243" s="167" t="s">
        <v>143</v>
      </c>
      <c r="E243" s="168" t="s">
        <v>388</v>
      </c>
      <c r="F243" s="169" t="s">
        <v>389</v>
      </c>
      <c r="G243" s="170" t="s">
        <v>221</v>
      </c>
      <c r="H243" s="171">
        <v>359.697</v>
      </c>
      <c r="I243" s="172"/>
      <c r="J243" s="173">
        <f>ROUND(I243*H243,2)</f>
        <v>0</v>
      </c>
      <c r="K243" s="169" t="s">
        <v>160</v>
      </c>
      <c r="L243" s="34"/>
      <c r="M243" s="174" t="s">
        <v>21</v>
      </c>
      <c r="N243" s="175" t="s">
        <v>46</v>
      </c>
      <c r="O243" s="35"/>
      <c r="P243" s="176">
        <f>O243*H243</f>
        <v>0</v>
      </c>
      <c r="Q243" s="176">
        <v>0</v>
      </c>
      <c r="R243" s="176">
        <f>Q243*H243</f>
        <v>0</v>
      </c>
      <c r="S243" s="176">
        <v>0</v>
      </c>
      <c r="T243" s="177">
        <f>S243*H243</f>
        <v>0</v>
      </c>
      <c r="AR243" s="17" t="s">
        <v>147</v>
      </c>
      <c r="AT243" s="17" t="s">
        <v>143</v>
      </c>
      <c r="AU243" s="17" t="s">
        <v>148</v>
      </c>
      <c r="AY243" s="17" t="s">
        <v>139</v>
      </c>
      <c r="BE243" s="178">
        <f>IF(N243="základní",J243,0)</f>
        <v>0</v>
      </c>
      <c r="BF243" s="178">
        <f>IF(N243="snížená",J243,0)</f>
        <v>0</v>
      </c>
      <c r="BG243" s="178">
        <f>IF(N243="zákl. přenesená",J243,0)</f>
        <v>0</v>
      </c>
      <c r="BH243" s="178">
        <f>IF(N243="sníž. přenesená",J243,0)</f>
        <v>0</v>
      </c>
      <c r="BI243" s="178">
        <f>IF(N243="nulová",J243,0)</f>
        <v>0</v>
      </c>
      <c r="BJ243" s="17" t="s">
        <v>39</v>
      </c>
      <c r="BK243" s="178">
        <f>ROUND(I243*H243,2)</f>
        <v>0</v>
      </c>
      <c r="BL243" s="17" t="s">
        <v>147</v>
      </c>
      <c r="BM243" s="17" t="s">
        <v>390</v>
      </c>
    </row>
    <row r="244" spans="2:47" s="1" customFormat="1" ht="13.5">
      <c r="B244" s="34"/>
      <c r="D244" s="189" t="s">
        <v>155</v>
      </c>
      <c r="F244" s="190" t="s">
        <v>391</v>
      </c>
      <c r="I244" s="138"/>
      <c r="L244" s="34"/>
      <c r="M244" s="63"/>
      <c r="N244" s="35"/>
      <c r="O244" s="35"/>
      <c r="P244" s="35"/>
      <c r="Q244" s="35"/>
      <c r="R244" s="35"/>
      <c r="S244" s="35"/>
      <c r="T244" s="64"/>
      <c r="AT244" s="17" t="s">
        <v>155</v>
      </c>
      <c r="AU244" s="17" t="s">
        <v>148</v>
      </c>
    </row>
    <row r="245" spans="2:47" s="1" customFormat="1" ht="67.5">
      <c r="B245" s="34"/>
      <c r="D245" s="180" t="s">
        <v>163</v>
      </c>
      <c r="F245" s="191" t="s">
        <v>381</v>
      </c>
      <c r="I245" s="138"/>
      <c r="L245" s="34"/>
      <c r="M245" s="63"/>
      <c r="N245" s="35"/>
      <c r="O245" s="35"/>
      <c r="P245" s="35"/>
      <c r="Q245" s="35"/>
      <c r="R245" s="35"/>
      <c r="S245" s="35"/>
      <c r="T245" s="64"/>
      <c r="AT245" s="17" t="s">
        <v>163</v>
      </c>
      <c r="AU245" s="17" t="s">
        <v>148</v>
      </c>
    </row>
    <row r="246" spans="2:65" s="1" customFormat="1" ht="22.5" customHeight="1">
      <c r="B246" s="166"/>
      <c r="C246" s="167" t="s">
        <v>392</v>
      </c>
      <c r="D246" s="167" t="s">
        <v>143</v>
      </c>
      <c r="E246" s="168" t="s">
        <v>393</v>
      </c>
      <c r="F246" s="169" t="s">
        <v>394</v>
      </c>
      <c r="G246" s="170" t="s">
        <v>221</v>
      </c>
      <c r="H246" s="171">
        <v>1252.495</v>
      </c>
      <c r="I246" s="172"/>
      <c r="J246" s="173">
        <f>ROUND(I246*H246,2)</f>
        <v>0</v>
      </c>
      <c r="K246" s="169" t="s">
        <v>160</v>
      </c>
      <c r="L246" s="34"/>
      <c r="M246" s="174" t="s">
        <v>21</v>
      </c>
      <c r="N246" s="175" t="s">
        <v>46</v>
      </c>
      <c r="O246" s="35"/>
      <c r="P246" s="176">
        <f>O246*H246</f>
        <v>0</v>
      </c>
      <c r="Q246" s="176">
        <v>0</v>
      </c>
      <c r="R246" s="176">
        <f>Q246*H246</f>
        <v>0</v>
      </c>
      <c r="S246" s="176">
        <v>0</v>
      </c>
      <c r="T246" s="177">
        <f>S246*H246</f>
        <v>0</v>
      </c>
      <c r="AR246" s="17" t="s">
        <v>147</v>
      </c>
      <c r="AT246" s="17" t="s">
        <v>143</v>
      </c>
      <c r="AU246" s="17" t="s">
        <v>148</v>
      </c>
      <c r="AY246" s="17" t="s">
        <v>139</v>
      </c>
      <c r="BE246" s="178">
        <f>IF(N246="základní",J246,0)</f>
        <v>0</v>
      </c>
      <c r="BF246" s="178">
        <f>IF(N246="snížená",J246,0)</f>
        <v>0</v>
      </c>
      <c r="BG246" s="178">
        <f>IF(N246="zákl. přenesená",J246,0)</f>
        <v>0</v>
      </c>
      <c r="BH246" s="178">
        <f>IF(N246="sníž. přenesená",J246,0)</f>
        <v>0</v>
      </c>
      <c r="BI246" s="178">
        <f>IF(N246="nulová",J246,0)</f>
        <v>0</v>
      </c>
      <c r="BJ246" s="17" t="s">
        <v>39</v>
      </c>
      <c r="BK246" s="178">
        <f>ROUND(I246*H246,2)</f>
        <v>0</v>
      </c>
      <c r="BL246" s="17" t="s">
        <v>147</v>
      </c>
      <c r="BM246" s="17" t="s">
        <v>395</v>
      </c>
    </row>
    <row r="247" spans="2:47" s="1" customFormat="1" ht="13.5">
      <c r="B247" s="34"/>
      <c r="D247" s="189" t="s">
        <v>155</v>
      </c>
      <c r="F247" s="190" t="s">
        <v>396</v>
      </c>
      <c r="I247" s="138"/>
      <c r="L247" s="34"/>
      <c r="M247" s="63"/>
      <c r="N247" s="35"/>
      <c r="O247" s="35"/>
      <c r="P247" s="35"/>
      <c r="Q247" s="35"/>
      <c r="R247" s="35"/>
      <c r="S247" s="35"/>
      <c r="T247" s="64"/>
      <c r="AT247" s="17" t="s">
        <v>155</v>
      </c>
      <c r="AU247" s="17" t="s">
        <v>148</v>
      </c>
    </row>
    <row r="248" spans="2:63" s="10" customFormat="1" ht="36.75" customHeight="1">
      <c r="B248" s="150"/>
      <c r="D248" s="151" t="s">
        <v>74</v>
      </c>
      <c r="E248" s="152" t="s">
        <v>397</v>
      </c>
      <c r="F248" s="152" t="s">
        <v>398</v>
      </c>
      <c r="I248" s="153"/>
      <c r="J248" s="154">
        <f>BK248</f>
        <v>0</v>
      </c>
      <c r="L248" s="150"/>
      <c r="M248" s="155"/>
      <c r="N248" s="156"/>
      <c r="O248" s="156"/>
      <c r="P248" s="157">
        <f>P249+P268+P276</f>
        <v>0</v>
      </c>
      <c r="Q248" s="156"/>
      <c r="R248" s="157">
        <f>R249+R268+R276</f>
        <v>0.01299027</v>
      </c>
      <c r="S248" s="156"/>
      <c r="T248" s="158">
        <f>T249+T268+T276</f>
        <v>0.4462</v>
      </c>
      <c r="AR248" s="151" t="s">
        <v>83</v>
      </c>
      <c r="AT248" s="159" t="s">
        <v>74</v>
      </c>
      <c r="AU248" s="159" t="s">
        <v>75</v>
      </c>
      <c r="AY248" s="151" t="s">
        <v>139</v>
      </c>
      <c r="BK248" s="160">
        <f>BK249+BK268+BK276</f>
        <v>0</v>
      </c>
    </row>
    <row r="249" spans="2:63" s="10" customFormat="1" ht="19.5" customHeight="1">
      <c r="B249" s="150"/>
      <c r="D249" s="163" t="s">
        <v>74</v>
      </c>
      <c r="E249" s="164" t="s">
        <v>399</v>
      </c>
      <c r="F249" s="164" t="s">
        <v>400</v>
      </c>
      <c r="I249" s="153"/>
      <c r="J249" s="165">
        <f>BK249</f>
        <v>0</v>
      </c>
      <c r="L249" s="150"/>
      <c r="M249" s="155"/>
      <c r="N249" s="156"/>
      <c r="O249" s="156"/>
      <c r="P249" s="157">
        <f>SUM(P250:P267)</f>
        <v>0</v>
      </c>
      <c r="Q249" s="156"/>
      <c r="R249" s="157">
        <f>SUM(R250:R267)</f>
        <v>0.002352</v>
      </c>
      <c r="S249" s="156"/>
      <c r="T249" s="158">
        <f>SUM(T250:T267)</f>
        <v>0.4462</v>
      </c>
      <c r="AR249" s="151" t="s">
        <v>39</v>
      </c>
      <c r="AT249" s="159" t="s">
        <v>74</v>
      </c>
      <c r="AU249" s="159" t="s">
        <v>39</v>
      </c>
      <c r="AY249" s="151" t="s">
        <v>139</v>
      </c>
      <c r="BK249" s="160">
        <f>SUM(BK250:BK267)</f>
        <v>0</v>
      </c>
    </row>
    <row r="250" spans="2:65" s="1" customFormat="1" ht="22.5" customHeight="1">
      <c r="B250" s="166"/>
      <c r="C250" s="167" t="s">
        <v>401</v>
      </c>
      <c r="D250" s="167" t="s">
        <v>143</v>
      </c>
      <c r="E250" s="168" t="s">
        <v>402</v>
      </c>
      <c r="F250" s="169" t="s">
        <v>403</v>
      </c>
      <c r="G250" s="170" t="s">
        <v>404</v>
      </c>
      <c r="H250" s="171">
        <v>33.6</v>
      </c>
      <c r="I250" s="172"/>
      <c r="J250" s="173">
        <f>ROUND(I250*H250,2)</f>
        <v>0</v>
      </c>
      <c r="K250" s="169" t="s">
        <v>160</v>
      </c>
      <c r="L250" s="34"/>
      <c r="M250" s="174" t="s">
        <v>21</v>
      </c>
      <c r="N250" s="175" t="s">
        <v>46</v>
      </c>
      <c r="O250" s="35"/>
      <c r="P250" s="176">
        <f>O250*H250</f>
        <v>0</v>
      </c>
      <c r="Q250" s="176">
        <v>7E-05</v>
      </c>
      <c r="R250" s="176">
        <f>Q250*H250</f>
        <v>0.002352</v>
      </c>
      <c r="S250" s="176">
        <v>0</v>
      </c>
      <c r="T250" s="177">
        <f>S250*H250</f>
        <v>0</v>
      </c>
      <c r="AR250" s="17" t="s">
        <v>147</v>
      </c>
      <c r="AT250" s="17" t="s">
        <v>143</v>
      </c>
      <c r="AU250" s="17" t="s">
        <v>83</v>
      </c>
      <c r="AY250" s="17" t="s">
        <v>139</v>
      </c>
      <c r="BE250" s="178">
        <f>IF(N250="základní",J250,0)</f>
        <v>0</v>
      </c>
      <c r="BF250" s="178">
        <f>IF(N250="snížená",J250,0)</f>
        <v>0</v>
      </c>
      <c r="BG250" s="178">
        <f>IF(N250="zákl. přenesená",J250,0)</f>
        <v>0</v>
      </c>
      <c r="BH250" s="178">
        <f>IF(N250="sníž. přenesená",J250,0)</f>
        <v>0</v>
      </c>
      <c r="BI250" s="178">
        <f>IF(N250="nulová",J250,0)</f>
        <v>0</v>
      </c>
      <c r="BJ250" s="17" t="s">
        <v>39</v>
      </c>
      <c r="BK250" s="178">
        <f>ROUND(I250*H250,2)</f>
        <v>0</v>
      </c>
      <c r="BL250" s="17" t="s">
        <v>147</v>
      </c>
      <c r="BM250" s="17" t="s">
        <v>405</v>
      </c>
    </row>
    <row r="251" spans="2:47" s="1" customFormat="1" ht="13.5">
      <c r="B251" s="34"/>
      <c r="D251" s="189" t="s">
        <v>155</v>
      </c>
      <c r="F251" s="190" t="s">
        <v>406</v>
      </c>
      <c r="I251" s="138"/>
      <c r="L251" s="34"/>
      <c r="M251" s="63"/>
      <c r="N251" s="35"/>
      <c r="O251" s="35"/>
      <c r="P251" s="35"/>
      <c r="Q251" s="35"/>
      <c r="R251" s="35"/>
      <c r="S251" s="35"/>
      <c r="T251" s="64"/>
      <c r="AT251" s="17" t="s">
        <v>155</v>
      </c>
      <c r="AU251" s="17" t="s">
        <v>83</v>
      </c>
    </row>
    <row r="252" spans="2:51" s="11" customFormat="1" ht="13.5">
      <c r="B252" s="179"/>
      <c r="D252" s="189" t="s">
        <v>150</v>
      </c>
      <c r="E252" s="188" t="s">
        <v>21</v>
      </c>
      <c r="F252" s="193" t="s">
        <v>407</v>
      </c>
      <c r="H252" s="194">
        <v>5.6</v>
      </c>
      <c r="I252" s="184"/>
      <c r="L252" s="179"/>
      <c r="M252" s="185"/>
      <c r="N252" s="186"/>
      <c r="O252" s="186"/>
      <c r="P252" s="186"/>
      <c r="Q252" s="186"/>
      <c r="R252" s="186"/>
      <c r="S252" s="186"/>
      <c r="T252" s="187"/>
      <c r="AT252" s="188" t="s">
        <v>150</v>
      </c>
      <c r="AU252" s="188" t="s">
        <v>83</v>
      </c>
      <c r="AV252" s="11" t="s">
        <v>83</v>
      </c>
      <c r="AW252" s="11" t="s">
        <v>38</v>
      </c>
      <c r="AX252" s="11" t="s">
        <v>75</v>
      </c>
      <c r="AY252" s="188" t="s">
        <v>139</v>
      </c>
    </row>
    <row r="253" spans="2:51" s="11" customFormat="1" ht="13.5">
      <c r="B253" s="179"/>
      <c r="D253" s="189" t="s">
        <v>150</v>
      </c>
      <c r="E253" s="188" t="s">
        <v>21</v>
      </c>
      <c r="F253" s="193" t="s">
        <v>408</v>
      </c>
      <c r="H253" s="194">
        <v>28</v>
      </c>
      <c r="I253" s="184"/>
      <c r="L253" s="179"/>
      <c r="M253" s="185"/>
      <c r="N253" s="186"/>
      <c r="O253" s="186"/>
      <c r="P253" s="186"/>
      <c r="Q253" s="186"/>
      <c r="R253" s="186"/>
      <c r="S253" s="186"/>
      <c r="T253" s="187"/>
      <c r="AT253" s="188" t="s">
        <v>150</v>
      </c>
      <c r="AU253" s="188" t="s">
        <v>83</v>
      </c>
      <c r="AV253" s="11" t="s">
        <v>83</v>
      </c>
      <c r="AW253" s="11" t="s">
        <v>38</v>
      </c>
      <c r="AX253" s="11" t="s">
        <v>75</v>
      </c>
      <c r="AY253" s="188" t="s">
        <v>139</v>
      </c>
    </row>
    <row r="254" spans="2:51" s="13" customFormat="1" ht="13.5">
      <c r="B254" s="203"/>
      <c r="D254" s="180" t="s">
        <v>150</v>
      </c>
      <c r="E254" s="204" t="s">
        <v>21</v>
      </c>
      <c r="F254" s="205" t="s">
        <v>192</v>
      </c>
      <c r="H254" s="206">
        <v>33.6</v>
      </c>
      <c r="I254" s="207"/>
      <c r="L254" s="203"/>
      <c r="M254" s="208"/>
      <c r="N254" s="209"/>
      <c r="O254" s="209"/>
      <c r="P254" s="209"/>
      <c r="Q254" s="209"/>
      <c r="R254" s="209"/>
      <c r="S254" s="209"/>
      <c r="T254" s="210"/>
      <c r="AT254" s="211" t="s">
        <v>150</v>
      </c>
      <c r="AU254" s="211" t="s">
        <v>83</v>
      </c>
      <c r="AV254" s="13" t="s">
        <v>147</v>
      </c>
      <c r="AW254" s="13" t="s">
        <v>38</v>
      </c>
      <c r="AX254" s="13" t="s">
        <v>39</v>
      </c>
      <c r="AY254" s="211" t="s">
        <v>139</v>
      </c>
    </row>
    <row r="255" spans="2:65" s="1" customFormat="1" ht="22.5" customHeight="1">
      <c r="B255" s="166"/>
      <c r="C255" s="216" t="s">
        <v>409</v>
      </c>
      <c r="D255" s="216" t="s">
        <v>296</v>
      </c>
      <c r="E255" s="217" t="s">
        <v>410</v>
      </c>
      <c r="F255" s="218" t="s">
        <v>411</v>
      </c>
      <c r="G255" s="219" t="s">
        <v>283</v>
      </c>
      <c r="H255" s="220">
        <v>56</v>
      </c>
      <c r="I255" s="221"/>
      <c r="J255" s="222">
        <f>ROUND(I255*H255,2)</f>
        <v>0</v>
      </c>
      <c r="K255" s="218" t="s">
        <v>21</v>
      </c>
      <c r="L255" s="223"/>
      <c r="M255" s="224" t="s">
        <v>21</v>
      </c>
      <c r="N255" s="225" t="s">
        <v>46</v>
      </c>
      <c r="O255" s="35"/>
      <c r="P255" s="176">
        <f>O255*H255</f>
        <v>0</v>
      </c>
      <c r="Q255" s="176">
        <v>0</v>
      </c>
      <c r="R255" s="176">
        <f>Q255*H255</f>
        <v>0</v>
      </c>
      <c r="S255" s="176">
        <v>0</v>
      </c>
      <c r="T255" s="177">
        <f>S255*H255</f>
        <v>0</v>
      </c>
      <c r="AR255" s="17" t="s">
        <v>204</v>
      </c>
      <c r="AT255" s="17" t="s">
        <v>296</v>
      </c>
      <c r="AU255" s="17" t="s">
        <v>83</v>
      </c>
      <c r="AY255" s="17" t="s">
        <v>139</v>
      </c>
      <c r="BE255" s="178">
        <f>IF(N255="základní",J255,0)</f>
        <v>0</v>
      </c>
      <c r="BF255" s="178">
        <f>IF(N255="snížená",J255,0)</f>
        <v>0</v>
      </c>
      <c r="BG255" s="178">
        <f>IF(N255="zákl. přenesená",J255,0)</f>
        <v>0</v>
      </c>
      <c r="BH255" s="178">
        <f>IF(N255="sníž. přenesená",J255,0)</f>
        <v>0</v>
      </c>
      <c r="BI255" s="178">
        <f>IF(N255="nulová",J255,0)</f>
        <v>0</v>
      </c>
      <c r="BJ255" s="17" t="s">
        <v>39</v>
      </c>
      <c r="BK255" s="178">
        <f>ROUND(I255*H255,2)</f>
        <v>0</v>
      </c>
      <c r="BL255" s="17" t="s">
        <v>147</v>
      </c>
      <c r="BM255" s="17" t="s">
        <v>412</v>
      </c>
    </row>
    <row r="256" spans="2:47" s="1" customFormat="1" ht="13.5">
      <c r="B256" s="34"/>
      <c r="D256" s="189" t="s">
        <v>155</v>
      </c>
      <c r="F256" s="190" t="s">
        <v>413</v>
      </c>
      <c r="I256" s="138"/>
      <c r="L256" s="34"/>
      <c r="M256" s="63"/>
      <c r="N256" s="35"/>
      <c r="O256" s="35"/>
      <c r="P256" s="35"/>
      <c r="Q256" s="35"/>
      <c r="R256" s="35"/>
      <c r="S256" s="35"/>
      <c r="T256" s="64"/>
      <c r="AT256" s="17" t="s">
        <v>155</v>
      </c>
      <c r="AU256" s="17" t="s">
        <v>83</v>
      </c>
    </row>
    <row r="257" spans="2:51" s="11" customFormat="1" ht="13.5">
      <c r="B257" s="179"/>
      <c r="D257" s="180" t="s">
        <v>150</v>
      </c>
      <c r="E257" s="181" t="s">
        <v>21</v>
      </c>
      <c r="F257" s="182" t="s">
        <v>414</v>
      </c>
      <c r="H257" s="183">
        <v>56</v>
      </c>
      <c r="I257" s="184"/>
      <c r="L257" s="179"/>
      <c r="M257" s="185"/>
      <c r="N257" s="186"/>
      <c r="O257" s="186"/>
      <c r="P257" s="186"/>
      <c r="Q257" s="186"/>
      <c r="R257" s="186"/>
      <c r="S257" s="186"/>
      <c r="T257" s="187"/>
      <c r="AT257" s="188" t="s">
        <v>150</v>
      </c>
      <c r="AU257" s="188" t="s">
        <v>83</v>
      </c>
      <c r="AV257" s="11" t="s">
        <v>83</v>
      </c>
      <c r="AW257" s="11" t="s">
        <v>38</v>
      </c>
      <c r="AX257" s="11" t="s">
        <v>39</v>
      </c>
      <c r="AY257" s="188" t="s">
        <v>139</v>
      </c>
    </row>
    <row r="258" spans="2:65" s="1" customFormat="1" ht="22.5" customHeight="1">
      <c r="B258" s="166"/>
      <c r="C258" s="216" t="s">
        <v>415</v>
      </c>
      <c r="D258" s="216" t="s">
        <v>296</v>
      </c>
      <c r="E258" s="217" t="s">
        <v>416</v>
      </c>
      <c r="F258" s="218" t="s">
        <v>417</v>
      </c>
      <c r="G258" s="219" t="s">
        <v>146</v>
      </c>
      <c r="H258" s="220">
        <v>280</v>
      </c>
      <c r="I258" s="221"/>
      <c r="J258" s="222">
        <f>ROUND(I258*H258,2)</f>
        <v>0</v>
      </c>
      <c r="K258" s="218" t="s">
        <v>21</v>
      </c>
      <c r="L258" s="223"/>
      <c r="M258" s="224" t="s">
        <v>21</v>
      </c>
      <c r="N258" s="225" t="s">
        <v>46</v>
      </c>
      <c r="O258" s="35"/>
      <c r="P258" s="176">
        <f>O258*H258</f>
        <v>0</v>
      </c>
      <c r="Q258" s="176">
        <v>0</v>
      </c>
      <c r="R258" s="176">
        <f>Q258*H258</f>
        <v>0</v>
      </c>
      <c r="S258" s="176">
        <v>0</v>
      </c>
      <c r="T258" s="177">
        <f>S258*H258</f>
        <v>0</v>
      </c>
      <c r="AR258" s="17" t="s">
        <v>360</v>
      </c>
      <c r="AT258" s="17" t="s">
        <v>296</v>
      </c>
      <c r="AU258" s="17" t="s">
        <v>83</v>
      </c>
      <c r="AY258" s="17" t="s">
        <v>139</v>
      </c>
      <c r="BE258" s="178">
        <f>IF(N258="základní",J258,0)</f>
        <v>0</v>
      </c>
      <c r="BF258" s="178">
        <f>IF(N258="snížená",J258,0)</f>
        <v>0</v>
      </c>
      <c r="BG258" s="178">
        <f>IF(N258="zákl. přenesená",J258,0)</f>
        <v>0</v>
      </c>
      <c r="BH258" s="178">
        <f>IF(N258="sníž. přenesená",J258,0)</f>
        <v>0</v>
      </c>
      <c r="BI258" s="178">
        <f>IF(N258="nulová",J258,0)</f>
        <v>0</v>
      </c>
      <c r="BJ258" s="17" t="s">
        <v>39</v>
      </c>
      <c r="BK258" s="178">
        <f>ROUND(I258*H258,2)</f>
        <v>0</v>
      </c>
      <c r="BL258" s="17" t="s">
        <v>202</v>
      </c>
      <c r="BM258" s="17" t="s">
        <v>418</v>
      </c>
    </row>
    <row r="259" spans="2:47" s="1" customFormat="1" ht="13.5">
      <c r="B259" s="34"/>
      <c r="D259" s="189" t="s">
        <v>155</v>
      </c>
      <c r="F259" s="190" t="s">
        <v>417</v>
      </c>
      <c r="I259" s="138"/>
      <c r="L259" s="34"/>
      <c r="M259" s="63"/>
      <c r="N259" s="35"/>
      <c r="O259" s="35"/>
      <c r="P259" s="35"/>
      <c r="Q259" s="35"/>
      <c r="R259" s="35"/>
      <c r="S259" s="35"/>
      <c r="T259" s="64"/>
      <c r="AT259" s="17" t="s">
        <v>155</v>
      </c>
      <c r="AU259" s="17" t="s">
        <v>83</v>
      </c>
    </row>
    <row r="260" spans="2:51" s="11" customFormat="1" ht="13.5">
      <c r="B260" s="179"/>
      <c r="D260" s="180" t="s">
        <v>150</v>
      </c>
      <c r="E260" s="181" t="s">
        <v>21</v>
      </c>
      <c r="F260" s="182" t="s">
        <v>419</v>
      </c>
      <c r="H260" s="183">
        <v>280</v>
      </c>
      <c r="I260" s="184"/>
      <c r="L260" s="179"/>
      <c r="M260" s="185"/>
      <c r="N260" s="186"/>
      <c r="O260" s="186"/>
      <c r="P260" s="186"/>
      <c r="Q260" s="186"/>
      <c r="R260" s="186"/>
      <c r="S260" s="186"/>
      <c r="T260" s="187"/>
      <c r="AT260" s="188" t="s">
        <v>150</v>
      </c>
      <c r="AU260" s="188" t="s">
        <v>83</v>
      </c>
      <c r="AV260" s="11" t="s">
        <v>83</v>
      </c>
      <c r="AW260" s="11" t="s">
        <v>38</v>
      </c>
      <c r="AX260" s="11" t="s">
        <v>39</v>
      </c>
      <c r="AY260" s="188" t="s">
        <v>139</v>
      </c>
    </row>
    <row r="261" spans="2:65" s="1" customFormat="1" ht="31.5" customHeight="1">
      <c r="B261" s="166"/>
      <c r="C261" s="167" t="s">
        <v>420</v>
      </c>
      <c r="D261" s="167" t="s">
        <v>143</v>
      </c>
      <c r="E261" s="168" t="s">
        <v>421</v>
      </c>
      <c r="F261" s="169" t="s">
        <v>422</v>
      </c>
      <c r="G261" s="170" t="s">
        <v>404</v>
      </c>
      <c r="H261" s="171">
        <v>446.2</v>
      </c>
      <c r="I261" s="172"/>
      <c r="J261" s="173">
        <f>ROUND(I261*H261,2)</f>
        <v>0</v>
      </c>
      <c r="K261" s="169" t="s">
        <v>160</v>
      </c>
      <c r="L261" s="34"/>
      <c r="M261" s="174" t="s">
        <v>21</v>
      </c>
      <c r="N261" s="175" t="s">
        <v>46</v>
      </c>
      <c r="O261" s="35"/>
      <c r="P261" s="176">
        <f>O261*H261</f>
        <v>0</v>
      </c>
      <c r="Q261" s="176">
        <v>0</v>
      </c>
      <c r="R261" s="176">
        <f>Q261*H261</f>
        <v>0</v>
      </c>
      <c r="S261" s="176">
        <v>0.001</v>
      </c>
      <c r="T261" s="177">
        <f>S261*H261</f>
        <v>0.4462</v>
      </c>
      <c r="AR261" s="17" t="s">
        <v>202</v>
      </c>
      <c r="AT261" s="17" t="s">
        <v>143</v>
      </c>
      <c r="AU261" s="17" t="s">
        <v>83</v>
      </c>
      <c r="AY261" s="17" t="s">
        <v>139</v>
      </c>
      <c r="BE261" s="178">
        <f>IF(N261="základní",J261,0)</f>
        <v>0</v>
      </c>
      <c r="BF261" s="178">
        <f>IF(N261="snížená",J261,0)</f>
        <v>0</v>
      </c>
      <c r="BG261" s="178">
        <f>IF(N261="zákl. přenesená",J261,0)</f>
        <v>0</v>
      </c>
      <c r="BH261" s="178">
        <f>IF(N261="sníž. přenesená",J261,0)</f>
        <v>0</v>
      </c>
      <c r="BI261" s="178">
        <f>IF(N261="nulová",J261,0)</f>
        <v>0</v>
      </c>
      <c r="BJ261" s="17" t="s">
        <v>39</v>
      </c>
      <c r="BK261" s="178">
        <f>ROUND(I261*H261,2)</f>
        <v>0</v>
      </c>
      <c r="BL261" s="17" t="s">
        <v>202</v>
      </c>
      <c r="BM261" s="17" t="s">
        <v>423</v>
      </c>
    </row>
    <row r="262" spans="2:47" s="1" customFormat="1" ht="13.5">
      <c r="B262" s="34"/>
      <c r="D262" s="189" t="s">
        <v>155</v>
      </c>
      <c r="F262" s="190" t="s">
        <v>424</v>
      </c>
      <c r="I262" s="138"/>
      <c r="L262" s="34"/>
      <c r="M262" s="63"/>
      <c r="N262" s="35"/>
      <c r="O262" s="35"/>
      <c r="P262" s="35"/>
      <c r="Q262" s="35"/>
      <c r="R262" s="35"/>
      <c r="S262" s="35"/>
      <c r="T262" s="64"/>
      <c r="AT262" s="17" t="s">
        <v>155</v>
      </c>
      <c r="AU262" s="17" t="s">
        <v>83</v>
      </c>
    </row>
    <row r="263" spans="2:47" s="1" customFormat="1" ht="54">
      <c r="B263" s="34"/>
      <c r="D263" s="189" t="s">
        <v>163</v>
      </c>
      <c r="F263" s="192" t="s">
        <v>425</v>
      </c>
      <c r="I263" s="138"/>
      <c r="L263" s="34"/>
      <c r="M263" s="63"/>
      <c r="N263" s="35"/>
      <c r="O263" s="35"/>
      <c r="P263" s="35"/>
      <c r="Q263" s="35"/>
      <c r="R263" s="35"/>
      <c r="S263" s="35"/>
      <c r="T263" s="64"/>
      <c r="AT263" s="17" t="s">
        <v>163</v>
      </c>
      <c r="AU263" s="17" t="s">
        <v>83</v>
      </c>
    </row>
    <row r="264" spans="2:51" s="11" customFormat="1" ht="13.5">
      <c r="B264" s="179"/>
      <c r="D264" s="180" t="s">
        <v>150</v>
      </c>
      <c r="E264" s="181" t="s">
        <v>21</v>
      </c>
      <c r="F264" s="182" t="s">
        <v>426</v>
      </c>
      <c r="H264" s="183">
        <v>446.2</v>
      </c>
      <c r="I264" s="184"/>
      <c r="L264" s="179"/>
      <c r="M264" s="185"/>
      <c r="N264" s="186"/>
      <c r="O264" s="186"/>
      <c r="P264" s="186"/>
      <c r="Q264" s="186"/>
      <c r="R264" s="186"/>
      <c r="S264" s="186"/>
      <c r="T264" s="187"/>
      <c r="AT264" s="188" t="s">
        <v>150</v>
      </c>
      <c r="AU264" s="188" t="s">
        <v>83</v>
      </c>
      <c r="AV264" s="11" t="s">
        <v>83</v>
      </c>
      <c r="AW264" s="11" t="s">
        <v>38</v>
      </c>
      <c r="AX264" s="11" t="s">
        <v>39</v>
      </c>
      <c r="AY264" s="188" t="s">
        <v>139</v>
      </c>
    </row>
    <row r="265" spans="2:65" s="1" customFormat="1" ht="22.5" customHeight="1">
      <c r="B265" s="166"/>
      <c r="C265" s="167" t="s">
        <v>427</v>
      </c>
      <c r="D265" s="167" t="s">
        <v>143</v>
      </c>
      <c r="E265" s="168" t="s">
        <v>428</v>
      </c>
      <c r="F265" s="169" t="s">
        <v>429</v>
      </c>
      <c r="G265" s="170" t="s">
        <v>221</v>
      </c>
      <c r="H265" s="171">
        <v>0.03</v>
      </c>
      <c r="I265" s="172"/>
      <c r="J265" s="173">
        <f>ROUND(I265*H265,2)</f>
        <v>0</v>
      </c>
      <c r="K265" s="169" t="s">
        <v>160</v>
      </c>
      <c r="L265" s="34"/>
      <c r="M265" s="174" t="s">
        <v>21</v>
      </c>
      <c r="N265" s="175" t="s">
        <v>46</v>
      </c>
      <c r="O265" s="35"/>
      <c r="P265" s="176">
        <f>O265*H265</f>
        <v>0</v>
      </c>
      <c r="Q265" s="176">
        <v>0</v>
      </c>
      <c r="R265" s="176">
        <f>Q265*H265</f>
        <v>0</v>
      </c>
      <c r="S265" s="176">
        <v>0</v>
      </c>
      <c r="T265" s="177">
        <f>S265*H265</f>
        <v>0</v>
      </c>
      <c r="AR265" s="17" t="s">
        <v>147</v>
      </c>
      <c r="AT265" s="17" t="s">
        <v>143</v>
      </c>
      <c r="AU265" s="17" t="s">
        <v>83</v>
      </c>
      <c r="AY265" s="17" t="s">
        <v>139</v>
      </c>
      <c r="BE265" s="178">
        <f>IF(N265="základní",J265,0)</f>
        <v>0</v>
      </c>
      <c r="BF265" s="178">
        <f>IF(N265="snížená",J265,0)</f>
        <v>0</v>
      </c>
      <c r="BG265" s="178">
        <f>IF(N265="zákl. přenesená",J265,0)</f>
        <v>0</v>
      </c>
      <c r="BH265" s="178">
        <f>IF(N265="sníž. přenesená",J265,0)</f>
        <v>0</v>
      </c>
      <c r="BI265" s="178">
        <f>IF(N265="nulová",J265,0)</f>
        <v>0</v>
      </c>
      <c r="BJ265" s="17" t="s">
        <v>39</v>
      </c>
      <c r="BK265" s="178">
        <f>ROUND(I265*H265,2)</f>
        <v>0</v>
      </c>
      <c r="BL265" s="17" t="s">
        <v>147</v>
      </c>
      <c r="BM265" s="17" t="s">
        <v>430</v>
      </c>
    </row>
    <row r="266" spans="2:47" s="1" customFormat="1" ht="27">
      <c r="B266" s="34"/>
      <c r="D266" s="189" t="s">
        <v>155</v>
      </c>
      <c r="F266" s="190" t="s">
        <v>431</v>
      </c>
      <c r="I266" s="138"/>
      <c r="L266" s="34"/>
      <c r="M266" s="63"/>
      <c r="N266" s="35"/>
      <c r="O266" s="35"/>
      <c r="P266" s="35"/>
      <c r="Q266" s="35"/>
      <c r="R266" s="35"/>
      <c r="S266" s="35"/>
      <c r="T266" s="64"/>
      <c r="AT266" s="17" t="s">
        <v>155</v>
      </c>
      <c r="AU266" s="17" t="s">
        <v>83</v>
      </c>
    </row>
    <row r="267" spans="2:47" s="1" customFormat="1" ht="121.5">
      <c r="B267" s="34"/>
      <c r="D267" s="189" t="s">
        <v>163</v>
      </c>
      <c r="F267" s="192" t="s">
        <v>432</v>
      </c>
      <c r="I267" s="138"/>
      <c r="L267" s="34"/>
      <c r="M267" s="63"/>
      <c r="N267" s="35"/>
      <c r="O267" s="35"/>
      <c r="P267" s="35"/>
      <c r="Q267" s="35"/>
      <c r="R267" s="35"/>
      <c r="S267" s="35"/>
      <c r="T267" s="64"/>
      <c r="AT267" s="17" t="s">
        <v>163</v>
      </c>
      <c r="AU267" s="17" t="s">
        <v>83</v>
      </c>
    </row>
    <row r="268" spans="2:63" s="10" customFormat="1" ht="29.25" customHeight="1">
      <c r="B268" s="150"/>
      <c r="D268" s="163" t="s">
        <v>74</v>
      </c>
      <c r="E268" s="164" t="s">
        <v>433</v>
      </c>
      <c r="F268" s="164" t="s">
        <v>434</v>
      </c>
      <c r="I268" s="153"/>
      <c r="J268" s="165">
        <f>BK268</f>
        <v>0</v>
      </c>
      <c r="L268" s="150"/>
      <c r="M268" s="155"/>
      <c r="N268" s="156"/>
      <c r="O268" s="156"/>
      <c r="P268" s="157">
        <f>SUM(P269:P275)</f>
        <v>0</v>
      </c>
      <c r="Q268" s="156"/>
      <c r="R268" s="157">
        <f>SUM(R269:R275)</f>
        <v>0.01063827</v>
      </c>
      <c r="S268" s="156"/>
      <c r="T268" s="158">
        <f>SUM(T269:T275)</f>
        <v>0</v>
      </c>
      <c r="AR268" s="151" t="s">
        <v>39</v>
      </c>
      <c r="AT268" s="159" t="s">
        <v>74</v>
      </c>
      <c r="AU268" s="159" t="s">
        <v>39</v>
      </c>
      <c r="AY268" s="151" t="s">
        <v>139</v>
      </c>
      <c r="BK268" s="160">
        <f>SUM(BK269:BK275)</f>
        <v>0</v>
      </c>
    </row>
    <row r="269" spans="2:65" s="1" customFormat="1" ht="31.5" customHeight="1">
      <c r="B269" s="166"/>
      <c r="C269" s="167" t="s">
        <v>435</v>
      </c>
      <c r="D269" s="167" t="s">
        <v>143</v>
      </c>
      <c r="E269" s="168" t="s">
        <v>436</v>
      </c>
      <c r="F269" s="169" t="s">
        <v>437</v>
      </c>
      <c r="G269" s="170" t="s">
        <v>146</v>
      </c>
      <c r="H269" s="171">
        <v>25.947</v>
      </c>
      <c r="I269" s="172"/>
      <c r="J269" s="173">
        <f>ROUND(I269*H269,2)</f>
        <v>0</v>
      </c>
      <c r="K269" s="169" t="s">
        <v>160</v>
      </c>
      <c r="L269" s="34"/>
      <c r="M269" s="174" t="s">
        <v>21</v>
      </c>
      <c r="N269" s="175" t="s">
        <v>46</v>
      </c>
      <c r="O269" s="35"/>
      <c r="P269" s="176">
        <f>O269*H269</f>
        <v>0</v>
      </c>
      <c r="Q269" s="176">
        <v>0.00017</v>
      </c>
      <c r="R269" s="176">
        <f>Q269*H269</f>
        <v>0.00441099</v>
      </c>
      <c r="S269" s="176">
        <v>0</v>
      </c>
      <c r="T269" s="177">
        <f>S269*H269</f>
        <v>0</v>
      </c>
      <c r="AR269" s="17" t="s">
        <v>202</v>
      </c>
      <c r="AT269" s="17" t="s">
        <v>143</v>
      </c>
      <c r="AU269" s="17" t="s">
        <v>83</v>
      </c>
      <c r="AY269" s="17" t="s">
        <v>139</v>
      </c>
      <c r="BE269" s="178">
        <f>IF(N269="základní",J269,0)</f>
        <v>0</v>
      </c>
      <c r="BF269" s="178">
        <f>IF(N269="snížená",J269,0)</f>
        <v>0</v>
      </c>
      <c r="BG269" s="178">
        <f>IF(N269="zákl. přenesená",J269,0)</f>
        <v>0</v>
      </c>
      <c r="BH269" s="178">
        <f>IF(N269="sníž. přenesená",J269,0)</f>
        <v>0</v>
      </c>
      <c r="BI269" s="178">
        <f>IF(N269="nulová",J269,0)</f>
        <v>0</v>
      </c>
      <c r="BJ269" s="17" t="s">
        <v>39</v>
      </c>
      <c r="BK269" s="178">
        <f>ROUND(I269*H269,2)</f>
        <v>0</v>
      </c>
      <c r="BL269" s="17" t="s">
        <v>202</v>
      </c>
      <c r="BM269" s="17" t="s">
        <v>438</v>
      </c>
    </row>
    <row r="270" spans="2:47" s="1" customFormat="1" ht="13.5">
      <c r="B270" s="34"/>
      <c r="D270" s="189" t="s">
        <v>155</v>
      </c>
      <c r="F270" s="190" t="s">
        <v>439</v>
      </c>
      <c r="I270" s="138"/>
      <c r="L270" s="34"/>
      <c r="M270" s="63"/>
      <c r="N270" s="35"/>
      <c r="O270" s="35"/>
      <c r="P270" s="35"/>
      <c r="Q270" s="35"/>
      <c r="R270" s="35"/>
      <c r="S270" s="35"/>
      <c r="T270" s="64"/>
      <c r="AT270" s="17" t="s">
        <v>155</v>
      </c>
      <c r="AU270" s="17" t="s">
        <v>83</v>
      </c>
    </row>
    <row r="271" spans="2:51" s="11" customFormat="1" ht="13.5">
      <c r="B271" s="179"/>
      <c r="D271" s="180" t="s">
        <v>150</v>
      </c>
      <c r="E271" s="181" t="s">
        <v>21</v>
      </c>
      <c r="F271" s="182" t="s">
        <v>440</v>
      </c>
      <c r="H271" s="183">
        <v>25.947</v>
      </c>
      <c r="I271" s="184"/>
      <c r="L271" s="179"/>
      <c r="M271" s="185"/>
      <c r="N271" s="186"/>
      <c r="O271" s="186"/>
      <c r="P271" s="186"/>
      <c r="Q271" s="186"/>
      <c r="R271" s="186"/>
      <c r="S271" s="186"/>
      <c r="T271" s="187"/>
      <c r="AT271" s="188" t="s">
        <v>150</v>
      </c>
      <c r="AU271" s="188" t="s">
        <v>83</v>
      </c>
      <c r="AV271" s="11" t="s">
        <v>83</v>
      </c>
      <c r="AW271" s="11" t="s">
        <v>38</v>
      </c>
      <c r="AX271" s="11" t="s">
        <v>39</v>
      </c>
      <c r="AY271" s="188" t="s">
        <v>139</v>
      </c>
    </row>
    <row r="272" spans="2:65" s="1" customFormat="1" ht="22.5" customHeight="1">
      <c r="B272" s="166"/>
      <c r="C272" s="167" t="s">
        <v>441</v>
      </c>
      <c r="D272" s="167" t="s">
        <v>143</v>
      </c>
      <c r="E272" s="168" t="s">
        <v>442</v>
      </c>
      <c r="F272" s="169" t="s">
        <v>443</v>
      </c>
      <c r="G272" s="170" t="s">
        <v>146</v>
      </c>
      <c r="H272" s="171">
        <v>25.947</v>
      </c>
      <c r="I272" s="172"/>
      <c r="J272" s="173">
        <f>ROUND(I272*H272,2)</f>
        <v>0</v>
      </c>
      <c r="K272" s="169" t="s">
        <v>160</v>
      </c>
      <c r="L272" s="34"/>
      <c r="M272" s="174" t="s">
        <v>21</v>
      </c>
      <c r="N272" s="175" t="s">
        <v>46</v>
      </c>
      <c r="O272" s="35"/>
      <c r="P272" s="176">
        <f>O272*H272</f>
        <v>0</v>
      </c>
      <c r="Q272" s="176">
        <v>0.00012</v>
      </c>
      <c r="R272" s="176">
        <f>Q272*H272</f>
        <v>0.00311364</v>
      </c>
      <c r="S272" s="176">
        <v>0</v>
      </c>
      <c r="T272" s="177">
        <f>S272*H272</f>
        <v>0</v>
      </c>
      <c r="AR272" s="17" t="s">
        <v>202</v>
      </c>
      <c r="AT272" s="17" t="s">
        <v>143</v>
      </c>
      <c r="AU272" s="17" t="s">
        <v>83</v>
      </c>
      <c r="AY272" s="17" t="s">
        <v>139</v>
      </c>
      <c r="BE272" s="178">
        <f>IF(N272="základní",J272,0)</f>
        <v>0</v>
      </c>
      <c r="BF272" s="178">
        <f>IF(N272="snížená",J272,0)</f>
        <v>0</v>
      </c>
      <c r="BG272" s="178">
        <f>IF(N272="zákl. přenesená",J272,0)</f>
        <v>0</v>
      </c>
      <c r="BH272" s="178">
        <f>IF(N272="sníž. přenesená",J272,0)</f>
        <v>0</v>
      </c>
      <c r="BI272" s="178">
        <f>IF(N272="nulová",J272,0)</f>
        <v>0</v>
      </c>
      <c r="BJ272" s="17" t="s">
        <v>39</v>
      </c>
      <c r="BK272" s="178">
        <f>ROUND(I272*H272,2)</f>
        <v>0</v>
      </c>
      <c r="BL272" s="17" t="s">
        <v>202</v>
      </c>
      <c r="BM272" s="17" t="s">
        <v>444</v>
      </c>
    </row>
    <row r="273" spans="2:47" s="1" customFormat="1" ht="13.5">
      <c r="B273" s="34"/>
      <c r="D273" s="180" t="s">
        <v>155</v>
      </c>
      <c r="F273" s="215" t="s">
        <v>445</v>
      </c>
      <c r="I273" s="138"/>
      <c r="L273" s="34"/>
      <c r="M273" s="63"/>
      <c r="N273" s="35"/>
      <c r="O273" s="35"/>
      <c r="P273" s="35"/>
      <c r="Q273" s="35"/>
      <c r="R273" s="35"/>
      <c r="S273" s="35"/>
      <c r="T273" s="64"/>
      <c r="AT273" s="17" t="s">
        <v>155</v>
      </c>
      <c r="AU273" s="17" t="s">
        <v>83</v>
      </c>
    </row>
    <row r="274" spans="2:65" s="1" customFormat="1" ht="22.5" customHeight="1">
      <c r="B274" s="166"/>
      <c r="C274" s="167" t="s">
        <v>446</v>
      </c>
      <c r="D274" s="167" t="s">
        <v>143</v>
      </c>
      <c r="E274" s="168" t="s">
        <v>447</v>
      </c>
      <c r="F274" s="169" t="s">
        <v>448</v>
      </c>
      <c r="G274" s="170" t="s">
        <v>146</v>
      </c>
      <c r="H274" s="171">
        <v>25.947</v>
      </c>
      <c r="I274" s="172"/>
      <c r="J274" s="173">
        <f>ROUND(I274*H274,2)</f>
        <v>0</v>
      </c>
      <c r="K274" s="169" t="s">
        <v>160</v>
      </c>
      <c r="L274" s="34"/>
      <c r="M274" s="174" t="s">
        <v>21</v>
      </c>
      <c r="N274" s="175" t="s">
        <v>46</v>
      </c>
      <c r="O274" s="35"/>
      <c r="P274" s="176">
        <f>O274*H274</f>
        <v>0</v>
      </c>
      <c r="Q274" s="176">
        <v>0.00012</v>
      </c>
      <c r="R274" s="176">
        <f>Q274*H274</f>
        <v>0.00311364</v>
      </c>
      <c r="S274" s="176">
        <v>0</v>
      </c>
      <c r="T274" s="177">
        <f>S274*H274</f>
        <v>0</v>
      </c>
      <c r="AR274" s="17" t="s">
        <v>202</v>
      </c>
      <c r="AT274" s="17" t="s">
        <v>143</v>
      </c>
      <c r="AU274" s="17" t="s">
        <v>83</v>
      </c>
      <c r="AY274" s="17" t="s">
        <v>139</v>
      </c>
      <c r="BE274" s="178">
        <f>IF(N274="základní",J274,0)</f>
        <v>0</v>
      </c>
      <c r="BF274" s="178">
        <f>IF(N274="snížená",J274,0)</f>
        <v>0</v>
      </c>
      <c r="BG274" s="178">
        <f>IF(N274="zákl. přenesená",J274,0)</f>
        <v>0</v>
      </c>
      <c r="BH274" s="178">
        <f>IF(N274="sníž. přenesená",J274,0)</f>
        <v>0</v>
      </c>
      <c r="BI274" s="178">
        <f>IF(N274="nulová",J274,0)</f>
        <v>0</v>
      </c>
      <c r="BJ274" s="17" t="s">
        <v>39</v>
      </c>
      <c r="BK274" s="178">
        <f>ROUND(I274*H274,2)</f>
        <v>0</v>
      </c>
      <c r="BL274" s="17" t="s">
        <v>202</v>
      </c>
      <c r="BM274" s="17" t="s">
        <v>449</v>
      </c>
    </row>
    <row r="275" spans="2:47" s="1" customFormat="1" ht="13.5">
      <c r="B275" s="34"/>
      <c r="D275" s="189" t="s">
        <v>155</v>
      </c>
      <c r="F275" s="190" t="s">
        <v>450</v>
      </c>
      <c r="I275" s="138"/>
      <c r="L275" s="34"/>
      <c r="M275" s="63"/>
      <c r="N275" s="35"/>
      <c r="O275" s="35"/>
      <c r="P275" s="35"/>
      <c r="Q275" s="35"/>
      <c r="R275" s="35"/>
      <c r="S275" s="35"/>
      <c r="T275" s="64"/>
      <c r="AT275" s="17" t="s">
        <v>155</v>
      </c>
      <c r="AU275" s="17" t="s">
        <v>83</v>
      </c>
    </row>
    <row r="276" spans="2:63" s="10" customFormat="1" ht="29.25" customHeight="1">
      <c r="B276" s="150"/>
      <c r="D276" s="163" t="s">
        <v>74</v>
      </c>
      <c r="E276" s="164" t="s">
        <v>451</v>
      </c>
      <c r="F276" s="164" t="s">
        <v>452</v>
      </c>
      <c r="I276" s="153"/>
      <c r="J276" s="165">
        <f>BK276</f>
        <v>0</v>
      </c>
      <c r="L276" s="150"/>
      <c r="M276" s="155"/>
      <c r="N276" s="156"/>
      <c r="O276" s="156"/>
      <c r="P276" s="157">
        <f>P277</f>
        <v>0</v>
      </c>
      <c r="Q276" s="156"/>
      <c r="R276" s="157">
        <f>R277</f>
        <v>0</v>
      </c>
      <c r="S276" s="156"/>
      <c r="T276" s="158">
        <f>T277</f>
        <v>0</v>
      </c>
      <c r="AR276" s="151" t="s">
        <v>39</v>
      </c>
      <c r="AT276" s="159" t="s">
        <v>74</v>
      </c>
      <c r="AU276" s="159" t="s">
        <v>39</v>
      </c>
      <c r="AY276" s="151" t="s">
        <v>139</v>
      </c>
      <c r="BK276" s="160">
        <f>BK277</f>
        <v>0</v>
      </c>
    </row>
    <row r="277" spans="2:65" s="1" customFormat="1" ht="22.5" customHeight="1">
      <c r="B277" s="166"/>
      <c r="C277" s="167" t="s">
        <v>453</v>
      </c>
      <c r="D277" s="167" t="s">
        <v>143</v>
      </c>
      <c r="E277" s="168" t="s">
        <v>454</v>
      </c>
      <c r="F277" s="169" t="s">
        <v>455</v>
      </c>
      <c r="G277" s="170" t="s">
        <v>299</v>
      </c>
      <c r="H277" s="171">
        <v>2</v>
      </c>
      <c r="I277" s="172"/>
      <c r="J277" s="173">
        <f>ROUND(I277*H277,2)</f>
        <v>0</v>
      </c>
      <c r="K277" s="169" t="s">
        <v>21</v>
      </c>
      <c r="L277" s="34"/>
      <c r="M277" s="174" t="s">
        <v>21</v>
      </c>
      <c r="N277" s="175" t="s">
        <v>46</v>
      </c>
      <c r="O277" s="35"/>
      <c r="P277" s="176">
        <f>O277*H277</f>
        <v>0</v>
      </c>
      <c r="Q277" s="176">
        <v>0</v>
      </c>
      <c r="R277" s="176">
        <f>Q277*H277</f>
        <v>0</v>
      </c>
      <c r="S277" s="176">
        <v>0</v>
      </c>
      <c r="T277" s="177">
        <f>S277*H277</f>
        <v>0</v>
      </c>
      <c r="AR277" s="17" t="s">
        <v>147</v>
      </c>
      <c r="AT277" s="17" t="s">
        <v>143</v>
      </c>
      <c r="AU277" s="17" t="s">
        <v>83</v>
      </c>
      <c r="AY277" s="17" t="s">
        <v>139</v>
      </c>
      <c r="BE277" s="178">
        <f>IF(N277="základní",J277,0)</f>
        <v>0</v>
      </c>
      <c r="BF277" s="178">
        <f>IF(N277="snížená",J277,0)</f>
        <v>0</v>
      </c>
      <c r="BG277" s="178">
        <f>IF(N277="zákl. přenesená",J277,0)</f>
        <v>0</v>
      </c>
      <c r="BH277" s="178">
        <f>IF(N277="sníž. přenesená",J277,0)</f>
        <v>0</v>
      </c>
      <c r="BI277" s="178">
        <f>IF(N277="nulová",J277,0)</f>
        <v>0</v>
      </c>
      <c r="BJ277" s="17" t="s">
        <v>39</v>
      </c>
      <c r="BK277" s="178">
        <f>ROUND(I277*H277,2)</f>
        <v>0</v>
      </c>
      <c r="BL277" s="17" t="s">
        <v>147</v>
      </c>
      <c r="BM277" s="17" t="s">
        <v>456</v>
      </c>
    </row>
    <row r="278" spans="2:63" s="10" customFormat="1" ht="36.75" customHeight="1">
      <c r="B278" s="150"/>
      <c r="D278" s="151" t="s">
        <v>74</v>
      </c>
      <c r="E278" s="152" t="s">
        <v>457</v>
      </c>
      <c r="F278" s="152" t="s">
        <v>458</v>
      </c>
      <c r="I278" s="153"/>
      <c r="J278" s="154">
        <f>BK278</f>
        <v>0</v>
      </c>
      <c r="L278" s="150"/>
      <c r="M278" s="155"/>
      <c r="N278" s="156"/>
      <c r="O278" s="156"/>
      <c r="P278" s="157">
        <f>P279</f>
        <v>0</v>
      </c>
      <c r="Q278" s="156"/>
      <c r="R278" s="157">
        <f>R279</f>
        <v>5E-05</v>
      </c>
      <c r="S278" s="156"/>
      <c r="T278" s="158">
        <f>T279</f>
        <v>0</v>
      </c>
      <c r="AR278" s="151" t="s">
        <v>169</v>
      </c>
      <c r="AT278" s="159" t="s">
        <v>74</v>
      </c>
      <c r="AU278" s="159" t="s">
        <v>75</v>
      </c>
      <c r="AY278" s="151" t="s">
        <v>139</v>
      </c>
      <c r="BK278" s="160">
        <f>BK279</f>
        <v>0</v>
      </c>
    </row>
    <row r="279" spans="2:63" s="10" customFormat="1" ht="19.5" customHeight="1">
      <c r="B279" s="150"/>
      <c r="D279" s="163" t="s">
        <v>74</v>
      </c>
      <c r="E279" s="164" t="s">
        <v>75</v>
      </c>
      <c r="F279" s="164" t="s">
        <v>458</v>
      </c>
      <c r="I279" s="153"/>
      <c r="J279" s="165">
        <f>BK279</f>
        <v>0</v>
      </c>
      <c r="L279" s="150"/>
      <c r="M279" s="155"/>
      <c r="N279" s="156"/>
      <c r="O279" s="156"/>
      <c r="P279" s="157">
        <f>SUM(P280:P284)</f>
        <v>0</v>
      </c>
      <c r="Q279" s="156"/>
      <c r="R279" s="157">
        <f>SUM(R280:R284)</f>
        <v>5E-05</v>
      </c>
      <c r="S279" s="156"/>
      <c r="T279" s="158">
        <f>SUM(T280:T284)</f>
        <v>0</v>
      </c>
      <c r="AR279" s="151" t="s">
        <v>169</v>
      </c>
      <c r="AT279" s="159" t="s">
        <v>74</v>
      </c>
      <c r="AU279" s="159" t="s">
        <v>39</v>
      </c>
      <c r="AY279" s="151" t="s">
        <v>139</v>
      </c>
      <c r="BK279" s="160">
        <f>SUM(BK280:BK284)</f>
        <v>0</v>
      </c>
    </row>
    <row r="280" spans="2:65" s="1" customFormat="1" ht="22.5" customHeight="1">
      <c r="B280" s="166"/>
      <c r="C280" s="167" t="s">
        <v>459</v>
      </c>
      <c r="D280" s="167" t="s">
        <v>143</v>
      </c>
      <c r="E280" s="168" t="s">
        <v>460</v>
      </c>
      <c r="F280" s="169" t="s">
        <v>461</v>
      </c>
      <c r="G280" s="170" t="s">
        <v>299</v>
      </c>
      <c r="H280" s="171">
        <v>1</v>
      </c>
      <c r="I280" s="172"/>
      <c r="J280" s="173">
        <f>ROUND(I280*H280,2)</f>
        <v>0</v>
      </c>
      <c r="K280" s="169" t="s">
        <v>21</v>
      </c>
      <c r="L280" s="34"/>
      <c r="M280" s="174" t="s">
        <v>21</v>
      </c>
      <c r="N280" s="175" t="s">
        <v>46</v>
      </c>
      <c r="O280" s="35"/>
      <c r="P280" s="176">
        <f>O280*H280</f>
        <v>0</v>
      </c>
      <c r="Q280" s="176">
        <v>0</v>
      </c>
      <c r="R280" s="176">
        <f>Q280*H280</f>
        <v>0</v>
      </c>
      <c r="S280" s="176">
        <v>0</v>
      </c>
      <c r="T280" s="177">
        <f>S280*H280</f>
        <v>0</v>
      </c>
      <c r="AR280" s="17" t="s">
        <v>147</v>
      </c>
      <c r="AT280" s="17" t="s">
        <v>143</v>
      </c>
      <c r="AU280" s="17" t="s">
        <v>83</v>
      </c>
      <c r="AY280" s="17" t="s">
        <v>139</v>
      </c>
      <c r="BE280" s="178">
        <f>IF(N280="základní",J280,0)</f>
        <v>0</v>
      </c>
      <c r="BF280" s="178">
        <f>IF(N280="snížená",J280,0)</f>
        <v>0</v>
      </c>
      <c r="BG280" s="178">
        <f>IF(N280="zákl. přenesená",J280,0)</f>
        <v>0</v>
      </c>
      <c r="BH280" s="178">
        <f>IF(N280="sníž. přenesená",J280,0)</f>
        <v>0</v>
      </c>
      <c r="BI280" s="178">
        <f>IF(N280="nulová",J280,0)</f>
        <v>0</v>
      </c>
      <c r="BJ280" s="17" t="s">
        <v>39</v>
      </c>
      <c r="BK280" s="178">
        <f>ROUND(I280*H280,2)</f>
        <v>0</v>
      </c>
      <c r="BL280" s="17" t="s">
        <v>147</v>
      </c>
      <c r="BM280" s="17" t="s">
        <v>462</v>
      </c>
    </row>
    <row r="281" spans="2:47" s="1" customFormat="1" ht="13.5">
      <c r="B281" s="34"/>
      <c r="D281" s="189" t="s">
        <v>155</v>
      </c>
      <c r="F281" s="190" t="s">
        <v>461</v>
      </c>
      <c r="I281" s="138"/>
      <c r="L281" s="34"/>
      <c r="M281" s="63"/>
      <c r="N281" s="35"/>
      <c r="O281" s="35"/>
      <c r="P281" s="35"/>
      <c r="Q281" s="35"/>
      <c r="R281" s="35"/>
      <c r="S281" s="35"/>
      <c r="T281" s="64"/>
      <c r="AT281" s="17" t="s">
        <v>155</v>
      </c>
      <c r="AU281" s="17" t="s">
        <v>83</v>
      </c>
    </row>
    <row r="282" spans="2:47" s="1" customFormat="1" ht="81">
      <c r="B282" s="34"/>
      <c r="D282" s="180" t="s">
        <v>186</v>
      </c>
      <c r="F282" s="191" t="s">
        <v>463</v>
      </c>
      <c r="I282" s="138"/>
      <c r="L282" s="34"/>
      <c r="M282" s="63"/>
      <c r="N282" s="35"/>
      <c r="O282" s="35"/>
      <c r="P282" s="35"/>
      <c r="Q282" s="35"/>
      <c r="R282" s="35"/>
      <c r="S282" s="35"/>
      <c r="T282" s="64"/>
      <c r="AT282" s="17" t="s">
        <v>186</v>
      </c>
      <c r="AU282" s="17" t="s">
        <v>83</v>
      </c>
    </row>
    <row r="283" spans="2:65" s="1" customFormat="1" ht="22.5" customHeight="1">
      <c r="B283" s="166"/>
      <c r="C283" s="167" t="s">
        <v>464</v>
      </c>
      <c r="D283" s="167" t="s">
        <v>143</v>
      </c>
      <c r="E283" s="168" t="s">
        <v>465</v>
      </c>
      <c r="F283" s="169" t="s">
        <v>466</v>
      </c>
      <c r="G283" s="170" t="s">
        <v>299</v>
      </c>
      <c r="H283" s="171">
        <v>1</v>
      </c>
      <c r="I283" s="172"/>
      <c r="J283" s="173">
        <f>ROUND(I283*H283,2)</f>
        <v>0</v>
      </c>
      <c r="K283" s="169" t="s">
        <v>21</v>
      </c>
      <c r="L283" s="34"/>
      <c r="M283" s="174" t="s">
        <v>21</v>
      </c>
      <c r="N283" s="175" t="s">
        <v>46</v>
      </c>
      <c r="O283" s="35"/>
      <c r="P283" s="176">
        <f>O283*H283</f>
        <v>0</v>
      </c>
      <c r="Q283" s="176">
        <v>5E-05</v>
      </c>
      <c r="R283" s="176">
        <f>Q283*H283</f>
        <v>5E-05</v>
      </c>
      <c r="S283" s="176">
        <v>0</v>
      </c>
      <c r="T283" s="177">
        <f>S283*H283</f>
        <v>0</v>
      </c>
      <c r="AR283" s="17" t="s">
        <v>147</v>
      </c>
      <c r="AT283" s="17" t="s">
        <v>143</v>
      </c>
      <c r="AU283" s="17" t="s">
        <v>83</v>
      </c>
      <c r="AY283" s="17" t="s">
        <v>139</v>
      </c>
      <c r="BE283" s="178">
        <f>IF(N283="základní",J283,0)</f>
        <v>0</v>
      </c>
      <c r="BF283" s="178">
        <f>IF(N283="snížená",J283,0)</f>
        <v>0</v>
      </c>
      <c r="BG283" s="178">
        <f>IF(N283="zákl. přenesená",J283,0)</f>
        <v>0</v>
      </c>
      <c r="BH283" s="178">
        <f>IF(N283="sníž. přenesená",J283,0)</f>
        <v>0</v>
      </c>
      <c r="BI283" s="178">
        <f>IF(N283="nulová",J283,0)</f>
        <v>0</v>
      </c>
      <c r="BJ283" s="17" t="s">
        <v>39</v>
      </c>
      <c r="BK283" s="178">
        <f>ROUND(I283*H283,2)</f>
        <v>0</v>
      </c>
      <c r="BL283" s="17" t="s">
        <v>147</v>
      </c>
      <c r="BM283" s="17" t="s">
        <v>467</v>
      </c>
    </row>
    <row r="284" spans="2:47" s="1" customFormat="1" ht="27">
      <c r="B284" s="34"/>
      <c r="D284" s="189" t="s">
        <v>155</v>
      </c>
      <c r="F284" s="190" t="s">
        <v>468</v>
      </c>
      <c r="I284" s="138"/>
      <c r="L284" s="34"/>
      <c r="M284" s="226"/>
      <c r="N284" s="227"/>
      <c r="O284" s="227"/>
      <c r="P284" s="227"/>
      <c r="Q284" s="227"/>
      <c r="R284" s="227"/>
      <c r="S284" s="227"/>
      <c r="T284" s="228"/>
      <c r="AT284" s="17" t="s">
        <v>155</v>
      </c>
      <c r="AU284" s="17" t="s">
        <v>83</v>
      </c>
    </row>
    <row r="285" spans="2:12" s="1" customFormat="1" ht="6.75" customHeight="1">
      <c r="B285" s="49"/>
      <c r="C285" s="50"/>
      <c r="D285" s="50"/>
      <c r="E285" s="50"/>
      <c r="F285" s="50"/>
      <c r="G285" s="50"/>
      <c r="H285" s="50"/>
      <c r="I285" s="116"/>
      <c r="J285" s="50"/>
      <c r="K285" s="50"/>
      <c r="L285" s="34"/>
    </row>
    <row r="286" ht="13.5">
      <c r="AT286" s="229"/>
    </row>
  </sheetData>
  <sheetProtection password="CC35" sheet="1" objects="1" scenarios="1" formatColumns="0" formatRows="0" sort="0" autoFilter="0"/>
  <autoFilter ref="C100:K100"/>
  <mergeCells count="9">
    <mergeCell ref="E93:H93"/>
    <mergeCell ref="G1:H1"/>
    <mergeCell ref="L2:V2"/>
    <mergeCell ref="E7:H7"/>
    <mergeCell ref="E9:H9"/>
    <mergeCell ref="E24:H24"/>
    <mergeCell ref="E45:H45"/>
    <mergeCell ref="E47:H47"/>
    <mergeCell ref="E91:H91"/>
  </mergeCells>
  <hyperlinks>
    <hyperlink ref="F1:G1" location="C2" tooltip="Krycí list soupisu" display="1) Krycí list soupisu"/>
    <hyperlink ref="G1:H1" location="C54" tooltip="Rekapitulace" display="2) Rekapitulace"/>
    <hyperlink ref="J1" location="C10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0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3"/>
      <c r="C1" s="233"/>
      <c r="D1" s="232" t="s">
        <v>1</v>
      </c>
      <c r="E1" s="233"/>
      <c r="F1" s="234" t="s">
        <v>715</v>
      </c>
      <c r="G1" s="358" t="s">
        <v>716</v>
      </c>
      <c r="H1" s="358"/>
      <c r="I1" s="239"/>
      <c r="J1" s="234" t="s">
        <v>717</v>
      </c>
      <c r="K1" s="232" t="s">
        <v>90</v>
      </c>
      <c r="L1" s="234" t="s">
        <v>718</v>
      </c>
      <c r="M1" s="234"/>
      <c r="N1" s="234"/>
      <c r="O1" s="234"/>
      <c r="P1" s="234"/>
      <c r="Q1" s="234"/>
      <c r="R1" s="234"/>
      <c r="S1" s="234"/>
      <c r="T1" s="234"/>
      <c r="U1" s="230"/>
      <c r="V1" s="23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2"/>
      <c r="M2" s="322"/>
      <c r="N2" s="322"/>
      <c r="O2" s="322"/>
      <c r="P2" s="322"/>
      <c r="Q2" s="322"/>
      <c r="R2" s="322"/>
      <c r="S2" s="322"/>
      <c r="T2" s="322"/>
      <c r="U2" s="322"/>
      <c r="V2" s="322"/>
      <c r="AT2" s="17" t="s">
        <v>86</v>
      </c>
    </row>
    <row r="3" spans="2:46" ht="6.75" customHeight="1">
      <c r="B3" s="18"/>
      <c r="C3" s="19"/>
      <c r="D3" s="19"/>
      <c r="E3" s="19"/>
      <c r="F3" s="19"/>
      <c r="G3" s="19"/>
      <c r="H3" s="19"/>
      <c r="I3" s="93"/>
      <c r="J3" s="19"/>
      <c r="K3" s="20"/>
      <c r="AT3" s="17" t="s">
        <v>83</v>
      </c>
    </row>
    <row r="4" spans="2:46" ht="36.75" customHeight="1">
      <c r="B4" s="21"/>
      <c r="C4" s="22"/>
      <c r="D4" s="23" t="s">
        <v>91</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59" t="str">
        <f>'Rekapitulace stavby'!K6</f>
        <v>Rekonstrukce povrchu hřiště s běžeckou drahou, ZŠ Školní, Chomutov</v>
      </c>
      <c r="F7" s="351"/>
      <c r="G7" s="351"/>
      <c r="H7" s="351"/>
      <c r="I7" s="94"/>
      <c r="J7" s="22"/>
      <c r="K7" s="24"/>
    </row>
    <row r="8" spans="2:11" s="1" customFormat="1" ht="15">
      <c r="B8" s="34"/>
      <c r="C8" s="35"/>
      <c r="D8" s="30" t="s">
        <v>92</v>
      </c>
      <c r="E8" s="35"/>
      <c r="F8" s="35"/>
      <c r="G8" s="35"/>
      <c r="H8" s="35"/>
      <c r="I8" s="95"/>
      <c r="J8" s="35"/>
      <c r="K8" s="38"/>
    </row>
    <row r="9" spans="2:11" s="1" customFormat="1" ht="36.75" customHeight="1">
      <c r="B9" s="34"/>
      <c r="C9" s="35"/>
      <c r="D9" s="35"/>
      <c r="E9" s="360" t="s">
        <v>469</v>
      </c>
      <c r="F9" s="344"/>
      <c r="G9" s="344"/>
      <c r="H9" s="344"/>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19</v>
      </c>
      <c r="G11" s="35"/>
      <c r="H11" s="35"/>
      <c r="I11" s="96" t="s">
        <v>20</v>
      </c>
      <c r="J11" s="28" t="s">
        <v>21</v>
      </c>
      <c r="K11" s="38"/>
    </row>
    <row r="12" spans="2:11" s="1" customFormat="1" ht="14.25" customHeight="1">
      <c r="B12" s="34"/>
      <c r="C12" s="35"/>
      <c r="D12" s="30" t="s">
        <v>22</v>
      </c>
      <c r="E12" s="35"/>
      <c r="F12" s="28" t="s">
        <v>23</v>
      </c>
      <c r="G12" s="35"/>
      <c r="H12" s="35"/>
      <c r="I12" s="96" t="s">
        <v>24</v>
      </c>
      <c r="J12" s="97" t="str">
        <f>'Rekapitulace stavby'!AN8</f>
        <v>28.8.2018</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t="s">
        <v>28</v>
      </c>
      <c r="K14" s="38"/>
    </row>
    <row r="15" spans="2:11" s="1" customFormat="1" ht="18" customHeight="1">
      <c r="B15" s="34"/>
      <c r="C15" s="35"/>
      <c r="D15" s="35"/>
      <c r="E15" s="28" t="s">
        <v>30</v>
      </c>
      <c r="F15" s="35"/>
      <c r="G15" s="35"/>
      <c r="H15" s="35"/>
      <c r="I15" s="96" t="s">
        <v>31</v>
      </c>
      <c r="J15" s="28" t="s">
        <v>21</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32</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31</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34</v>
      </c>
      <c r="E20" s="35"/>
      <c r="F20" s="35"/>
      <c r="G20" s="35"/>
      <c r="H20" s="35"/>
      <c r="I20" s="96" t="s">
        <v>27</v>
      </c>
      <c r="J20" s="28" t="s">
        <v>35</v>
      </c>
      <c r="K20" s="38"/>
    </row>
    <row r="21" spans="2:11" s="1" customFormat="1" ht="18" customHeight="1">
      <c r="B21" s="34"/>
      <c r="C21" s="35"/>
      <c r="D21" s="35"/>
      <c r="E21" s="28" t="s">
        <v>36</v>
      </c>
      <c r="F21" s="35"/>
      <c r="G21" s="35"/>
      <c r="H21" s="35"/>
      <c r="I21" s="96" t="s">
        <v>31</v>
      </c>
      <c r="J21" s="28" t="s">
        <v>37</v>
      </c>
      <c r="K21" s="38"/>
    </row>
    <row r="22" spans="2:11" s="1" customFormat="1" ht="6.75" customHeight="1">
      <c r="B22" s="34"/>
      <c r="C22" s="35"/>
      <c r="D22" s="35"/>
      <c r="E22" s="35"/>
      <c r="F22" s="35"/>
      <c r="G22" s="35"/>
      <c r="H22" s="35"/>
      <c r="I22" s="95"/>
      <c r="J22" s="35"/>
      <c r="K22" s="38"/>
    </row>
    <row r="23" spans="2:11" s="1" customFormat="1" ht="14.25" customHeight="1">
      <c r="B23" s="34"/>
      <c r="C23" s="35"/>
      <c r="D23" s="30" t="s">
        <v>40</v>
      </c>
      <c r="E23" s="35"/>
      <c r="F23" s="35"/>
      <c r="G23" s="35"/>
      <c r="H23" s="35"/>
      <c r="I23" s="95"/>
      <c r="J23" s="35"/>
      <c r="K23" s="38"/>
    </row>
    <row r="24" spans="2:11" s="6" customFormat="1" ht="22.5" customHeight="1">
      <c r="B24" s="98"/>
      <c r="C24" s="99"/>
      <c r="D24" s="99"/>
      <c r="E24" s="354" t="s">
        <v>21</v>
      </c>
      <c r="F24" s="361"/>
      <c r="G24" s="361"/>
      <c r="H24" s="36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41</v>
      </c>
      <c r="E27" s="35"/>
      <c r="F27" s="35"/>
      <c r="G27" s="35"/>
      <c r="H27" s="35"/>
      <c r="I27" s="95"/>
      <c r="J27" s="105">
        <f>ROUND(J102,0)</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43</v>
      </c>
      <c r="G29" s="35"/>
      <c r="H29" s="35"/>
      <c r="I29" s="106" t="s">
        <v>42</v>
      </c>
      <c r="J29" s="39" t="s">
        <v>44</v>
      </c>
      <c r="K29" s="38"/>
    </row>
    <row r="30" spans="2:11" s="1" customFormat="1" ht="14.25" customHeight="1">
      <c r="B30" s="34"/>
      <c r="C30" s="35"/>
      <c r="D30" s="42" t="s">
        <v>45</v>
      </c>
      <c r="E30" s="42" t="s">
        <v>46</v>
      </c>
      <c r="F30" s="107">
        <f>ROUND(SUM(BE102:BE301),0)</f>
        <v>0</v>
      </c>
      <c r="G30" s="35"/>
      <c r="H30" s="35"/>
      <c r="I30" s="108">
        <v>0.21</v>
      </c>
      <c r="J30" s="107">
        <f>ROUND(ROUND((SUM(BE102:BE301)),0)*I30,0)</f>
        <v>0</v>
      </c>
      <c r="K30" s="38"/>
    </row>
    <row r="31" spans="2:11" s="1" customFormat="1" ht="14.25" customHeight="1">
      <c r="B31" s="34"/>
      <c r="C31" s="35"/>
      <c r="D31" s="35"/>
      <c r="E31" s="42" t="s">
        <v>47</v>
      </c>
      <c r="F31" s="107">
        <f>ROUND(SUM(BF102:BF301),0)</f>
        <v>0</v>
      </c>
      <c r="G31" s="35"/>
      <c r="H31" s="35"/>
      <c r="I31" s="108">
        <v>0.15</v>
      </c>
      <c r="J31" s="107">
        <f>ROUND(ROUND((SUM(BF102:BF301)),0)*I31,0)</f>
        <v>0</v>
      </c>
      <c r="K31" s="38"/>
    </row>
    <row r="32" spans="2:11" s="1" customFormat="1" ht="14.25" customHeight="1" hidden="1">
      <c r="B32" s="34"/>
      <c r="C32" s="35"/>
      <c r="D32" s="35"/>
      <c r="E32" s="42" t="s">
        <v>48</v>
      </c>
      <c r="F32" s="107">
        <f>ROUND(SUM(BG102:BG301),0)</f>
        <v>0</v>
      </c>
      <c r="G32" s="35"/>
      <c r="H32" s="35"/>
      <c r="I32" s="108">
        <v>0.21</v>
      </c>
      <c r="J32" s="107">
        <v>0</v>
      </c>
      <c r="K32" s="38"/>
    </row>
    <row r="33" spans="2:11" s="1" customFormat="1" ht="14.25" customHeight="1" hidden="1">
      <c r="B33" s="34"/>
      <c r="C33" s="35"/>
      <c r="D33" s="35"/>
      <c r="E33" s="42" t="s">
        <v>49</v>
      </c>
      <c r="F33" s="107">
        <f>ROUND(SUM(BH102:BH301),0)</f>
        <v>0</v>
      </c>
      <c r="G33" s="35"/>
      <c r="H33" s="35"/>
      <c r="I33" s="108">
        <v>0.15</v>
      </c>
      <c r="J33" s="107">
        <v>0</v>
      </c>
      <c r="K33" s="38"/>
    </row>
    <row r="34" spans="2:11" s="1" customFormat="1" ht="14.25" customHeight="1" hidden="1">
      <c r="B34" s="34"/>
      <c r="C34" s="35"/>
      <c r="D34" s="35"/>
      <c r="E34" s="42" t="s">
        <v>50</v>
      </c>
      <c r="F34" s="107">
        <f>ROUND(SUM(BI102:BI301),0)</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51</v>
      </c>
      <c r="E36" s="65"/>
      <c r="F36" s="65"/>
      <c r="G36" s="111" t="s">
        <v>52</v>
      </c>
      <c r="H36" s="112" t="s">
        <v>53</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94</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59" t="str">
        <f>E7</f>
        <v>Rekonstrukce povrchu hřiště s běžeckou drahou, ZŠ Školní, Chomutov</v>
      </c>
      <c r="F45" s="344"/>
      <c r="G45" s="344"/>
      <c r="H45" s="344"/>
      <c r="I45" s="95"/>
      <c r="J45" s="35"/>
      <c r="K45" s="38"/>
    </row>
    <row r="46" spans="2:11" s="1" customFormat="1" ht="14.25" customHeight="1">
      <c r="B46" s="34"/>
      <c r="C46" s="30" t="s">
        <v>92</v>
      </c>
      <c r="D46" s="35"/>
      <c r="E46" s="35"/>
      <c r="F46" s="35"/>
      <c r="G46" s="35"/>
      <c r="H46" s="35"/>
      <c r="I46" s="95"/>
      <c r="J46" s="35"/>
      <c r="K46" s="38"/>
    </row>
    <row r="47" spans="2:11" s="1" customFormat="1" ht="23.25" customHeight="1">
      <c r="B47" s="34"/>
      <c r="C47" s="35"/>
      <c r="D47" s="35"/>
      <c r="E47" s="360" t="str">
        <f>E9</f>
        <v>SO02 - Rekonstrukce běžecké drahy</v>
      </c>
      <c r="F47" s="344"/>
      <c r="G47" s="344"/>
      <c r="H47" s="344"/>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Sportovní areál ZŠ Školní Chomutov</v>
      </c>
      <c r="G49" s="35"/>
      <c r="H49" s="35"/>
      <c r="I49" s="96" t="s">
        <v>24</v>
      </c>
      <c r="J49" s="97" t="str">
        <f>IF(J12="","",J12)</f>
        <v>28.8.2018</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Statutární město Chomutov</v>
      </c>
      <c r="G51" s="35"/>
      <c r="H51" s="35"/>
      <c r="I51" s="96" t="s">
        <v>34</v>
      </c>
      <c r="J51" s="28" t="str">
        <f>E21</f>
        <v>Beniksport s.r.o.</v>
      </c>
      <c r="K51" s="38"/>
    </row>
    <row r="52" spans="2:11" s="1" customFormat="1" ht="14.25" customHeight="1">
      <c r="B52" s="34"/>
      <c r="C52" s="30" t="s">
        <v>32</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95</v>
      </c>
      <c r="D54" s="109"/>
      <c r="E54" s="109"/>
      <c r="F54" s="109"/>
      <c r="G54" s="109"/>
      <c r="H54" s="109"/>
      <c r="I54" s="120"/>
      <c r="J54" s="121" t="s">
        <v>96</v>
      </c>
      <c r="K54" s="122"/>
    </row>
    <row r="55" spans="2:11" s="1" customFormat="1" ht="9.75" customHeight="1">
      <c r="B55" s="34"/>
      <c r="C55" s="35"/>
      <c r="D55" s="35"/>
      <c r="E55" s="35"/>
      <c r="F55" s="35"/>
      <c r="G55" s="35"/>
      <c r="H55" s="35"/>
      <c r="I55" s="95"/>
      <c r="J55" s="35"/>
      <c r="K55" s="38"/>
    </row>
    <row r="56" spans="2:47" s="1" customFormat="1" ht="29.25" customHeight="1">
      <c r="B56" s="34"/>
      <c r="C56" s="123" t="s">
        <v>97</v>
      </c>
      <c r="D56" s="35"/>
      <c r="E56" s="35"/>
      <c r="F56" s="35"/>
      <c r="G56" s="35"/>
      <c r="H56" s="35"/>
      <c r="I56" s="95"/>
      <c r="J56" s="105">
        <f>J102</f>
        <v>0</v>
      </c>
      <c r="K56" s="38"/>
      <c r="AU56" s="17" t="s">
        <v>98</v>
      </c>
    </row>
    <row r="57" spans="2:11" s="7" customFormat="1" ht="24.75" customHeight="1">
      <c r="B57" s="124"/>
      <c r="C57" s="125"/>
      <c r="D57" s="126" t="s">
        <v>99</v>
      </c>
      <c r="E57" s="127"/>
      <c r="F57" s="127"/>
      <c r="G57" s="127"/>
      <c r="H57" s="127"/>
      <c r="I57" s="128"/>
      <c r="J57" s="129">
        <f>J103</f>
        <v>0</v>
      </c>
      <c r="K57" s="130"/>
    </row>
    <row r="58" spans="2:11" s="8" customFormat="1" ht="19.5" customHeight="1">
      <c r="B58" s="131"/>
      <c r="C58" s="132"/>
      <c r="D58" s="133" t="s">
        <v>100</v>
      </c>
      <c r="E58" s="134"/>
      <c r="F58" s="134"/>
      <c r="G58" s="134"/>
      <c r="H58" s="134"/>
      <c r="I58" s="135"/>
      <c r="J58" s="136">
        <f>J104</f>
        <v>0</v>
      </c>
      <c r="K58" s="137"/>
    </row>
    <row r="59" spans="2:11" s="8" customFormat="1" ht="14.25" customHeight="1">
      <c r="B59" s="131"/>
      <c r="C59" s="132"/>
      <c r="D59" s="133" t="s">
        <v>101</v>
      </c>
      <c r="E59" s="134"/>
      <c r="F59" s="134"/>
      <c r="G59" s="134"/>
      <c r="H59" s="134"/>
      <c r="I59" s="135"/>
      <c r="J59" s="136">
        <f>J105</f>
        <v>0</v>
      </c>
      <c r="K59" s="137"/>
    </row>
    <row r="60" spans="2:11" s="8" customFormat="1" ht="14.25" customHeight="1">
      <c r="B60" s="131"/>
      <c r="C60" s="132"/>
      <c r="D60" s="133" t="s">
        <v>470</v>
      </c>
      <c r="E60" s="134"/>
      <c r="F60" s="134"/>
      <c r="G60" s="134"/>
      <c r="H60" s="134"/>
      <c r="I60" s="135"/>
      <c r="J60" s="136">
        <f>J130</f>
        <v>0</v>
      </c>
      <c r="K60" s="137"/>
    </row>
    <row r="61" spans="2:11" s="8" customFormat="1" ht="14.25" customHeight="1">
      <c r="B61" s="131"/>
      <c r="C61" s="132"/>
      <c r="D61" s="133" t="s">
        <v>102</v>
      </c>
      <c r="E61" s="134"/>
      <c r="F61" s="134"/>
      <c r="G61" s="134"/>
      <c r="H61" s="134"/>
      <c r="I61" s="135"/>
      <c r="J61" s="136">
        <f>J135</f>
        <v>0</v>
      </c>
      <c r="K61" s="137"/>
    </row>
    <row r="62" spans="2:11" s="8" customFormat="1" ht="14.25" customHeight="1">
      <c r="B62" s="131"/>
      <c r="C62" s="132"/>
      <c r="D62" s="133" t="s">
        <v>103</v>
      </c>
      <c r="E62" s="134"/>
      <c r="F62" s="134"/>
      <c r="G62" s="134"/>
      <c r="H62" s="134"/>
      <c r="I62" s="135"/>
      <c r="J62" s="136">
        <f>J147</f>
        <v>0</v>
      </c>
      <c r="K62" s="137"/>
    </row>
    <row r="63" spans="2:11" s="8" customFormat="1" ht="14.25" customHeight="1">
      <c r="B63" s="131"/>
      <c r="C63" s="132"/>
      <c r="D63" s="133" t="s">
        <v>104</v>
      </c>
      <c r="E63" s="134"/>
      <c r="F63" s="134"/>
      <c r="G63" s="134"/>
      <c r="H63" s="134"/>
      <c r="I63" s="135"/>
      <c r="J63" s="136">
        <f>J156</f>
        <v>0</v>
      </c>
      <c r="K63" s="137"/>
    </row>
    <row r="64" spans="2:11" s="8" customFormat="1" ht="14.25" customHeight="1">
      <c r="B64" s="131"/>
      <c r="C64" s="132"/>
      <c r="D64" s="133" t="s">
        <v>105</v>
      </c>
      <c r="E64" s="134"/>
      <c r="F64" s="134"/>
      <c r="G64" s="134"/>
      <c r="H64" s="134"/>
      <c r="I64" s="135"/>
      <c r="J64" s="136">
        <f>J165</f>
        <v>0</v>
      </c>
      <c r="K64" s="137"/>
    </row>
    <row r="65" spans="2:11" s="8" customFormat="1" ht="19.5" customHeight="1">
      <c r="B65" s="131"/>
      <c r="C65" s="132"/>
      <c r="D65" s="133" t="s">
        <v>106</v>
      </c>
      <c r="E65" s="134"/>
      <c r="F65" s="134"/>
      <c r="G65" s="134"/>
      <c r="H65" s="134"/>
      <c r="I65" s="135"/>
      <c r="J65" s="136">
        <f>J174</f>
        <v>0</v>
      </c>
      <c r="K65" s="137"/>
    </row>
    <row r="66" spans="2:11" s="8" customFormat="1" ht="14.25" customHeight="1">
      <c r="B66" s="131"/>
      <c r="C66" s="132"/>
      <c r="D66" s="133" t="s">
        <v>107</v>
      </c>
      <c r="E66" s="134"/>
      <c r="F66" s="134"/>
      <c r="G66" s="134"/>
      <c r="H66" s="134"/>
      <c r="I66" s="135"/>
      <c r="J66" s="136">
        <f>J175</f>
        <v>0</v>
      </c>
      <c r="K66" s="137"/>
    </row>
    <row r="67" spans="2:11" s="8" customFormat="1" ht="14.25" customHeight="1">
      <c r="B67" s="131"/>
      <c r="C67" s="132"/>
      <c r="D67" s="133" t="s">
        <v>108</v>
      </c>
      <c r="E67" s="134"/>
      <c r="F67" s="134"/>
      <c r="G67" s="134"/>
      <c r="H67" s="134"/>
      <c r="I67" s="135"/>
      <c r="J67" s="136">
        <f>J186</f>
        <v>0</v>
      </c>
      <c r="K67" s="137"/>
    </row>
    <row r="68" spans="2:11" s="8" customFormat="1" ht="19.5" customHeight="1">
      <c r="B68" s="131"/>
      <c r="C68" s="132"/>
      <c r="D68" s="133" t="s">
        <v>471</v>
      </c>
      <c r="E68" s="134"/>
      <c r="F68" s="134"/>
      <c r="G68" s="134"/>
      <c r="H68" s="134"/>
      <c r="I68" s="135"/>
      <c r="J68" s="136">
        <f>J202</f>
        <v>0</v>
      </c>
      <c r="K68" s="137"/>
    </row>
    <row r="69" spans="2:11" s="8" customFormat="1" ht="14.25" customHeight="1">
      <c r="B69" s="131"/>
      <c r="C69" s="132"/>
      <c r="D69" s="133" t="s">
        <v>472</v>
      </c>
      <c r="E69" s="134"/>
      <c r="F69" s="134"/>
      <c r="G69" s="134"/>
      <c r="H69" s="134"/>
      <c r="I69" s="135"/>
      <c r="J69" s="136">
        <f>J203</f>
        <v>0</v>
      </c>
      <c r="K69" s="137"/>
    </row>
    <row r="70" spans="2:11" s="8" customFormat="1" ht="19.5" customHeight="1">
      <c r="B70" s="131"/>
      <c r="C70" s="132"/>
      <c r="D70" s="133" t="s">
        <v>109</v>
      </c>
      <c r="E70" s="134"/>
      <c r="F70" s="134"/>
      <c r="G70" s="134"/>
      <c r="H70" s="134"/>
      <c r="I70" s="135"/>
      <c r="J70" s="136">
        <f>J215</f>
        <v>0</v>
      </c>
      <c r="K70" s="137"/>
    </row>
    <row r="71" spans="2:11" s="8" customFormat="1" ht="14.25" customHeight="1">
      <c r="B71" s="131"/>
      <c r="C71" s="132"/>
      <c r="D71" s="133" t="s">
        <v>110</v>
      </c>
      <c r="E71" s="134"/>
      <c r="F71" s="134"/>
      <c r="G71" s="134"/>
      <c r="H71" s="134"/>
      <c r="I71" s="135"/>
      <c r="J71" s="136">
        <f>J216</f>
        <v>0</v>
      </c>
      <c r="K71" s="137"/>
    </row>
    <row r="72" spans="2:11" s="8" customFormat="1" ht="14.25" customHeight="1">
      <c r="B72" s="131"/>
      <c r="C72" s="132"/>
      <c r="D72" s="133" t="s">
        <v>111</v>
      </c>
      <c r="E72" s="134"/>
      <c r="F72" s="134"/>
      <c r="G72" s="134"/>
      <c r="H72" s="134"/>
      <c r="I72" s="135"/>
      <c r="J72" s="136">
        <f>J225</f>
        <v>0</v>
      </c>
      <c r="K72" s="137"/>
    </row>
    <row r="73" spans="2:11" s="8" customFormat="1" ht="14.25" customHeight="1">
      <c r="B73" s="131"/>
      <c r="C73" s="132"/>
      <c r="D73" s="133" t="s">
        <v>112</v>
      </c>
      <c r="E73" s="134"/>
      <c r="F73" s="134"/>
      <c r="G73" s="134"/>
      <c r="H73" s="134"/>
      <c r="I73" s="135"/>
      <c r="J73" s="136">
        <f>J230</f>
        <v>0</v>
      </c>
      <c r="K73" s="137"/>
    </row>
    <row r="74" spans="2:11" s="8" customFormat="1" ht="14.25" customHeight="1">
      <c r="B74" s="131"/>
      <c r="C74" s="132"/>
      <c r="D74" s="133" t="s">
        <v>473</v>
      </c>
      <c r="E74" s="134"/>
      <c r="F74" s="134"/>
      <c r="G74" s="134"/>
      <c r="H74" s="134"/>
      <c r="I74" s="135"/>
      <c r="J74" s="136">
        <f>J236</f>
        <v>0</v>
      </c>
      <c r="K74" s="137"/>
    </row>
    <row r="75" spans="2:11" s="8" customFormat="1" ht="19.5" customHeight="1">
      <c r="B75" s="131"/>
      <c r="C75" s="132"/>
      <c r="D75" s="133" t="s">
        <v>113</v>
      </c>
      <c r="E75" s="134"/>
      <c r="F75" s="134"/>
      <c r="G75" s="134"/>
      <c r="H75" s="134"/>
      <c r="I75" s="135"/>
      <c r="J75" s="136">
        <f>J245</f>
        <v>0</v>
      </c>
      <c r="K75" s="137"/>
    </row>
    <row r="76" spans="2:11" s="8" customFormat="1" ht="14.25" customHeight="1">
      <c r="B76" s="131"/>
      <c r="C76" s="132"/>
      <c r="D76" s="133" t="s">
        <v>114</v>
      </c>
      <c r="E76" s="134"/>
      <c r="F76" s="134"/>
      <c r="G76" s="134"/>
      <c r="H76" s="134"/>
      <c r="I76" s="135"/>
      <c r="J76" s="136">
        <f>J246</f>
        <v>0</v>
      </c>
      <c r="K76" s="137"/>
    </row>
    <row r="77" spans="2:11" s="8" customFormat="1" ht="14.25" customHeight="1">
      <c r="B77" s="131"/>
      <c r="C77" s="132"/>
      <c r="D77" s="133" t="s">
        <v>116</v>
      </c>
      <c r="E77" s="134"/>
      <c r="F77" s="134"/>
      <c r="G77" s="134"/>
      <c r="H77" s="134"/>
      <c r="I77" s="135"/>
      <c r="J77" s="136">
        <f>J253</f>
        <v>0</v>
      </c>
      <c r="K77" s="137"/>
    </row>
    <row r="78" spans="2:11" s="8" customFormat="1" ht="14.25" customHeight="1">
      <c r="B78" s="131"/>
      <c r="C78" s="132"/>
      <c r="D78" s="133" t="s">
        <v>117</v>
      </c>
      <c r="E78" s="134"/>
      <c r="F78" s="134"/>
      <c r="G78" s="134"/>
      <c r="H78" s="134"/>
      <c r="I78" s="135"/>
      <c r="J78" s="136">
        <f>J263</f>
        <v>0</v>
      </c>
      <c r="K78" s="137"/>
    </row>
    <row r="79" spans="2:11" s="7" customFormat="1" ht="24.75" customHeight="1">
      <c r="B79" s="124"/>
      <c r="C79" s="125"/>
      <c r="D79" s="126" t="s">
        <v>118</v>
      </c>
      <c r="E79" s="127"/>
      <c r="F79" s="127"/>
      <c r="G79" s="127"/>
      <c r="H79" s="127"/>
      <c r="I79" s="128"/>
      <c r="J79" s="129">
        <f>J289</f>
        <v>0</v>
      </c>
      <c r="K79" s="130"/>
    </row>
    <row r="80" spans="2:11" s="8" customFormat="1" ht="19.5" customHeight="1">
      <c r="B80" s="131"/>
      <c r="C80" s="132"/>
      <c r="D80" s="133" t="s">
        <v>474</v>
      </c>
      <c r="E80" s="134"/>
      <c r="F80" s="134"/>
      <c r="G80" s="134"/>
      <c r="H80" s="134"/>
      <c r="I80" s="135"/>
      <c r="J80" s="136">
        <f>J290</f>
        <v>0</v>
      </c>
      <c r="K80" s="137"/>
    </row>
    <row r="81" spans="2:11" s="7" customFormat="1" ht="24.75" customHeight="1">
      <c r="B81" s="124"/>
      <c r="C81" s="125"/>
      <c r="D81" s="126" t="s">
        <v>122</v>
      </c>
      <c r="E81" s="127"/>
      <c r="F81" s="127"/>
      <c r="G81" s="127"/>
      <c r="H81" s="127"/>
      <c r="I81" s="128"/>
      <c r="J81" s="129">
        <f>J295</f>
        <v>0</v>
      </c>
      <c r="K81" s="130"/>
    </row>
    <row r="82" spans="2:11" s="8" customFormat="1" ht="19.5" customHeight="1">
      <c r="B82" s="131"/>
      <c r="C82" s="132"/>
      <c r="D82" s="133" t="s">
        <v>123</v>
      </c>
      <c r="E82" s="134"/>
      <c r="F82" s="134"/>
      <c r="G82" s="134"/>
      <c r="H82" s="134"/>
      <c r="I82" s="135"/>
      <c r="J82" s="136">
        <f>J296</f>
        <v>0</v>
      </c>
      <c r="K82" s="137"/>
    </row>
    <row r="83" spans="2:11" s="1" customFormat="1" ht="21.75" customHeight="1">
      <c r="B83" s="34"/>
      <c r="C83" s="35"/>
      <c r="D83" s="35"/>
      <c r="E83" s="35"/>
      <c r="F83" s="35"/>
      <c r="G83" s="35"/>
      <c r="H83" s="35"/>
      <c r="I83" s="95"/>
      <c r="J83" s="35"/>
      <c r="K83" s="38"/>
    </row>
    <row r="84" spans="2:11" s="1" customFormat="1" ht="6.75" customHeight="1">
      <c r="B84" s="49"/>
      <c r="C84" s="50"/>
      <c r="D84" s="50"/>
      <c r="E84" s="50"/>
      <c r="F84" s="50"/>
      <c r="G84" s="50"/>
      <c r="H84" s="50"/>
      <c r="I84" s="116"/>
      <c r="J84" s="50"/>
      <c r="K84" s="51"/>
    </row>
    <row r="88" spans="2:12" s="1" customFormat="1" ht="6.75" customHeight="1">
      <c r="B88" s="52"/>
      <c r="C88" s="53"/>
      <c r="D88" s="53"/>
      <c r="E88" s="53"/>
      <c r="F88" s="53"/>
      <c r="G88" s="53"/>
      <c r="H88" s="53"/>
      <c r="I88" s="117"/>
      <c r="J88" s="53"/>
      <c r="K88" s="53"/>
      <c r="L88" s="34"/>
    </row>
    <row r="89" spans="2:12" s="1" customFormat="1" ht="36.75" customHeight="1">
      <c r="B89" s="34"/>
      <c r="C89" s="54" t="s">
        <v>124</v>
      </c>
      <c r="I89" s="138"/>
      <c r="L89" s="34"/>
    </row>
    <row r="90" spans="2:12" s="1" customFormat="1" ht="6.75" customHeight="1">
      <c r="B90" s="34"/>
      <c r="I90" s="138"/>
      <c r="L90" s="34"/>
    </row>
    <row r="91" spans="2:12" s="1" customFormat="1" ht="14.25" customHeight="1">
      <c r="B91" s="34"/>
      <c r="C91" s="56" t="s">
        <v>16</v>
      </c>
      <c r="I91" s="138"/>
      <c r="L91" s="34"/>
    </row>
    <row r="92" spans="2:12" s="1" customFormat="1" ht="22.5" customHeight="1">
      <c r="B92" s="34"/>
      <c r="E92" s="362" t="str">
        <f>E7</f>
        <v>Rekonstrukce povrchu hřiště s běžeckou drahou, ZŠ Školní, Chomutov</v>
      </c>
      <c r="F92" s="339"/>
      <c r="G92" s="339"/>
      <c r="H92" s="339"/>
      <c r="I92" s="138"/>
      <c r="L92" s="34"/>
    </row>
    <row r="93" spans="2:12" s="1" customFormat="1" ht="14.25" customHeight="1">
      <c r="B93" s="34"/>
      <c r="C93" s="56" t="s">
        <v>92</v>
      </c>
      <c r="I93" s="138"/>
      <c r="L93" s="34"/>
    </row>
    <row r="94" spans="2:12" s="1" customFormat="1" ht="23.25" customHeight="1">
      <c r="B94" s="34"/>
      <c r="E94" s="336" t="str">
        <f>E9</f>
        <v>SO02 - Rekonstrukce běžecké drahy</v>
      </c>
      <c r="F94" s="339"/>
      <c r="G94" s="339"/>
      <c r="H94" s="339"/>
      <c r="I94" s="138"/>
      <c r="L94" s="34"/>
    </row>
    <row r="95" spans="2:12" s="1" customFormat="1" ht="6.75" customHeight="1">
      <c r="B95" s="34"/>
      <c r="I95" s="138"/>
      <c r="L95" s="34"/>
    </row>
    <row r="96" spans="2:12" s="1" customFormat="1" ht="18" customHeight="1">
      <c r="B96" s="34"/>
      <c r="C96" s="56" t="s">
        <v>22</v>
      </c>
      <c r="F96" s="139" t="str">
        <f>F12</f>
        <v>Sportovní areál ZŠ Školní Chomutov</v>
      </c>
      <c r="I96" s="140" t="s">
        <v>24</v>
      </c>
      <c r="J96" s="60" t="str">
        <f>IF(J12="","",J12)</f>
        <v>28.8.2018</v>
      </c>
      <c r="L96" s="34"/>
    </row>
    <row r="97" spans="2:12" s="1" customFormat="1" ht="6.75" customHeight="1">
      <c r="B97" s="34"/>
      <c r="I97" s="138"/>
      <c r="L97" s="34"/>
    </row>
    <row r="98" spans="2:12" s="1" customFormat="1" ht="15">
      <c r="B98" s="34"/>
      <c r="C98" s="56" t="s">
        <v>26</v>
      </c>
      <c r="F98" s="139" t="str">
        <f>E15</f>
        <v>Statutární město Chomutov</v>
      </c>
      <c r="I98" s="140" t="s">
        <v>34</v>
      </c>
      <c r="J98" s="139" t="str">
        <f>E21</f>
        <v>Beniksport s.r.o.</v>
      </c>
      <c r="L98" s="34"/>
    </row>
    <row r="99" spans="2:12" s="1" customFormat="1" ht="14.25" customHeight="1">
      <c r="B99" s="34"/>
      <c r="C99" s="56" t="s">
        <v>32</v>
      </c>
      <c r="F99" s="139">
        <f>IF(E18="","",E18)</f>
      </c>
      <c r="I99" s="138"/>
      <c r="L99" s="34"/>
    </row>
    <row r="100" spans="2:12" s="1" customFormat="1" ht="9.75" customHeight="1">
      <c r="B100" s="34"/>
      <c r="I100" s="138"/>
      <c r="L100" s="34"/>
    </row>
    <row r="101" spans="2:20" s="9" customFormat="1" ht="29.25" customHeight="1">
      <c r="B101" s="141"/>
      <c r="C101" s="142" t="s">
        <v>125</v>
      </c>
      <c r="D101" s="143" t="s">
        <v>60</v>
      </c>
      <c r="E101" s="143" t="s">
        <v>56</v>
      </c>
      <c r="F101" s="143" t="s">
        <v>126</v>
      </c>
      <c r="G101" s="143" t="s">
        <v>127</v>
      </c>
      <c r="H101" s="143" t="s">
        <v>128</v>
      </c>
      <c r="I101" s="144" t="s">
        <v>129</v>
      </c>
      <c r="J101" s="143" t="s">
        <v>96</v>
      </c>
      <c r="K101" s="145" t="s">
        <v>130</v>
      </c>
      <c r="L101" s="141"/>
      <c r="M101" s="67" t="s">
        <v>131</v>
      </c>
      <c r="N101" s="68" t="s">
        <v>45</v>
      </c>
      <c r="O101" s="68" t="s">
        <v>132</v>
      </c>
      <c r="P101" s="68" t="s">
        <v>133</v>
      </c>
      <c r="Q101" s="68" t="s">
        <v>134</v>
      </c>
      <c r="R101" s="68" t="s">
        <v>135</v>
      </c>
      <c r="S101" s="68" t="s">
        <v>136</v>
      </c>
      <c r="T101" s="69" t="s">
        <v>137</v>
      </c>
    </row>
    <row r="102" spans="2:63" s="1" customFormat="1" ht="29.25" customHeight="1">
      <c r="B102" s="34"/>
      <c r="C102" s="71" t="s">
        <v>97</v>
      </c>
      <c r="I102" s="138"/>
      <c r="J102" s="146">
        <f>BK102</f>
        <v>0</v>
      </c>
      <c r="L102" s="34"/>
      <c r="M102" s="70"/>
      <c r="N102" s="61"/>
      <c r="O102" s="61"/>
      <c r="P102" s="147">
        <f>P103+P289+P295</f>
        <v>0</v>
      </c>
      <c r="Q102" s="61"/>
      <c r="R102" s="147">
        <f>R103+R289+R295</f>
        <v>929.57182798</v>
      </c>
      <c r="S102" s="61"/>
      <c r="T102" s="148">
        <f>T103+T289+T295</f>
        <v>560.4066</v>
      </c>
      <c r="AT102" s="17" t="s">
        <v>74</v>
      </c>
      <c r="AU102" s="17" t="s">
        <v>98</v>
      </c>
      <c r="BK102" s="149">
        <f>BK103+BK289+BK295</f>
        <v>0</v>
      </c>
    </row>
    <row r="103" spans="2:63" s="10" customFormat="1" ht="36.75" customHeight="1">
      <c r="B103" s="150"/>
      <c r="D103" s="151" t="s">
        <v>74</v>
      </c>
      <c r="E103" s="152" t="s">
        <v>138</v>
      </c>
      <c r="F103" s="152" t="s">
        <v>138</v>
      </c>
      <c r="I103" s="153"/>
      <c r="J103" s="154">
        <f>BK103</f>
        <v>0</v>
      </c>
      <c r="L103" s="150"/>
      <c r="M103" s="155"/>
      <c r="N103" s="156"/>
      <c r="O103" s="156"/>
      <c r="P103" s="157">
        <f>P104+P174+P202+P215+P245</f>
        <v>0</v>
      </c>
      <c r="Q103" s="156"/>
      <c r="R103" s="157">
        <f>R104+R174+R202+R215+R245</f>
        <v>929.56063465</v>
      </c>
      <c r="S103" s="156"/>
      <c r="T103" s="158">
        <f>T104+T174+T202+T215+T245</f>
        <v>560.4066</v>
      </c>
      <c r="AR103" s="151" t="s">
        <v>39</v>
      </c>
      <c r="AT103" s="159" t="s">
        <v>74</v>
      </c>
      <c r="AU103" s="159" t="s">
        <v>75</v>
      </c>
      <c r="AY103" s="151" t="s">
        <v>139</v>
      </c>
      <c r="BK103" s="160">
        <f>BK104+BK174+BK202+BK215+BK245</f>
        <v>0</v>
      </c>
    </row>
    <row r="104" spans="2:63" s="10" customFormat="1" ht="19.5" customHeight="1">
      <c r="B104" s="150"/>
      <c r="D104" s="151" t="s">
        <v>74</v>
      </c>
      <c r="E104" s="161" t="s">
        <v>39</v>
      </c>
      <c r="F104" s="161" t="s">
        <v>140</v>
      </c>
      <c r="I104" s="153"/>
      <c r="J104" s="162">
        <f>BK104</f>
        <v>0</v>
      </c>
      <c r="L104" s="150"/>
      <c r="M104" s="155"/>
      <c r="N104" s="156"/>
      <c r="O104" s="156"/>
      <c r="P104" s="157">
        <f>P105+P130+P135+P147+P156+P165</f>
        <v>0</v>
      </c>
      <c r="Q104" s="156"/>
      <c r="R104" s="157">
        <f>R105+R130+R135+R147+R156+R165</f>
        <v>0</v>
      </c>
      <c r="S104" s="156"/>
      <c r="T104" s="158">
        <f>T105+T130+T135+T147+T156+T165</f>
        <v>543.4039</v>
      </c>
      <c r="AR104" s="151" t="s">
        <v>39</v>
      </c>
      <c r="AT104" s="159" t="s">
        <v>74</v>
      </c>
      <c r="AU104" s="159" t="s">
        <v>39</v>
      </c>
      <c r="AY104" s="151" t="s">
        <v>139</v>
      </c>
      <c r="BK104" s="160">
        <f>BK105+BK130+BK135+BK147+BK156+BK165</f>
        <v>0</v>
      </c>
    </row>
    <row r="105" spans="2:63" s="10" customFormat="1" ht="14.25" customHeight="1">
      <c r="B105" s="150"/>
      <c r="D105" s="163" t="s">
        <v>74</v>
      </c>
      <c r="E105" s="164" t="s">
        <v>141</v>
      </c>
      <c r="F105" s="164" t="s">
        <v>142</v>
      </c>
      <c r="I105" s="153"/>
      <c r="J105" s="165">
        <f>BK105</f>
        <v>0</v>
      </c>
      <c r="L105" s="150"/>
      <c r="M105" s="155"/>
      <c r="N105" s="156"/>
      <c r="O105" s="156"/>
      <c r="P105" s="157">
        <f>SUM(P106:P129)</f>
        <v>0</v>
      </c>
      <c r="Q105" s="156"/>
      <c r="R105" s="157">
        <f>SUM(R106:R129)</f>
        <v>0</v>
      </c>
      <c r="S105" s="156"/>
      <c r="T105" s="158">
        <f>SUM(T106:T129)</f>
        <v>543.4039</v>
      </c>
      <c r="AR105" s="151" t="s">
        <v>39</v>
      </c>
      <c r="AT105" s="159" t="s">
        <v>74</v>
      </c>
      <c r="AU105" s="159" t="s">
        <v>83</v>
      </c>
      <c r="AY105" s="151" t="s">
        <v>139</v>
      </c>
      <c r="BK105" s="160">
        <f>SUM(BK106:BK129)</f>
        <v>0</v>
      </c>
    </row>
    <row r="106" spans="2:65" s="1" customFormat="1" ht="22.5" customHeight="1">
      <c r="B106" s="166"/>
      <c r="C106" s="167" t="s">
        <v>39</v>
      </c>
      <c r="D106" s="167" t="s">
        <v>143</v>
      </c>
      <c r="E106" s="168" t="s">
        <v>144</v>
      </c>
      <c r="F106" s="169" t="s">
        <v>475</v>
      </c>
      <c r="G106" s="170" t="s">
        <v>146</v>
      </c>
      <c r="H106" s="171">
        <v>530.5</v>
      </c>
      <c r="I106" s="172"/>
      <c r="J106" s="173">
        <f>ROUND(I106*H106,2)</f>
        <v>0</v>
      </c>
      <c r="K106" s="169" t="s">
        <v>21</v>
      </c>
      <c r="L106" s="34"/>
      <c r="M106" s="174" t="s">
        <v>21</v>
      </c>
      <c r="N106" s="175" t="s">
        <v>46</v>
      </c>
      <c r="O106" s="35"/>
      <c r="P106" s="176">
        <f>O106*H106</f>
        <v>0</v>
      </c>
      <c r="Q106" s="176">
        <v>0</v>
      </c>
      <c r="R106" s="176">
        <f>Q106*H106</f>
        <v>0</v>
      </c>
      <c r="S106" s="176">
        <v>0</v>
      </c>
      <c r="T106" s="177">
        <f>S106*H106</f>
        <v>0</v>
      </c>
      <c r="AR106" s="17" t="s">
        <v>147</v>
      </c>
      <c r="AT106" s="17" t="s">
        <v>143</v>
      </c>
      <c r="AU106" s="17" t="s">
        <v>148</v>
      </c>
      <c r="AY106" s="17" t="s">
        <v>139</v>
      </c>
      <c r="BE106" s="178">
        <f>IF(N106="základní",J106,0)</f>
        <v>0</v>
      </c>
      <c r="BF106" s="178">
        <f>IF(N106="snížená",J106,0)</f>
        <v>0</v>
      </c>
      <c r="BG106" s="178">
        <f>IF(N106="zákl. přenesená",J106,0)</f>
        <v>0</v>
      </c>
      <c r="BH106" s="178">
        <f>IF(N106="sníž. přenesená",J106,0)</f>
        <v>0</v>
      </c>
      <c r="BI106" s="178">
        <f>IF(N106="nulová",J106,0)</f>
        <v>0</v>
      </c>
      <c r="BJ106" s="17" t="s">
        <v>39</v>
      </c>
      <c r="BK106" s="178">
        <f>ROUND(I106*H106,2)</f>
        <v>0</v>
      </c>
      <c r="BL106" s="17" t="s">
        <v>147</v>
      </c>
      <c r="BM106" s="17" t="s">
        <v>149</v>
      </c>
    </row>
    <row r="107" spans="2:51" s="11" customFormat="1" ht="13.5">
      <c r="B107" s="179"/>
      <c r="D107" s="180" t="s">
        <v>150</v>
      </c>
      <c r="E107" s="181" t="s">
        <v>21</v>
      </c>
      <c r="F107" s="182" t="s">
        <v>476</v>
      </c>
      <c r="H107" s="183">
        <v>530.5</v>
      </c>
      <c r="I107" s="184"/>
      <c r="L107" s="179"/>
      <c r="M107" s="185"/>
      <c r="N107" s="186"/>
      <c r="O107" s="186"/>
      <c r="P107" s="186"/>
      <c r="Q107" s="186"/>
      <c r="R107" s="186"/>
      <c r="S107" s="186"/>
      <c r="T107" s="187"/>
      <c r="AT107" s="188" t="s">
        <v>150</v>
      </c>
      <c r="AU107" s="188" t="s">
        <v>148</v>
      </c>
      <c r="AV107" s="11" t="s">
        <v>83</v>
      </c>
      <c r="AW107" s="11" t="s">
        <v>38</v>
      </c>
      <c r="AX107" s="11" t="s">
        <v>39</v>
      </c>
      <c r="AY107" s="188" t="s">
        <v>139</v>
      </c>
    </row>
    <row r="108" spans="2:65" s="1" customFormat="1" ht="22.5" customHeight="1">
      <c r="B108" s="166"/>
      <c r="C108" s="167" t="s">
        <v>83</v>
      </c>
      <c r="D108" s="167" t="s">
        <v>143</v>
      </c>
      <c r="E108" s="168" t="s">
        <v>152</v>
      </c>
      <c r="F108" s="169" t="s">
        <v>153</v>
      </c>
      <c r="G108" s="170" t="s">
        <v>146</v>
      </c>
      <c r="H108" s="171">
        <v>570.3</v>
      </c>
      <c r="I108" s="172"/>
      <c r="J108" s="173">
        <f>ROUND(I108*H108,2)</f>
        <v>0</v>
      </c>
      <c r="K108" s="169" t="s">
        <v>21</v>
      </c>
      <c r="L108" s="34"/>
      <c r="M108" s="174" t="s">
        <v>21</v>
      </c>
      <c r="N108" s="175" t="s">
        <v>46</v>
      </c>
      <c r="O108" s="35"/>
      <c r="P108" s="176">
        <f>O108*H108</f>
        <v>0</v>
      </c>
      <c r="Q108" s="176">
        <v>0</v>
      </c>
      <c r="R108" s="176">
        <f>Q108*H108</f>
        <v>0</v>
      </c>
      <c r="S108" s="176">
        <v>0.012</v>
      </c>
      <c r="T108" s="177">
        <f>S108*H108</f>
        <v>6.8435999999999995</v>
      </c>
      <c r="AR108" s="17" t="s">
        <v>147</v>
      </c>
      <c r="AT108" s="17" t="s">
        <v>143</v>
      </c>
      <c r="AU108" s="17" t="s">
        <v>148</v>
      </c>
      <c r="AY108" s="17" t="s">
        <v>139</v>
      </c>
      <c r="BE108" s="178">
        <f>IF(N108="základní",J108,0)</f>
        <v>0</v>
      </c>
      <c r="BF108" s="178">
        <f>IF(N108="snížená",J108,0)</f>
        <v>0</v>
      </c>
      <c r="BG108" s="178">
        <f>IF(N108="zákl. přenesená",J108,0)</f>
        <v>0</v>
      </c>
      <c r="BH108" s="178">
        <f>IF(N108="sníž. přenesená",J108,0)</f>
        <v>0</v>
      </c>
      <c r="BI108" s="178">
        <f>IF(N108="nulová",J108,0)</f>
        <v>0</v>
      </c>
      <c r="BJ108" s="17" t="s">
        <v>39</v>
      </c>
      <c r="BK108" s="178">
        <f>ROUND(I108*H108,2)</f>
        <v>0</v>
      </c>
      <c r="BL108" s="17" t="s">
        <v>147</v>
      </c>
      <c r="BM108" s="17" t="s">
        <v>154</v>
      </c>
    </row>
    <row r="109" spans="2:47" s="1" customFormat="1" ht="27">
      <c r="B109" s="34"/>
      <c r="D109" s="189" t="s">
        <v>155</v>
      </c>
      <c r="F109" s="190" t="s">
        <v>156</v>
      </c>
      <c r="I109" s="138"/>
      <c r="L109" s="34"/>
      <c r="M109" s="63"/>
      <c r="N109" s="35"/>
      <c r="O109" s="35"/>
      <c r="P109" s="35"/>
      <c r="Q109" s="35"/>
      <c r="R109" s="35"/>
      <c r="S109" s="35"/>
      <c r="T109" s="64"/>
      <c r="AT109" s="17" t="s">
        <v>155</v>
      </c>
      <c r="AU109" s="17" t="s">
        <v>148</v>
      </c>
    </row>
    <row r="110" spans="2:51" s="11" customFormat="1" ht="13.5">
      <c r="B110" s="179"/>
      <c r="D110" s="180" t="s">
        <v>150</v>
      </c>
      <c r="E110" s="181" t="s">
        <v>21</v>
      </c>
      <c r="F110" s="182" t="s">
        <v>477</v>
      </c>
      <c r="H110" s="183">
        <v>570.3</v>
      </c>
      <c r="I110" s="184"/>
      <c r="L110" s="179"/>
      <c r="M110" s="185"/>
      <c r="N110" s="186"/>
      <c r="O110" s="186"/>
      <c r="P110" s="186"/>
      <c r="Q110" s="186"/>
      <c r="R110" s="186"/>
      <c r="S110" s="186"/>
      <c r="T110" s="187"/>
      <c r="AT110" s="188" t="s">
        <v>150</v>
      </c>
      <c r="AU110" s="188" t="s">
        <v>148</v>
      </c>
      <c r="AV110" s="11" t="s">
        <v>83</v>
      </c>
      <c r="AW110" s="11" t="s">
        <v>38</v>
      </c>
      <c r="AX110" s="11" t="s">
        <v>39</v>
      </c>
      <c r="AY110" s="188" t="s">
        <v>139</v>
      </c>
    </row>
    <row r="111" spans="2:65" s="1" customFormat="1" ht="31.5" customHeight="1">
      <c r="B111" s="166"/>
      <c r="C111" s="167" t="s">
        <v>148</v>
      </c>
      <c r="D111" s="167" t="s">
        <v>143</v>
      </c>
      <c r="E111" s="168" t="s">
        <v>478</v>
      </c>
      <c r="F111" s="169" t="s">
        <v>479</v>
      </c>
      <c r="G111" s="170" t="s">
        <v>146</v>
      </c>
      <c r="H111" s="171">
        <v>29.6</v>
      </c>
      <c r="I111" s="172"/>
      <c r="J111" s="173">
        <f>ROUND(I111*H111,2)</f>
        <v>0</v>
      </c>
      <c r="K111" s="169" t="s">
        <v>160</v>
      </c>
      <c r="L111" s="34"/>
      <c r="M111" s="174" t="s">
        <v>21</v>
      </c>
      <c r="N111" s="175" t="s">
        <v>46</v>
      </c>
      <c r="O111" s="35"/>
      <c r="P111" s="176">
        <f>O111*H111</f>
        <v>0</v>
      </c>
      <c r="Q111" s="176">
        <v>0</v>
      </c>
      <c r="R111" s="176">
        <f>Q111*H111</f>
        <v>0</v>
      </c>
      <c r="S111" s="176">
        <v>0.26</v>
      </c>
      <c r="T111" s="177">
        <f>S111*H111</f>
        <v>7.696000000000001</v>
      </c>
      <c r="AR111" s="17" t="s">
        <v>147</v>
      </c>
      <c r="AT111" s="17" t="s">
        <v>143</v>
      </c>
      <c r="AU111" s="17" t="s">
        <v>148</v>
      </c>
      <c r="AY111" s="17" t="s">
        <v>139</v>
      </c>
      <c r="BE111" s="178">
        <f>IF(N111="základní",J111,0)</f>
        <v>0</v>
      </c>
      <c r="BF111" s="178">
        <f>IF(N111="snížená",J111,0)</f>
        <v>0</v>
      </c>
      <c r="BG111" s="178">
        <f>IF(N111="zákl. přenesená",J111,0)</f>
        <v>0</v>
      </c>
      <c r="BH111" s="178">
        <f>IF(N111="sníž. přenesená",J111,0)</f>
        <v>0</v>
      </c>
      <c r="BI111" s="178">
        <f>IF(N111="nulová",J111,0)</f>
        <v>0</v>
      </c>
      <c r="BJ111" s="17" t="s">
        <v>39</v>
      </c>
      <c r="BK111" s="178">
        <f>ROUND(I111*H111,2)</f>
        <v>0</v>
      </c>
      <c r="BL111" s="17" t="s">
        <v>147</v>
      </c>
      <c r="BM111" s="17" t="s">
        <v>480</v>
      </c>
    </row>
    <row r="112" spans="2:47" s="1" customFormat="1" ht="40.5">
      <c r="B112" s="34"/>
      <c r="D112" s="189" t="s">
        <v>155</v>
      </c>
      <c r="F112" s="190" t="s">
        <v>481</v>
      </c>
      <c r="I112" s="138"/>
      <c r="L112" s="34"/>
      <c r="M112" s="63"/>
      <c r="N112" s="35"/>
      <c r="O112" s="35"/>
      <c r="P112" s="35"/>
      <c r="Q112" s="35"/>
      <c r="R112" s="35"/>
      <c r="S112" s="35"/>
      <c r="T112" s="64"/>
      <c r="AT112" s="17" t="s">
        <v>155</v>
      </c>
      <c r="AU112" s="17" t="s">
        <v>148</v>
      </c>
    </row>
    <row r="113" spans="2:47" s="1" customFormat="1" ht="175.5">
      <c r="B113" s="34"/>
      <c r="D113" s="189" t="s">
        <v>163</v>
      </c>
      <c r="F113" s="192" t="s">
        <v>482</v>
      </c>
      <c r="I113" s="138"/>
      <c r="L113" s="34"/>
      <c r="M113" s="63"/>
      <c r="N113" s="35"/>
      <c r="O113" s="35"/>
      <c r="P113" s="35"/>
      <c r="Q113" s="35"/>
      <c r="R113" s="35"/>
      <c r="S113" s="35"/>
      <c r="T113" s="64"/>
      <c r="AT113" s="17" t="s">
        <v>163</v>
      </c>
      <c r="AU113" s="17" t="s">
        <v>148</v>
      </c>
    </row>
    <row r="114" spans="2:51" s="11" customFormat="1" ht="27">
      <c r="B114" s="179"/>
      <c r="D114" s="180" t="s">
        <v>150</v>
      </c>
      <c r="E114" s="181" t="s">
        <v>21</v>
      </c>
      <c r="F114" s="182" t="s">
        <v>483</v>
      </c>
      <c r="H114" s="183">
        <v>29.6</v>
      </c>
      <c r="I114" s="184"/>
      <c r="L114" s="179"/>
      <c r="M114" s="185"/>
      <c r="N114" s="186"/>
      <c r="O114" s="186"/>
      <c r="P114" s="186"/>
      <c r="Q114" s="186"/>
      <c r="R114" s="186"/>
      <c r="S114" s="186"/>
      <c r="T114" s="187"/>
      <c r="AT114" s="188" t="s">
        <v>150</v>
      </c>
      <c r="AU114" s="188" t="s">
        <v>148</v>
      </c>
      <c r="AV114" s="11" t="s">
        <v>83</v>
      </c>
      <c r="AW114" s="11" t="s">
        <v>38</v>
      </c>
      <c r="AX114" s="11" t="s">
        <v>39</v>
      </c>
      <c r="AY114" s="188" t="s">
        <v>139</v>
      </c>
    </row>
    <row r="115" spans="2:65" s="1" customFormat="1" ht="22.5" customHeight="1">
      <c r="B115" s="166"/>
      <c r="C115" s="167" t="s">
        <v>147</v>
      </c>
      <c r="D115" s="167" t="s">
        <v>143</v>
      </c>
      <c r="E115" s="168" t="s">
        <v>484</v>
      </c>
      <c r="F115" s="169" t="s">
        <v>485</v>
      </c>
      <c r="G115" s="170" t="s">
        <v>146</v>
      </c>
      <c r="H115" s="171">
        <v>391</v>
      </c>
      <c r="I115" s="172"/>
      <c r="J115" s="173">
        <f>ROUND(I115*H115,2)</f>
        <v>0</v>
      </c>
      <c r="K115" s="169" t="s">
        <v>160</v>
      </c>
      <c r="L115" s="34"/>
      <c r="M115" s="174" t="s">
        <v>21</v>
      </c>
      <c r="N115" s="175" t="s">
        <v>46</v>
      </c>
      <c r="O115" s="35"/>
      <c r="P115" s="176">
        <f>O115*H115</f>
        <v>0</v>
      </c>
      <c r="Q115" s="176">
        <v>0</v>
      </c>
      <c r="R115" s="176">
        <f>Q115*H115</f>
        <v>0</v>
      </c>
      <c r="S115" s="176">
        <v>0.26</v>
      </c>
      <c r="T115" s="177">
        <f>S115*H115</f>
        <v>101.66</v>
      </c>
      <c r="AR115" s="17" t="s">
        <v>147</v>
      </c>
      <c r="AT115" s="17" t="s">
        <v>143</v>
      </c>
      <c r="AU115" s="17" t="s">
        <v>148</v>
      </c>
      <c r="AY115" s="17" t="s">
        <v>139</v>
      </c>
      <c r="BE115" s="178">
        <f>IF(N115="základní",J115,0)</f>
        <v>0</v>
      </c>
      <c r="BF115" s="178">
        <f>IF(N115="snížená",J115,0)</f>
        <v>0</v>
      </c>
      <c r="BG115" s="178">
        <f>IF(N115="zákl. přenesená",J115,0)</f>
        <v>0</v>
      </c>
      <c r="BH115" s="178">
        <f>IF(N115="sníž. přenesená",J115,0)</f>
        <v>0</v>
      </c>
      <c r="BI115" s="178">
        <f>IF(N115="nulová",J115,0)</f>
        <v>0</v>
      </c>
      <c r="BJ115" s="17" t="s">
        <v>39</v>
      </c>
      <c r="BK115" s="178">
        <f>ROUND(I115*H115,2)</f>
        <v>0</v>
      </c>
      <c r="BL115" s="17" t="s">
        <v>147</v>
      </c>
      <c r="BM115" s="17" t="s">
        <v>486</v>
      </c>
    </row>
    <row r="116" spans="2:47" s="1" customFormat="1" ht="40.5">
      <c r="B116" s="34"/>
      <c r="D116" s="189" t="s">
        <v>155</v>
      </c>
      <c r="F116" s="190" t="s">
        <v>487</v>
      </c>
      <c r="I116" s="138"/>
      <c r="L116" s="34"/>
      <c r="M116" s="63"/>
      <c r="N116" s="35"/>
      <c r="O116" s="35"/>
      <c r="P116" s="35"/>
      <c r="Q116" s="35"/>
      <c r="R116" s="35"/>
      <c r="S116" s="35"/>
      <c r="T116" s="64"/>
      <c r="AT116" s="17" t="s">
        <v>155</v>
      </c>
      <c r="AU116" s="17" t="s">
        <v>148</v>
      </c>
    </row>
    <row r="117" spans="2:47" s="1" customFormat="1" ht="189">
      <c r="B117" s="34"/>
      <c r="D117" s="189" t="s">
        <v>163</v>
      </c>
      <c r="F117" s="192" t="s">
        <v>488</v>
      </c>
      <c r="I117" s="138"/>
      <c r="L117" s="34"/>
      <c r="M117" s="63"/>
      <c r="N117" s="35"/>
      <c r="O117" s="35"/>
      <c r="P117" s="35"/>
      <c r="Q117" s="35"/>
      <c r="R117" s="35"/>
      <c r="S117" s="35"/>
      <c r="T117" s="64"/>
      <c r="AT117" s="17" t="s">
        <v>163</v>
      </c>
      <c r="AU117" s="17" t="s">
        <v>148</v>
      </c>
    </row>
    <row r="118" spans="2:51" s="11" customFormat="1" ht="13.5">
      <c r="B118" s="179"/>
      <c r="D118" s="180" t="s">
        <v>150</v>
      </c>
      <c r="E118" s="181" t="s">
        <v>21</v>
      </c>
      <c r="F118" s="182" t="s">
        <v>489</v>
      </c>
      <c r="H118" s="183">
        <v>391</v>
      </c>
      <c r="I118" s="184"/>
      <c r="L118" s="179"/>
      <c r="M118" s="185"/>
      <c r="N118" s="186"/>
      <c r="O118" s="186"/>
      <c r="P118" s="186"/>
      <c r="Q118" s="186"/>
      <c r="R118" s="186"/>
      <c r="S118" s="186"/>
      <c r="T118" s="187"/>
      <c r="AT118" s="188" t="s">
        <v>150</v>
      </c>
      <c r="AU118" s="188" t="s">
        <v>148</v>
      </c>
      <c r="AV118" s="11" t="s">
        <v>83</v>
      </c>
      <c r="AW118" s="11" t="s">
        <v>38</v>
      </c>
      <c r="AX118" s="11" t="s">
        <v>39</v>
      </c>
      <c r="AY118" s="188" t="s">
        <v>139</v>
      </c>
    </row>
    <row r="119" spans="2:65" s="1" customFormat="1" ht="22.5" customHeight="1">
      <c r="B119" s="166"/>
      <c r="C119" s="167" t="s">
        <v>169</v>
      </c>
      <c r="D119" s="167" t="s">
        <v>143</v>
      </c>
      <c r="E119" s="168" t="s">
        <v>158</v>
      </c>
      <c r="F119" s="169" t="s">
        <v>159</v>
      </c>
      <c r="G119" s="170" t="s">
        <v>146</v>
      </c>
      <c r="H119" s="171">
        <v>990.9</v>
      </c>
      <c r="I119" s="172"/>
      <c r="J119" s="173">
        <f>ROUND(I119*H119,2)</f>
        <v>0</v>
      </c>
      <c r="K119" s="169" t="s">
        <v>160</v>
      </c>
      <c r="L119" s="34"/>
      <c r="M119" s="174" t="s">
        <v>21</v>
      </c>
      <c r="N119" s="175" t="s">
        <v>46</v>
      </c>
      <c r="O119" s="35"/>
      <c r="P119" s="176">
        <f>O119*H119</f>
        <v>0</v>
      </c>
      <c r="Q119" s="176">
        <v>0</v>
      </c>
      <c r="R119" s="176">
        <f>Q119*H119</f>
        <v>0</v>
      </c>
      <c r="S119" s="176">
        <v>0.235</v>
      </c>
      <c r="T119" s="177">
        <f>S119*H119</f>
        <v>232.86149999999998</v>
      </c>
      <c r="AR119" s="17" t="s">
        <v>147</v>
      </c>
      <c r="AT119" s="17" t="s">
        <v>143</v>
      </c>
      <c r="AU119" s="17" t="s">
        <v>148</v>
      </c>
      <c r="AY119" s="17" t="s">
        <v>139</v>
      </c>
      <c r="BE119" s="178">
        <f>IF(N119="základní",J119,0)</f>
        <v>0</v>
      </c>
      <c r="BF119" s="178">
        <f>IF(N119="snížená",J119,0)</f>
        <v>0</v>
      </c>
      <c r="BG119" s="178">
        <f>IF(N119="zákl. přenesená",J119,0)</f>
        <v>0</v>
      </c>
      <c r="BH119" s="178">
        <f>IF(N119="sníž. přenesená",J119,0)</f>
        <v>0</v>
      </c>
      <c r="BI119" s="178">
        <f>IF(N119="nulová",J119,0)</f>
        <v>0</v>
      </c>
      <c r="BJ119" s="17" t="s">
        <v>39</v>
      </c>
      <c r="BK119" s="178">
        <f>ROUND(I119*H119,2)</f>
        <v>0</v>
      </c>
      <c r="BL119" s="17" t="s">
        <v>147</v>
      </c>
      <c r="BM119" s="17" t="s">
        <v>161</v>
      </c>
    </row>
    <row r="120" spans="2:47" s="1" customFormat="1" ht="40.5">
      <c r="B120" s="34"/>
      <c r="D120" s="189" t="s">
        <v>155</v>
      </c>
      <c r="F120" s="190" t="s">
        <v>162</v>
      </c>
      <c r="I120" s="138"/>
      <c r="L120" s="34"/>
      <c r="M120" s="63"/>
      <c r="N120" s="35"/>
      <c r="O120" s="35"/>
      <c r="P120" s="35"/>
      <c r="Q120" s="35"/>
      <c r="R120" s="35"/>
      <c r="S120" s="35"/>
      <c r="T120" s="64"/>
      <c r="AT120" s="17" t="s">
        <v>155</v>
      </c>
      <c r="AU120" s="17" t="s">
        <v>148</v>
      </c>
    </row>
    <row r="121" spans="2:47" s="1" customFormat="1" ht="256.5">
      <c r="B121" s="34"/>
      <c r="D121" s="189" t="s">
        <v>163</v>
      </c>
      <c r="F121" s="192" t="s">
        <v>164</v>
      </c>
      <c r="I121" s="138"/>
      <c r="L121" s="34"/>
      <c r="M121" s="63"/>
      <c r="N121" s="35"/>
      <c r="O121" s="35"/>
      <c r="P121" s="35"/>
      <c r="Q121" s="35"/>
      <c r="R121" s="35"/>
      <c r="S121" s="35"/>
      <c r="T121" s="64"/>
      <c r="AT121" s="17" t="s">
        <v>163</v>
      </c>
      <c r="AU121" s="17" t="s">
        <v>148</v>
      </c>
    </row>
    <row r="122" spans="2:51" s="11" customFormat="1" ht="13.5">
      <c r="B122" s="179"/>
      <c r="D122" s="180" t="s">
        <v>150</v>
      </c>
      <c r="E122" s="181" t="s">
        <v>21</v>
      </c>
      <c r="F122" s="182" t="s">
        <v>490</v>
      </c>
      <c r="H122" s="183">
        <v>990.9</v>
      </c>
      <c r="I122" s="184"/>
      <c r="L122" s="179"/>
      <c r="M122" s="185"/>
      <c r="N122" s="186"/>
      <c r="O122" s="186"/>
      <c r="P122" s="186"/>
      <c r="Q122" s="186"/>
      <c r="R122" s="186"/>
      <c r="S122" s="186"/>
      <c r="T122" s="187"/>
      <c r="AT122" s="188" t="s">
        <v>150</v>
      </c>
      <c r="AU122" s="188" t="s">
        <v>148</v>
      </c>
      <c r="AV122" s="11" t="s">
        <v>83</v>
      </c>
      <c r="AW122" s="11" t="s">
        <v>38</v>
      </c>
      <c r="AX122" s="11" t="s">
        <v>39</v>
      </c>
      <c r="AY122" s="188" t="s">
        <v>139</v>
      </c>
    </row>
    <row r="123" spans="2:65" s="1" customFormat="1" ht="22.5" customHeight="1">
      <c r="B123" s="166"/>
      <c r="C123" s="167" t="s">
        <v>179</v>
      </c>
      <c r="D123" s="167" t="s">
        <v>143</v>
      </c>
      <c r="E123" s="168" t="s">
        <v>165</v>
      </c>
      <c r="F123" s="169" t="s">
        <v>166</v>
      </c>
      <c r="G123" s="170" t="s">
        <v>146</v>
      </c>
      <c r="H123" s="171">
        <v>570.3</v>
      </c>
      <c r="I123" s="172"/>
      <c r="J123" s="173">
        <f>ROUND(I123*H123,2)</f>
        <v>0</v>
      </c>
      <c r="K123" s="169" t="s">
        <v>160</v>
      </c>
      <c r="L123" s="34"/>
      <c r="M123" s="174" t="s">
        <v>21</v>
      </c>
      <c r="N123" s="175" t="s">
        <v>46</v>
      </c>
      <c r="O123" s="35"/>
      <c r="P123" s="176">
        <f>O123*H123</f>
        <v>0</v>
      </c>
      <c r="Q123" s="176">
        <v>0</v>
      </c>
      <c r="R123" s="176">
        <f>Q123*H123</f>
        <v>0</v>
      </c>
      <c r="S123" s="176">
        <v>0.316</v>
      </c>
      <c r="T123" s="177">
        <f>S123*H123</f>
        <v>180.2148</v>
      </c>
      <c r="AR123" s="17" t="s">
        <v>147</v>
      </c>
      <c r="AT123" s="17" t="s">
        <v>143</v>
      </c>
      <c r="AU123" s="17" t="s">
        <v>148</v>
      </c>
      <c r="AY123" s="17" t="s">
        <v>139</v>
      </c>
      <c r="BE123" s="178">
        <f>IF(N123="základní",J123,0)</f>
        <v>0</v>
      </c>
      <c r="BF123" s="178">
        <f>IF(N123="snížená",J123,0)</f>
        <v>0</v>
      </c>
      <c r="BG123" s="178">
        <f>IF(N123="zákl. přenesená",J123,0)</f>
        <v>0</v>
      </c>
      <c r="BH123" s="178">
        <f>IF(N123="sníž. přenesená",J123,0)</f>
        <v>0</v>
      </c>
      <c r="BI123" s="178">
        <f>IF(N123="nulová",J123,0)</f>
        <v>0</v>
      </c>
      <c r="BJ123" s="17" t="s">
        <v>39</v>
      </c>
      <c r="BK123" s="178">
        <f>ROUND(I123*H123,2)</f>
        <v>0</v>
      </c>
      <c r="BL123" s="17" t="s">
        <v>147</v>
      </c>
      <c r="BM123" s="17" t="s">
        <v>167</v>
      </c>
    </row>
    <row r="124" spans="2:47" s="1" customFormat="1" ht="40.5">
      <c r="B124" s="34"/>
      <c r="D124" s="189" t="s">
        <v>155</v>
      </c>
      <c r="F124" s="190" t="s">
        <v>168</v>
      </c>
      <c r="I124" s="138"/>
      <c r="L124" s="34"/>
      <c r="M124" s="63"/>
      <c r="N124" s="35"/>
      <c r="O124" s="35"/>
      <c r="P124" s="35"/>
      <c r="Q124" s="35"/>
      <c r="R124" s="35"/>
      <c r="S124" s="35"/>
      <c r="T124" s="64"/>
      <c r="AT124" s="17" t="s">
        <v>155</v>
      </c>
      <c r="AU124" s="17" t="s">
        <v>148</v>
      </c>
    </row>
    <row r="125" spans="2:47" s="1" customFormat="1" ht="256.5">
      <c r="B125" s="34"/>
      <c r="D125" s="180" t="s">
        <v>163</v>
      </c>
      <c r="F125" s="191" t="s">
        <v>164</v>
      </c>
      <c r="I125" s="138"/>
      <c r="L125" s="34"/>
      <c r="M125" s="63"/>
      <c r="N125" s="35"/>
      <c r="O125" s="35"/>
      <c r="P125" s="35"/>
      <c r="Q125" s="35"/>
      <c r="R125" s="35"/>
      <c r="S125" s="35"/>
      <c r="T125" s="64"/>
      <c r="AT125" s="17" t="s">
        <v>163</v>
      </c>
      <c r="AU125" s="17" t="s">
        <v>148</v>
      </c>
    </row>
    <row r="126" spans="2:65" s="1" customFormat="1" ht="22.5" customHeight="1">
      <c r="B126" s="166"/>
      <c r="C126" s="167" t="s">
        <v>193</v>
      </c>
      <c r="D126" s="167" t="s">
        <v>143</v>
      </c>
      <c r="E126" s="168" t="s">
        <v>170</v>
      </c>
      <c r="F126" s="169" t="s">
        <v>171</v>
      </c>
      <c r="G126" s="170" t="s">
        <v>172</v>
      </c>
      <c r="H126" s="171">
        <v>353.2</v>
      </c>
      <c r="I126" s="172"/>
      <c r="J126" s="173">
        <f>ROUND(I126*H126,2)</f>
        <v>0</v>
      </c>
      <c r="K126" s="169" t="s">
        <v>160</v>
      </c>
      <c r="L126" s="34"/>
      <c r="M126" s="174" t="s">
        <v>21</v>
      </c>
      <c r="N126" s="175" t="s">
        <v>46</v>
      </c>
      <c r="O126" s="35"/>
      <c r="P126" s="176">
        <f>O126*H126</f>
        <v>0</v>
      </c>
      <c r="Q126" s="176">
        <v>0</v>
      </c>
      <c r="R126" s="176">
        <f>Q126*H126</f>
        <v>0</v>
      </c>
      <c r="S126" s="176">
        <v>0.04</v>
      </c>
      <c r="T126" s="177">
        <f>S126*H126</f>
        <v>14.128</v>
      </c>
      <c r="AR126" s="17" t="s">
        <v>147</v>
      </c>
      <c r="AT126" s="17" t="s">
        <v>143</v>
      </c>
      <c r="AU126" s="17" t="s">
        <v>148</v>
      </c>
      <c r="AY126" s="17" t="s">
        <v>139</v>
      </c>
      <c r="BE126" s="178">
        <f>IF(N126="základní",J126,0)</f>
        <v>0</v>
      </c>
      <c r="BF126" s="178">
        <f>IF(N126="snížená",J126,0)</f>
        <v>0</v>
      </c>
      <c r="BG126" s="178">
        <f>IF(N126="zákl. přenesená",J126,0)</f>
        <v>0</v>
      </c>
      <c r="BH126" s="178">
        <f>IF(N126="sníž. přenesená",J126,0)</f>
        <v>0</v>
      </c>
      <c r="BI126" s="178">
        <f>IF(N126="nulová",J126,0)</f>
        <v>0</v>
      </c>
      <c r="BJ126" s="17" t="s">
        <v>39</v>
      </c>
      <c r="BK126" s="178">
        <f>ROUND(I126*H126,2)</f>
        <v>0</v>
      </c>
      <c r="BL126" s="17" t="s">
        <v>147</v>
      </c>
      <c r="BM126" s="17" t="s">
        <v>173</v>
      </c>
    </row>
    <row r="127" spans="2:47" s="1" customFormat="1" ht="27">
      <c r="B127" s="34"/>
      <c r="D127" s="189" t="s">
        <v>155</v>
      </c>
      <c r="F127" s="190" t="s">
        <v>174</v>
      </c>
      <c r="I127" s="138"/>
      <c r="L127" s="34"/>
      <c r="M127" s="63"/>
      <c r="N127" s="35"/>
      <c r="O127" s="35"/>
      <c r="P127" s="35"/>
      <c r="Q127" s="35"/>
      <c r="R127" s="35"/>
      <c r="S127" s="35"/>
      <c r="T127" s="64"/>
      <c r="AT127" s="17" t="s">
        <v>155</v>
      </c>
      <c r="AU127" s="17" t="s">
        <v>148</v>
      </c>
    </row>
    <row r="128" spans="2:47" s="1" customFormat="1" ht="162">
      <c r="B128" s="34"/>
      <c r="D128" s="189" t="s">
        <v>163</v>
      </c>
      <c r="F128" s="192" t="s">
        <v>175</v>
      </c>
      <c r="I128" s="138"/>
      <c r="L128" s="34"/>
      <c r="M128" s="63"/>
      <c r="N128" s="35"/>
      <c r="O128" s="35"/>
      <c r="P128" s="35"/>
      <c r="Q128" s="35"/>
      <c r="R128" s="35"/>
      <c r="S128" s="35"/>
      <c r="T128" s="64"/>
      <c r="AT128" s="17" t="s">
        <v>163</v>
      </c>
      <c r="AU128" s="17" t="s">
        <v>148</v>
      </c>
    </row>
    <row r="129" spans="2:51" s="11" customFormat="1" ht="13.5">
      <c r="B129" s="179"/>
      <c r="D129" s="189" t="s">
        <v>150</v>
      </c>
      <c r="E129" s="188" t="s">
        <v>21</v>
      </c>
      <c r="F129" s="193" t="s">
        <v>491</v>
      </c>
      <c r="H129" s="194">
        <v>353.2</v>
      </c>
      <c r="I129" s="184"/>
      <c r="L129" s="179"/>
      <c r="M129" s="185"/>
      <c r="N129" s="186"/>
      <c r="O129" s="186"/>
      <c r="P129" s="186"/>
      <c r="Q129" s="186"/>
      <c r="R129" s="186"/>
      <c r="S129" s="186"/>
      <c r="T129" s="187"/>
      <c r="AT129" s="188" t="s">
        <v>150</v>
      </c>
      <c r="AU129" s="188" t="s">
        <v>148</v>
      </c>
      <c r="AV129" s="11" t="s">
        <v>83</v>
      </c>
      <c r="AW129" s="11" t="s">
        <v>38</v>
      </c>
      <c r="AX129" s="11" t="s">
        <v>39</v>
      </c>
      <c r="AY129" s="188" t="s">
        <v>139</v>
      </c>
    </row>
    <row r="130" spans="2:63" s="10" customFormat="1" ht="21.75" customHeight="1">
      <c r="B130" s="150"/>
      <c r="D130" s="163" t="s">
        <v>74</v>
      </c>
      <c r="E130" s="164" t="s">
        <v>236</v>
      </c>
      <c r="F130" s="164" t="s">
        <v>492</v>
      </c>
      <c r="I130" s="153"/>
      <c r="J130" s="165">
        <f>BK130</f>
        <v>0</v>
      </c>
      <c r="L130" s="150"/>
      <c r="M130" s="155"/>
      <c r="N130" s="156"/>
      <c r="O130" s="156"/>
      <c r="P130" s="157">
        <f>SUM(P131:P134)</f>
        <v>0</v>
      </c>
      <c r="Q130" s="156"/>
      <c r="R130" s="157">
        <f>SUM(R131:R134)</f>
        <v>0</v>
      </c>
      <c r="S130" s="156"/>
      <c r="T130" s="158">
        <f>SUM(T131:T134)</f>
        <v>0</v>
      </c>
      <c r="AR130" s="151" t="s">
        <v>39</v>
      </c>
      <c r="AT130" s="159" t="s">
        <v>74</v>
      </c>
      <c r="AU130" s="159" t="s">
        <v>83</v>
      </c>
      <c r="AY130" s="151" t="s">
        <v>139</v>
      </c>
      <c r="BK130" s="160">
        <f>SUM(BK131:BK134)</f>
        <v>0</v>
      </c>
    </row>
    <row r="131" spans="2:65" s="1" customFormat="1" ht="22.5" customHeight="1">
      <c r="B131" s="166"/>
      <c r="C131" s="167" t="s">
        <v>204</v>
      </c>
      <c r="D131" s="167" t="s">
        <v>143</v>
      </c>
      <c r="E131" s="168" t="s">
        <v>493</v>
      </c>
      <c r="F131" s="169" t="s">
        <v>494</v>
      </c>
      <c r="G131" s="170" t="s">
        <v>182</v>
      </c>
      <c r="H131" s="171">
        <v>21.04</v>
      </c>
      <c r="I131" s="172"/>
      <c r="J131" s="173">
        <f>ROUND(I131*H131,2)</f>
        <v>0</v>
      </c>
      <c r="K131" s="169" t="s">
        <v>160</v>
      </c>
      <c r="L131" s="34"/>
      <c r="M131" s="174" t="s">
        <v>21</v>
      </c>
      <c r="N131" s="175" t="s">
        <v>46</v>
      </c>
      <c r="O131" s="35"/>
      <c r="P131" s="176">
        <f>O131*H131</f>
        <v>0</v>
      </c>
      <c r="Q131" s="176">
        <v>0</v>
      </c>
      <c r="R131" s="176">
        <f>Q131*H131</f>
        <v>0</v>
      </c>
      <c r="S131" s="176">
        <v>0</v>
      </c>
      <c r="T131" s="177">
        <f>S131*H131</f>
        <v>0</v>
      </c>
      <c r="AR131" s="17" t="s">
        <v>147</v>
      </c>
      <c r="AT131" s="17" t="s">
        <v>143</v>
      </c>
      <c r="AU131" s="17" t="s">
        <v>148</v>
      </c>
      <c r="AY131" s="17" t="s">
        <v>139</v>
      </c>
      <c r="BE131" s="178">
        <f>IF(N131="základní",J131,0)</f>
        <v>0</v>
      </c>
      <c r="BF131" s="178">
        <f>IF(N131="snížená",J131,0)</f>
        <v>0</v>
      </c>
      <c r="BG131" s="178">
        <f>IF(N131="zákl. přenesená",J131,0)</f>
        <v>0</v>
      </c>
      <c r="BH131" s="178">
        <f>IF(N131="sníž. přenesená",J131,0)</f>
        <v>0</v>
      </c>
      <c r="BI131" s="178">
        <f>IF(N131="nulová",J131,0)</f>
        <v>0</v>
      </c>
      <c r="BJ131" s="17" t="s">
        <v>39</v>
      </c>
      <c r="BK131" s="178">
        <f>ROUND(I131*H131,2)</f>
        <v>0</v>
      </c>
      <c r="BL131" s="17" t="s">
        <v>147</v>
      </c>
      <c r="BM131" s="17" t="s">
        <v>495</v>
      </c>
    </row>
    <row r="132" spans="2:47" s="1" customFormat="1" ht="27">
      <c r="B132" s="34"/>
      <c r="D132" s="189" t="s">
        <v>155</v>
      </c>
      <c r="F132" s="190" t="s">
        <v>496</v>
      </c>
      <c r="I132" s="138"/>
      <c r="L132" s="34"/>
      <c r="M132" s="63"/>
      <c r="N132" s="35"/>
      <c r="O132" s="35"/>
      <c r="P132" s="35"/>
      <c r="Q132" s="35"/>
      <c r="R132" s="35"/>
      <c r="S132" s="35"/>
      <c r="T132" s="64"/>
      <c r="AT132" s="17" t="s">
        <v>155</v>
      </c>
      <c r="AU132" s="17" t="s">
        <v>148</v>
      </c>
    </row>
    <row r="133" spans="2:47" s="1" customFormat="1" ht="229.5">
      <c r="B133" s="34"/>
      <c r="D133" s="189" t="s">
        <v>163</v>
      </c>
      <c r="F133" s="192" t="s">
        <v>497</v>
      </c>
      <c r="I133" s="138"/>
      <c r="L133" s="34"/>
      <c r="M133" s="63"/>
      <c r="N133" s="35"/>
      <c r="O133" s="35"/>
      <c r="P133" s="35"/>
      <c r="Q133" s="35"/>
      <c r="R133" s="35"/>
      <c r="S133" s="35"/>
      <c r="T133" s="64"/>
      <c r="AT133" s="17" t="s">
        <v>163</v>
      </c>
      <c r="AU133" s="17" t="s">
        <v>148</v>
      </c>
    </row>
    <row r="134" spans="2:51" s="11" customFormat="1" ht="13.5">
      <c r="B134" s="179"/>
      <c r="D134" s="189" t="s">
        <v>150</v>
      </c>
      <c r="E134" s="188" t="s">
        <v>21</v>
      </c>
      <c r="F134" s="193" t="s">
        <v>498</v>
      </c>
      <c r="H134" s="194">
        <v>21.04</v>
      </c>
      <c r="I134" s="184"/>
      <c r="L134" s="179"/>
      <c r="M134" s="185"/>
      <c r="N134" s="186"/>
      <c r="O134" s="186"/>
      <c r="P134" s="186"/>
      <c r="Q134" s="186"/>
      <c r="R134" s="186"/>
      <c r="S134" s="186"/>
      <c r="T134" s="187"/>
      <c r="AT134" s="188" t="s">
        <v>150</v>
      </c>
      <c r="AU134" s="188" t="s">
        <v>148</v>
      </c>
      <c r="AV134" s="11" t="s">
        <v>83</v>
      </c>
      <c r="AW134" s="11" t="s">
        <v>38</v>
      </c>
      <c r="AX134" s="11" t="s">
        <v>39</v>
      </c>
      <c r="AY134" s="188" t="s">
        <v>139</v>
      </c>
    </row>
    <row r="135" spans="2:63" s="10" customFormat="1" ht="21.75" customHeight="1">
      <c r="B135" s="150"/>
      <c r="D135" s="163" t="s">
        <v>74</v>
      </c>
      <c r="E135" s="164" t="s">
        <v>177</v>
      </c>
      <c r="F135" s="164" t="s">
        <v>178</v>
      </c>
      <c r="I135" s="153"/>
      <c r="J135" s="165">
        <f>BK135</f>
        <v>0</v>
      </c>
      <c r="L135" s="150"/>
      <c r="M135" s="155"/>
      <c r="N135" s="156"/>
      <c r="O135" s="156"/>
      <c r="P135" s="157">
        <f>SUM(P136:P146)</f>
        <v>0</v>
      </c>
      <c r="Q135" s="156"/>
      <c r="R135" s="157">
        <f>SUM(R136:R146)</f>
        <v>0</v>
      </c>
      <c r="S135" s="156"/>
      <c r="T135" s="158">
        <f>SUM(T136:T146)</f>
        <v>0</v>
      </c>
      <c r="AR135" s="151" t="s">
        <v>39</v>
      </c>
      <c r="AT135" s="159" t="s">
        <v>74</v>
      </c>
      <c r="AU135" s="159" t="s">
        <v>83</v>
      </c>
      <c r="AY135" s="151" t="s">
        <v>139</v>
      </c>
      <c r="BK135" s="160">
        <f>SUM(BK136:BK146)</f>
        <v>0</v>
      </c>
    </row>
    <row r="136" spans="2:65" s="1" customFormat="1" ht="22.5" customHeight="1">
      <c r="B136" s="166"/>
      <c r="C136" s="167" t="s">
        <v>213</v>
      </c>
      <c r="D136" s="167" t="s">
        <v>143</v>
      </c>
      <c r="E136" s="168" t="s">
        <v>180</v>
      </c>
      <c r="F136" s="169" t="s">
        <v>181</v>
      </c>
      <c r="G136" s="170" t="s">
        <v>182</v>
      </c>
      <c r="H136" s="171">
        <v>22.96</v>
      </c>
      <c r="I136" s="172"/>
      <c r="J136" s="173">
        <f>ROUND(I136*H136,2)</f>
        <v>0</v>
      </c>
      <c r="K136" s="169" t="s">
        <v>160</v>
      </c>
      <c r="L136" s="34"/>
      <c r="M136" s="174" t="s">
        <v>21</v>
      </c>
      <c r="N136" s="175" t="s">
        <v>46</v>
      </c>
      <c r="O136" s="35"/>
      <c r="P136" s="176">
        <f>O136*H136</f>
        <v>0</v>
      </c>
      <c r="Q136" s="176">
        <v>0</v>
      </c>
      <c r="R136" s="176">
        <f>Q136*H136</f>
        <v>0</v>
      </c>
      <c r="S136" s="176">
        <v>0</v>
      </c>
      <c r="T136" s="177">
        <f>S136*H136</f>
        <v>0</v>
      </c>
      <c r="AR136" s="17" t="s">
        <v>147</v>
      </c>
      <c r="AT136" s="17" t="s">
        <v>143</v>
      </c>
      <c r="AU136" s="17" t="s">
        <v>148</v>
      </c>
      <c r="AY136" s="17" t="s">
        <v>139</v>
      </c>
      <c r="BE136" s="178">
        <f>IF(N136="základní",J136,0)</f>
        <v>0</v>
      </c>
      <c r="BF136" s="178">
        <f>IF(N136="snížená",J136,0)</f>
        <v>0</v>
      </c>
      <c r="BG136" s="178">
        <f>IF(N136="zákl. přenesená",J136,0)</f>
        <v>0</v>
      </c>
      <c r="BH136" s="178">
        <f>IF(N136="sníž. přenesená",J136,0)</f>
        <v>0</v>
      </c>
      <c r="BI136" s="178">
        <f>IF(N136="nulová",J136,0)</f>
        <v>0</v>
      </c>
      <c r="BJ136" s="17" t="s">
        <v>39</v>
      </c>
      <c r="BK136" s="178">
        <f>ROUND(I136*H136,2)</f>
        <v>0</v>
      </c>
      <c r="BL136" s="17" t="s">
        <v>147</v>
      </c>
      <c r="BM136" s="17" t="s">
        <v>183</v>
      </c>
    </row>
    <row r="137" spans="2:47" s="1" customFormat="1" ht="27">
      <c r="B137" s="34"/>
      <c r="D137" s="189" t="s">
        <v>155</v>
      </c>
      <c r="F137" s="190" t="s">
        <v>184</v>
      </c>
      <c r="I137" s="138"/>
      <c r="L137" s="34"/>
      <c r="M137" s="63"/>
      <c r="N137" s="35"/>
      <c r="O137" s="35"/>
      <c r="P137" s="35"/>
      <c r="Q137" s="35"/>
      <c r="R137" s="35"/>
      <c r="S137" s="35"/>
      <c r="T137" s="64"/>
      <c r="AT137" s="17" t="s">
        <v>155</v>
      </c>
      <c r="AU137" s="17" t="s">
        <v>148</v>
      </c>
    </row>
    <row r="138" spans="2:47" s="1" customFormat="1" ht="94.5">
      <c r="B138" s="34"/>
      <c r="D138" s="189" t="s">
        <v>163</v>
      </c>
      <c r="F138" s="192" t="s">
        <v>185</v>
      </c>
      <c r="I138" s="138"/>
      <c r="L138" s="34"/>
      <c r="M138" s="63"/>
      <c r="N138" s="35"/>
      <c r="O138" s="35"/>
      <c r="P138" s="35"/>
      <c r="Q138" s="35"/>
      <c r="R138" s="35"/>
      <c r="S138" s="35"/>
      <c r="T138" s="64"/>
      <c r="AT138" s="17" t="s">
        <v>163</v>
      </c>
      <c r="AU138" s="17" t="s">
        <v>148</v>
      </c>
    </row>
    <row r="139" spans="2:47" s="1" customFormat="1" ht="40.5">
      <c r="B139" s="34"/>
      <c r="D139" s="189" t="s">
        <v>186</v>
      </c>
      <c r="F139" s="192" t="s">
        <v>187</v>
      </c>
      <c r="I139" s="138"/>
      <c r="L139" s="34"/>
      <c r="M139" s="63"/>
      <c r="N139" s="35"/>
      <c r="O139" s="35"/>
      <c r="P139" s="35"/>
      <c r="Q139" s="35"/>
      <c r="R139" s="35"/>
      <c r="S139" s="35"/>
      <c r="T139" s="64"/>
      <c r="AT139" s="17" t="s">
        <v>186</v>
      </c>
      <c r="AU139" s="17" t="s">
        <v>148</v>
      </c>
    </row>
    <row r="140" spans="2:51" s="12" customFormat="1" ht="13.5">
      <c r="B140" s="195"/>
      <c r="D140" s="189" t="s">
        <v>150</v>
      </c>
      <c r="E140" s="196" t="s">
        <v>21</v>
      </c>
      <c r="F140" s="197" t="s">
        <v>499</v>
      </c>
      <c r="H140" s="198" t="s">
        <v>21</v>
      </c>
      <c r="I140" s="199"/>
      <c r="L140" s="195"/>
      <c r="M140" s="200"/>
      <c r="N140" s="201"/>
      <c r="O140" s="201"/>
      <c r="P140" s="201"/>
      <c r="Q140" s="201"/>
      <c r="R140" s="201"/>
      <c r="S140" s="201"/>
      <c r="T140" s="202"/>
      <c r="AT140" s="198" t="s">
        <v>150</v>
      </c>
      <c r="AU140" s="198" t="s">
        <v>148</v>
      </c>
      <c r="AV140" s="12" t="s">
        <v>39</v>
      </c>
      <c r="AW140" s="12" t="s">
        <v>38</v>
      </c>
      <c r="AX140" s="12" t="s">
        <v>75</v>
      </c>
      <c r="AY140" s="198" t="s">
        <v>139</v>
      </c>
    </row>
    <row r="141" spans="2:51" s="11" customFormat="1" ht="13.5">
      <c r="B141" s="179"/>
      <c r="D141" s="189" t="s">
        <v>150</v>
      </c>
      <c r="E141" s="188" t="s">
        <v>21</v>
      </c>
      <c r="F141" s="193" t="s">
        <v>500</v>
      </c>
      <c r="H141" s="194">
        <v>5.856</v>
      </c>
      <c r="I141" s="184"/>
      <c r="L141" s="179"/>
      <c r="M141" s="185"/>
      <c r="N141" s="186"/>
      <c r="O141" s="186"/>
      <c r="P141" s="186"/>
      <c r="Q141" s="186"/>
      <c r="R141" s="186"/>
      <c r="S141" s="186"/>
      <c r="T141" s="187"/>
      <c r="AT141" s="188" t="s">
        <v>150</v>
      </c>
      <c r="AU141" s="188" t="s">
        <v>148</v>
      </c>
      <c r="AV141" s="11" t="s">
        <v>83</v>
      </c>
      <c r="AW141" s="11" t="s">
        <v>38</v>
      </c>
      <c r="AX141" s="11" t="s">
        <v>75</v>
      </c>
      <c r="AY141" s="188" t="s">
        <v>139</v>
      </c>
    </row>
    <row r="142" spans="2:51" s="12" customFormat="1" ht="13.5">
      <c r="B142" s="195"/>
      <c r="D142" s="189" t="s">
        <v>150</v>
      </c>
      <c r="E142" s="196" t="s">
        <v>21</v>
      </c>
      <c r="F142" s="197" t="s">
        <v>190</v>
      </c>
      <c r="H142" s="198" t="s">
        <v>21</v>
      </c>
      <c r="I142" s="199"/>
      <c r="L142" s="195"/>
      <c r="M142" s="200"/>
      <c r="N142" s="201"/>
      <c r="O142" s="201"/>
      <c r="P142" s="201"/>
      <c r="Q142" s="201"/>
      <c r="R142" s="201"/>
      <c r="S142" s="201"/>
      <c r="T142" s="202"/>
      <c r="AT142" s="198" t="s">
        <v>150</v>
      </c>
      <c r="AU142" s="198" t="s">
        <v>148</v>
      </c>
      <c r="AV142" s="12" t="s">
        <v>39</v>
      </c>
      <c r="AW142" s="12" t="s">
        <v>38</v>
      </c>
      <c r="AX142" s="12" t="s">
        <v>75</v>
      </c>
      <c r="AY142" s="198" t="s">
        <v>139</v>
      </c>
    </row>
    <row r="143" spans="2:51" s="11" customFormat="1" ht="13.5">
      <c r="B143" s="179"/>
      <c r="D143" s="189" t="s">
        <v>150</v>
      </c>
      <c r="E143" s="188" t="s">
        <v>21</v>
      </c>
      <c r="F143" s="193" t="s">
        <v>501</v>
      </c>
      <c r="H143" s="194">
        <v>15.593</v>
      </c>
      <c r="I143" s="184"/>
      <c r="L143" s="179"/>
      <c r="M143" s="185"/>
      <c r="N143" s="186"/>
      <c r="O143" s="186"/>
      <c r="P143" s="186"/>
      <c r="Q143" s="186"/>
      <c r="R143" s="186"/>
      <c r="S143" s="186"/>
      <c r="T143" s="187"/>
      <c r="AT143" s="188" t="s">
        <v>150</v>
      </c>
      <c r="AU143" s="188" t="s">
        <v>148</v>
      </c>
      <c r="AV143" s="11" t="s">
        <v>83</v>
      </c>
      <c r="AW143" s="11" t="s">
        <v>38</v>
      </c>
      <c r="AX143" s="11" t="s">
        <v>75</v>
      </c>
      <c r="AY143" s="188" t="s">
        <v>139</v>
      </c>
    </row>
    <row r="144" spans="2:51" s="12" customFormat="1" ht="13.5">
      <c r="B144" s="195"/>
      <c r="D144" s="189" t="s">
        <v>150</v>
      </c>
      <c r="E144" s="196" t="s">
        <v>21</v>
      </c>
      <c r="F144" s="197" t="s">
        <v>188</v>
      </c>
      <c r="H144" s="198" t="s">
        <v>21</v>
      </c>
      <c r="I144" s="199"/>
      <c r="L144" s="195"/>
      <c r="M144" s="200"/>
      <c r="N144" s="201"/>
      <c r="O144" s="201"/>
      <c r="P144" s="201"/>
      <c r="Q144" s="201"/>
      <c r="R144" s="201"/>
      <c r="S144" s="201"/>
      <c r="T144" s="202"/>
      <c r="AT144" s="198" t="s">
        <v>150</v>
      </c>
      <c r="AU144" s="198" t="s">
        <v>148</v>
      </c>
      <c r="AV144" s="12" t="s">
        <v>39</v>
      </c>
      <c r="AW144" s="12" t="s">
        <v>38</v>
      </c>
      <c r="AX144" s="12" t="s">
        <v>75</v>
      </c>
      <c r="AY144" s="198" t="s">
        <v>139</v>
      </c>
    </row>
    <row r="145" spans="2:51" s="11" customFormat="1" ht="13.5">
      <c r="B145" s="179"/>
      <c r="D145" s="189" t="s">
        <v>150</v>
      </c>
      <c r="E145" s="188" t="s">
        <v>21</v>
      </c>
      <c r="F145" s="193" t="s">
        <v>502</v>
      </c>
      <c r="H145" s="194">
        <v>1.511</v>
      </c>
      <c r="I145" s="184"/>
      <c r="L145" s="179"/>
      <c r="M145" s="185"/>
      <c r="N145" s="186"/>
      <c r="O145" s="186"/>
      <c r="P145" s="186"/>
      <c r="Q145" s="186"/>
      <c r="R145" s="186"/>
      <c r="S145" s="186"/>
      <c r="T145" s="187"/>
      <c r="AT145" s="188" t="s">
        <v>150</v>
      </c>
      <c r="AU145" s="188" t="s">
        <v>148</v>
      </c>
      <c r="AV145" s="11" t="s">
        <v>83</v>
      </c>
      <c r="AW145" s="11" t="s">
        <v>38</v>
      </c>
      <c r="AX145" s="11" t="s">
        <v>75</v>
      </c>
      <c r="AY145" s="188" t="s">
        <v>139</v>
      </c>
    </row>
    <row r="146" spans="2:51" s="13" customFormat="1" ht="13.5">
      <c r="B146" s="203"/>
      <c r="D146" s="189" t="s">
        <v>150</v>
      </c>
      <c r="E146" s="212" t="s">
        <v>21</v>
      </c>
      <c r="F146" s="213" t="s">
        <v>192</v>
      </c>
      <c r="H146" s="214">
        <v>22.96</v>
      </c>
      <c r="I146" s="207"/>
      <c r="L146" s="203"/>
      <c r="M146" s="208"/>
      <c r="N146" s="209"/>
      <c r="O146" s="209"/>
      <c r="P146" s="209"/>
      <c r="Q146" s="209"/>
      <c r="R146" s="209"/>
      <c r="S146" s="209"/>
      <c r="T146" s="210"/>
      <c r="AT146" s="211" t="s">
        <v>150</v>
      </c>
      <c r="AU146" s="211" t="s">
        <v>148</v>
      </c>
      <c r="AV146" s="13" t="s">
        <v>147</v>
      </c>
      <c r="AW146" s="13" t="s">
        <v>38</v>
      </c>
      <c r="AX146" s="13" t="s">
        <v>39</v>
      </c>
      <c r="AY146" s="211" t="s">
        <v>139</v>
      </c>
    </row>
    <row r="147" spans="2:63" s="10" customFormat="1" ht="21.75" customHeight="1">
      <c r="B147" s="150"/>
      <c r="D147" s="163" t="s">
        <v>74</v>
      </c>
      <c r="E147" s="164" t="s">
        <v>202</v>
      </c>
      <c r="F147" s="164" t="s">
        <v>203</v>
      </c>
      <c r="I147" s="153"/>
      <c r="J147" s="165">
        <f>BK147</f>
        <v>0</v>
      </c>
      <c r="L147" s="150"/>
      <c r="M147" s="155"/>
      <c r="N147" s="156"/>
      <c r="O147" s="156"/>
      <c r="P147" s="157">
        <f>SUM(P148:P155)</f>
        <v>0</v>
      </c>
      <c r="Q147" s="156"/>
      <c r="R147" s="157">
        <f>SUM(R148:R155)</f>
        <v>0</v>
      </c>
      <c r="S147" s="156"/>
      <c r="T147" s="158">
        <f>SUM(T148:T155)</f>
        <v>0</v>
      </c>
      <c r="AR147" s="151" t="s">
        <v>39</v>
      </c>
      <c r="AT147" s="159" t="s">
        <v>74</v>
      </c>
      <c r="AU147" s="159" t="s">
        <v>83</v>
      </c>
      <c r="AY147" s="151" t="s">
        <v>139</v>
      </c>
      <c r="BK147" s="160">
        <f>SUM(BK148:BK155)</f>
        <v>0</v>
      </c>
    </row>
    <row r="148" spans="2:65" s="1" customFormat="1" ht="22.5" customHeight="1">
      <c r="B148" s="166"/>
      <c r="C148" s="167" t="s">
        <v>218</v>
      </c>
      <c r="D148" s="167" t="s">
        <v>143</v>
      </c>
      <c r="E148" s="168" t="s">
        <v>503</v>
      </c>
      <c r="F148" s="169" t="s">
        <v>504</v>
      </c>
      <c r="G148" s="170" t="s">
        <v>182</v>
      </c>
      <c r="H148" s="171">
        <v>21.04</v>
      </c>
      <c r="I148" s="172"/>
      <c r="J148" s="173">
        <f>ROUND(I148*H148,2)</f>
        <v>0</v>
      </c>
      <c r="K148" s="169" t="s">
        <v>160</v>
      </c>
      <c r="L148" s="34"/>
      <c r="M148" s="174" t="s">
        <v>21</v>
      </c>
      <c r="N148" s="175" t="s">
        <v>46</v>
      </c>
      <c r="O148" s="35"/>
      <c r="P148" s="176">
        <f>O148*H148</f>
        <v>0</v>
      </c>
      <c r="Q148" s="176">
        <v>0</v>
      </c>
      <c r="R148" s="176">
        <f>Q148*H148</f>
        <v>0</v>
      </c>
      <c r="S148" s="176">
        <v>0</v>
      </c>
      <c r="T148" s="177">
        <f>S148*H148</f>
        <v>0</v>
      </c>
      <c r="AR148" s="17" t="s">
        <v>147</v>
      </c>
      <c r="AT148" s="17" t="s">
        <v>143</v>
      </c>
      <c r="AU148" s="17" t="s">
        <v>148</v>
      </c>
      <c r="AY148" s="17" t="s">
        <v>139</v>
      </c>
      <c r="BE148" s="178">
        <f>IF(N148="základní",J148,0)</f>
        <v>0</v>
      </c>
      <c r="BF148" s="178">
        <f>IF(N148="snížená",J148,0)</f>
        <v>0</v>
      </c>
      <c r="BG148" s="178">
        <f>IF(N148="zákl. přenesená",J148,0)</f>
        <v>0</v>
      </c>
      <c r="BH148" s="178">
        <f>IF(N148="sníž. přenesená",J148,0)</f>
        <v>0</v>
      </c>
      <c r="BI148" s="178">
        <f>IF(N148="nulová",J148,0)</f>
        <v>0</v>
      </c>
      <c r="BJ148" s="17" t="s">
        <v>39</v>
      </c>
      <c r="BK148" s="178">
        <f>ROUND(I148*H148,2)</f>
        <v>0</v>
      </c>
      <c r="BL148" s="17" t="s">
        <v>147</v>
      </c>
      <c r="BM148" s="17" t="s">
        <v>505</v>
      </c>
    </row>
    <row r="149" spans="2:47" s="1" customFormat="1" ht="40.5">
      <c r="B149" s="34"/>
      <c r="D149" s="189" t="s">
        <v>155</v>
      </c>
      <c r="F149" s="190" t="s">
        <v>506</v>
      </c>
      <c r="I149" s="138"/>
      <c r="L149" s="34"/>
      <c r="M149" s="63"/>
      <c r="N149" s="35"/>
      <c r="O149" s="35"/>
      <c r="P149" s="35"/>
      <c r="Q149" s="35"/>
      <c r="R149" s="35"/>
      <c r="S149" s="35"/>
      <c r="T149" s="64"/>
      <c r="AT149" s="17" t="s">
        <v>155</v>
      </c>
      <c r="AU149" s="17" t="s">
        <v>148</v>
      </c>
    </row>
    <row r="150" spans="2:47" s="1" customFormat="1" ht="189">
      <c r="B150" s="34"/>
      <c r="D150" s="189" t="s">
        <v>163</v>
      </c>
      <c r="F150" s="192" t="s">
        <v>209</v>
      </c>
      <c r="I150" s="138"/>
      <c r="L150" s="34"/>
      <c r="M150" s="63"/>
      <c r="N150" s="35"/>
      <c r="O150" s="35"/>
      <c r="P150" s="35"/>
      <c r="Q150" s="35"/>
      <c r="R150" s="35"/>
      <c r="S150" s="35"/>
      <c r="T150" s="64"/>
      <c r="AT150" s="17" t="s">
        <v>163</v>
      </c>
      <c r="AU150" s="17" t="s">
        <v>148</v>
      </c>
    </row>
    <row r="151" spans="2:51" s="12" customFormat="1" ht="27">
      <c r="B151" s="195"/>
      <c r="D151" s="189" t="s">
        <v>150</v>
      </c>
      <c r="E151" s="196" t="s">
        <v>21</v>
      </c>
      <c r="F151" s="197" t="s">
        <v>507</v>
      </c>
      <c r="H151" s="198" t="s">
        <v>21</v>
      </c>
      <c r="I151" s="199"/>
      <c r="L151" s="195"/>
      <c r="M151" s="200"/>
      <c r="N151" s="201"/>
      <c r="O151" s="201"/>
      <c r="P151" s="201"/>
      <c r="Q151" s="201"/>
      <c r="R151" s="201"/>
      <c r="S151" s="201"/>
      <c r="T151" s="202"/>
      <c r="AT151" s="198" t="s">
        <v>150</v>
      </c>
      <c r="AU151" s="198" t="s">
        <v>148</v>
      </c>
      <c r="AV151" s="12" t="s">
        <v>39</v>
      </c>
      <c r="AW151" s="12" t="s">
        <v>38</v>
      </c>
      <c r="AX151" s="12" t="s">
        <v>75</v>
      </c>
      <c r="AY151" s="198" t="s">
        <v>139</v>
      </c>
    </row>
    <row r="152" spans="2:51" s="11" customFormat="1" ht="13.5">
      <c r="B152" s="179"/>
      <c r="D152" s="180" t="s">
        <v>150</v>
      </c>
      <c r="E152" s="181" t="s">
        <v>21</v>
      </c>
      <c r="F152" s="182" t="s">
        <v>508</v>
      </c>
      <c r="H152" s="183">
        <v>21.04</v>
      </c>
      <c r="I152" s="184"/>
      <c r="L152" s="179"/>
      <c r="M152" s="185"/>
      <c r="N152" s="186"/>
      <c r="O152" s="186"/>
      <c r="P152" s="186"/>
      <c r="Q152" s="186"/>
      <c r="R152" s="186"/>
      <c r="S152" s="186"/>
      <c r="T152" s="187"/>
      <c r="AT152" s="188" t="s">
        <v>150</v>
      </c>
      <c r="AU152" s="188" t="s">
        <v>148</v>
      </c>
      <c r="AV152" s="11" t="s">
        <v>83</v>
      </c>
      <c r="AW152" s="11" t="s">
        <v>38</v>
      </c>
      <c r="AX152" s="11" t="s">
        <v>39</v>
      </c>
      <c r="AY152" s="188" t="s">
        <v>139</v>
      </c>
    </row>
    <row r="153" spans="2:65" s="1" customFormat="1" ht="22.5" customHeight="1">
      <c r="B153" s="166"/>
      <c r="C153" s="167" t="s">
        <v>141</v>
      </c>
      <c r="D153" s="167" t="s">
        <v>143</v>
      </c>
      <c r="E153" s="168" t="s">
        <v>205</v>
      </c>
      <c r="F153" s="169" t="s">
        <v>206</v>
      </c>
      <c r="G153" s="170" t="s">
        <v>182</v>
      </c>
      <c r="H153" s="171">
        <v>22.96</v>
      </c>
      <c r="I153" s="172"/>
      <c r="J153" s="173">
        <f>ROUND(I153*H153,2)</f>
        <v>0</v>
      </c>
      <c r="K153" s="169" t="s">
        <v>160</v>
      </c>
      <c r="L153" s="34"/>
      <c r="M153" s="174" t="s">
        <v>21</v>
      </c>
      <c r="N153" s="175" t="s">
        <v>46</v>
      </c>
      <c r="O153" s="35"/>
      <c r="P153" s="176">
        <f>O153*H153</f>
        <v>0</v>
      </c>
      <c r="Q153" s="176">
        <v>0</v>
      </c>
      <c r="R153" s="176">
        <f>Q153*H153</f>
        <v>0</v>
      </c>
      <c r="S153" s="176">
        <v>0</v>
      </c>
      <c r="T153" s="177">
        <f>S153*H153</f>
        <v>0</v>
      </c>
      <c r="AR153" s="17" t="s">
        <v>147</v>
      </c>
      <c r="AT153" s="17" t="s">
        <v>143</v>
      </c>
      <c r="AU153" s="17" t="s">
        <v>148</v>
      </c>
      <c r="AY153" s="17" t="s">
        <v>139</v>
      </c>
      <c r="BE153" s="178">
        <f>IF(N153="základní",J153,0)</f>
        <v>0</v>
      </c>
      <c r="BF153" s="178">
        <f>IF(N153="snížená",J153,0)</f>
        <v>0</v>
      </c>
      <c r="BG153" s="178">
        <f>IF(N153="zákl. přenesená",J153,0)</f>
        <v>0</v>
      </c>
      <c r="BH153" s="178">
        <f>IF(N153="sníž. přenesená",J153,0)</f>
        <v>0</v>
      </c>
      <c r="BI153" s="178">
        <f>IF(N153="nulová",J153,0)</f>
        <v>0</v>
      </c>
      <c r="BJ153" s="17" t="s">
        <v>39</v>
      </c>
      <c r="BK153" s="178">
        <f>ROUND(I153*H153,2)</f>
        <v>0</v>
      </c>
      <c r="BL153" s="17" t="s">
        <v>147</v>
      </c>
      <c r="BM153" s="17" t="s">
        <v>207</v>
      </c>
    </row>
    <row r="154" spans="2:47" s="1" customFormat="1" ht="40.5">
      <c r="B154" s="34"/>
      <c r="D154" s="189" t="s">
        <v>155</v>
      </c>
      <c r="F154" s="190" t="s">
        <v>208</v>
      </c>
      <c r="I154" s="138"/>
      <c r="L154" s="34"/>
      <c r="M154" s="63"/>
      <c r="N154" s="35"/>
      <c r="O154" s="35"/>
      <c r="P154" s="35"/>
      <c r="Q154" s="35"/>
      <c r="R154" s="35"/>
      <c r="S154" s="35"/>
      <c r="T154" s="64"/>
      <c r="AT154" s="17" t="s">
        <v>155</v>
      </c>
      <c r="AU154" s="17" t="s">
        <v>148</v>
      </c>
    </row>
    <row r="155" spans="2:47" s="1" customFormat="1" ht="189">
      <c r="B155" s="34"/>
      <c r="D155" s="189" t="s">
        <v>163</v>
      </c>
      <c r="F155" s="192" t="s">
        <v>209</v>
      </c>
      <c r="I155" s="138"/>
      <c r="L155" s="34"/>
      <c r="M155" s="63"/>
      <c r="N155" s="35"/>
      <c r="O155" s="35"/>
      <c r="P155" s="35"/>
      <c r="Q155" s="35"/>
      <c r="R155" s="35"/>
      <c r="S155" s="35"/>
      <c r="T155" s="64"/>
      <c r="AT155" s="17" t="s">
        <v>163</v>
      </c>
      <c r="AU155" s="17" t="s">
        <v>148</v>
      </c>
    </row>
    <row r="156" spans="2:63" s="10" customFormat="1" ht="21.75" customHeight="1">
      <c r="B156" s="150"/>
      <c r="D156" s="163" t="s">
        <v>74</v>
      </c>
      <c r="E156" s="164" t="s">
        <v>211</v>
      </c>
      <c r="F156" s="164" t="s">
        <v>212</v>
      </c>
      <c r="I156" s="153"/>
      <c r="J156" s="165">
        <f>BK156</f>
        <v>0</v>
      </c>
      <c r="L156" s="150"/>
      <c r="M156" s="155"/>
      <c r="N156" s="156"/>
      <c r="O156" s="156"/>
      <c r="P156" s="157">
        <f>SUM(P157:P164)</f>
        <v>0</v>
      </c>
      <c r="Q156" s="156"/>
      <c r="R156" s="157">
        <f>SUM(R157:R164)</f>
        <v>0</v>
      </c>
      <c r="S156" s="156"/>
      <c r="T156" s="158">
        <f>SUM(T157:T164)</f>
        <v>0</v>
      </c>
      <c r="AR156" s="151" t="s">
        <v>39</v>
      </c>
      <c r="AT156" s="159" t="s">
        <v>74</v>
      </c>
      <c r="AU156" s="159" t="s">
        <v>83</v>
      </c>
      <c r="AY156" s="151" t="s">
        <v>139</v>
      </c>
      <c r="BK156" s="160">
        <f>SUM(BK157:BK164)</f>
        <v>0</v>
      </c>
    </row>
    <row r="157" spans="2:65" s="1" customFormat="1" ht="22.5" customHeight="1">
      <c r="B157" s="166"/>
      <c r="C157" s="167" t="s">
        <v>236</v>
      </c>
      <c r="D157" s="167" t="s">
        <v>143</v>
      </c>
      <c r="E157" s="168" t="s">
        <v>214</v>
      </c>
      <c r="F157" s="169" t="s">
        <v>215</v>
      </c>
      <c r="G157" s="170" t="s">
        <v>182</v>
      </c>
      <c r="H157" s="171">
        <v>44</v>
      </c>
      <c r="I157" s="172"/>
      <c r="J157" s="173">
        <f>ROUND(I157*H157,2)</f>
        <v>0</v>
      </c>
      <c r="K157" s="169" t="s">
        <v>160</v>
      </c>
      <c r="L157" s="34"/>
      <c r="M157" s="174" t="s">
        <v>21</v>
      </c>
      <c r="N157" s="175" t="s">
        <v>46</v>
      </c>
      <c r="O157" s="35"/>
      <c r="P157" s="176">
        <f>O157*H157</f>
        <v>0</v>
      </c>
      <c r="Q157" s="176">
        <v>0</v>
      </c>
      <c r="R157" s="176">
        <f>Q157*H157</f>
        <v>0</v>
      </c>
      <c r="S157" s="176">
        <v>0</v>
      </c>
      <c r="T157" s="177">
        <f>S157*H157</f>
        <v>0</v>
      </c>
      <c r="AR157" s="17" t="s">
        <v>147</v>
      </c>
      <c r="AT157" s="17" t="s">
        <v>143</v>
      </c>
      <c r="AU157" s="17" t="s">
        <v>148</v>
      </c>
      <c r="AY157" s="17" t="s">
        <v>139</v>
      </c>
      <c r="BE157" s="178">
        <f>IF(N157="základní",J157,0)</f>
        <v>0</v>
      </c>
      <c r="BF157" s="178">
        <f>IF(N157="snížená",J157,0)</f>
        <v>0</v>
      </c>
      <c r="BG157" s="178">
        <f>IF(N157="zákl. přenesená",J157,0)</f>
        <v>0</v>
      </c>
      <c r="BH157" s="178">
        <f>IF(N157="sníž. přenesená",J157,0)</f>
        <v>0</v>
      </c>
      <c r="BI157" s="178">
        <f>IF(N157="nulová",J157,0)</f>
        <v>0</v>
      </c>
      <c r="BJ157" s="17" t="s">
        <v>39</v>
      </c>
      <c r="BK157" s="178">
        <f>ROUND(I157*H157,2)</f>
        <v>0</v>
      </c>
      <c r="BL157" s="17" t="s">
        <v>147</v>
      </c>
      <c r="BM157" s="17" t="s">
        <v>216</v>
      </c>
    </row>
    <row r="158" spans="2:47" s="1" customFormat="1" ht="13.5">
      <c r="B158" s="34"/>
      <c r="D158" s="189" t="s">
        <v>155</v>
      </c>
      <c r="F158" s="190" t="s">
        <v>215</v>
      </c>
      <c r="I158" s="138"/>
      <c r="L158" s="34"/>
      <c r="M158" s="63"/>
      <c r="N158" s="35"/>
      <c r="O158" s="35"/>
      <c r="P158" s="35"/>
      <c r="Q158" s="35"/>
      <c r="R158" s="35"/>
      <c r="S158" s="35"/>
      <c r="T158" s="64"/>
      <c r="AT158" s="17" t="s">
        <v>155</v>
      </c>
      <c r="AU158" s="17" t="s">
        <v>148</v>
      </c>
    </row>
    <row r="159" spans="2:47" s="1" customFormat="1" ht="310.5">
      <c r="B159" s="34"/>
      <c r="D159" s="189" t="s">
        <v>163</v>
      </c>
      <c r="F159" s="192" t="s">
        <v>217</v>
      </c>
      <c r="I159" s="138"/>
      <c r="L159" s="34"/>
      <c r="M159" s="63"/>
      <c r="N159" s="35"/>
      <c r="O159" s="35"/>
      <c r="P159" s="35"/>
      <c r="Q159" s="35"/>
      <c r="R159" s="35"/>
      <c r="S159" s="35"/>
      <c r="T159" s="64"/>
      <c r="AT159" s="17" t="s">
        <v>163</v>
      </c>
      <c r="AU159" s="17" t="s">
        <v>148</v>
      </c>
    </row>
    <row r="160" spans="2:51" s="11" customFormat="1" ht="13.5">
      <c r="B160" s="179"/>
      <c r="D160" s="180" t="s">
        <v>150</v>
      </c>
      <c r="E160" s="181" t="s">
        <v>21</v>
      </c>
      <c r="F160" s="182" t="s">
        <v>509</v>
      </c>
      <c r="H160" s="183">
        <v>44</v>
      </c>
      <c r="I160" s="184"/>
      <c r="L160" s="179"/>
      <c r="M160" s="185"/>
      <c r="N160" s="186"/>
      <c r="O160" s="186"/>
      <c r="P160" s="186"/>
      <c r="Q160" s="186"/>
      <c r="R160" s="186"/>
      <c r="S160" s="186"/>
      <c r="T160" s="187"/>
      <c r="AT160" s="188" t="s">
        <v>150</v>
      </c>
      <c r="AU160" s="188" t="s">
        <v>148</v>
      </c>
      <c r="AV160" s="11" t="s">
        <v>83</v>
      </c>
      <c r="AW160" s="11" t="s">
        <v>38</v>
      </c>
      <c r="AX160" s="11" t="s">
        <v>39</v>
      </c>
      <c r="AY160" s="188" t="s">
        <v>139</v>
      </c>
    </row>
    <row r="161" spans="2:65" s="1" customFormat="1" ht="22.5" customHeight="1">
      <c r="B161" s="166"/>
      <c r="C161" s="167" t="s">
        <v>177</v>
      </c>
      <c r="D161" s="167" t="s">
        <v>143</v>
      </c>
      <c r="E161" s="168" t="s">
        <v>219</v>
      </c>
      <c r="F161" s="169" t="s">
        <v>220</v>
      </c>
      <c r="G161" s="170" t="s">
        <v>221</v>
      </c>
      <c r="H161" s="171">
        <v>41.328</v>
      </c>
      <c r="I161" s="172"/>
      <c r="J161" s="173">
        <f>ROUND(I161*H161,2)</f>
        <v>0</v>
      </c>
      <c r="K161" s="169" t="s">
        <v>160</v>
      </c>
      <c r="L161" s="34"/>
      <c r="M161" s="174" t="s">
        <v>21</v>
      </c>
      <c r="N161" s="175" t="s">
        <v>46</v>
      </c>
      <c r="O161" s="35"/>
      <c r="P161" s="176">
        <f>O161*H161</f>
        <v>0</v>
      </c>
      <c r="Q161" s="176">
        <v>0</v>
      </c>
      <c r="R161" s="176">
        <f>Q161*H161</f>
        <v>0</v>
      </c>
      <c r="S161" s="176">
        <v>0</v>
      </c>
      <c r="T161" s="177">
        <f>S161*H161</f>
        <v>0</v>
      </c>
      <c r="AR161" s="17" t="s">
        <v>147</v>
      </c>
      <c r="AT161" s="17" t="s">
        <v>143</v>
      </c>
      <c r="AU161" s="17" t="s">
        <v>148</v>
      </c>
      <c r="AY161" s="17" t="s">
        <v>139</v>
      </c>
      <c r="BE161" s="178">
        <f>IF(N161="základní",J161,0)</f>
        <v>0</v>
      </c>
      <c r="BF161" s="178">
        <f>IF(N161="snížená",J161,0)</f>
        <v>0</v>
      </c>
      <c r="BG161" s="178">
        <f>IF(N161="zákl. přenesená",J161,0)</f>
        <v>0</v>
      </c>
      <c r="BH161" s="178">
        <f>IF(N161="sníž. přenesená",J161,0)</f>
        <v>0</v>
      </c>
      <c r="BI161" s="178">
        <f>IF(N161="nulová",J161,0)</f>
        <v>0</v>
      </c>
      <c r="BJ161" s="17" t="s">
        <v>39</v>
      </c>
      <c r="BK161" s="178">
        <f>ROUND(I161*H161,2)</f>
        <v>0</v>
      </c>
      <c r="BL161" s="17" t="s">
        <v>147</v>
      </c>
      <c r="BM161" s="17" t="s">
        <v>222</v>
      </c>
    </row>
    <row r="162" spans="2:47" s="1" customFormat="1" ht="13.5">
      <c r="B162" s="34"/>
      <c r="D162" s="189" t="s">
        <v>155</v>
      </c>
      <c r="F162" s="190" t="s">
        <v>223</v>
      </c>
      <c r="I162" s="138"/>
      <c r="L162" s="34"/>
      <c r="M162" s="63"/>
      <c r="N162" s="35"/>
      <c r="O162" s="35"/>
      <c r="P162" s="35"/>
      <c r="Q162" s="35"/>
      <c r="R162" s="35"/>
      <c r="S162" s="35"/>
      <c r="T162" s="64"/>
      <c r="AT162" s="17" t="s">
        <v>155</v>
      </c>
      <c r="AU162" s="17" t="s">
        <v>148</v>
      </c>
    </row>
    <row r="163" spans="2:47" s="1" customFormat="1" ht="310.5">
      <c r="B163" s="34"/>
      <c r="D163" s="189" t="s">
        <v>163</v>
      </c>
      <c r="F163" s="192" t="s">
        <v>217</v>
      </c>
      <c r="I163" s="138"/>
      <c r="L163" s="34"/>
      <c r="M163" s="63"/>
      <c r="N163" s="35"/>
      <c r="O163" s="35"/>
      <c r="P163" s="35"/>
      <c r="Q163" s="35"/>
      <c r="R163" s="35"/>
      <c r="S163" s="35"/>
      <c r="T163" s="64"/>
      <c r="AT163" s="17" t="s">
        <v>163</v>
      </c>
      <c r="AU163" s="17" t="s">
        <v>148</v>
      </c>
    </row>
    <row r="164" spans="2:51" s="11" customFormat="1" ht="13.5">
      <c r="B164" s="179"/>
      <c r="D164" s="189" t="s">
        <v>150</v>
      </c>
      <c r="E164" s="188" t="s">
        <v>21</v>
      </c>
      <c r="F164" s="193" t="s">
        <v>510</v>
      </c>
      <c r="H164" s="194">
        <v>41.328</v>
      </c>
      <c r="I164" s="184"/>
      <c r="L164" s="179"/>
      <c r="M164" s="185"/>
      <c r="N164" s="186"/>
      <c r="O164" s="186"/>
      <c r="P164" s="186"/>
      <c r="Q164" s="186"/>
      <c r="R164" s="186"/>
      <c r="S164" s="186"/>
      <c r="T164" s="187"/>
      <c r="AT164" s="188" t="s">
        <v>150</v>
      </c>
      <c r="AU164" s="188" t="s">
        <v>148</v>
      </c>
      <c r="AV164" s="11" t="s">
        <v>83</v>
      </c>
      <c r="AW164" s="11" t="s">
        <v>38</v>
      </c>
      <c r="AX164" s="11" t="s">
        <v>39</v>
      </c>
      <c r="AY164" s="188" t="s">
        <v>139</v>
      </c>
    </row>
    <row r="165" spans="2:63" s="10" customFormat="1" ht="21.75" customHeight="1">
      <c r="B165" s="150"/>
      <c r="D165" s="163" t="s">
        <v>74</v>
      </c>
      <c r="E165" s="164" t="s">
        <v>225</v>
      </c>
      <c r="F165" s="164" t="s">
        <v>226</v>
      </c>
      <c r="I165" s="153"/>
      <c r="J165" s="165">
        <f>BK165</f>
        <v>0</v>
      </c>
      <c r="L165" s="150"/>
      <c r="M165" s="155"/>
      <c r="N165" s="156"/>
      <c r="O165" s="156"/>
      <c r="P165" s="157">
        <f>SUM(P166:P173)</f>
        <v>0</v>
      </c>
      <c r="Q165" s="156"/>
      <c r="R165" s="157">
        <f>SUM(R166:R173)</f>
        <v>0</v>
      </c>
      <c r="S165" s="156"/>
      <c r="T165" s="158">
        <f>SUM(T166:T173)</f>
        <v>0</v>
      </c>
      <c r="AR165" s="151" t="s">
        <v>39</v>
      </c>
      <c r="AT165" s="159" t="s">
        <v>74</v>
      </c>
      <c r="AU165" s="159" t="s">
        <v>83</v>
      </c>
      <c r="AY165" s="151" t="s">
        <v>139</v>
      </c>
      <c r="BK165" s="160">
        <f>SUM(BK166:BK173)</f>
        <v>0</v>
      </c>
    </row>
    <row r="166" spans="2:65" s="1" customFormat="1" ht="22.5" customHeight="1">
      <c r="B166" s="166"/>
      <c r="C166" s="167" t="s">
        <v>248</v>
      </c>
      <c r="D166" s="167" t="s">
        <v>143</v>
      </c>
      <c r="E166" s="168" t="s">
        <v>511</v>
      </c>
      <c r="F166" s="169" t="s">
        <v>512</v>
      </c>
      <c r="G166" s="170" t="s">
        <v>146</v>
      </c>
      <c r="H166" s="171">
        <v>105.2</v>
      </c>
      <c r="I166" s="172"/>
      <c r="J166" s="173">
        <f>ROUND(I166*H166,2)</f>
        <v>0</v>
      </c>
      <c r="K166" s="169" t="s">
        <v>160</v>
      </c>
      <c r="L166" s="34"/>
      <c r="M166" s="174" t="s">
        <v>21</v>
      </c>
      <c r="N166" s="175" t="s">
        <v>46</v>
      </c>
      <c r="O166" s="35"/>
      <c r="P166" s="176">
        <f>O166*H166</f>
        <v>0</v>
      </c>
      <c r="Q166" s="176">
        <v>0</v>
      </c>
      <c r="R166" s="176">
        <f>Q166*H166</f>
        <v>0</v>
      </c>
      <c r="S166" s="176">
        <v>0</v>
      </c>
      <c r="T166" s="177">
        <f>S166*H166</f>
        <v>0</v>
      </c>
      <c r="AR166" s="17" t="s">
        <v>147</v>
      </c>
      <c r="AT166" s="17" t="s">
        <v>143</v>
      </c>
      <c r="AU166" s="17" t="s">
        <v>148</v>
      </c>
      <c r="AY166" s="17" t="s">
        <v>139</v>
      </c>
      <c r="BE166" s="178">
        <f>IF(N166="základní",J166,0)</f>
        <v>0</v>
      </c>
      <c r="BF166" s="178">
        <f>IF(N166="snížená",J166,0)</f>
        <v>0</v>
      </c>
      <c r="BG166" s="178">
        <f>IF(N166="zákl. přenesená",J166,0)</f>
        <v>0</v>
      </c>
      <c r="BH166" s="178">
        <f>IF(N166="sníž. přenesená",J166,0)</f>
        <v>0</v>
      </c>
      <c r="BI166" s="178">
        <f>IF(N166="nulová",J166,0)</f>
        <v>0</v>
      </c>
      <c r="BJ166" s="17" t="s">
        <v>39</v>
      </c>
      <c r="BK166" s="178">
        <f>ROUND(I166*H166,2)</f>
        <v>0</v>
      </c>
      <c r="BL166" s="17" t="s">
        <v>147</v>
      </c>
      <c r="BM166" s="17" t="s">
        <v>513</v>
      </c>
    </row>
    <row r="167" spans="2:47" s="1" customFormat="1" ht="27">
      <c r="B167" s="34"/>
      <c r="D167" s="189" t="s">
        <v>155</v>
      </c>
      <c r="F167" s="190" t="s">
        <v>514</v>
      </c>
      <c r="I167" s="138"/>
      <c r="L167" s="34"/>
      <c r="M167" s="63"/>
      <c r="N167" s="35"/>
      <c r="O167" s="35"/>
      <c r="P167" s="35"/>
      <c r="Q167" s="35"/>
      <c r="R167" s="35"/>
      <c r="S167" s="35"/>
      <c r="T167" s="64"/>
      <c r="AT167" s="17" t="s">
        <v>155</v>
      </c>
      <c r="AU167" s="17" t="s">
        <v>148</v>
      </c>
    </row>
    <row r="168" spans="2:47" s="1" customFormat="1" ht="121.5">
      <c r="B168" s="34"/>
      <c r="D168" s="189" t="s">
        <v>163</v>
      </c>
      <c r="F168" s="192" t="s">
        <v>515</v>
      </c>
      <c r="I168" s="138"/>
      <c r="L168" s="34"/>
      <c r="M168" s="63"/>
      <c r="N168" s="35"/>
      <c r="O168" s="35"/>
      <c r="P168" s="35"/>
      <c r="Q168" s="35"/>
      <c r="R168" s="35"/>
      <c r="S168" s="35"/>
      <c r="T168" s="64"/>
      <c r="AT168" s="17" t="s">
        <v>163</v>
      </c>
      <c r="AU168" s="17" t="s">
        <v>148</v>
      </c>
    </row>
    <row r="169" spans="2:51" s="11" customFormat="1" ht="13.5">
      <c r="B169" s="179"/>
      <c r="D169" s="180" t="s">
        <v>150</v>
      </c>
      <c r="E169" s="181" t="s">
        <v>21</v>
      </c>
      <c r="F169" s="182" t="s">
        <v>516</v>
      </c>
      <c r="H169" s="183">
        <v>105.2</v>
      </c>
      <c r="I169" s="184"/>
      <c r="L169" s="179"/>
      <c r="M169" s="185"/>
      <c r="N169" s="186"/>
      <c r="O169" s="186"/>
      <c r="P169" s="186"/>
      <c r="Q169" s="186"/>
      <c r="R169" s="186"/>
      <c r="S169" s="186"/>
      <c r="T169" s="187"/>
      <c r="AT169" s="188" t="s">
        <v>150</v>
      </c>
      <c r="AU169" s="188" t="s">
        <v>148</v>
      </c>
      <c r="AV169" s="11" t="s">
        <v>83</v>
      </c>
      <c r="AW169" s="11" t="s">
        <v>38</v>
      </c>
      <c r="AX169" s="11" t="s">
        <v>39</v>
      </c>
      <c r="AY169" s="188" t="s">
        <v>139</v>
      </c>
    </row>
    <row r="170" spans="2:65" s="1" customFormat="1" ht="22.5" customHeight="1">
      <c r="B170" s="166"/>
      <c r="C170" s="167" t="s">
        <v>8</v>
      </c>
      <c r="D170" s="167" t="s">
        <v>143</v>
      </c>
      <c r="E170" s="168" t="s">
        <v>227</v>
      </c>
      <c r="F170" s="169" t="s">
        <v>228</v>
      </c>
      <c r="G170" s="170" t="s">
        <v>146</v>
      </c>
      <c r="H170" s="171">
        <v>990.9</v>
      </c>
      <c r="I170" s="172"/>
      <c r="J170" s="173">
        <f>ROUND(I170*H170,2)</f>
        <v>0</v>
      </c>
      <c r="K170" s="169" t="s">
        <v>160</v>
      </c>
      <c r="L170" s="34"/>
      <c r="M170" s="174" t="s">
        <v>21</v>
      </c>
      <c r="N170" s="175" t="s">
        <v>46</v>
      </c>
      <c r="O170" s="35"/>
      <c r="P170" s="176">
        <f>O170*H170</f>
        <v>0</v>
      </c>
      <c r="Q170" s="176">
        <v>0</v>
      </c>
      <c r="R170" s="176">
        <f>Q170*H170</f>
        <v>0</v>
      </c>
      <c r="S170" s="176">
        <v>0</v>
      </c>
      <c r="T170" s="177">
        <f>S170*H170</f>
        <v>0</v>
      </c>
      <c r="AR170" s="17" t="s">
        <v>147</v>
      </c>
      <c r="AT170" s="17" t="s">
        <v>143</v>
      </c>
      <c r="AU170" s="17" t="s">
        <v>148</v>
      </c>
      <c r="AY170" s="17" t="s">
        <v>139</v>
      </c>
      <c r="BE170" s="178">
        <f>IF(N170="základní",J170,0)</f>
        <v>0</v>
      </c>
      <c r="BF170" s="178">
        <f>IF(N170="snížená",J170,0)</f>
        <v>0</v>
      </c>
      <c r="BG170" s="178">
        <f>IF(N170="zákl. přenesená",J170,0)</f>
        <v>0</v>
      </c>
      <c r="BH170" s="178">
        <f>IF(N170="sníž. přenesená",J170,0)</f>
        <v>0</v>
      </c>
      <c r="BI170" s="178">
        <f>IF(N170="nulová",J170,0)</f>
        <v>0</v>
      </c>
      <c r="BJ170" s="17" t="s">
        <v>39</v>
      </c>
      <c r="BK170" s="178">
        <f>ROUND(I170*H170,2)</f>
        <v>0</v>
      </c>
      <c r="BL170" s="17" t="s">
        <v>147</v>
      </c>
      <c r="BM170" s="17" t="s">
        <v>229</v>
      </c>
    </row>
    <row r="171" spans="2:47" s="1" customFormat="1" ht="13.5">
      <c r="B171" s="34"/>
      <c r="D171" s="189" t="s">
        <v>155</v>
      </c>
      <c r="F171" s="190" t="s">
        <v>230</v>
      </c>
      <c r="I171" s="138"/>
      <c r="L171" s="34"/>
      <c r="M171" s="63"/>
      <c r="N171" s="35"/>
      <c r="O171" s="35"/>
      <c r="P171" s="35"/>
      <c r="Q171" s="35"/>
      <c r="R171" s="35"/>
      <c r="S171" s="35"/>
      <c r="T171" s="64"/>
      <c r="AT171" s="17" t="s">
        <v>155</v>
      </c>
      <c r="AU171" s="17" t="s">
        <v>148</v>
      </c>
    </row>
    <row r="172" spans="2:47" s="1" customFormat="1" ht="162">
      <c r="B172" s="34"/>
      <c r="D172" s="189" t="s">
        <v>163</v>
      </c>
      <c r="F172" s="192" t="s">
        <v>231</v>
      </c>
      <c r="I172" s="138"/>
      <c r="L172" s="34"/>
      <c r="M172" s="63"/>
      <c r="N172" s="35"/>
      <c r="O172" s="35"/>
      <c r="P172" s="35"/>
      <c r="Q172" s="35"/>
      <c r="R172" s="35"/>
      <c r="S172" s="35"/>
      <c r="T172" s="64"/>
      <c r="AT172" s="17" t="s">
        <v>163</v>
      </c>
      <c r="AU172" s="17" t="s">
        <v>148</v>
      </c>
    </row>
    <row r="173" spans="2:51" s="11" customFormat="1" ht="13.5">
      <c r="B173" s="179"/>
      <c r="D173" s="189" t="s">
        <v>150</v>
      </c>
      <c r="E173" s="188" t="s">
        <v>21</v>
      </c>
      <c r="F173" s="193" t="s">
        <v>490</v>
      </c>
      <c r="H173" s="194">
        <v>990.9</v>
      </c>
      <c r="I173" s="184"/>
      <c r="L173" s="179"/>
      <c r="M173" s="185"/>
      <c r="N173" s="186"/>
      <c r="O173" s="186"/>
      <c r="P173" s="186"/>
      <c r="Q173" s="186"/>
      <c r="R173" s="186"/>
      <c r="S173" s="186"/>
      <c r="T173" s="187"/>
      <c r="AT173" s="188" t="s">
        <v>150</v>
      </c>
      <c r="AU173" s="188" t="s">
        <v>148</v>
      </c>
      <c r="AV173" s="11" t="s">
        <v>83</v>
      </c>
      <c r="AW173" s="11" t="s">
        <v>38</v>
      </c>
      <c r="AX173" s="11" t="s">
        <v>39</v>
      </c>
      <c r="AY173" s="188" t="s">
        <v>139</v>
      </c>
    </row>
    <row r="174" spans="2:63" s="10" customFormat="1" ht="29.25" customHeight="1">
      <c r="B174" s="150"/>
      <c r="D174" s="151" t="s">
        <v>74</v>
      </c>
      <c r="E174" s="161" t="s">
        <v>83</v>
      </c>
      <c r="F174" s="161" t="s">
        <v>234</v>
      </c>
      <c r="I174" s="153"/>
      <c r="J174" s="162">
        <f>BK174</f>
        <v>0</v>
      </c>
      <c r="L174" s="150"/>
      <c r="M174" s="155"/>
      <c r="N174" s="156"/>
      <c r="O174" s="156"/>
      <c r="P174" s="157">
        <f>P175+P186</f>
        <v>0</v>
      </c>
      <c r="Q174" s="156"/>
      <c r="R174" s="157">
        <f>R175+R186</f>
        <v>82.17487533</v>
      </c>
      <c r="S174" s="156"/>
      <c r="T174" s="158">
        <f>T175+T186</f>
        <v>0</v>
      </c>
      <c r="AR174" s="151" t="s">
        <v>39</v>
      </c>
      <c r="AT174" s="159" t="s">
        <v>74</v>
      </c>
      <c r="AU174" s="159" t="s">
        <v>39</v>
      </c>
      <c r="AY174" s="151" t="s">
        <v>139</v>
      </c>
      <c r="BK174" s="160">
        <f>BK175+BK186</f>
        <v>0</v>
      </c>
    </row>
    <row r="175" spans="2:63" s="10" customFormat="1" ht="14.25" customHeight="1">
      <c r="B175" s="150"/>
      <c r="D175" s="163" t="s">
        <v>74</v>
      </c>
      <c r="E175" s="164" t="s">
        <v>7</v>
      </c>
      <c r="F175" s="164" t="s">
        <v>235</v>
      </c>
      <c r="I175" s="153"/>
      <c r="J175" s="165">
        <f>BK175</f>
        <v>0</v>
      </c>
      <c r="L175" s="150"/>
      <c r="M175" s="155"/>
      <c r="N175" s="156"/>
      <c r="O175" s="156"/>
      <c r="P175" s="157">
        <f>SUM(P176:P185)</f>
        <v>0</v>
      </c>
      <c r="Q175" s="156"/>
      <c r="R175" s="157">
        <f>SUM(R176:R185)</f>
        <v>64.94355900000001</v>
      </c>
      <c r="S175" s="156"/>
      <c r="T175" s="158">
        <f>SUM(T176:T185)</f>
        <v>0</v>
      </c>
      <c r="AR175" s="151" t="s">
        <v>39</v>
      </c>
      <c r="AT175" s="159" t="s">
        <v>74</v>
      </c>
      <c r="AU175" s="159" t="s">
        <v>83</v>
      </c>
      <c r="AY175" s="151" t="s">
        <v>139</v>
      </c>
      <c r="BK175" s="160">
        <f>SUM(BK176:BK185)</f>
        <v>0</v>
      </c>
    </row>
    <row r="176" spans="2:65" s="1" customFormat="1" ht="31.5" customHeight="1">
      <c r="B176" s="166"/>
      <c r="C176" s="167" t="s">
        <v>202</v>
      </c>
      <c r="D176" s="167" t="s">
        <v>143</v>
      </c>
      <c r="E176" s="168" t="s">
        <v>517</v>
      </c>
      <c r="F176" s="169" t="s">
        <v>518</v>
      </c>
      <c r="G176" s="170" t="s">
        <v>182</v>
      </c>
      <c r="H176" s="171">
        <v>14.64</v>
      </c>
      <c r="I176" s="172"/>
      <c r="J176" s="173">
        <f>ROUND(I176*H176,2)</f>
        <v>0</v>
      </c>
      <c r="K176" s="169" t="s">
        <v>160</v>
      </c>
      <c r="L176" s="34"/>
      <c r="M176" s="174" t="s">
        <v>21</v>
      </c>
      <c r="N176" s="175" t="s">
        <v>46</v>
      </c>
      <c r="O176" s="35"/>
      <c r="P176" s="176">
        <f>O176*H176</f>
        <v>0</v>
      </c>
      <c r="Q176" s="176">
        <v>1.665</v>
      </c>
      <c r="R176" s="176">
        <f>Q176*H176</f>
        <v>24.375600000000002</v>
      </c>
      <c r="S176" s="176">
        <v>0</v>
      </c>
      <c r="T176" s="177">
        <f>S176*H176</f>
        <v>0</v>
      </c>
      <c r="AR176" s="17" t="s">
        <v>147</v>
      </c>
      <c r="AT176" s="17" t="s">
        <v>143</v>
      </c>
      <c r="AU176" s="17" t="s">
        <v>148</v>
      </c>
      <c r="AY176" s="17" t="s">
        <v>139</v>
      </c>
      <c r="BE176" s="178">
        <f>IF(N176="základní",J176,0)</f>
        <v>0</v>
      </c>
      <c r="BF176" s="178">
        <f>IF(N176="snížená",J176,0)</f>
        <v>0</v>
      </c>
      <c r="BG176" s="178">
        <f>IF(N176="zákl. přenesená",J176,0)</f>
        <v>0</v>
      </c>
      <c r="BH176" s="178">
        <f>IF(N176="sníž. přenesená",J176,0)</f>
        <v>0</v>
      </c>
      <c r="BI176" s="178">
        <f>IF(N176="nulová",J176,0)</f>
        <v>0</v>
      </c>
      <c r="BJ176" s="17" t="s">
        <v>39</v>
      </c>
      <c r="BK176" s="178">
        <f>ROUND(I176*H176,2)</f>
        <v>0</v>
      </c>
      <c r="BL176" s="17" t="s">
        <v>147</v>
      </c>
      <c r="BM176" s="17" t="s">
        <v>519</v>
      </c>
    </row>
    <row r="177" spans="2:47" s="1" customFormat="1" ht="13.5">
      <c r="B177" s="34"/>
      <c r="D177" s="189" t="s">
        <v>155</v>
      </c>
      <c r="F177" s="190" t="s">
        <v>518</v>
      </c>
      <c r="I177" s="138"/>
      <c r="L177" s="34"/>
      <c r="M177" s="63"/>
      <c r="N177" s="35"/>
      <c r="O177" s="35"/>
      <c r="P177" s="35"/>
      <c r="Q177" s="35"/>
      <c r="R177" s="35"/>
      <c r="S177" s="35"/>
      <c r="T177" s="64"/>
      <c r="AT177" s="17" t="s">
        <v>155</v>
      </c>
      <c r="AU177" s="17" t="s">
        <v>148</v>
      </c>
    </row>
    <row r="178" spans="2:51" s="11" customFormat="1" ht="13.5">
      <c r="B178" s="179"/>
      <c r="D178" s="180" t="s">
        <v>150</v>
      </c>
      <c r="E178" s="181" t="s">
        <v>21</v>
      </c>
      <c r="F178" s="182" t="s">
        <v>520</v>
      </c>
      <c r="H178" s="183">
        <v>14.64</v>
      </c>
      <c r="I178" s="184"/>
      <c r="L178" s="179"/>
      <c r="M178" s="185"/>
      <c r="N178" s="186"/>
      <c r="O178" s="186"/>
      <c r="P178" s="186"/>
      <c r="Q178" s="186"/>
      <c r="R178" s="186"/>
      <c r="S178" s="186"/>
      <c r="T178" s="187"/>
      <c r="AT178" s="188" t="s">
        <v>150</v>
      </c>
      <c r="AU178" s="188" t="s">
        <v>148</v>
      </c>
      <c r="AV178" s="11" t="s">
        <v>83</v>
      </c>
      <c r="AW178" s="11" t="s">
        <v>38</v>
      </c>
      <c r="AX178" s="11" t="s">
        <v>39</v>
      </c>
      <c r="AY178" s="188" t="s">
        <v>139</v>
      </c>
    </row>
    <row r="179" spans="2:65" s="1" customFormat="1" ht="31.5" customHeight="1">
      <c r="B179" s="166"/>
      <c r="C179" s="167" t="s">
        <v>211</v>
      </c>
      <c r="D179" s="167" t="s">
        <v>143</v>
      </c>
      <c r="E179" s="168" t="s">
        <v>237</v>
      </c>
      <c r="F179" s="169" t="s">
        <v>238</v>
      </c>
      <c r="G179" s="170" t="s">
        <v>172</v>
      </c>
      <c r="H179" s="171">
        <v>167.4</v>
      </c>
      <c r="I179" s="172"/>
      <c r="J179" s="173">
        <f>ROUND(I179*H179,2)</f>
        <v>0</v>
      </c>
      <c r="K179" s="169" t="s">
        <v>160</v>
      </c>
      <c r="L179" s="34"/>
      <c r="M179" s="174" t="s">
        <v>21</v>
      </c>
      <c r="N179" s="175" t="s">
        <v>46</v>
      </c>
      <c r="O179" s="35"/>
      <c r="P179" s="176">
        <f>O179*H179</f>
        <v>0</v>
      </c>
      <c r="Q179" s="176">
        <v>0.22657</v>
      </c>
      <c r="R179" s="176">
        <f>Q179*H179</f>
        <v>37.927818</v>
      </c>
      <c r="S179" s="176">
        <v>0</v>
      </c>
      <c r="T179" s="177">
        <f>S179*H179</f>
        <v>0</v>
      </c>
      <c r="AR179" s="17" t="s">
        <v>147</v>
      </c>
      <c r="AT179" s="17" t="s">
        <v>143</v>
      </c>
      <c r="AU179" s="17" t="s">
        <v>148</v>
      </c>
      <c r="AY179" s="17" t="s">
        <v>139</v>
      </c>
      <c r="BE179" s="178">
        <f>IF(N179="základní",J179,0)</f>
        <v>0</v>
      </c>
      <c r="BF179" s="178">
        <f>IF(N179="snížená",J179,0)</f>
        <v>0</v>
      </c>
      <c r="BG179" s="178">
        <f>IF(N179="zákl. přenesená",J179,0)</f>
        <v>0</v>
      </c>
      <c r="BH179" s="178">
        <f>IF(N179="sníž. přenesená",J179,0)</f>
        <v>0</v>
      </c>
      <c r="BI179" s="178">
        <f>IF(N179="nulová",J179,0)</f>
        <v>0</v>
      </c>
      <c r="BJ179" s="17" t="s">
        <v>39</v>
      </c>
      <c r="BK179" s="178">
        <f>ROUND(I179*H179,2)</f>
        <v>0</v>
      </c>
      <c r="BL179" s="17" t="s">
        <v>147</v>
      </c>
      <c r="BM179" s="17" t="s">
        <v>239</v>
      </c>
    </row>
    <row r="180" spans="2:47" s="1" customFormat="1" ht="40.5">
      <c r="B180" s="34"/>
      <c r="D180" s="189" t="s">
        <v>155</v>
      </c>
      <c r="F180" s="190" t="s">
        <v>240</v>
      </c>
      <c r="I180" s="138"/>
      <c r="L180" s="34"/>
      <c r="M180" s="63"/>
      <c r="N180" s="35"/>
      <c r="O180" s="35"/>
      <c r="P180" s="35"/>
      <c r="Q180" s="35"/>
      <c r="R180" s="35"/>
      <c r="S180" s="35"/>
      <c r="T180" s="64"/>
      <c r="AT180" s="17" t="s">
        <v>155</v>
      </c>
      <c r="AU180" s="17" t="s">
        <v>148</v>
      </c>
    </row>
    <row r="181" spans="2:51" s="11" customFormat="1" ht="13.5">
      <c r="B181" s="179"/>
      <c r="D181" s="180" t="s">
        <v>150</v>
      </c>
      <c r="E181" s="181" t="s">
        <v>21</v>
      </c>
      <c r="F181" s="182" t="s">
        <v>521</v>
      </c>
      <c r="H181" s="183">
        <v>167.4</v>
      </c>
      <c r="I181" s="184"/>
      <c r="L181" s="179"/>
      <c r="M181" s="185"/>
      <c r="N181" s="186"/>
      <c r="O181" s="186"/>
      <c r="P181" s="186"/>
      <c r="Q181" s="186"/>
      <c r="R181" s="186"/>
      <c r="S181" s="186"/>
      <c r="T181" s="187"/>
      <c r="AT181" s="188" t="s">
        <v>150</v>
      </c>
      <c r="AU181" s="188" t="s">
        <v>148</v>
      </c>
      <c r="AV181" s="11" t="s">
        <v>83</v>
      </c>
      <c r="AW181" s="11" t="s">
        <v>38</v>
      </c>
      <c r="AX181" s="11" t="s">
        <v>39</v>
      </c>
      <c r="AY181" s="188" t="s">
        <v>139</v>
      </c>
    </row>
    <row r="182" spans="2:65" s="1" customFormat="1" ht="31.5" customHeight="1">
      <c r="B182" s="166"/>
      <c r="C182" s="167" t="s">
        <v>225</v>
      </c>
      <c r="D182" s="167" t="s">
        <v>143</v>
      </c>
      <c r="E182" s="168" t="s">
        <v>242</v>
      </c>
      <c r="F182" s="169" t="s">
        <v>243</v>
      </c>
      <c r="G182" s="170" t="s">
        <v>172</v>
      </c>
      <c r="H182" s="171">
        <v>11.45</v>
      </c>
      <c r="I182" s="172"/>
      <c r="J182" s="173">
        <f>ROUND(I182*H182,2)</f>
        <v>0</v>
      </c>
      <c r="K182" s="169" t="s">
        <v>160</v>
      </c>
      <c r="L182" s="34"/>
      <c r="M182" s="174" t="s">
        <v>21</v>
      </c>
      <c r="N182" s="175" t="s">
        <v>46</v>
      </c>
      <c r="O182" s="35"/>
      <c r="P182" s="176">
        <f>O182*H182</f>
        <v>0</v>
      </c>
      <c r="Q182" s="176">
        <v>0.23058</v>
      </c>
      <c r="R182" s="176">
        <f>Q182*H182</f>
        <v>2.640141</v>
      </c>
      <c r="S182" s="176">
        <v>0</v>
      </c>
      <c r="T182" s="177">
        <f>S182*H182</f>
        <v>0</v>
      </c>
      <c r="AR182" s="17" t="s">
        <v>147</v>
      </c>
      <c r="AT182" s="17" t="s">
        <v>143</v>
      </c>
      <c r="AU182" s="17" t="s">
        <v>148</v>
      </c>
      <c r="AY182" s="17" t="s">
        <v>139</v>
      </c>
      <c r="BE182" s="178">
        <f>IF(N182="základní",J182,0)</f>
        <v>0</v>
      </c>
      <c r="BF182" s="178">
        <f>IF(N182="snížená",J182,0)</f>
        <v>0</v>
      </c>
      <c r="BG182" s="178">
        <f>IF(N182="zákl. přenesená",J182,0)</f>
        <v>0</v>
      </c>
      <c r="BH182" s="178">
        <f>IF(N182="sníž. přenesená",J182,0)</f>
        <v>0</v>
      </c>
      <c r="BI182" s="178">
        <f>IF(N182="nulová",J182,0)</f>
        <v>0</v>
      </c>
      <c r="BJ182" s="17" t="s">
        <v>39</v>
      </c>
      <c r="BK182" s="178">
        <f>ROUND(I182*H182,2)</f>
        <v>0</v>
      </c>
      <c r="BL182" s="17" t="s">
        <v>147</v>
      </c>
      <c r="BM182" s="17" t="s">
        <v>244</v>
      </c>
    </row>
    <row r="183" spans="2:47" s="1" customFormat="1" ht="40.5">
      <c r="B183" s="34"/>
      <c r="D183" s="189" t="s">
        <v>155</v>
      </c>
      <c r="F183" s="190" t="s">
        <v>245</v>
      </c>
      <c r="I183" s="138"/>
      <c r="L183" s="34"/>
      <c r="M183" s="63"/>
      <c r="N183" s="35"/>
      <c r="O183" s="35"/>
      <c r="P183" s="35"/>
      <c r="Q183" s="35"/>
      <c r="R183" s="35"/>
      <c r="S183" s="35"/>
      <c r="T183" s="64"/>
      <c r="AT183" s="17" t="s">
        <v>155</v>
      </c>
      <c r="AU183" s="17" t="s">
        <v>148</v>
      </c>
    </row>
    <row r="184" spans="2:51" s="11" customFormat="1" ht="13.5">
      <c r="B184" s="179"/>
      <c r="D184" s="180" t="s">
        <v>150</v>
      </c>
      <c r="E184" s="181" t="s">
        <v>21</v>
      </c>
      <c r="F184" s="182" t="s">
        <v>522</v>
      </c>
      <c r="H184" s="183">
        <v>11.45</v>
      </c>
      <c r="I184" s="184"/>
      <c r="L184" s="179"/>
      <c r="M184" s="185"/>
      <c r="N184" s="186"/>
      <c r="O184" s="186"/>
      <c r="P184" s="186"/>
      <c r="Q184" s="186"/>
      <c r="R184" s="186"/>
      <c r="S184" s="186"/>
      <c r="T184" s="187"/>
      <c r="AT184" s="188" t="s">
        <v>150</v>
      </c>
      <c r="AU184" s="188" t="s">
        <v>148</v>
      </c>
      <c r="AV184" s="11" t="s">
        <v>83</v>
      </c>
      <c r="AW184" s="11" t="s">
        <v>38</v>
      </c>
      <c r="AX184" s="11" t="s">
        <v>39</v>
      </c>
      <c r="AY184" s="188" t="s">
        <v>139</v>
      </c>
    </row>
    <row r="185" spans="2:65" s="1" customFormat="1" ht="22.5" customHeight="1">
      <c r="B185" s="166"/>
      <c r="C185" s="167" t="s">
        <v>280</v>
      </c>
      <c r="D185" s="167" t="s">
        <v>143</v>
      </c>
      <c r="E185" s="168" t="s">
        <v>523</v>
      </c>
      <c r="F185" s="169" t="s">
        <v>524</v>
      </c>
      <c r="G185" s="170" t="s">
        <v>299</v>
      </c>
      <c r="H185" s="171">
        <v>1</v>
      </c>
      <c r="I185" s="172"/>
      <c r="J185" s="173">
        <f>ROUND(I185*H185,2)</f>
        <v>0</v>
      </c>
      <c r="K185" s="169" t="s">
        <v>21</v>
      </c>
      <c r="L185" s="34"/>
      <c r="M185" s="174" t="s">
        <v>21</v>
      </c>
      <c r="N185" s="175" t="s">
        <v>46</v>
      </c>
      <c r="O185" s="35"/>
      <c r="P185" s="176">
        <f>O185*H185</f>
        <v>0</v>
      </c>
      <c r="Q185" s="176">
        <v>0</v>
      </c>
      <c r="R185" s="176">
        <f>Q185*H185</f>
        <v>0</v>
      </c>
      <c r="S185" s="176">
        <v>0</v>
      </c>
      <c r="T185" s="177">
        <f>S185*H185</f>
        <v>0</v>
      </c>
      <c r="AR185" s="17" t="s">
        <v>147</v>
      </c>
      <c r="AT185" s="17" t="s">
        <v>143</v>
      </c>
      <c r="AU185" s="17" t="s">
        <v>148</v>
      </c>
      <c r="AY185" s="17" t="s">
        <v>139</v>
      </c>
      <c r="BE185" s="178">
        <f>IF(N185="základní",J185,0)</f>
        <v>0</v>
      </c>
      <c r="BF185" s="178">
        <f>IF(N185="snížená",J185,0)</f>
        <v>0</v>
      </c>
      <c r="BG185" s="178">
        <f>IF(N185="zákl. přenesená",J185,0)</f>
        <v>0</v>
      </c>
      <c r="BH185" s="178">
        <f>IF(N185="sníž. přenesená",J185,0)</f>
        <v>0</v>
      </c>
      <c r="BI185" s="178">
        <f>IF(N185="nulová",J185,0)</f>
        <v>0</v>
      </c>
      <c r="BJ185" s="17" t="s">
        <v>39</v>
      </c>
      <c r="BK185" s="178">
        <f>ROUND(I185*H185,2)</f>
        <v>0</v>
      </c>
      <c r="BL185" s="17" t="s">
        <v>147</v>
      </c>
      <c r="BM185" s="17" t="s">
        <v>525</v>
      </c>
    </row>
    <row r="186" spans="2:63" s="10" customFormat="1" ht="21.75" customHeight="1">
      <c r="B186" s="150"/>
      <c r="D186" s="163" t="s">
        <v>74</v>
      </c>
      <c r="E186" s="164" t="s">
        <v>246</v>
      </c>
      <c r="F186" s="164" t="s">
        <v>247</v>
      </c>
      <c r="I186" s="153"/>
      <c r="J186" s="165">
        <f>BK186</f>
        <v>0</v>
      </c>
      <c r="L186" s="150"/>
      <c r="M186" s="155"/>
      <c r="N186" s="156"/>
      <c r="O186" s="156"/>
      <c r="P186" s="157">
        <f>SUM(P187:P201)</f>
        <v>0</v>
      </c>
      <c r="Q186" s="156"/>
      <c r="R186" s="157">
        <f>SUM(R187:R201)</f>
        <v>17.23131633</v>
      </c>
      <c r="S186" s="156"/>
      <c r="T186" s="158">
        <f>SUM(T187:T201)</f>
        <v>0</v>
      </c>
      <c r="AR186" s="151" t="s">
        <v>39</v>
      </c>
      <c r="AT186" s="159" t="s">
        <v>74</v>
      </c>
      <c r="AU186" s="159" t="s">
        <v>83</v>
      </c>
      <c r="AY186" s="151" t="s">
        <v>139</v>
      </c>
      <c r="BK186" s="160">
        <f>SUM(BK187:BK201)</f>
        <v>0</v>
      </c>
    </row>
    <row r="187" spans="2:65" s="1" customFormat="1" ht="22.5" customHeight="1">
      <c r="B187" s="166"/>
      <c r="C187" s="167" t="s">
        <v>291</v>
      </c>
      <c r="D187" s="167" t="s">
        <v>143</v>
      </c>
      <c r="E187" s="168" t="s">
        <v>526</v>
      </c>
      <c r="F187" s="169" t="s">
        <v>527</v>
      </c>
      <c r="G187" s="170" t="s">
        <v>182</v>
      </c>
      <c r="H187" s="171">
        <v>5.124</v>
      </c>
      <c r="I187" s="172"/>
      <c r="J187" s="173">
        <f>ROUND(I187*H187,2)</f>
        <v>0</v>
      </c>
      <c r="K187" s="169" t="s">
        <v>160</v>
      </c>
      <c r="L187" s="34"/>
      <c r="M187" s="174" t="s">
        <v>21</v>
      </c>
      <c r="N187" s="175" t="s">
        <v>46</v>
      </c>
      <c r="O187" s="35"/>
      <c r="P187" s="176">
        <f>O187*H187</f>
        <v>0</v>
      </c>
      <c r="Q187" s="176">
        <v>2.25634</v>
      </c>
      <c r="R187" s="176">
        <f>Q187*H187</f>
        <v>11.561486159999998</v>
      </c>
      <c r="S187" s="176">
        <v>0</v>
      </c>
      <c r="T187" s="177">
        <f>S187*H187</f>
        <v>0</v>
      </c>
      <c r="AR187" s="17" t="s">
        <v>147</v>
      </c>
      <c r="AT187" s="17" t="s">
        <v>143</v>
      </c>
      <c r="AU187" s="17" t="s">
        <v>148</v>
      </c>
      <c r="AY187" s="17" t="s">
        <v>139</v>
      </c>
      <c r="BE187" s="178">
        <f>IF(N187="základní",J187,0)</f>
        <v>0</v>
      </c>
      <c r="BF187" s="178">
        <f>IF(N187="snížená",J187,0)</f>
        <v>0</v>
      </c>
      <c r="BG187" s="178">
        <f>IF(N187="zákl. přenesená",J187,0)</f>
        <v>0</v>
      </c>
      <c r="BH187" s="178">
        <f>IF(N187="sníž. přenesená",J187,0)</f>
        <v>0</v>
      </c>
      <c r="BI187" s="178">
        <f>IF(N187="nulová",J187,0)</f>
        <v>0</v>
      </c>
      <c r="BJ187" s="17" t="s">
        <v>39</v>
      </c>
      <c r="BK187" s="178">
        <f>ROUND(I187*H187,2)</f>
        <v>0</v>
      </c>
      <c r="BL187" s="17" t="s">
        <v>147</v>
      </c>
      <c r="BM187" s="17" t="s">
        <v>528</v>
      </c>
    </row>
    <row r="188" spans="2:47" s="1" customFormat="1" ht="27">
      <c r="B188" s="34"/>
      <c r="D188" s="189" t="s">
        <v>155</v>
      </c>
      <c r="F188" s="190" t="s">
        <v>529</v>
      </c>
      <c r="I188" s="138"/>
      <c r="L188" s="34"/>
      <c r="M188" s="63"/>
      <c r="N188" s="35"/>
      <c r="O188" s="35"/>
      <c r="P188" s="35"/>
      <c r="Q188" s="35"/>
      <c r="R188" s="35"/>
      <c r="S188" s="35"/>
      <c r="T188" s="64"/>
      <c r="AT188" s="17" t="s">
        <v>155</v>
      </c>
      <c r="AU188" s="17" t="s">
        <v>148</v>
      </c>
    </row>
    <row r="189" spans="2:47" s="1" customFormat="1" ht="94.5">
      <c r="B189" s="34"/>
      <c r="D189" s="189" t="s">
        <v>163</v>
      </c>
      <c r="F189" s="192" t="s">
        <v>530</v>
      </c>
      <c r="I189" s="138"/>
      <c r="L189" s="34"/>
      <c r="M189" s="63"/>
      <c r="N189" s="35"/>
      <c r="O189" s="35"/>
      <c r="P189" s="35"/>
      <c r="Q189" s="35"/>
      <c r="R189" s="35"/>
      <c r="S189" s="35"/>
      <c r="T189" s="64"/>
      <c r="AT189" s="17" t="s">
        <v>163</v>
      </c>
      <c r="AU189" s="17" t="s">
        <v>148</v>
      </c>
    </row>
    <row r="190" spans="2:51" s="11" customFormat="1" ht="13.5">
      <c r="B190" s="179"/>
      <c r="D190" s="180" t="s">
        <v>150</v>
      </c>
      <c r="E190" s="181" t="s">
        <v>21</v>
      </c>
      <c r="F190" s="182" t="s">
        <v>531</v>
      </c>
      <c r="H190" s="183">
        <v>5.124</v>
      </c>
      <c r="I190" s="184"/>
      <c r="L190" s="179"/>
      <c r="M190" s="185"/>
      <c r="N190" s="186"/>
      <c r="O190" s="186"/>
      <c r="P190" s="186"/>
      <c r="Q190" s="186"/>
      <c r="R190" s="186"/>
      <c r="S190" s="186"/>
      <c r="T190" s="187"/>
      <c r="AT190" s="188" t="s">
        <v>150</v>
      </c>
      <c r="AU190" s="188" t="s">
        <v>148</v>
      </c>
      <c r="AV190" s="11" t="s">
        <v>83</v>
      </c>
      <c r="AW190" s="11" t="s">
        <v>38</v>
      </c>
      <c r="AX190" s="11" t="s">
        <v>39</v>
      </c>
      <c r="AY190" s="188" t="s">
        <v>139</v>
      </c>
    </row>
    <row r="191" spans="2:65" s="1" customFormat="1" ht="22.5" customHeight="1">
      <c r="B191" s="166"/>
      <c r="C191" s="167" t="s">
        <v>7</v>
      </c>
      <c r="D191" s="167" t="s">
        <v>143</v>
      </c>
      <c r="E191" s="168" t="s">
        <v>532</v>
      </c>
      <c r="F191" s="169" t="s">
        <v>533</v>
      </c>
      <c r="G191" s="170" t="s">
        <v>221</v>
      </c>
      <c r="H191" s="171">
        <v>0.191</v>
      </c>
      <c r="I191" s="172"/>
      <c r="J191" s="173">
        <f>ROUND(I191*H191,2)</f>
        <v>0</v>
      </c>
      <c r="K191" s="169" t="s">
        <v>160</v>
      </c>
      <c r="L191" s="34"/>
      <c r="M191" s="174" t="s">
        <v>21</v>
      </c>
      <c r="N191" s="175" t="s">
        <v>46</v>
      </c>
      <c r="O191" s="35"/>
      <c r="P191" s="176">
        <f>O191*H191</f>
        <v>0</v>
      </c>
      <c r="Q191" s="176">
        <v>1.06017</v>
      </c>
      <c r="R191" s="176">
        <f>Q191*H191</f>
        <v>0.20249247</v>
      </c>
      <c r="S191" s="176">
        <v>0</v>
      </c>
      <c r="T191" s="177">
        <f>S191*H191</f>
        <v>0</v>
      </c>
      <c r="AR191" s="17" t="s">
        <v>147</v>
      </c>
      <c r="AT191" s="17" t="s">
        <v>143</v>
      </c>
      <c r="AU191" s="17" t="s">
        <v>148</v>
      </c>
      <c r="AY191" s="17" t="s">
        <v>139</v>
      </c>
      <c r="BE191" s="178">
        <f>IF(N191="základní",J191,0)</f>
        <v>0</v>
      </c>
      <c r="BF191" s="178">
        <f>IF(N191="snížená",J191,0)</f>
        <v>0</v>
      </c>
      <c r="BG191" s="178">
        <f>IF(N191="zákl. přenesená",J191,0)</f>
        <v>0</v>
      </c>
      <c r="BH191" s="178">
        <f>IF(N191="sníž. přenesená",J191,0)</f>
        <v>0</v>
      </c>
      <c r="BI191" s="178">
        <f>IF(N191="nulová",J191,0)</f>
        <v>0</v>
      </c>
      <c r="BJ191" s="17" t="s">
        <v>39</v>
      </c>
      <c r="BK191" s="178">
        <f>ROUND(I191*H191,2)</f>
        <v>0</v>
      </c>
      <c r="BL191" s="17" t="s">
        <v>147</v>
      </c>
      <c r="BM191" s="17" t="s">
        <v>534</v>
      </c>
    </row>
    <row r="192" spans="2:47" s="1" customFormat="1" ht="13.5">
      <c r="B192" s="34"/>
      <c r="D192" s="189" t="s">
        <v>155</v>
      </c>
      <c r="F192" s="190" t="s">
        <v>535</v>
      </c>
      <c r="I192" s="138"/>
      <c r="L192" s="34"/>
      <c r="M192" s="63"/>
      <c r="N192" s="35"/>
      <c r="O192" s="35"/>
      <c r="P192" s="35"/>
      <c r="Q192" s="35"/>
      <c r="R192" s="35"/>
      <c r="S192" s="35"/>
      <c r="T192" s="64"/>
      <c r="AT192" s="17" t="s">
        <v>155</v>
      </c>
      <c r="AU192" s="17" t="s">
        <v>148</v>
      </c>
    </row>
    <row r="193" spans="2:47" s="1" customFormat="1" ht="27">
      <c r="B193" s="34"/>
      <c r="D193" s="189" t="s">
        <v>163</v>
      </c>
      <c r="F193" s="192" t="s">
        <v>536</v>
      </c>
      <c r="I193" s="138"/>
      <c r="L193" s="34"/>
      <c r="M193" s="63"/>
      <c r="N193" s="35"/>
      <c r="O193" s="35"/>
      <c r="P193" s="35"/>
      <c r="Q193" s="35"/>
      <c r="R193" s="35"/>
      <c r="S193" s="35"/>
      <c r="T193" s="64"/>
      <c r="AT193" s="17" t="s">
        <v>163</v>
      </c>
      <c r="AU193" s="17" t="s">
        <v>148</v>
      </c>
    </row>
    <row r="194" spans="2:51" s="11" customFormat="1" ht="13.5">
      <c r="B194" s="179"/>
      <c r="D194" s="180" t="s">
        <v>150</v>
      </c>
      <c r="E194" s="181" t="s">
        <v>21</v>
      </c>
      <c r="F194" s="182" t="s">
        <v>537</v>
      </c>
      <c r="H194" s="183">
        <v>0.191</v>
      </c>
      <c r="I194" s="184"/>
      <c r="L194" s="179"/>
      <c r="M194" s="185"/>
      <c r="N194" s="186"/>
      <c r="O194" s="186"/>
      <c r="P194" s="186"/>
      <c r="Q194" s="186"/>
      <c r="R194" s="186"/>
      <c r="S194" s="186"/>
      <c r="T194" s="187"/>
      <c r="AT194" s="188" t="s">
        <v>150</v>
      </c>
      <c r="AU194" s="188" t="s">
        <v>148</v>
      </c>
      <c r="AV194" s="11" t="s">
        <v>83</v>
      </c>
      <c r="AW194" s="11" t="s">
        <v>38</v>
      </c>
      <c r="AX194" s="11" t="s">
        <v>39</v>
      </c>
      <c r="AY194" s="188" t="s">
        <v>139</v>
      </c>
    </row>
    <row r="195" spans="2:65" s="1" customFormat="1" ht="31.5" customHeight="1">
      <c r="B195" s="166"/>
      <c r="C195" s="167" t="s">
        <v>305</v>
      </c>
      <c r="D195" s="167" t="s">
        <v>143</v>
      </c>
      <c r="E195" s="168" t="s">
        <v>538</v>
      </c>
      <c r="F195" s="169" t="s">
        <v>539</v>
      </c>
      <c r="G195" s="170" t="s">
        <v>146</v>
      </c>
      <c r="H195" s="171">
        <v>9.85</v>
      </c>
      <c r="I195" s="172"/>
      <c r="J195" s="173">
        <f>ROUND(I195*H195,2)</f>
        <v>0</v>
      </c>
      <c r="K195" s="169" t="s">
        <v>160</v>
      </c>
      <c r="L195" s="34"/>
      <c r="M195" s="174" t="s">
        <v>21</v>
      </c>
      <c r="N195" s="175" t="s">
        <v>46</v>
      </c>
      <c r="O195" s="35"/>
      <c r="P195" s="176">
        <f>O195*H195</f>
        <v>0</v>
      </c>
      <c r="Q195" s="176">
        <v>0.55291</v>
      </c>
      <c r="R195" s="176">
        <f>Q195*H195</f>
        <v>5.4461635</v>
      </c>
      <c r="S195" s="176">
        <v>0</v>
      </c>
      <c r="T195" s="177">
        <f>S195*H195</f>
        <v>0</v>
      </c>
      <c r="AR195" s="17" t="s">
        <v>147</v>
      </c>
      <c r="AT195" s="17" t="s">
        <v>143</v>
      </c>
      <c r="AU195" s="17" t="s">
        <v>148</v>
      </c>
      <c r="AY195" s="17" t="s">
        <v>139</v>
      </c>
      <c r="BE195" s="178">
        <f>IF(N195="základní",J195,0)</f>
        <v>0</v>
      </c>
      <c r="BF195" s="178">
        <f>IF(N195="snížená",J195,0)</f>
        <v>0</v>
      </c>
      <c r="BG195" s="178">
        <f>IF(N195="zákl. přenesená",J195,0)</f>
        <v>0</v>
      </c>
      <c r="BH195" s="178">
        <f>IF(N195="sníž. přenesená",J195,0)</f>
        <v>0</v>
      </c>
      <c r="BI195" s="178">
        <f>IF(N195="nulová",J195,0)</f>
        <v>0</v>
      </c>
      <c r="BJ195" s="17" t="s">
        <v>39</v>
      </c>
      <c r="BK195" s="178">
        <f>ROUND(I195*H195,2)</f>
        <v>0</v>
      </c>
      <c r="BL195" s="17" t="s">
        <v>147</v>
      </c>
      <c r="BM195" s="17" t="s">
        <v>540</v>
      </c>
    </row>
    <row r="196" spans="2:47" s="1" customFormat="1" ht="27">
      <c r="B196" s="34"/>
      <c r="D196" s="189" t="s">
        <v>155</v>
      </c>
      <c r="F196" s="190" t="s">
        <v>541</v>
      </c>
      <c r="I196" s="138"/>
      <c r="L196" s="34"/>
      <c r="M196" s="63"/>
      <c r="N196" s="35"/>
      <c r="O196" s="35"/>
      <c r="P196" s="35"/>
      <c r="Q196" s="35"/>
      <c r="R196" s="35"/>
      <c r="S196" s="35"/>
      <c r="T196" s="64"/>
      <c r="AT196" s="17" t="s">
        <v>155</v>
      </c>
      <c r="AU196" s="17" t="s">
        <v>148</v>
      </c>
    </row>
    <row r="197" spans="2:47" s="1" customFormat="1" ht="54">
      <c r="B197" s="34"/>
      <c r="D197" s="189" t="s">
        <v>163</v>
      </c>
      <c r="F197" s="192" t="s">
        <v>542</v>
      </c>
      <c r="I197" s="138"/>
      <c r="L197" s="34"/>
      <c r="M197" s="63"/>
      <c r="N197" s="35"/>
      <c r="O197" s="35"/>
      <c r="P197" s="35"/>
      <c r="Q197" s="35"/>
      <c r="R197" s="35"/>
      <c r="S197" s="35"/>
      <c r="T197" s="64"/>
      <c r="AT197" s="17" t="s">
        <v>163</v>
      </c>
      <c r="AU197" s="17" t="s">
        <v>148</v>
      </c>
    </row>
    <row r="198" spans="2:51" s="11" customFormat="1" ht="13.5">
      <c r="B198" s="179"/>
      <c r="D198" s="180" t="s">
        <v>150</v>
      </c>
      <c r="E198" s="181" t="s">
        <v>21</v>
      </c>
      <c r="F198" s="182" t="s">
        <v>543</v>
      </c>
      <c r="H198" s="183">
        <v>9.85</v>
      </c>
      <c r="I198" s="184"/>
      <c r="L198" s="179"/>
      <c r="M198" s="185"/>
      <c r="N198" s="186"/>
      <c r="O198" s="186"/>
      <c r="P198" s="186"/>
      <c r="Q198" s="186"/>
      <c r="R198" s="186"/>
      <c r="S198" s="186"/>
      <c r="T198" s="187"/>
      <c r="AT198" s="188" t="s">
        <v>150</v>
      </c>
      <c r="AU198" s="188" t="s">
        <v>148</v>
      </c>
      <c r="AV198" s="11" t="s">
        <v>83</v>
      </c>
      <c r="AW198" s="11" t="s">
        <v>38</v>
      </c>
      <c r="AX198" s="11" t="s">
        <v>39</v>
      </c>
      <c r="AY198" s="188" t="s">
        <v>139</v>
      </c>
    </row>
    <row r="199" spans="2:65" s="1" customFormat="1" ht="22.5" customHeight="1">
      <c r="B199" s="166"/>
      <c r="C199" s="167" t="s">
        <v>309</v>
      </c>
      <c r="D199" s="167" t="s">
        <v>143</v>
      </c>
      <c r="E199" s="168" t="s">
        <v>544</v>
      </c>
      <c r="F199" s="169" t="s">
        <v>545</v>
      </c>
      <c r="G199" s="170" t="s">
        <v>221</v>
      </c>
      <c r="H199" s="171">
        <v>0.02</v>
      </c>
      <c r="I199" s="172"/>
      <c r="J199" s="173">
        <f>ROUND(I199*H199,2)</f>
        <v>0</v>
      </c>
      <c r="K199" s="169" t="s">
        <v>160</v>
      </c>
      <c r="L199" s="34"/>
      <c r="M199" s="174" t="s">
        <v>21</v>
      </c>
      <c r="N199" s="175" t="s">
        <v>46</v>
      </c>
      <c r="O199" s="35"/>
      <c r="P199" s="176">
        <f>O199*H199</f>
        <v>0</v>
      </c>
      <c r="Q199" s="176">
        <v>1.05871</v>
      </c>
      <c r="R199" s="176">
        <f>Q199*H199</f>
        <v>0.0211742</v>
      </c>
      <c r="S199" s="176">
        <v>0</v>
      </c>
      <c r="T199" s="177">
        <f>S199*H199</f>
        <v>0</v>
      </c>
      <c r="AR199" s="17" t="s">
        <v>147</v>
      </c>
      <c r="AT199" s="17" t="s">
        <v>143</v>
      </c>
      <c r="AU199" s="17" t="s">
        <v>148</v>
      </c>
      <c r="AY199" s="17" t="s">
        <v>139</v>
      </c>
      <c r="BE199" s="178">
        <f>IF(N199="základní",J199,0)</f>
        <v>0</v>
      </c>
      <c r="BF199" s="178">
        <f>IF(N199="snížená",J199,0)</f>
        <v>0</v>
      </c>
      <c r="BG199" s="178">
        <f>IF(N199="zákl. přenesená",J199,0)</f>
        <v>0</v>
      </c>
      <c r="BH199" s="178">
        <f>IF(N199="sníž. přenesená",J199,0)</f>
        <v>0</v>
      </c>
      <c r="BI199" s="178">
        <f>IF(N199="nulová",J199,0)</f>
        <v>0</v>
      </c>
      <c r="BJ199" s="17" t="s">
        <v>39</v>
      </c>
      <c r="BK199" s="178">
        <f>ROUND(I199*H199,2)</f>
        <v>0</v>
      </c>
      <c r="BL199" s="17" t="s">
        <v>147</v>
      </c>
      <c r="BM199" s="17" t="s">
        <v>546</v>
      </c>
    </row>
    <row r="200" spans="2:47" s="1" customFormat="1" ht="27">
      <c r="B200" s="34"/>
      <c r="D200" s="189" t="s">
        <v>155</v>
      </c>
      <c r="F200" s="190" t="s">
        <v>547</v>
      </c>
      <c r="I200" s="138"/>
      <c r="L200" s="34"/>
      <c r="M200" s="63"/>
      <c r="N200" s="35"/>
      <c r="O200" s="35"/>
      <c r="P200" s="35"/>
      <c r="Q200" s="35"/>
      <c r="R200" s="35"/>
      <c r="S200" s="35"/>
      <c r="T200" s="64"/>
      <c r="AT200" s="17" t="s">
        <v>155</v>
      </c>
      <c r="AU200" s="17" t="s">
        <v>148</v>
      </c>
    </row>
    <row r="201" spans="2:51" s="11" customFormat="1" ht="13.5">
      <c r="B201" s="179"/>
      <c r="D201" s="189" t="s">
        <v>150</v>
      </c>
      <c r="E201" s="188" t="s">
        <v>21</v>
      </c>
      <c r="F201" s="193" t="s">
        <v>548</v>
      </c>
      <c r="H201" s="194">
        <v>0.02</v>
      </c>
      <c r="I201" s="184"/>
      <c r="L201" s="179"/>
      <c r="M201" s="185"/>
      <c r="N201" s="186"/>
      <c r="O201" s="186"/>
      <c r="P201" s="186"/>
      <c r="Q201" s="186"/>
      <c r="R201" s="186"/>
      <c r="S201" s="186"/>
      <c r="T201" s="187"/>
      <c r="AT201" s="188" t="s">
        <v>150</v>
      </c>
      <c r="AU201" s="188" t="s">
        <v>148</v>
      </c>
      <c r="AV201" s="11" t="s">
        <v>83</v>
      </c>
      <c r="AW201" s="11" t="s">
        <v>38</v>
      </c>
      <c r="AX201" s="11" t="s">
        <v>39</v>
      </c>
      <c r="AY201" s="188" t="s">
        <v>139</v>
      </c>
    </row>
    <row r="202" spans="2:63" s="10" customFormat="1" ht="29.25" customHeight="1">
      <c r="B202" s="150"/>
      <c r="D202" s="151" t="s">
        <v>74</v>
      </c>
      <c r="E202" s="161" t="s">
        <v>147</v>
      </c>
      <c r="F202" s="161" t="s">
        <v>549</v>
      </c>
      <c r="I202" s="153"/>
      <c r="J202" s="162">
        <f>BK202</f>
        <v>0</v>
      </c>
      <c r="L202" s="150"/>
      <c r="M202" s="155"/>
      <c r="N202" s="156"/>
      <c r="O202" s="156"/>
      <c r="P202" s="157">
        <f>P203</f>
        <v>0</v>
      </c>
      <c r="Q202" s="156"/>
      <c r="R202" s="157">
        <f>R203</f>
        <v>1.20695032</v>
      </c>
      <c r="S202" s="156"/>
      <c r="T202" s="158">
        <f>T203</f>
        <v>0</v>
      </c>
      <c r="AR202" s="151" t="s">
        <v>39</v>
      </c>
      <c r="AT202" s="159" t="s">
        <v>74</v>
      </c>
      <c r="AU202" s="159" t="s">
        <v>39</v>
      </c>
      <c r="AY202" s="151" t="s">
        <v>139</v>
      </c>
      <c r="BK202" s="160">
        <f>BK203</f>
        <v>0</v>
      </c>
    </row>
    <row r="203" spans="2:63" s="10" customFormat="1" ht="14.25" customHeight="1">
      <c r="B203" s="150"/>
      <c r="D203" s="163" t="s">
        <v>74</v>
      </c>
      <c r="E203" s="164" t="s">
        <v>415</v>
      </c>
      <c r="F203" s="164" t="s">
        <v>550</v>
      </c>
      <c r="I203" s="153"/>
      <c r="J203" s="165">
        <f>BK203</f>
        <v>0</v>
      </c>
      <c r="L203" s="150"/>
      <c r="M203" s="155"/>
      <c r="N203" s="156"/>
      <c r="O203" s="156"/>
      <c r="P203" s="157">
        <f>SUM(P204:P214)</f>
        <v>0</v>
      </c>
      <c r="Q203" s="156"/>
      <c r="R203" s="157">
        <f>SUM(R204:R214)</f>
        <v>1.20695032</v>
      </c>
      <c r="S203" s="156"/>
      <c r="T203" s="158">
        <f>SUM(T204:T214)</f>
        <v>0</v>
      </c>
      <c r="AR203" s="151" t="s">
        <v>39</v>
      </c>
      <c r="AT203" s="159" t="s">
        <v>74</v>
      </c>
      <c r="AU203" s="159" t="s">
        <v>83</v>
      </c>
      <c r="AY203" s="151" t="s">
        <v>139</v>
      </c>
      <c r="BK203" s="160">
        <f>SUM(BK204:BK214)</f>
        <v>0</v>
      </c>
    </row>
    <row r="204" spans="2:65" s="1" customFormat="1" ht="22.5" customHeight="1">
      <c r="B204" s="166"/>
      <c r="C204" s="167" t="s">
        <v>313</v>
      </c>
      <c r="D204" s="167" t="s">
        <v>143</v>
      </c>
      <c r="E204" s="168" t="s">
        <v>551</v>
      </c>
      <c r="F204" s="169" t="s">
        <v>552</v>
      </c>
      <c r="G204" s="170" t="s">
        <v>182</v>
      </c>
      <c r="H204" s="171">
        <v>0.488</v>
      </c>
      <c r="I204" s="172"/>
      <c r="J204" s="173">
        <f>ROUND(I204*H204,2)</f>
        <v>0</v>
      </c>
      <c r="K204" s="169" t="s">
        <v>160</v>
      </c>
      <c r="L204" s="34"/>
      <c r="M204" s="174" t="s">
        <v>21</v>
      </c>
      <c r="N204" s="175" t="s">
        <v>46</v>
      </c>
      <c r="O204" s="35"/>
      <c r="P204" s="176">
        <f>O204*H204</f>
        <v>0</v>
      </c>
      <c r="Q204" s="176">
        <v>2.25645</v>
      </c>
      <c r="R204" s="176">
        <f>Q204*H204</f>
        <v>1.1011476</v>
      </c>
      <c r="S204" s="176">
        <v>0</v>
      </c>
      <c r="T204" s="177">
        <f>S204*H204</f>
        <v>0</v>
      </c>
      <c r="AR204" s="17" t="s">
        <v>147</v>
      </c>
      <c r="AT204" s="17" t="s">
        <v>143</v>
      </c>
      <c r="AU204" s="17" t="s">
        <v>148</v>
      </c>
      <c r="AY204" s="17" t="s">
        <v>139</v>
      </c>
      <c r="BE204" s="178">
        <f>IF(N204="základní",J204,0)</f>
        <v>0</v>
      </c>
      <c r="BF204" s="178">
        <f>IF(N204="snížená",J204,0)</f>
        <v>0</v>
      </c>
      <c r="BG204" s="178">
        <f>IF(N204="zákl. přenesená",J204,0)</f>
        <v>0</v>
      </c>
      <c r="BH204" s="178">
        <f>IF(N204="sníž. přenesená",J204,0)</f>
        <v>0</v>
      </c>
      <c r="BI204" s="178">
        <f>IF(N204="nulová",J204,0)</f>
        <v>0</v>
      </c>
      <c r="BJ204" s="17" t="s">
        <v>39</v>
      </c>
      <c r="BK204" s="178">
        <f>ROUND(I204*H204,2)</f>
        <v>0</v>
      </c>
      <c r="BL204" s="17" t="s">
        <v>147</v>
      </c>
      <c r="BM204" s="17" t="s">
        <v>553</v>
      </c>
    </row>
    <row r="205" spans="2:47" s="1" customFormat="1" ht="13.5">
      <c r="B205" s="34"/>
      <c r="D205" s="189" t="s">
        <v>155</v>
      </c>
      <c r="F205" s="190" t="s">
        <v>554</v>
      </c>
      <c r="I205" s="138"/>
      <c r="L205" s="34"/>
      <c r="M205" s="63"/>
      <c r="N205" s="35"/>
      <c r="O205" s="35"/>
      <c r="P205" s="35"/>
      <c r="Q205" s="35"/>
      <c r="R205" s="35"/>
      <c r="S205" s="35"/>
      <c r="T205" s="64"/>
      <c r="AT205" s="17" t="s">
        <v>155</v>
      </c>
      <c r="AU205" s="17" t="s">
        <v>148</v>
      </c>
    </row>
    <row r="206" spans="2:51" s="11" customFormat="1" ht="13.5">
      <c r="B206" s="179"/>
      <c r="D206" s="180" t="s">
        <v>150</v>
      </c>
      <c r="E206" s="181" t="s">
        <v>21</v>
      </c>
      <c r="F206" s="182" t="s">
        <v>555</v>
      </c>
      <c r="H206" s="183">
        <v>0.488</v>
      </c>
      <c r="I206" s="184"/>
      <c r="L206" s="179"/>
      <c r="M206" s="185"/>
      <c r="N206" s="186"/>
      <c r="O206" s="186"/>
      <c r="P206" s="186"/>
      <c r="Q206" s="186"/>
      <c r="R206" s="186"/>
      <c r="S206" s="186"/>
      <c r="T206" s="187"/>
      <c r="AT206" s="188" t="s">
        <v>150</v>
      </c>
      <c r="AU206" s="188" t="s">
        <v>148</v>
      </c>
      <c r="AV206" s="11" t="s">
        <v>83</v>
      </c>
      <c r="AW206" s="11" t="s">
        <v>38</v>
      </c>
      <c r="AX206" s="11" t="s">
        <v>39</v>
      </c>
      <c r="AY206" s="188" t="s">
        <v>139</v>
      </c>
    </row>
    <row r="207" spans="2:65" s="1" customFormat="1" ht="22.5" customHeight="1">
      <c r="B207" s="166"/>
      <c r="C207" s="167" t="s">
        <v>318</v>
      </c>
      <c r="D207" s="167" t="s">
        <v>143</v>
      </c>
      <c r="E207" s="168" t="s">
        <v>556</v>
      </c>
      <c r="F207" s="169" t="s">
        <v>557</v>
      </c>
      <c r="G207" s="170" t="s">
        <v>146</v>
      </c>
      <c r="H207" s="171">
        <v>9.84</v>
      </c>
      <c r="I207" s="172"/>
      <c r="J207" s="173">
        <f>ROUND(I207*H207,2)</f>
        <v>0</v>
      </c>
      <c r="K207" s="169" t="s">
        <v>160</v>
      </c>
      <c r="L207" s="34"/>
      <c r="M207" s="174" t="s">
        <v>21</v>
      </c>
      <c r="N207" s="175" t="s">
        <v>46</v>
      </c>
      <c r="O207" s="35"/>
      <c r="P207" s="176">
        <f>O207*H207</f>
        <v>0</v>
      </c>
      <c r="Q207" s="176">
        <v>0.00519</v>
      </c>
      <c r="R207" s="176">
        <f>Q207*H207</f>
        <v>0.0510696</v>
      </c>
      <c r="S207" s="176">
        <v>0</v>
      </c>
      <c r="T207" s="177">
        <f>S207*H207</f>
        <v>0</v>
      </c>
      <c r="AR207" s="17" t="s">
        <v>147</v>
      </c>
      <c r="AT207" s="17" t="s">
        <v>143</v>
      </c>
      <c r="AU207" s="17" t="s">
        <v>148</v>
      </c>
      <c r="AY207" s="17" t="s">
        <v>139</v>
      </c>
      <c r="BE207" s="178">
        <f>IF(N207="základní",J207,0)</f>
        <v>0</v>
      </c>
      <c r="BF207" s="178">
        <f>IF(N207="snížená",J207,0)</f>
        <v>0</v>
      </c>
      <c r="BG207" s="178">
        <f>IF(N207="zákl. přenesená",J207,0)</f>
        <v>0</v>
      </c>
      <c r="BH207" s="178">
        <f>IF(N207="sníž. přenesená",J207,0)</f>
        <v>0</v>
      </c>
      <c r="BI207" s="178">
        <f>IF(N207="nulová",J207,0)</f>
        <v>0</v>
      </c>
      <c r="BJ207" s="17" t="s">
        <v>39</v>
      </c>
      <c r="BK207" s="178">
        <f>ROUND(I207*H207,2)</f>
        <v>0</v>
      </c>
      <c r="BL207" s="17" t="s">
        <v>147</v>
      </c>
      <c r="BM207" s="17" t="s">
        <v>558</v>
      </c>
    </row>
    <row r="208" spans="2:47" s="1" customFormat="1" ht="13.5">
      <c r="B208" s="34"/>
      <c r="D208" s="189" t="s">
        <v>155</v>
      </c>
      <c r="F208" s="190" t="s">
        <v>559</v>
      </c>
      <c r="I208" s="138"/>
      <c r="L208" s="34"/>
      <c r="M208" s="63"/>
      <c r="N208" s="35"/>
      <c r="O208" s="35"/>
      <c r="P208" s="35"/>
      <c r="Q208" s="35"/>
      <c r="R208" s="35"/>
      <c r="S208" s="35"/>
      <c r="T208" s="64"/>
      <c r="AT208" s="17" t="s">
        <v>155</v>
      </c>
      <c r="AU208" s="17" t="s">
        <v>148</v>
      </c>
    </row>
    <row r="209" spans="2:51" s="11" customFormat="1" ht="13.5">
      <c r="B209" s="179"/>
      <c r="D209" s="180" t="s">
        <v>150</v>
      </c>
      <c r="E209" s="181" t="s">
        <v>21</v>
      </c>
      <c r="F209" s="182" t="s">
        <v>560</v>
      </c>
      <c r="H209" s="183">
        <v>9.84</v>
      </c>
      <c r="I209" s="184"/>
      <c r="L209" s="179"/>
      <c r="M209" s="185"/>
      <c r="N209" s="186"/>
      <c r="O209" s="186"/>
      <c r="P209" s="186"/>
      <c r="Q209" s="186"/>
      <c r="R209" s="186"/>
      <c r="S209" s="186"/>
      <c r="T209" s="187"/>
      <c r="AT209" s="188" t="s">
        <v>150</v>
      </c>
      <c r="AU209" s="188" t="s">
        <v>148</v>
      </c>
      <c r="AV209" s="11" t="s">
        <v>83</v>
      </c>
      <c r="AW209" s="11" t="s">
        <v>38</v>
      </c>
      <c r="AX209" s="11" t="s">
        <v>39</v>
      </c>
      <c r="AY209" s="188" t="s">
        <v>139</v>
      </c>
    </row>
    <row r="210" spans="2:65" s="1" customFormat="1" ht="22.5" customHeight="1">
      <c r="B210" s="166"/>
      <c r="C210" s="167" t="s">
        <v>325</v>
      </c>
      <c r="D210" s="167" t="s">
        <v>143</v>
      </c>
      <c r="E210" s="168" t="s">
        <v>561</v>
      </c>
      <c r="F210" s="169" t="s">
        <v>562</v>
      </c>
      <c r="G210" s="170" t="s">
        <v>146</v>
      </c>
      <c r="H210" s="171">
        <v>9.84</v>
      </c>
      <c r="I210" s="172"/>
      <c r="J210" s="173">
        <f>ROUND(I210*H210,2)</f>
        <v>0</v>
      </c>
      <c r="K210" s="169" t="s">
        <v>160</v>
      </c>
      <c r="L210" s="34"/>
      <c r="M210" s="174" t="s">
        <v>21</v>
      </c>
      <c r="N210" s="175" t="s">
        <v>46</v>
      </c>
      <c r="O210" s="35"/>
      <c r="P210" s="176">
        <f>O210*H210</f>
        <v>0</v>
      </c>
      <c r="Q210" s="176">
        <v>0</v>
      </c>
      <c r="R210" s="176">
        <f>Q210*H210</f>
        <v>0</v>
      </c>
      <c r="S210" s="176">
        <v>0</v>
      </c>
      <c r="T210" s="177">
        <f>S210*H210</f>
        <v>0</v>
      </c>
      <c r="AR210" s="17" t="s">
        <v>147</v>
      </c>
      <c r="AT210" s="17" t="s">
        <v>143</v>
      </c>
      <c r="AU210" s="17" t="s">
        <v>148</v>
      </c>
      <c r="AY210" s="17" t="s">
        <v>139</v>
      </c>
      <c r="BE210" s="178">
        <f>IF(N210="základní",J210,0)</f>
        <v>0</v>
      </c>
      <c r="BF210" s="178">
        <f>IF(N210="snížená",J210,0)</f>
        <v>0</v>
      </c>
      <c r="BG210" s="178">
        <f>IF(N210="zákl. přenesená",J210,0)</f>
        <v>0</v>
      </c>
      <c r="BH210" s="178">
        <f>IF(N210="sníž. přenesená",J210,0)</f>
        <v>0</v>
      </c>
      <c r="BI210" s="178">
        <f>IF(N210="nulová",J210,0)</f>
        <v>0</v>
      </c>
      <c r="BJ210" s="17" t="s">
        <v>39</v>
      </c>
      <c r="BK210" s="178">
        <f>ROUND(I210*H210,2)</f>
        <v>0</v>
      </c>
      <c r="BL210" s="17" t="s">
        <v>147</v>
      </c>
      <c r="BM210" s="17" t="s">
        <v>563</v>
      </c>
    </row>
    <row r="211" spans="2:47" s="1" customFormat="1" ht="13.5">
      <c r="B211" s="34"/>
      <c r="D211" s="180" t="s">
        <v>155</v>
      </c>
      <c r="F211" s="215" t="s">
        <v>564</v>
      </c>
      <c r="I211" s="138"/>
      <c r="L211" s="34"/>
      <c r="M211" s="63"/>
      <c r="N211" s="35"/>
      <c r="O211" s="35"/>
      <c r="P211" s="35"/>
      <c r="Q211" s="35"/>
      <c r="R211" s="35"/>
      <c r="S211" s="35"/>
      <c r="T211" s="64"/>
      <c r="AT211" s="17" t="s">
        <v>155</v>
      </c>
      <c r="AU211" s="17" t="s">
        <v>148</v>
      </c>
    </row>
    <row r="212" spans="2:65" s="1" customFormat="1" ht="22.5" customHeight="1">
      <c r="B212" s="166"/>
      <c r="C212" s="167" t="s">
        <v>246</v>
      </c>
      <c r="D212" s="167" t="s">
        <v>143</v>
      </c>
      <c r="E212" s="168" t="s">
        <v>565</v>
      </c>
      <c r="F212" s="169" t="s">
        <v>566</v>
      </c>
      <c r="G212" s="170" t="s">
        <v>221</v>
      </c>
      <c r="H212" s="171">
        <v>0.052</v>
      </c>
      <c r="I212" s="172"/>
      <c r="J212" s="173">
        <f>ROUND(I212*H212,2)</f>
        <v>0</v>
      </c>
      <c r="K212" s="169" t="s">
        <v>160</v>
      </c>
      <c r="L212" s="34"/>
      <c r="M212" s="174" t="s">
        <v>21</v>
      </c>
      <c r="N212" s="175" t="s">
        <v>46</v>
      </c>
      <c r="O212" s="35"/>
      <c r="P212" s="176">
        <f>O212*H212</f>
        <v>0</v>
      </c>
      <c r="Q212" s="176">
        <v>1.05256</v>
      </c>
      <c r="R212" s="176">
        <f>Q212*H212</f>
        <v>0.054733119999999996</v>
      </c>
      <c r="S212" s="176">
        <v>0</v>
      </c>
      <c r="T212" s="177">
        <f>S212*H212</f>
        <v>0</v>
      </c>
      <c r="AR212" s="17" t="s">
        <v>147</v>
      </c>
      <c r="AT212" s="17" t="s">
        <v>143</v>
      </c>
      <c r="AU212" s="17" t="s">
        <v>148</v>
      </c>
      <c r="AY212" s="17" t="s">
        <v>139</v>
      </c>
      <c r="BE212" s="178">
        <f>IF(N212="základní",J212,0)</f>
        <v>0</v>
      </c>
      <c r="BF212" s="178">
        <f>IF(N212="snížená",J212,0)</f>
        <v>0</v>
      </c>
      <c r="BG212" s="178">
        <f>IF(N212="zákl. přenesená",J212,0)</f>
        <v>0</v>
      </c>
      <c r="BH212" s="178">
        <f>IF(N212="sníž. přenesená",J212,0)</f>
        <v>0</v>
      </c>
      <c r="BI212" s="178">
        <f>IF(N212="nulová",J212,0)</f>
        <v>0</v>
      </c>
      <c r="BJ212" s="17" t="s">
        <v>39</v>
      </c>
      <c r="BK212" s="178">
        <f>ROUND(I212*H212,2)</f>
        <v>0</v>
      </c>
      <c r="BL212" s="17" t="s">
        <v>147</v>
      </c>
      <c r="BM212" s="17" t="s">
        <v>567</v>
      </c>
    </row>
    <row r="213" spans="2:47" s="1" customFormat="1" ht="13.5">
      <c r="B213" s="34"/>
      <c r="D213" s="189" t="s">
        <v>155</v>
      </c>
      <c r="F213" s="190" t="s">
        <v>568</v>
      </c>
      <c r="I213" s="138"/>
      <c r="L213" s="34"/>
      <c r="M213" s="63"/>
      <c r="N213" s="35"/>
      <c r="O213" s="35"/>
      <c r="P213" s="35"/>
      <c r="Q213" s="35"/>
      <c r="R213" s="35"/>
      <c r="S213" s="35"/>
      <c r="T213" s="64"/>
      <c r="AT213" s="17" t="s">
        <v>155</v>
      </c>
      <c r="AU213" s="17" t="s">
        <v>148</v>
      </c>
    </row>
    <row r="214" spans="2:51" s="11" customFormat="1" ht="13.5">
      <c r="B214" s="179"/>
      <c r="D214" s="189" t="s">
        <v>150</v>
      </c>
      <c r="E214" s="188" t="s">
        <v>21</v>
      </c>
      <c r="F214" s="193" t="s">
        <v>569</v>
      </c>
      <c r="H214" s="194">
        <v>0.052</v>
      </c>
      <c r="I214" s="184"/>
      <c r="L214" s="179"/>
      <c r="M214" s="185"/>
      <c r="N214" s="186"/>
      <c r="O214" s="186"/>
      <c r="P214" s="186"/>
      <c r="Q214" s="186"/>
      <c r="R214" s="186"/>
      <c r="S214" s="186"/>
      <c r="T214" s="187"/>
      <c r="AT214" s="188" t="s">
        <v>150</v>
      </c>
      <c r="AU214" s="188" t="s">
        <v>148</v>
      </c>
      <c r="AV214" s="11" t="s">
        <v>83</v>
      </c>
      <c r="AW214" s="11" t="s">
        <v>38</v>
      </c>
      <c r="AX214" s="11" t="s">
        <v>39</v>
      </c>
      <c r="AY214" s="188" t="s">
        <v>139</v>
      </c>
    </row>
    <row r="215" spans="2:63" s="10" customFormat="1" ht="29.25" customHeight="1">
      <c r="B215" s="150"/>
      <c r="D215" s="151" t="s">
        <v>74</v>
      </c>
      <c r="E215" s="161" t="s">
        <v>169</v>
      </c>
      <c r="F215" s="161" t="s">
        <v>255</v>
      </c>
      <c r="I215" s="153"/>
      <c r="J215" s="162">
        <f>BK215</f>
        <v>0</v>
      </c>
      <c r="L215" s="150"/>
      <c r="M215" s="155"/>
      <c r="N215" s="156"/>
      <c r="O215" s="156"/>
      <c r="P215" s="157">
        <f>P216+P225+P230+P236</f>
        <v>0</v>
      </c>
      <c r="Q215" s="156"/>
      <c r="R215" s="157">
        <f>R216+R225+R230+R236</f>
        <v>803.176734</v>
      </c>
      <c r="S215" s="156"/>
      <c r="T215" s="158">
        <f>T216+T225+T230+T236</f>
        <v>0</v>
      </c>
      <c r="AR215" s="151" t="s">
        <v>39</v>
      </c>
      <c r="AT215" s="159" t="s">
        <v>74</v>
      </c>
      <c r="AU215" s="159" t="s">
        <v>39</v>
      </c>
      <c r="AY215" s="151" t="s">
        <v>139</v>
      </c>
      <c r="BK215" s="160">
        <f>BK216+BK225+BK230+BK236</f>
        <v>0</v>
      </c>
    </row>
    <row r="216" spans="2:63" s="10" customFormat="1" ht="14.25" customHeight="1">
      <c r="B216" s="150"/>
      <c r="D216" s="163" t="s">
        <v>74</v>
      </c>
      <c r="E216" s="164" t="s">
        <v>256</v>
      </c>
      <c r="F216" s="164" t="s">
        <v>257</v>
      </c>
      <c r="I216" s="153"/>
      <c r="J216" s="165">
        <f>BK216</f>
        <v>0</v>
      </c>
      <c r="L216" s="150"/>
      <c r="M216" s="155"/>
      <c r="N216" s="156"/>
      <c r="O216" s="156"/>
      <c r="P216" s="157">
        <f>SUM(P217:P224)</f>
        <v>0</v>
      </c>
      <c r="Q216" s="156"/>
      <c r="R216" s="157">
        <f>SUM(R217:R224)</f>
        <v>610.077974</v>
      </c>
      <c r="S216" s="156"/>
      <c r="T216" s="158">
        <f>SUM(T217:T224)</f>
        <v>0</v>
      </c>
      <c r="AR216" s="151" t="s">
        <v>39</v>
      </c>
      <c r="AT216" s="159" t="s">
        <v>74</v>
      </c>
      <c r="AU216" s="159" t="s">
        <v>83</v>
      </c>
      <c r="AY216" s="151" t="s">
        <v>139</v>
      </c>
      <c r="BK216" s="160">
        <f>SUM(BK217:BK224)</f>
        <v>0</v>
      </c>
    </row>
    <row r="217" spans="2:65" s="1" customFormat="1" ht="22.5" customHeight="1">
      <c r="B217" s="166"/>
      <c r="C217" s="167" t="s">
        <v>336</v>
      </c>
      <c r="D217" s="167" t="s">
        <v>143</v>
      </c>
      <c r="E217" s="168" t="s">
        <v>258</v>
      </c>
      <c r="F217" s="169" t="s">
        <v>259</v>
      </c>
      <c r="G217" s="170" t="s">
        <v>146</v>
      </c>
      <c r="H217" s="171">
        <v>579.3</v>
      </c>
      <c r="I217" s="172"/>
      <c r="J217" s="173">
        <f>ROUND(I217*H217,2)</f>
        <v>0</v>
      </c>
      <c r="K217" s="169" t="s">
        <v>160</v>
      </c>
      <c r="L217" s="34"/>
      <c r="M217" s="174" t="s">
        <v>21</v>
      </c>
      <c r="N217" s="175" t="s">
        <v>46</v>
      </c>
      <c r="O217" s="35"/>
      <c r="P217" s="176">
        <f>O217*H217</f>
        <v>0</v>
      </c>
      <c r="Q217" s="176">
        <v>0.57798</v>
      </c>
      <c r="R217" s="176">
        <f>Q217*H217</f>
        <v>334.823814</v>
      </c>
      <c r="S217" s="176">
        <v>0</v>
      </c>
      <c r="T217" s="177">
        <f>S217*H217</f>
        <v>0</v>
      </c>
      <c r="AR217" s="17" t="s">
        <v>147</v>
      </c>
      <c r="AT217" s="17" t="s">
        <v>143</v>
      </c>
      <c r="AU217" s="17" t="s">
        <v>148</v>
      </c>
      <c r="AY217" s="17" t="s">
        <v>139</v>
      </c>
      <c r="BE217" s="178">
        <f>IF(N217="základní",J217,0)</f>
        <v>0</v>
      </c>
      <c r="BF217" s="178">
        <f>IF(N217="snížená",J217,0)</f>
        <v>0</v>
      </c>
      <c r="BG217" s="178">
        <f>IF(N217="zákl. přenesená",J217,0)</f>
        <v>0</v>
      </c>
      <c r="BH217" s="178">
        <f>IF(N217="sníž. přenesená",J217,0)</f>
        <v>0</v>
      </c>
      <c r="BI217" s="178">
        <f>IF(N217="nulová",J217,0)</f>
        <v>0</v>
      </c>
      <c r="BJ217" s="17" t="s">
        <v>39</v>
      </c>
      <c r="BK217" s="178">
        <f>ROUND(I217*H217,2)</f>
        <v>0</v>
      </c>
      <c r="BL217" s="17" t="s">
        <v>147</v>
      </c>
      <c r="BM217" s="17" t="s">
        <v>260</v>
      </c>
    </row>
    <row r="218" spans="2:47" s="1" customFormat="1" ht="27">
      <c r="B218" s="34"/>
      <c r="D218" s="189" t="s">
        <v>155</v>
      </c>
      <c r="F218" s="190" t="s">
        <v>261</v>
      </c>
      <c r="I218" s="138"/>
      <c r="L218" s="34"/>
      <c r="M218" s="63"/>
      <c r="N218" s="35"/>
      <c r="O218" s="35"/>
      <c r="P218" s="35"/>
      <c r="Q218" s="35"/>
      <c r="R218" s="35"/>
      <c r="S218" s="35"/>
      <c r="T218" s="64"/>
      <c r="AT218" s="17" t="s">
        <v>155</v>
      </c>
      <c r="AU218" s="17" t="s">
        <v>148</v>
      </c>
    </row>
    <row r="219" spans="2:51" s="12" customFormat="1" ht="13.5">
      <c r="B219" s="195"/>
      <c r="D219" s="189" t="s">
        <v>150</v>
      </c>
      <c r="E219" s="196" t="s">
        <v>21</v>
      </c>
      <c r="F219" s="197" t="s">
        <v>262</v>
      </c>
      <c r="H219" s="198" t="s">
        <v>21</v>
      </c>
      <c r="I219" s="199"/>
      <c r="L219" s="195"/>
      <c r="M219" s="200"/>
      <c r="N219" s="201"/>
      <c r="O219" s="201"/>
      <c r="P219" s="201"/>
      <c r="Q219" s="201"/>
      <c r="R219" s="201"/>
      <c r="S219" s="201"/>
      <c r="T219" s="202"/>
      <c r="AT219" s="198" t="s">
        <v>150</v>
      </c>
      <c r="AU219" s="198" t="s">
        <v>148</v>
      </c>
      <c r="AV219" s="12" t="s">
        <v>39</v>
      </c>
      <c r="AW219" s="12" t="s">
        <v>38</v>
      </c>
      <c r="AX219" s="12" t="s">
        <v>75</v>
      </c>
      <c r="AY219" s="198" t="s">
        <v>139</v>
      </c>
    </row>
    <row r="220" spans="2:51" s="11" customFormat="1" ht="13.5">
      <c r="B220" s="179"/>
      <c r="D220" s="180" t="s">
        <v>150</v>
      </c>
      <c r="E220" s="181" t="s">
        <v>21</v>
      </c>
      <c r="F220" s="182" t="s">
        <v>570</v>
      </c>
      <c r="H220" s="183">
        <v>579.3</v>
      </c>
      <c r="I220" s="184"/>
      <c r="L220" s="179"/>
      <c r="M220" s="185"/>
      <c r="N220" s="186"/>
      <c r="O220" s="186"/>
      <c r="P220" s="186"/>
      <c r="Q220" s="186"/>
      <c r="R220" s="186"/>
      <c r="S220" s="186"/>
      <c r="T220" s="187"/>
      <c r="AT220" s="188" t="s">
        <v>150</v>
      </c>
      <c r="AU220" s="188" t="s">
        <v>148</v>
      </c>
      <c r="AV220" s="11" t="s">
        <v>83</v>
      </c>
      <c r="AW220" s="11" t="s">
        <v>38</v>
      </c>
      <c r="AX220" s="11" t="s">
        <v>39</v>
      </c>
      <c r="AY220" s="188" t="s">
        <v>139</v>
      </c>
    </row>
    <row r="221" spans="2:65" s="1" customFormat="1" ht="22.5" customHeight="1">
      <c r="B221" s="166"/>
      <c r="C221" s="167" t="s">
        <v>343</v>
      </c>
      <c r="D221" s="167" t="s">
        <v>143</v>
      </c>
      <c r="E221" s="168" t="s">
        <v>571</v>
      </c>
      <c r="F221" s="169" t="s">
        <v>572</v>
      </c>
      <c r="G221" s="170" t="s">
        <v>146</v>
      </c>
      <c r="H221" s="171">
        <v>425.3</v>
      </c>
      <c r="I221" s="172"/>
      <c r="J221" s="173">
        <f>ROUND(I221*H221,2)</f>
        <v>0</v>
      </c>
      <c r="K221" s="169" t="s">
        <v>160</v>
      </c>
      <c r="L221" s="34"/>
      <c r="M221" s="174" t="s">
        <v>21</v>
      </c>
      <c r="N221" s="175" t="s">
        <v>46</v>
      </c>
      <c r="O221" s="35"/>
      <c r="P221" s="176">
        <f>O221*H221</f>
        <v>0</v>
      </c>
      <c r="Q221" s="176">
        <v>0.6472</v>
      </c>
      <c r="R221" s="176">
        <f>Q221*H221</f>
        <v>275.25416</v>
      </c>
      <c r="S221" s="176">
        <v>0</v>
      </c>
      <c r="T221" s="177">
        <f>S221*H221</f>
        <v>0</v>
      </c>
      <c r="AR221" s="17" t="s">
        <v>147</v>
      </c>
      <c r="AT221" s="17" t="s">
        <v>143</v>
      </c>
      <c r="AU221" s="17" t="s">
        <v>148</v>
      </c>
      <c r="AY221" s="17" t="s">
        <v>139</v>
      </c>
      <c r="BE221" s="178">
        <f>IF(N221="základní",J221,0)</f>
        <v>0</v>
      </c>
      <c r="BF221" s="178">
        <f>IF(N221="snížená",J221,0)</f>
        <v>0</v>
      </c>
      <c r="BG221" s="178">
        <f>IF(N221="zákl. přenesená",J221,0)</f>
        <v>0</v>
      </c>
      <c r="BH221" s="178">
        <f>IF(N221="sníž. přenesená",J221,0)</f>
        <v>0</v>
      </c>
      <c r="BI221" s="178">
        <f>IF(N221="nulová",J221,0)</f>
        <v>0</v>
      </c>
      <c r="BJ221" s="17" t="s">
        <v>39</v>
      </c>
      <c r="BK221" s="178">
        <f>ROUND(I221*H221,2)</f>
        <v>0</v>
      </c>
      <c r="BL221" s="17" t="s">
        <v>147</v>
      </c>
      <c r="BM221" s="17" t="s">
        <v>573</v>
      </c>
    </row>
    <row r="222" spans="2:47" s="1" customFormat="1" ht="27">
      <c r="B222" s="34"/>
      <c r="D222" s="189" t="s">
        <v>155</v>
      </c>
      <c r="F222" s="190" t="s">
        <v>574</v>
      </c>
      <c r="I222" s="138"/>
      <c r="L222" s="34"/>
      <c r="M222" s="63"/>
      <c r="N222" s="35"/>
      <c r="O222" s="35"/>
      <c r="P222" s="35"/>
      <c r="Q222" s="35"/>
      <c r="R222" s="35"/>
      <c r="S222" s="35"/>
      <c r="T222" s="64"/>
      <c r="AT222" s="17" t="s">
        <v>155</v>
      </c>
      <c r="AU222" s="17" t="s">
        <v>148</v>
      </c>
    </row>
    <row r="223" spans="2:51" s="12" customFormat="1" ht="13.5">
      <c r="B223" s="195"/>
      <c r="D223" s="189" t="s">
        <v>150</v>
      </c>
      <c r="E223" s="196" t="s">
        <v>21</v>
      </c>
      <c r="F223" s="197" t="s">
        <v>575</v>
      </c>
      <c r="H223" s="198" t="s">
        <v>21</v>
      </c>
      <c r="I223" s="199"/>
      <c r="L223" s="195"/>
      <c r="M223" s="200"/>
      <c r="N223" s="201"/>
      <c r="O223" s="201"/>
      <c r="P223" s="201"/>
      <c r="Q223" s="201"/>
      <c r="R223" s="201"/>
      <c r="S223" s="201"/>
      <c r="T223" s="202"/>
      <c r="AT223" s="198" t="s">
        <v>150</v>
      </c>
      <c r="AU223" s="198" t="s">
        <v>148</v>
      </c>
      <c r="AV223" s="12" t="s">
        <v>39</v>
      </c>
      <c r="AW223" s="12" t="s">
        <v>38</v>
      </c>
      <c r="AX223" s="12" t="s">
        <v>75</v>
      </c>
      <c r="AY223" s="198" t="s">
        <v>139</v>
      </c>
    </row>
    <row r="224" spans="2:51" s="11" customFormat="1" ht="13.5">
      <c r="B224" s="179"/>
      <c r="D224" s="189" t="s">
        <v>150</v>
      </c>
      <c r="E224" s="188" t="s">
        <v>21</v>
      </c>
      <c r="F224" s="193" t="s">
        <v>576</v>
      </c>
      <c r="H224" s="194">
        <v>425.3</v>
      </c>
      <c r="I224" s="184"/>
      <c r="L224" s="179"/>
      <c r="M224" s="185"/>
      <c r="N224" s="186"/>
      <c r="O224" s="186"/>
      <c r="P224" s="186"/>
      <c r="Q224" s="186"/>
      <c r="R224" s="186"/>
      <c r="S224" s="186"/>
      <c r="T224" s="187"/>
      <c r="AT224" s="188" t="s">
        <v>150</v>
      </c>
      <c r="AU224" s="188" t="s">
        <v>148</v>
      </c>
      <c r="AV224" s="11" t="s">
        <v>83</v>
      </c>
      <c r="AW224" s="11" t="s">
        <v>38</v>
      </c>
      <c r="AX224" s="11" t="s">
        <v>39</v>
      </c>
      <c r="AY224" s="188" t="s">
        <v>139</v>
      </c>
    </row>
    <row r="225" spans="2:63" s="10" customFormat="1" ht="21.75" customHeight="1">
      <c r="B225" s="150"/>
      <c r="D225" s="163" t="s">
        <v>74</v>
      </c>
      <c r="E225" s="164" t="s">
        <v>264</v>
      </c>
      <c r="F225" s="164" t="s">
        <v>265</v>
      </c>
      <c r="I225" s="153"/>
      <c r="J225" s="165">
        <f>BK225</f>
        <v>0</v>
      </c>
      <c r="L225" s="150"/>
      <c r="M225" s="155"/>
      <c r="N225" s="156"/>
      <c r="O225" s="156"/>
      <c r="P225" s="157">
        <f>SUM(P226:P229)</f>
        <v>0</v>
      </c>
      <c r="Q225" s="156"/>
      <c r="R225" s="157">
        <f>SUM(R226:R229)</f>
        <v>107.51807999999998</v>
      </c>
      <c r="S225" s="156"/>
      <c r="T225" s="158">
        <f>SUM(T226:T229)</f>
        <v>0</v>
      </c>
      <c r="AR225" s="151" t="s">
        <v>39</v>
      </c>
      <c r="AT225" s="159" t="s">
        <v>74</v>
      </c>
      <c r="AU225" s="159" t="s">
        <v>83</v>
      </c>
      <c r="AY225" s="151" t="s">
        <v>139</v>
      </c>
      <c r="BK225" s="160">
        <f>SUM(BK226:BK229)</f>
        <v>0</v>
      </c>
    </row>
    <row r="226" spans="2:65" s="1" customFormat="1" ht="22.5" customHeight="1">
      <c r="B226" s="166"/>
      <c r="C226" s="167" t="s">
        <v>348</v>
      </c>
      <c r="D226" s="167" t="s">
        <v>143</v>
      </c>
      <c r="E226" s="168" t="s">
        <v>266</v>
      </c>
      <c r="F226" s="169" t="s">
        <v>267</v>
      </c>
      <c r="G226" s="170" t="s">
        <v>146</v>
      </c>
      <c r="H226" s="171">
        <v>579.3</v>
      </c>
      <c r="I226" s="172"/>
      <c r="J226" s="173">
        <f>ROUND(I226*H226,2)</f>
        <v>0</v>
      </c>
      <c r="K226" s="169" t="s">
        <v>160</v>
      </c>
      <c r="L226" s="34"/>
      <c r="M226" s="174" t="s">
        <v>21</v>
      </c>
      <c r="N226" s="175" t="s">
        <v>46</v>
      </c>
      <c r="O226" s="35"/>
      <c r="P226" s="176">
        <f>O226*H226</f>
        <v>0</v>
      </c>
      <c r="Q226" s="176">
        <v>0.0928</v>
      </c>
      <c r="R226" s="176">
        <f>Q226*H226</f>
        <v>53.75903999999999</v>
      </c>
      <c r="S226" s="176">
        <v>0</v>
      </c>
      <c r="T226" s="177">
        <f>S226*H226</f>
        <v>0</v>
      </c>
      <c r="AR226" s="17" t="s">
        <v>147</v>
      </c>
      <c r="AT226" s="17" t="s">
        <v>143</v>
      </c>
      <c r="AU226" s="17" t="s">
        <v>148</v>
      </c>
      <c r="AY226" s="17" t="s">
        <v>139</v>
      </c>
      <c r="BE226" s="178">
        <f>IF(N226="základní",J226,0)</f>
        <v>0</v>
      </c>
      <c r="BF226" s="178">
        <f>IF(N226="snížená",J226,0)</f>
        <v>0</v>
      </c>
      <c r="BG226" s="178">
        <f>IF(N226="zákl. přenesená",J226,0)</f>
        <v>0</v>
      </c>
      <c r="BH226" s="178">
        <f>IF(N226="sníž. přenesená",J226,0)</f>
        <v>0</v>
      </c>
      <c r="BI226" s="178">
        <f>IF(N226="nulová",J226,0)</f>
        <v>0</v>
      </c>
      <c r="BJ226" s="17" t="s">
        <v>39</v>
      </c>
      <c r="BK226" s="178">
        <f>ROUND(I226*H226,2)</f>
        <v>0</v>
      </c>
      <c r="BL226" s="17" t="s">
        <v>147</v>
      </c>
      <c r="BM226" s="17" t="s">
        <v>268</v>
      </c>
    </row>
    <row r="227" spans="2:47" s="1" customFormat="1" ht="27">
      <c r="B227" s="34"/>
      <c r="D227" s="180" t="s">
        <v>155</v>
      </c>
      <c r="F227" s="215" t="s">
        <v>269</v>
      </c>
      <c r="I227" s="138"/>
      <c r="L227" s="34"/>
      <c r="M227" s="63"/>
      <c r="N227" s="35"/>
      <c r="O227" s="35"/>
      <c r="P227" s="35"/>
      <c r="Q227" s="35"/>
      <c r="R227" s="35"/>
      <c r="S227" s="35"/>
      <c r="T227" s="64"/>
      <c r="AT227" s="17" t="s">
        <v>155</v>
      </c>
      <c r="AU227" s="17" t="s">
        <v>148</v>
      </c>
    </row>
    <row r="228" spans="2:65" s="1" customFormat="1" ht="22.5" customHeight="1">
      <c r="B228" s="166"/>
      <c r="C228" s="167" t="s">
        <v>354</v>
      </c>
      <c r="D228" s="167" t="s">
        <v>143</v>
      </c>
      <c r="E228" s="168" t="s">
        <v>270</v>
      </c>
      <c r="F228" s="169" t="s">
        <v>271</v>
      </c>
      <c r="G228" s="170" t="s">
        <v>146</v>
      </c>
      <c r="H228" s="171">
        <v>579.3</v>
      </c>
      <c r="I228" s="172"/>
      <c r="J228" s="173">
        <f>ROUND(I228*H228,2)</f>
        <v>0</v>
      </c>
      <c r="K228" s="169" t="s">
        <v>160</v>
      </c>
      <c r="L228" s="34"/>
      <c r="M228" s="174" t="s">
        <v>21</v>
      </c>
      <c r="N228" s="175" t="s">
        <v>46</v>
      </c>
      <c r="O228" s="35"/>
      <c r="P228" s="176">
        <f>O228*H228</f>
        <v>0</v>
      </c>
      <c r="Q228" s="176">
        <v>0.0928</v>
      </c>
      <c r="R228" s="176">
        <f>Q228*H228</f>
        <v>53.75903999999999</v>
      </c>
      <c r="S228" s="176">
        <v>0</v>
      </c>
      <c r="T228" s="177">
        <f>S228*H228</f>
        <v>0</v>
      </c>
      <c r="AR228" s="17" t="s">
        <v>147</v>
      </c>
      <c r="AT228" s="17" t="s">
        <v>143</v>
      </c>
      <c r="AU228" s="17" t="s">
        <v>148</v>
      </c>
      <c r="AY228" s="17" t="s">
        <v>139</v>
      </c>
      <c r="BE228" s="178">
        <f>IF(N228="základní",J228,0)</f>
        <v>0</v>
      </c>
      <c r="BF228" s="178">
        <f>IF(N228="snížená",J228,0)</f>
        <v>0</v>
      </c>
      <c r="BG228" s="178">
        <f>IF(N228="zákl. přenesená",J228,0)</f>
        <v>0</v>
      </c>
      <c r="BH228" s="178">
        <f>IF(N228="sníž. přenesená",J228,0)</f>
        <v>0</v>
      </c>
      <c r="BI228" s="178">
        <f>IF(N228="nulová",J228,0)</f>
        <v>0</v>
      </c>
      <c r="BJ228" s="17" t="s">
        <v>39</v>
      </c>
      <c r="BK228" s="178">
        <f>ROUND(I228*H228,2)</f>
        <v>0</v>
      </c>
      <c r="BL228" s="17" t="s">
        <v>147</v>
      </c>
      <c r="BM228" s="17" t="s">
        <v>272</v>
      </c>
    </row>
    <row r="229" spans="2:47" s="1" customFormat="1" ht="27">
      <c r="B229" s="34"/>
      <c r="D229" s="189" t="s">
        <v>155</v>
      </c>
      <c r="F229" s="190" t="s">
        <v>273</v>
      </c>
      <c r="I229" s="138"/>
      <c r="L229" s="34"/>
      <c r="M229" s="63"/>
      <c r="N229" s="35"/>
      <c r="O229" s="35"/>
      <c r="P229" s="35"/>
      <c r="Q229" s="35"/>
      <c r="R229" s="35"/>
      <c r="S229" s="35"/>
      <c r="T229" s="64"/>
      <c r="AT229" s="17" t="s">
        <v>155</v>
      </c>
      <c r="AU229" s="17" t="s">
        <v>148</v>
      </c>
    </row>
    <row r="230" spans="2:63" s="10" customFormat="1" ht="21.75" customHeight="1">
      <c r="B230" s="150"/>
      <c r="D230" s="163" t="s">
        <v>74</v>
      </c>
      <c r="E230" s="164" t="s">
        <v>274</v>
      </c>
      <c r="F230" s="164" t="s">
        <v>275</v>
      </c>
      <c r="I230" s="153"/>
      <c r="J230" s="165">
        <f>BK230</f>
        <v>0</v>
      </c>
      <c r="L230" s="150"/>
      <c r="M230" s="155"/>
      <c r="N230" s="156"/>
      <c r="O230" s="156"/>
      <c r="P230" s="157">
        <f>SUM(P231:P235)</f>
        <v>0</v>
      </c>
      <c r="Q230" s="156"/>
      <c r="R230" s="157">
        <f>SUM(R231:R235)</f>
        <v>2.7993499999999996</v>
      </c>
      <c r="S230" s="156"/>
      <c r="T230" s="158">
        <f>SUM(T231:T235)</f>
        <v>0</v>
      </c>
      <c r="AR230" s="151" t="s">
        <v>39</v>
      </c>
      <c r="AT230" s="159" t="s">
        <v>74</v>
      </c>
      <c r="AU230" s="159" t="s">
        <v>83</v>
      </c>
      <c r="AY230" s="151" t="s">
        <v>139</v>
      </c>
      <c r="BK230" s="160">
        <f>SUM(BK231:BK235)</f>
        <v>0</v>
      </c>
    </row>
    <row r="231" spans="2:65" s="1" customFormat="1" ht="22.5" customHeight="1">
      <c r="B231" s="166"/>
      <c r="C231" s="167" t="s">
        <v>360</v>
      </c>
      <c r="D231" s="167" t="s">
        <v>143</v>
      </c>
      <c r="E231" s="168" t="s">
        <v>577</v>
      </c>
      <c r="F231" s="169" t="s">
        <v>578</v>
      </c>
      <c r="G231" s="170" t="s">
        <v>146</v>
      </c>
      <c r="H231" s="171">
        <v>579.3</v>
      </c>
      <c r="I231" s="172"/>
      <c r="J231" s="173">
        <f>ROUND(I231*H231,2)</f>
        <v>0</v>
      </c>
      <c r="K231" s="169" t="s">
        <v>21</v>
      </c>
      <c r="L231" s="34"/>
      <c r="M231" s="174" t="s">
        <v>21</v>
      </c>
      <c r="N231" s="175" t="s">
        <v>46</v>
      </c>
      <c r="O231" s="35"/>
      <c r="P231" s="176">
        <f>O231*H231</f>
        <v>0</v>
      </c>
      <c r="Q231" s="176">
        <v>0.0045</v>
      </c>
      <c r="R231" s="176">
        <f>Q231*H231</f>
        <v>2.6068499999999997</v>
      </c>
      <c r="S231" s="176">
        <v>0</v>
      </c>
      <c r="T231" s="177">
        <f>S231*H231</f>
        <v>0</v>
      </c>
      <c r="AR231" s="17" t="s">
        <v>147</v>
      </c>
      <c r="AT231" s="17" t="s">
        <v>143</v>
      </c>
      <c r="AU231" s="17" t="s">
        <v>148</v>
      </c>
      <c r="AY231" s="17" t="s">
        <v>139</v>
      </c>
      <c r="BE231" s="178">
        <f>IF(N231="základní",J231,0)</f>
        <v>0</v>
      </c>
      <c r="BF231" s="178">
        <f>IF(N231="snížená",J231,0)</f>
        <v>0</v>
      </c>
      <c r="BG231" s="178">
        <f>IF(N231="zákl. přenesená",J231,0)</f>
        <v>0</v>
      </c>
      <c r="BH231" s="178">
        <f>IF(N231="sníž. přenesená",J231,0)</f>
        <v>0</v>
      </c>
      <c r="BI231" s="178">
        <f>IF(N231="nulová",J231,0)</f>
        <v>0</v>
      </c>
      <c r="BJ231" s="17" t="s">
        <v>39</v>
      </c>
      <c r="BK231" s="178">
        <f>ROUND(I231*H231,2)</f>
        <v>0</v>
      </c>
      <c r="BL231" s="17" t="s">
        <v>147</v>
      </c>
      <c r="BM231" s="17" t="s">
        <v>579</v>
      </c>
    </row>
    <row r="232" spans="2:47" s="1" customFormat="1" ht="13.5">
      <c r="B232" s="34"/>
      <c r="D232" s="180" t="s">
        <v>155</v>
      </c>
      <c r="F232" s="215" t="s">
        <v>578</v>
      </c>
      <c r="I232" s="138"/>
      <c r="L232" s="34"/>
      <c r="M232" s="63"/>
      <c r="N232" s="35"/>
      <c r="O232" s="35"/>
      <c r="P232" s="35"/>
      <c r="Q232" s="35"/>
      <c r="R232" s="35"/>
      <c r="S232" s="35"/>
      <c r="T232" s="64"/>
      <c r="AT232" s="17" t="s">
        <v>155</v>
      </c>
      <c r="AU232" s="17" t="s">
        <v>148</v>
      </c>
    </row>
    <row r="233" spans="2:65" s="1" customFormat="1" ht="22.5" customHeight="1">
      <c r="B233" s="166"/>
      <c r="C233" s="167" t="s">
        <v>365</v>
      </c>
      <c r="D233" s="167" t="s">
        <v>143</v>
      </c>
      <c r="E233" s="168" t="s">
        <v>580</v>
      </c>
      <c r="F233" s="169" t="s">
        <v>581</v>
      </c>
      <c r="G233" s="170" t="s">
        <v>283</v>
      </c>
      <c r="H233" s="171">
        <v>385</v>
      </c>
      <c r="I233" s="172"/>
      <c r="J233" s="173">
        <f>ROUND(I233*H233,2)</f>
        <v>0</v>
      </c>
      <c r="K233" s="169" t="s">
        <v>21</v>
      </c>
      <c r="L233" s="34"/>
      <c r="M233" s="174" t="s">
        <v>21</v>
      </c>
      <c r="N233" s="175" t="s">
        <v>46</v>
      </c>
      <c r="O233" s="35"/>
      <c r="P233" s="176">
        <f>O233*H233</f>
        <v>0</v>
      </c>
      <c r="Q233" s="176">
        <v>0.0005</v>
      </c>
      <c r="R233" s="176">
        <f>Q233*H233</f>
        <v>0.1925</v>
      </c>
      <c r="S233" s="176">
        <v>0</v>
      </c>
      <c r="T233" s="177">
        <f>S233*H233</f>
        <v>0</v>
      </c>
      <c r="AR233" s="17" t="s">
        <v>147</v>
      </c>
      <c r="AT233" s="17" t="s">
        <v>143</v>
      </c>
      <c r="AU233" s="17" t="s">
        <v>148</v>
      </c>
      <c r="AY233" s="17" t="s">
        <v>139</v>
      </c>
      <c r="BE233" s="178">
        <f>IF(N233="základní",J233,0)</f>
        <v>0</v>
      </c>
      <c r="BF233" s="178">
        <f>IF(N233="snížená",J233,0)</f>
        <v>0</v>
      </c>
      <c r="BG233" s="178">
        <f>IF(N233="zákl. přenesená",J233,0)</f>
        <v>0</v>
      </c>
      <c r="BH233" s="178">
        <f>IF(N233="sníž. přenesená",J233,0)</f>
        <v>0</v>
      </c>
      <c r="BI233" s="178">
        <f>IF(N233="nulová",J233,0)</f>
        <v>0</v>
      </c>
      <c r="BJ233" s="17" t="s">
        <v>39</v>
      </c>
      <c r="BK233" s="178">
        <f>ROUND(I233*H233,2)</f>
        <v>0</v>
      </c>
      <c r="BL233" s="17" t="s">
        <v>147</v>
      </c>
      <c r="BM233" s="17" t="s">
        <v>582</v>
      </c>
    </row>
    <row r="234" spans="2:47" s="1" customFormat="1" ht="13.5">
      <c r="B234" s="34"/>
      <c r="D234" s="189" t="s">
        <v>155</v>
      </c>
      <c r="F234" s="190" t="s">
        <v>581</v>
      </c>
      <c r="I234" s="138"/>
      <c r="L234" s="34"/>
      <c r="M234" s="63"/>
      <c r="N234" s="35"/>
      <c r="O234" s="35"/>
      <c r="P234" s="35"/>
      <c r="Q234" s="35"/>
      <c r="R234" s="35"/>
      <c r="S234" s="35"/>
      <c r="T234" s="64"/>
      <c r="AT234" s="17" t="s">
        <v>155</v>
      </c>
      <c r="AU234" s="17" t="s">
        <v>148</v>
      </c>
    </row>
    <row r="235" spans="2:51" s="11" customFormat="1" ht="13.5">
      <c r="B235" s="179"/>
      <c r="D235" s="189" t="s">
        <v>150</v>
      </c>
      <c r="E235" s="188" t="s">
        <v>21</v>
      </c>
      <c r="F235" s="193" t="s">
        <v>583</v>
      </c>
      <c r="H235" s="194">
        <v>385</v>
      </c>
      <c r="I235" s="184"/>
      <c r="L235" s="179"/>
      <c r="M235" s="185"/>
      <c r="N235" s="186"/>
      <c r="O235" s="186"/>
      <c r="P235" s="186"/>
      <c r="Q235" s="186"/>
      <c r="R235" s="186"/>
      <c r="S235" s="186"/>
      <c r="T235" s="187"/>
      <c r="AT235" s="188" t="s">
        <v>150</v>
      </c>
      <c r="AU235" s="188" t="s">
        <v>148</v>
      </c>
      <c r="AV235" s="11" t="s">
        <v>83</v>
      </c>
      <c r="AW235" s="11" t="s">
        <v>38</v>
      </c>
      <c r="AX235" s="11" t="s">
        <v>39</v>
      </c>
      <c r="AY235" s="188" t="s">
        <v>139</v>
      </c>
    </row>
    <row r="236" spans="2:63" s="10" customFormat="1" ht="21.75" customHeight="1">
      <c r="B236" s="150"/>
      <c r="D236" s="163" t="s">
        <v>74</v>
      </c>
      <c r="E236" s="164" t="s">
        <v>584</v>
      </c>
      <c r="F236" s="164" t="s">
        <v>585</v>
      </c>
      <c r="I236" s="153"/>
      <c r="J236" s="165">
        <f>BK236</f>
        <v>0</v>
      </c>
      <c r="L236" s="150"/>
      <c r="M236" s="155"/>
      <c r="N236" s="156"/>
      <c r="O236" s="156"/>
      <c r="P236" s="157">
        <f>SUM(P237:P244)</f>
        <v>0</v>
      </c>
      <c r="Q236" s="156"/>
      <c r="R236" s="157">
        <f>SUM(R237:R244)</f>
        <v>82.78133000000001</v>
      </c>
      <c r="S236" s="156"/>
      <c r="T236" s="158">
        <f>SUM(T237:T244)</f>
        <v>0</v>
      </c>
      <c r="AR236" s="151" t="s">
        <v>39</v>
      </c>
      <c r="AT236" s="159" t="s">
        <v>74</v>
      </c>
      <c r="AU236" s="159" t="s">
        <v>83</v>
      </c>
      <c r="AY236" s="151" t="s">
        <v>139</v>
      </c>
      <c r="BK236" s="160">
        <f>SUM(BK237:BK244)</f>
        <v>0</v>
      </c>
    </row>
    <row r="237" spans="2:65" s="1" customFormat="1" ht="22.5" customHeight="1">
      <c r="B237" s="166"/>
      <c r="C237" s="167" t="s">
        <v>370</v>
      </c>
      <c r="D237" s="167" t="s">
        <v>143</v>
      </c>
      <c r="E237" s="168" t="s">
        <v>586</v>
      </c>
      <c r="F237" s="169" t="s">
        <v>587</v>
      </c>
      <c r="G237" s="170" t="s">
        <v>146</v>
      </c>
      <c r="H237" s="171">
        <v>425.3</v>
      </c>
      <c r="I237" s="172"/>
      <c r="J237" s="173">
        <f>ROUND(I237*H237,2)</f>
        <v>0</v>
      </c>
      <c r="K237" s="169" t="s">
        <v>160</v>
      </c>
      <c r="L237" s="34"/>
      <c r="M237" s="174" t="s">
        <v>21</v>
      </c>
      <c r="N237" s="175" t="s">
        <v>46</v>
      </c>
      <c r="O237" s="35"/>
      <c r="P237" s="176">
        <f>O237*H237</f>
        <v>0</v>
      </c>
      <c r="Q237" s="176">
        <v>0.08425</v>
      </c>
      <c r="R237" s="176">
        <f>Q237*H237</f>
        <v>35.831525000000006</v>
      </c>
      <c r="S237" s="176">
        <v>0</v>
      </c>
      <c r="T237" s="177">
        <f>S237*H237</f>
        <v>0</v>
      </c>
      <c r="AR237" s="17" t="s">
        <v>147</v>
      </c>
      <c r="AT237" s="17" t="s">
        <v>143</v>
      </c>
      <c r="AU237" s="17" t="s">
        <v>148</v>
      </c>
      <c r="AY237" s="17" t="s">
        <v>139</v>
      </c>
      <c r="BE237" s="178">
        <f>IF(N237="základní",J237,0)</f>
        <v>0</v>
      </c>
      <c r="BF237" s="178">
        <f>IF(N237="snížená",J237,0)</f>
        <v>0</v>
      </c>
      <c r="BG237" s="178">
        <f>IF(N237="zákl. přenesená",J237,0)</f>
        <v>0</v>
      </c>
      <c r="BH237" s="178">
        <f>IF(N237="sníž. přenesená",J237,0)</f>
        <v>0</v>
      </c>
      <c r="BI237" s="178">
        <f>IF(N237="nulová",J237,0)</f>
        <v>0</v>
      </c>
      <c r="BJ237" s="17" t="s">
        <v>39</v>
      </c>
      <c r="BK237" s="178">
        <f>ROUND(I237*H237,2)</f>
        <v>0</v>
      </c>
      <c r="BL237" s="17" t="s">
        <v>147</v>
      </c>
      <c r="BM237" s="17" t="s">
        <v>588</v>
      </c>
    </row>
    <row r="238" spans="2:47" s="1" customFormat="1" ht="40.5">
      <c r="B238" s="34"/>
      <c r="D238" s="189" t="s">
        <v>155</v>
      </c>
      <c r="F238" s="190" t="s">
        <v>589</v>
      </c>
      <c r="I238" s="138"/>
      <c r="L238" s="34"/>
      <c r="M238" s="63"/>
      <c r="N238" s="35"/>
      <c r="O238" s="35"/>
      <c r="P238" s="35"/>
      <c r="Q238" s="35"/>
      <c r="R238" s="35"/>
      <c r="S238" s="35"/>
      <c r="T238" s="64"/>
      <c r="AT238" s="17" t="s">
        <v>155</v>
      </c>
      <c r="AU238" s="17" t="s">
        <v>148</v>
      </c>
    </row>
    <row r="239" spans="2:47" s="1" customFormat="1" ht="121.5">
      <c r="B239" s="34"/>
      <c r="D239" s="189" t="s">
        <v>163</v>
      </c>
      <c r="F239" s="192" t="s">
        <v>590</v>
      </c>
      <c r="I239" s="138"/>
      <c r="L239" s="34"/>
      <c r="M239" s="63"/>
      <c r="N239" s="35"/>
      <c r="O239" s="35"/>
      <c r="P239" s="35"/>
      <c r="Q239" s="35"/>
      <c r="R239" s="35"/>
      <c r="S239" s="35"/>
      <c r="T239" s="64"/>
      <c r="AT239" s="17" t="s">
        <v>163</v>
      </c>
      <c r="AU239" s="17" t="s">
        <v>148</v>
      </c>
    </row>
    <row r="240" spans="2:51" s="12" customFormat="1" ht="13.5">
      <c r="B240" s="195"/>
      <c r="D240" s="189" t="s">
        <v>150</v>
      </c>
      <c r="E240" s="196" t="s">
        <v>21</v>
      </c>
      <c r="F240" s="197" t="s">
        <v>591</v>
      </c>
      <c r="H240" s="198" t="s">
        <v>21</v>
      </c>
      <c r="I240" s="199"/>
      <c r="L240" s="195"/>
      <c r="M240" s="200"/>
      <c r="N240" s="201"/>
      <c r="O240" s="201"/>
      <c r="P240" s="201"/>
      <c r="Q240" s="201"/>
      <c r="R240" s="201"/>
      <c r="S240" s="201"/>
      <c r="T240" s="202"/>
      <c r="AT240" s="198" t="s">
        <v>150</v>
      </c>
      <c r="AU240" s="198" t="s">
        <v>148</v>
      </c>
      <c r="AV240" s="12" t="s">
        <v>39</v>
      </c>
      <c r="AW240" s="12" t="s">
        <v>38</v>
      </c>
      <c r="AX240" s="12" t="s">
        <v>75</v>
      </c>
      <c r="AY240" s="198" t="s">
        <v>139</v>
      </c>
    </row>
    <row r="241" spans="2:51" s="11" customFormat="1" ht="13.5">
      <c r="B241" s="179"/>
      <c r="D241" s="180" t="s">
        <v>150</v>
      </c>
      <c r="E241" s="181" t="s">
        <v>21</v>
      </c>
      <c r="F241" s="182" t="s">
        <v>592</v>
      </c>
      <c r="H241" s="183">
        <v>425.3</v>
      </c>
      <c r="I241" s="184"/>
      <c r="L241" s="179"/>
      <c r="M241" s="185"/>
      <c r="N241" s="186"/>
      <c r="O241" s="186"/>
      <c r="P241" s="186"/>
      <c r="Q241" s="186"/>
      <c r="R241" s="186"/>
      <c r="S241" s="186"/>
      <c r="T241" s="187"/>
      <c r="AT241" s="188" t="s">
        <v>150</v>
      </c>
      <c r="AU241" s="188" t="s">
        <v>148</v>
      </c>
      <c r="AV241" s="11" t="s">
        <v>83</v>
      </c>
      <c r="AW241" s="11" t="s">
        <v>38</v>
      </c>
      <c r="AX241" s="11" t="s">
        <v>39</v>
      </c>
      <c r="AY241" s="188" t="s">
        <v>139</v>
      </c>
    </row>
    <row r="242" spans="2:65" s="1" customFormat="1" ht="22.5" customHeight="1">
      <c r="B242" s="166"/>
      <c r="C242" s="216" t="s">
        <v>376</v>
      </c>
      <c r="D242" s="216" t="s">
        <v>296</v>
      </c>
      <c r="E242" s="217" t="s">
        <v>593</v>
      </c>
      <c r="F242" s="218" t="s">
        <v>594</v>
      </c>
      <c r="G242" s="219" t="s">
        <v>146</v>
      </c>
      <c r="H242" s="220">
        <v>415.485</v>
      </c>
      <c r="I242" s="221"/>
      <c r="J242" s="222">
        <f>ROUND(I242*H242,2)</f>
        <v>0</v>
      </c>
      <c r="K242" s="218" t="s">
        <v>160</v>
      </c>
      <c r="L242" s="223"/>
      <c r="M242" s="224" t="s">
        <v>21</v>
      </c>
      <c r="N242" s="225" t="s">
        <v>46</v>
      </c>
      <c r="O242" s="35"/>
      <c r="P242" s="176">
        <f>O242*H242</f>
        <v>0</v>
      </c>
      <c r="Q242" s="176">
        <v>0.113</v>
      </c>
      <c r="R242" s="176">
        <f>Q242*H242</f>
        <v>46.949805000000005</v>
      </c>
      <c r="S242" s="176">
        <v>0</v>
      </c>
      <c r="T242" s="177">
        <f>S242*H242</f>
        <v>0</v>
      </c>
      <c r="AR242" s="17" t="s">
        <v>204</v>
      </c>
      <c r="AT242" s="17" t="s">
        <v>296</v>
      </c>
      <c r="AU242" s="17" t="s">
        <v>148</v>
      </c>
      <c r="AY242" s="17" t="s">
        <v>139</v>
      </c>
      <c r="BE242" s="178">
        <f>IF(N242="základní",J242,0)</f>
        <v>0</v>
      </c>
      <c r="BF242" s="178">
        <f>IF(N242="snížená",J242,0)</f>
        <v>0</v>
      </c>
      <c r="BG242" s="178">
        <f>IF(N242="zákl. přenesená",J242,0)</f>
        <v>0</v>
      </c>
      <c r="BH242" s="178">
        <f>IF(N242="sníž. přenesená",J242,0)</f>
        <v>0</v>
      </c>
      <c r="BI242" s="178">
        <f>IF(N242="nulová",J242,0)</f>
        <v>0</v>
      </c>
      <c r="BJ242" s="17" t="s">
        <v>39</v>
      </c>
      <c r="BK242" s="178">
        <f>ROUND(I242*H242,2)</f>
        <v>0</v>
      </c>
      <c r="BL242" s="17" t="s">
        <v>147</v>
      </c>
      <c r="BM242" s="17" t="s">
        <v>595</v>
      </c>
    </row>
    <row r="243" spans="2:47" s="1" customFormat="1" ht="27">
      <c r="B243" s="34"/>
      <c r="D243" s="189" t="s">
        <v>155</v>
      </c>
      <c r="F243" s="190" t="s">
        <v>596</v>
      </c>
      <c r="I243" s="138"/>
      <c r="L243" s="34"/>
      <c r="M243" s="63"/>
      <c r="N243" s="35"/>
      <c r="O243" s="35"/>
      <c r="P243" s="35"/>
      <c r="Q243" s="35"/>
      <c r="R243" s="35"/>
      <c r="S243" s="35"/>
      <c r="T243" s="64"/>
      <c r="AT243" s="17" t="s">
        <v>155</v>
      </c>
      <c r="AU243" s="17" t="s">
        <v>148</v>
      </c>
    </row>
    <row r="244" spans="2:51" s="11" customFormat="1" ht="13.5">
      <c r="B244" s="179"/>
      <c r="D244" s="189" t="s">
        <v>150</v>
      </c>
      <c r="E244" s="188" t="s">
        <v>21</v>
      </c>
      <c r="F244" s="193" t="s">
        <v>597</v>
      </c>
      <c r="H244" s="194">
        <v>415.485</v>
      </c>
      <c r="I244" s="184"/>
      <c r="L244" s="179"/>
      <c r="M244" s="185"/>
      <c r="N244" s="186"/>
      <c r="O244" s="186"/>
      <c r="P244" s="186"/>
      <c r="Q244" s="186"/>
      <c r="R244" s="186"/>
      <c r="S244" s="186"/>
      <c r="T244" s="187"/>
      <c r="AT244" s="188" t="s">
        <v>150</v>
      </c>
      <c r="AU244" s="188" t="s">
        <v>148</v>
      </c>
      <c r="AV244" s="11" t="s">
        <v>83</v>
      </c>
      <c r="AW244" s="11" t="s">
        <v>38</v>
      </c>
      <c r="AX244" s="11" t="s">
        <v>39</v>
      </c>
      <c r="AY244" s="188" t="s">
        <v>139</v>
      </c>
    </row>
    <row r="245" spans="2:63" s="10" customFormat="1" ht="29.25" customHeight="1">
      <c r="B245" s="150"/>
      <c r="D245" s="151" t="s">
        <v>74</v>
      </c>
      <c r="E245" s="161" t="s">
        <v>213</v>
      </c>
      <c r="F245" s="161" t="s">
        <v>288</v>
      </c>
      <c r="I245" s="153"/>
      <c r="J245" s="162">
        <f>BK245</f>
        <v>0</v>
      </c>
      <c r="L245" s="150"/>
      <c r="M245" s="155"/>
      <c r="N245" s="156"/>
      <c r="O245" s="156"/>
      <c r="P245" s="157">
        <f>P246+P253+P263</f>
        <v>0</v>
      </c>
      <c r="Q245" s="156"/>
      <c r="R245" s="157">
        <f>R246+R253+R263</f>
        <v>43.002075</v>
      </c>
      <c r="S245" s="156"/>
      <c r="T245" s="158">
        <f>T246+T253+T263</f>
        <v>17.0027</v>
      </c>
      <c r="AR245" s="151" t="s">
        <v>39</v>
      </c>
      <c r="AT245" s="159" t="s">
        <v>74</v>
      </c>
      <c r="AU245" s="159" t="s">
        <v>39</v>
      </c>
      <c r="AY245" s="151" t="s">
        <v>139</v>
      </c>
      <c r="BK245" s="160">
        <f>BK246+BK253+BK263</f>
        <v>0</v>
      </c>
    </row>
    <row r="246" spans="2:63" s="10" customFormat="1" ht="14.25" customHeight="1">
      <c r="B246" s="150"/>
      <c r="D246" s="163" t="s">
        <v>74</v>
      </c>
      <c r="E246" s="164" t="s">
        <v>289</v>
      </c>
      <c r="F246" s="164" t="s">
        <v>290</v>
      </c>
      <c r="I246" s="153"/>
      <c r="J246" s="165">
        <f>BK246</f>
        <v>0</v>
      </c>
      <c r="L246" s="150"/>
      <c r="M246" s="155"/>
      <c r="N246" s="156"/>
      <c r="O246" s="156"/>
      <c r="P246" s="157">
        <f>SUM(P247:P252)</f>
        <v>0</v>
      </c>
      <c r="Q246" s="156"/>
      <c r="R246" s="157">
        <f>SUM(R247:R252)</f>
        <v>43.002075</v>
      </c>
      <c r="S246" s="156"/>
      <c r="T246" s="158">
        <f>SUM(T247:T252)</f>
        <v>0</v>
      </c>
      <c r="AR246" s="151" t="s">
        <v>39</v>
      </c>
      <c r="AT246" s="159" t="s">
        <v>74</v>
      </c>
      <c r="AU246" s="159" t="s">
        <v>83</v>
      </c>
      <c r="AY246" s="151" t="s">
        <v>139</v>
      </c>
      <c r="BK246" s="160">
        <f>SUM(BK247:BK252)</f>
        <v>0</v>
      </c>
    </row>
    <row r="247" spans="2:65" s="1" customFormat="1" ht="22.5" customHeight="1">
      <c r="B247" s="166"/>
      <c r="C247" s="167" t="s">
        <v>382</v>
      </c>
      <c r="D247" s="167" t="s">
        <v>143</v>
      </c>
      <c r="E247" s="168" t="s">
        <v>292</v>
      </c>
      <c r="F247" s="169" t="s">
        <v>293</v>
      </c>
      <c r="G247" s="170" t="s">
        <v>172</v>
      </c>
      <c r="H247" s="171">
        <v>348.5</v>
      </c>
      <c r="I247" s="172"/>
      <c r="J247" s="173">
        <f>ROUND(I247*H247,2)</f>
        <v>0</v>
      </c>
      <c r="K247" s="169" t="s">
        <v>160</v>
      </c>
      <c r="L247" s="34"/>
      <c r="M247" s="174" t="s">
        <v>21</v>
      </c>
      <c r="N247" s="175" t="s">
        <v>46</v>
      </c>
      <c r="O247" s="35"/>
      <c r="P247" s="176">
        <f>O247*H247</f>
        <v>0</v>
      </c>
      <c r="Q247" s="176">
        <v>0.10095</v>
      </c>
      <c r="R247" s="176">
        <f>Q247*H247</f>
        <v>35.181075</v>
      </c>
      <c r="S247" s="176">
        <v>0</v>
      </c>
      <c r="T247" s="177">
        <f>S247*H247</f>
        <v>0</v>
      </c>
      <c r="AR247" s="17" t="s">
        <v>147</v>
      </c>
      <c r="AT247" s="17" t="s">
        <v>143</v>
      </c>
      <c r="AU247" s="17" t="s">
        <v>148</v>
      </c>
      <c r="AY247" s="17" t="s">
        <v>139</v>
      </c>
      <c r="BE247" s="178">
        <f>IF(N247="základní",J247,0)</f>
        <v>0</v>
      </c>
      <c r="BF247" s="178">
        <f>IF(N247="snížená",J247,0)</f>
        <v>0</v>
      </c>
      <c r="BG247" s="178">
        <f>IF(N247="zákl. přenesená",J247,0)</f>
        <v>0</v>
      </c>
      <c r="BH247" s="178">
        <f>IF(N247="sníž. přenesená",J247,0)</f>
        <v>0</v>
      </c>
      <c r="BI247" s="178">
        <f>IF(N247="nulová",J247,0)</f>
        <v>0</v>
      </c>
      <c r="BJ247" s="17" t="s">
        <v>39</v>
      </c>
      <c r="BK247" s="178">
        <f>ROUND(I247*H247,2)</f>
        <v>0</v>
      </c>
      <c r="BL247" s="17" t="s">
        <v>147</v>
      </c>
      <c r="BM247" s="17" t="s">
        <v>294</v>
      </c>
    </row>
    <row r="248" spans="2:47" s="1" customFormat="1" ht="13.5">
      <c r="B248" s="34"/>
      <c r="D248" s="189" t="s">
        <v>155</v>
      </c>
      <c r="F248" s="190" t="s">
        <v>293</v>
      </c>
      <c r="I248" s="138"/>
      <c r="L248" s="34"/>
      <c r="M248" s="63"/>
      <c r="N248" s="35"/>
      <c r="O248" s="35"/>
      <c r="P248" s="35"/>
      <c r="Q248" s="35"/>
      <c r="R248" s="35"/>
      <c r="S248" s="35"/>
      <c r="T248" s="64"/>
      <c r="AT248" s="17" t="s">
        <v>155</v>
      </c>
      <c r="AU248" s="17" t="s">
        <v>148</v>
      </c>
    </row>
    <row r="249" spans="2:51" s="11" customFormat="1" ht="13.5">
      <c r="B249" s="179"/>
      <c r="D249" s="180" t="s">
        <v>150</v>
      </c>
      <c r="E249" s="181" t="s">
        <v>21</v>
      </c>
      <c r="F249" s="182" t="s">
        <v>598</v>
      </c>
      <c r="H249" s="183">
        <v>348.5</v>
      </c>
      <c r="I249" s="184"/>
      <c r="L249" s="179"/>
      <c r="M249" s="185"/>
      <c r="N249" s="186"/>
      <c r="O249" s="186"/>
      <c r="P249" s="186"/>
      <c r="Q249" s="186"/>
      <c r="R249" s="186"/>
      <c r="S249" s="186"/>
      <c r="T249" s="187"/>
      <c r="AT249" s="188" t="s">
        <v>150</v>
      </c>
      <c r="AU249" s="188" t="s">
        <v>148</v>
      </c>
      <c r="AV249" s="11" t="s">
        <v>83</v>
      </c>
      <c r="AW249" s="11" t="s">
        <v>38</v>
      </c>
      <c r="AX249" s="11" t="s">
        <v>39</v>
      </c>
      <c r="AY249" s="188" t="s">
        <v>139</v>
      </c>
    </row>
    <row r="250" spans="2:65" s="1" customFormat="1" ht="22.5" customHeight="1">
      <c r="B250" s="166"/>
      <c r="C250" s="216" t="s">
        <v>387</v>
      </c>
      <c r="D250" s="216" t="s">
        <v>296</v>
      </c>
      <c r="E250" s="217" t="s">
        <v>297</v>
      </c>
      <c r="F250" s="218" t="s">
        <v>298</v>
      </c>
      <c r="G250" s="219" t="s">
        <v>299</v>
      </c>
      <c r="H250" s="220">
        <v>711</v>
      </c>
      <c r="I250" s="221"/>
      <c r="J250" s="222">
        <f>ROUND(I250*H250,2)</f>
        <v>0</v>
      </c>
      <c r="K250" s="218" t="s">
        <v>160</v>
      </c>
      <c r="L250" s="223"/>
      <c r="M250" s="224" t="s">
        <v>21</v>
      </c>
      <c r="N250" s="225" t="s">
        <v>46</v>
      </c>
      <c r="O250" s="35"/>
      <c r="P250" s="176">
        <f>O250*H250</f>
        <v>0</v>
      </c>
      <c r="Q250" s="176">
        <v>0.011</v>
      </c>
      <c r="R250" s="176">
        <f>Q250*H250</f>
        <v>7.821</v>
      </c>
      <c r="S250" s="176">
        <v>0</v>
      </c>
      <c r="T250" s="177">
        <f>S250*H250</f>
        <v>0</v>
      </c>
      <c r="AR250" s="17" t="s">
        <v>204</v>
      </c>
      <c r="AT250" s="17" t="s">
        <v>296</v>
      </c>
      <c r="AU250" s="17" t="s">
        <v>148</v>
      </c>
      <c r="AY250" s="17" t="s">
        <v>139</v>
      </c>
      <c r="BE250" s="178">
        <f>IF(N250="základní",J250,0)</f>
        <v>0</v>
      </c>
      <c r="BF250" s="178">
        <f>IF(N250="snížená",J250,0)</f>
        <v>0</v>
      </c>
      <c r="BG250" s="178">
        <f>IF(N250="zákl. přenesená",J250,0)</f>
        <v>0</v>
      </c>
      <c r="BH250" s="178">
        <f>IF(N250="sníž. přenesená",J250,0)</f>
        <v>0</v>
      </c>
      <c r="BI250" s="178">
        <f>IF(N250="nulová",J250,0)</f>
        <v>0</v>
      </c>
      <c r="BJ250" s="17" t="s">
        <v>39</v>
      </c>
      <c r="BK250" s="178">
        <f>ROUND(I250*H250,2)</f>
        <v>0</v>
      </c>
      <c r="BL250" s="17" t="s">
        <v>147</v>
      </c>
      <c r="BM250" s="17" t="s">
        <v>300</v>
      </c>
    </row>
    <row r="251" spans="2:47" s="1" customFormat="1" ht="13.5">
      <c r="B251" s="34"/>
      <c r="D251" s="189" t="s">
        <v>155</v>
      </c>
      <c r="F251" s="190" t="s">
        <v>301</v>
      </c>
      <c r="I251" s="138"/>
      <c r="L251" s="34"/>
      <c r="M251" s="63"/>
      <c r="N251" s="35"/>
      <c r="O251" s="35"/>
      <c r="P251" s="35"/>
      <c r="Q251" s="35"/>
      <c r="R251" s="35"/>
      <c r="S251" s="35"/>
      <c r="T251" s="64"/>
      <c r="AT251" s="17" t="s">
        <v>155</v>
      </c>
      <c r="AU251" s="17" t="s">
        <v>148</v>
      </c>
    </row>
    <row r="252" spans="2:51" s="11" customFormat="1" ht="13.5">
      <c r="B252" s="179"/>
      <c r="D252" s="189" t="s">
        <v>150</v>
      </c>
      <c r="E252" s="188" t="s">
        <v>21</v>
      </c>
      <c r="F252" s="193" t="s">
        <v>599</v>
      </c>
      <c r="H252" s="194">
        <v>711</v>
      </c>
      <c r="I252" s="184"/>
      <c r="L252" s="179"/>
      <c r="M252" s="185"/>
      <c r="N252" s="186"/>
      <c r="O252" s="186"/>
      <c r="P252" s="186"/>
      <c r="Q252" s="186"/>
      <c r="R252" s="186"/>
      <c r="S252" s="186"/>
      <c r="T252" s="187"/>
      <c r="AT252" s="188" t="s">
        <v>150</v>
      </c>
      <c r="AU252" s="188" t="s">
        <v>148</v>
      </c>
      <c r="AV252" s="11" t="s">
        <v>83</v>
      </c>
      <c r="AW252" s="11" t="s">
        <v>38</v>
      </c>
      <c r="AX252" s="11" t="s">
        <v>39</v>
      </c>
      <c r="AY252" s="188" t="s">
        <v>139</v>
      </c>
    </row>
    <row r="253" spans="2:63" s="10" customFormat="1" ht="21.75" customHeight="1">
      <c r="B253" s="150"/>
      <c r="D253" s="163" t="s">
        <v>74</v>
      </c>
      <c r="E253" s="164" t="s">
        <v>323</v>
      </c>
      <c r="F253" s="164" t="s">
        <v>324</v>
      </c>
      <c r="I253" s="153"/>
      <c r="J253" s="165">
        <f>BK253</f>
        <v>0</v>
      </c>
      <c r="L253" s="150"/>
      <c r="M253" s="155"/>
      <c r="N253" s="156"/>
      <c r="O253" s="156"/>
      <c r="P253" s="157">
        <f>SUM(P254:P262)</f>
        <v>0</v>
      </c>
      <c r="Q253" s="156"/>
      <c r="R253" s="157">
        <f>SUM(R254:R262)</f>
        <v>0</v>
      </c>
      <c r="S253" s="156"/>
      <c r="T253" s="158">
        <f>SUM(T254:T262)</f>
        <v>17.0027</v>
      </c>
      <c r="AR253" s="151" t="s">
        <v>39</v>
      </c>
      <c r="AT253" s="159" t="s">
        <v>74</v>
      </c>
      <c r="AU253" s="159" t="s">
        <v>83</v>
      </c>
      <c r="AY253" s="151" t="s">
        <v>139</v>
      </c>
      <c r="BK253" s="160">
        <f>SUM(BK254:BK262)</f>
        <v>0</v>
      </c>
    </row>
    <row r="254" spans="2:65" s="1" customFormat="1" ht="22.5" customHeight="1">
      <c r="B254" s="166"/>
      <c r="C254" s="167" t="s">
        <v>392</v>
      </c>
      <c r="D254" s="167" t="s">
        <v>143</v>
      </c>
      <c r="E254" s="168" t="s">
        <v>326</v>
      </c>
      <c r="F254" s="169" t="s">
        <v>327</v>
      </c>
      <c r="G254" s="170" t="s">
        <v>172</v>
      </c>
      <c r="H254" s="171">
        <v>171</v>
      </c>
      <c r="I254" s="172"/>
      <c r="J254" s="173">
        <f>ROUND(I254*H254,2)</f>
        <v>0</v>
      </c>
      <c r="K254" s="169" t="s">
        <v>160</v>
      </c>
      <c r="L254" s="34"/>
      <c r="M254" s="174" t="s">
        <v>21</v>
      </c>
      <c r="N254" s="175" t="s">
        <v>46</v>
      </c>
      <c r="O254" s="35"/>
      <c r="P254" s="176">
        <f>O254*H254</f>
        <v>0</v>
      </c>
      <c r="Q254" s="176">
        <v>0</v>
      </c>
      <c r="R254" s="176">
        <f>Q254*H254</f>
        <v>0</v>
      </c>
      <c r="S254" s="176">
        <v>0.037</v>
      </c>
      <c r="T254" s="177">
        <f>S254*H254</f>
        <v>6.327</v>
      </c>
      <c r="AR254" s="17" t="s">
        <v>147</v>
      </c>
      <c r="AT254" s="17" t="s">
        <v>143</v>
      </c>
      <c r="AU254" s="17" t="s">
        <v>148</v>
      </c>
      <c r="AY254" s="17" t="s">
        <v>139</v>
      </c>
      <c r="BE254" s="178">
        <f>IF(N254="základní",J254,0)</f>
        <v>0</v>
      </c>
      <c r="BF254" s="178">
        <f>IF(N254="snížená",J254,0)</f>
        <v>0</v>
      </c>
      <c r="BG254" s="178">
        <f>IF(N254="zákl. přenesená",J254,0)</f>
        <v>0</v>
      </c>
      <c r="BH254" s="178">
        <f>IF(N254="sníž. přenesená",J254,0)</f>
        <v>0</v>
      </c>
      <c r="BI254" s="178">
        <f>IF(N254="nulová",J254,0)</f>
        <v>0</v>
      </c>
      <c r="BJ254" s="17" t="s">
        <v>39</v>
      </c>
      <c r="BK254" s="178">
        <f>ROUND(I254*H254,2)</f>
        <v>0</v>
      </c>
      <c r="BL254" s="17" t="s">
        <v>147</v>
      </c>
      <c r="BM254" s="17" t="s">
        <v>328</v>
      </c>
    </row>
    <row r="255" spans="2:47" s="1" customFormat="1" ht="13.5">
      <c r="B255" s="34"/>
      <c r="D255" s="180" t="s">
        <v>155</v>
      </c>
      <c r="F255" s="215" t="s">
        <v>329</v>
      </c>
      <c r="I255" s="138"/>
      <c r="L255" s="34"/>
      <c r="M255" s="63"/>
      <c r="N255" s="35"/>
      <c r="O255" s="35"/>
      <c r="P255" s="35"/>
      <c r="Q255" s="35"/>
      <c r="R255" s="35"/>
      <c r="S255" s="35"/>
      <c r="T255" s="64"/>
      <c r="AT255" s="17" t="s">
        <v>155</v>
      </c>
      <c r="AU255" s="17" t="s">
        <v>148</v>
      </c>
    </row>
    <row r="256" spans="2:65" s="1" customFormat="1" ht="22.5" customHeight="1">
      <c r="B256" s="166"/>
      <c r="C256" s="167" t="s">
        <v>401</v>
      </c>
      <c r="D256" s="167" t="s">
        <v>143</v>
      </c>
      <c r="E256" s="168" t="s">
        <v>600</v>
      </c>
      <c r="F256" s="169" t="s">
        <v>601</v>
      </c>
      <c r="G256" s="170" t="s">
        <v>182</v>
      </c>
      <c r="H256" s="171">
        <v>3.624</v>
      </c>
      <c r="I256" s="172"/>
      <c r="J256" s="173">
        <f>ROUND(I256*H256,2)</f>
        <v>0</v>
      </c>
      <c r="K256" s="169" t="s">
        <v>160</v>
      </c>
      <c r="L256" s="34"/>
      <c r="M256" s="174" t="s">
        <v>21</v>
      </c>
      <c r="N256" s="175" t="s">
        <v>46</v>
      </c>
      <c r="O256" s="35"/>
      <c r="P256" s="176">
        <f>O256*H256</f>
        <v>0</v>
      </c>
      <c r="Q256" s="176">
        <v>0</v>
      </c>
      <c r="R256" s="176">
        <f>Q256*H256</f>
        <v>0</v>
      </c>
      <c r="S256" s="176">
        <v>2</v>
      </c>
      <c r="T256" s="177">
        <f>S256*H256</f>
        <v>7.248</v>
      </c>
      <c r="AR256" s="17" t="s">
        <v>147</v>
      </c>
      <c r="AT256" s="17" t="s">
        <v>143</v>
      </c>
      <c r="AU256" s="17" t="s">
        <v>148</v>
      </c>
      <c r="AY256" s="17" t="s">
        <v>139</v>
      </c>
      <c r="BE256" s="178">
        <f>IF(N256="základní",J256,0)</f>
        <v>0</v>
      </c>
      <c r="BF256" s="178">
        <f>IF(N256="snížená",J256,0)</f>
        <v>0</v>
      </c>
      <c r="BG256" s="178">
        <f>IF(N256="zákl. přenesená",J256,0)</f>
        <v>0</v>
      </c>
      <c r="BH256" s="178">
        <f>IF(N256="sníž. přenesená",J256,0)</f>
        <v>0</v>
      </c>
      <c r="BI256" s="178">
        <f>IF(N256="nulová",J256,0)</f>
        <v>0</v>
      </c>
      <c r="BJ256" s="17" t="s">
        <v>39</v>
      </c>
      <c r="BK256" s="178">
        <f>ROUND(I256*H256,2)</f>
        <v>0</v>
      </c>
      <c r="BL256" s="17" t="s">
        <v>147</v>
      </c>
      <c r="BM256" s="17" t="s">
        <v>602</v>
      </c>
    </row>
    <row r="257" spans="2:47" s="1" customFormat="1" ht="13.5">
      <c r="B257" s="34"/>
      <c r="D257" s="189" t="s">
        <v>155</v>
      </c>
      <c r="F257" s="190" t="s">
        <v>603</v>
      </c>
      <c r="I257" s="138"/>
      <c r="L257" s="34"/>
      <c r="M257" s="63"/>
      <c r="N257" s="35"/>
      <c r="O257" s="35"/>
      <c r="P257" s="35"/>
      <c r="Q257" s="35"/>
      <c r="R257" s="35"/>
      <c r="S257" s="35"/>
      <c r="T257" s="64"/>
      <c r="AT257" s="17" t="s">
        <v>155</v>
      </c>
      <c r="AU257" s="17" t="s">
        <v>148</v>
      </c>
    </row>
    <row r="258" spans="2:51" s="11" customFormat="1" ht="13.5">
      <c r="B258" s="179"/>
      <c r="D258" s="180" t="s">
        <v>150</v>
      </c>
      <c r="E258" s="181" t="s">
        <v>21</v>
      </c>
      <c r="F258" s="182" t="s">
        <v>604</v>
      </c>
      <c r="H258" s="183">
        <v>3.624</v>
      </c>
      <c r="I258" s="184"/>
      <c r="L258" s="179"/>
      <c r="M258" s="185"/>
      <c r="N258" s="186"/>
      <c r="O258" s="186"/>
      <c r="P258" s="186"/>
      <c r="Q258" s="186"/>
      <c r="R258" s="186"/>
      <c r="S258" s="186"/>
      <c r="T258" s="187"/>
      <c r="AT258" s="188" t="s">
        <v>150</v>
      </c>
      <c r="AU258" s="188" t="s">
        <v>148</v>
      </c>
      <c r="AV258" s="11" t="s">
        <v>83</v>
      </c>
      <c r="AW258" s="11" t="s">
        <v>38</v>
      </c>
      <c r="AX258" s="11" t="s">
        <v>39</v>
      </c>
      <c r="AY258" s="188" t="s">
        <v>139</v>
      </c>
    </row>
    <row r="259" spans="2:65" s="1" customFormat="1" ht="22.5" customHeight="1">
      <c r="B259" s="166"/>
      <c r="C259" s="167" t="s">
        <v>409</v>
      </c>
      <c r="D259" s="167" t="s">
        <v>143</v>
      </c>
      <c r="E259" s="168" t="s">
        <v>605</v>
      </c>
      <c r="F259" s="169" t="s">
        <v>606</v>
      </c>
      <c r="G259" s="170" t="s">
        <v>182</v>
      </c>
      <c r="H259" s="171">
        <v>1.51</v>
      </c>
      <c r="I259" s="172"/>
      <c r="J259" s="173">
        <f>ROUND(I259*H259,2)</f>
        <v>0</v>
      </c>
      <c r="K259" s="169" t="s">
        <v>160</v>
      </c>
      <c r="L259" s="34"/>
      <c r="M259" s="174" t="s">
        <v>21</v>
      </c>
      <c r="N259" s="175" t="s">
        <v>46</v>
      </c>
      <c r="O259" s="35"/>
      <c r="P259" s="176">
        <f>O259*H259</f>
        <v>0</v>
      </c>
      <c r="Q259" s="176">
        <v>0</v>
      </c>
      <c r="R259" s="176">
        <f>Q259*H259</f>
        <v>0</v>
      </c>
      <c r="S259" s="176">
        <v>2.27</v>
      </c>
      <c r="T259" s="177">
        <f>S259*H259</f>
        <v>3.4277</v>
      </c>
      <c r="AR259" s="17" t="s">
        <v>147</v>
      </c>
      <c r="AT259" s="17" t="s">
        <v>143</v>
      </c>
      <c r="AU259" s="17" t="s">
        <v>148</v>
      </c>
      <c r="AY259" s="17" t="s">
        <v>139</v>
      </c>
      <c r="BE259" s="178">
        <f>IF(N259="základní",J259,0)</f>
        <v>0</v>
      </c>
      <c r="BF259" s="178">
        <f>IF(N259="snížená",J259,0)</f>
        <v>0</v>
      </c>
      <c r="BG259" s="178">
        <f>IF(N259="zákl. přenesená",J259,0)</f>
        <v>0</v>
      </c>
      <c r="BH259" s="178">
        <f>IF(N259="sníž. přenesená",J259,0)</f>
        <v>0</v>
      </c>
      <c r="BI259" s="178">
        <f>IF(N259="nulová",J259,0)</f>
        <v>0</v>
      </c>
      <c r="BJ259" s="17" t="s">
        <v>39</v>
      </c>
      <c r="BK259" s="178">
        <f>ROUND(I259*H259,2)</f>
        <v>0</v>
      </c>
      <c r="BL259" s="17" t="s">
        <v>147</v>
      </c>
      <c r="BM259" s="17" t="s">
        <v>607</v>
      </c>
    </row>
    <row r="260" spans="2:47" s="1" customFormat="1" ht="27">
      <c r="B260" s="34"/>
      <c r="D260" s="189" t="s">
        <v>155</v>
      </c>
      <c r="F260" s="190" t="s">
        <v>608</v>
      </c>
      <c r="I260" s="138"/>
      <c r="L260" s="34"/>
      <c r="M260" s="63"/>
      <c r="N260" s="35"/>
      <c r="O260" s="35"/>
      <c r="P260" s="35"/>
      <c r="Q260" s="35"/>
      <c r="R260" s="35"/>
      <c r="S260" s="35"/>
      <c r="T260" s="64"/>
      <c r="AT260" s="17" t="s">
        <v>155</v>
      </c>
      <c r="AU260" s="17" t="s">
        <v>148</v>
      </c>
    </row>
    <row r="261" spans="2:47" s="1" customFormat="1" ht="40.5">
      <c r="B261" s="34"/>
      <c r="D261" s="189" t="s">
        <v>163</v>
      </c>
      <c r="F261" s="192" t="s">
        <v>609</v>
      </c>
      <c r="I261" s="138"/>
      <c r="L261" s="34"/>
      <c r="M261" s="63"/>
      <c r="N261" s="35"/>
      <c r="O261" s="35"/>
      <c r="P261" s="35"/>
      <c r="Q261" s="35"/>
      <c r="R261" s="35"/>
      <c r="S261" s="35"/>
      <c r="T261" s="64"/>
      <c r="AT261" s="17" t="s">
        <v>163</v>
      </c>
      <c r="AU261" s="17" t="s">
        <v>148</v>
      </c>
    </row>
    <row r="262" spans="2:51" s="11" customFormat="1" ht="13.5">
      <c r="B262" s="179"/>
      <c r="D262" s="189" t="s">
        <v>150</v>
      </c>
      <c r="E262" s="188" t="s">
        <v>21</v>
      </c>
      <c r="F262" s="193" t="s">
        <v>610</v>
      </c>
      <c r="H262" s="194">
        <v>1.51</v>
      </c>
      <c r="I262" s="184"/>
      <c r="L262" s="179"/>
      <c r="M262" s="185"/>
      <c r="N262" s="186"/>
      <c r="O262" s="186"/>
      <c r="P262" s="186"/>
      <c r="Q262" s="186"/>
      <c r="R262" s="186"/>
      <c r="S262" s="186"/>
      <c r="T262" s="187"/>
      <c r="AT262" s="188" t="s">
        <v>150</v>
      </c>
      <c r="AU262" s="188" t="s">
        <v>148</v>
      </c>
      <c r="AV262" s="11" t="s">
        <v>83</v>
      </c>
      <c r="AW262" s="11" t="s">
        <v>38</v>
      </c>
      <c r="AX262" s="11" t="s">
        <v>39</v>
      </c>
      <c r="AY262" s="188" t="s">
        <v>139</v>
      </c>
    </row>
    <row r="263" spans="2:63" s="10" customFormat="1" ht="21.75" customHeight="1">
      <c r="B263" s="150"/>
      <c r="D263" s="163" t="s">
        <v>74</v>
      </c>
      <c r="E263" s="164" t="s">
        <v>341</v>
      </c>
      <c r="F263" s="164" t="s">
        <v>342</v>
      </c>
      <c r="I263" s="153"/>
      <c r="J263" s="165">
        <f>BK263</f>
        <v>0</v>
      </c>
      <c r="L263" s="150"/>
      <c r="M263" s="155"/>
      <c r="N263" s="156"/>
      <c r="O263" s="156"/>
      <c r="P263" s="157">
        <f>SUM(P264:P288)</f>
        <v>0</v>
      </c>
      <c r="Q263" s="156"/>
      <c r="R263" s="157">
        <f>SUM(R264:R288)</f>
        <v>0</v>
      </c>
      <c r="S263" s="156"/>
      <c r="T263" s="158">
        <f>SUM(T264:T288)</f>
        <v>0</v>
      </c>
      <c r="AR263" s="151" t="s">
        <v>39</v>
      </c>
      <c r="AT263" s="159" t="s">
        <v>74</v>
      </c>
      <c r="AU263" s="159" t="s">
        <v>83</v>
      </c>
      <c r="AY263" s="151" t="s">
        <v>139</v>
      </c>
      <c r="BK263" s="160">
        <f>SUM(BK264:BK288)</f>
        <v>0</v>
      </c>
    </row>
    <row r="264" spans="2:65" s="1" customFormat="1" ht="22.5" customHeight="1">
      <c r="B264" s="166"/>
      <c r="C264" s="167" t="s">
        <v>415</v>
      </c>
      <c r="D264" s="167" t="s">
        <v>143</v>
      </c>
      <c r="E264" s="168" t="s">
        <v>344</v>
      </c>
      <c r="F264" s="169" t="s">
        <v>345</v>
      </c>
      <c r="G264" s="170" t="s">
        <v>221</v>
      </c>
      <c r="H264" s="171">
        <v>545.141</v>
      </c>
      <c r="I264" s="172"/>
      <c r="J264" s="173">
        <f>ROUND(I264*H264,2)</f>
        <v>0</v>
      </c>
      <c r="K264" s="169" t="s">
        <v>160</v>
      </c>
      <c r="L264" s="34"/>
      <c r="M264" s="174" t="s">
        <v>21</v>
      </c>
      <c r="N264" s="175" t="s">
        <v>46</v>
      </c>
      <c r="O264" s="35"/>
      <c r="P264" s="176">
        <f>O264*H264</f>
        <v>0</v>
      </c>
      <c r="Q264" s="176">
        <v>0</v>
      </c>
      <c r="R264" s="176">
        <f>Q264*H264</f>
        <v>0</v>
      </c>
      <c r="S264" s="176">
        <v>0</v>
      </c>
      <c r="T264" s="177">
        <f>S264*H264</f>
        <v>0</v>
      </c>
      <c r="AR264" s="17" t="s">
        <v>147</v>
      </c>
      <c r="AT264" s="17" t="s">
        <v>143</v>
      </c>
      <c r="AU264" s="17" t="s">
        <v>148</v>
      </c>
      <c r="AY264" s="17" t="s">
        <v>139</v>
      </c>
      <c r="BE264" s="178">
        <f>IF(N264="základní",J264,0)</f>
        <v>0</v>
      </c>
      <c r="BF264" s="178">
        <f>IF(N264="snížená",J264,0)</f>
        <v>0</v>
      </c>
      <c r="BG264" s="178">
        <f>IF(N264="zákl. přenesená",J264,0)</f>
        <v>0</v>
      </c>
      <c r="BH264" s="178">
        <f>IF(N264="sníž. přenesená",J264,0)</f>
        <v>0</v>
      </c>
      <c r="BI264" s="178">
        <f>IF(N264="nulová",J264,0)</f>
        <v>0</v>
      </c>
      <c r="BJ264" s="17" t="s">
        <v>39</v>
      </c>
      <c r="BK264" s="178">
        <f>ROUND(I264*H264,2)</f>
        <v>0</v>
      </c>
      <c r="BL264" s="17" t="s">
        <v>147</v>
      </c>
      <c r="BM264" s="17" t="s">
        <v>346</v>
      </c>
    </row>
    <row r="265" spans="2:47" s="1" customFormat="1" ht="27">
      <c r="B265" s="34"/>
      <c r="D265" s="180" t="s">
        <v>155</v>
      </c>
      <c r="F265" s="215" t="s">
        <v>347</v>
      </c>
      <c r="I265" s="138"/>
      <c r="L265" s="34"/>
      <c r="M265" s="63"/>
      <c r="N265" s="35"/>
      <c r="O265" s="35"/>
      <c r="P265" s="35"/>
      <c r="Q265" s="35"/>
      <c r="R265" s="35"/>
      <c r="S265" s="35"/>
      <c r="T265" s="64"/>
      <c r="AT265" s="17" t="s">
        <v>155</v>
      </c>
      <c r="AU265" s="17" t="s">
        <v>148</v>
      </c>
    </row>
    <row r="266" spans="2:65" s="1" customFormat="1" ht="22.5" customHeight="1">
      <c r="B266" s="166"/>
      <c r="C266" s="167" t="s">
        <v>420</v>
      </c>
      <c r="D266" s="167" t="s">
        <v>143</v>
      </c>
      <c r="E266" s="168" t="s">
        <v>349</v>
      </c>
      <c r="F266" s="169" t="s">
        <v>350</v>
      </c>
      <c r="G266" s="170" t="s">
        <v>221</v>
      </c>
      <c r="H266" s="171">
        <v>3270.846</v>
      </c>
      <c r="I266" s="172"/>
      <c r="J266" s="173">
        <f>ROUND(I266*H266,2)</f>
        <v>0</v>
      </c>
      <c r="K266" s="169" t="s">
        <v>160</v>
      </c>
      <c r="L266" s="34"/>
      <c r="M266" s="174" t="s">
        <v>21</v>
      </c>
      <c r="N266" s="175" t="s">
        <v>46</v>
      </c>
      <c r="O266" s="35"/>
      <c r="P266" s="176">
        <f>O266*H266</f>
        <v>0</v>
      </c>
      <c r="Q266" s="176">
        <v>0</v>
      </c>
      <c r="R266" s="176">
        <f>Q266*H266</f>
        <v>0</v>
      </c>
      <c r="S266" s="176">
        <v>0</v>
      </c>
      <c r="T266" s="177">
        <f>S266*H266</f>
        <v>0</v>
      </c>
      <c r="AR266" s="17" t="s">
        <v>147</v>
      </c>
      <c r="AT266" s="17" t="s">
        <v>143</v>
      </c>
      <c r="AU266" s="17" t="s">
        <v>148</v>
      </c>
      <c r="AY266" s="17" t="s">
        <v>139</v>
      </c>
      <c r="BE266" s="178">
        <f>IF(N266="základní",J266,0)</f>
        <v>0</v>
      </c>
      <c r="BF266" s="178">
        <f>IF(N266="snížená",J266,0)</f>
        <v>0</v>
      </c>
      <c r="BG266" s="178">
        <f>IF(N266="zákl. přenesená",J266,0)</f>
        <v>0</v>
      </c>
      <c r="BH266" s="178">
        <f>IF(N266="sníž. přenesená",J266,0)</f>
        <v>0</v>
      </c>
      <c r="BI266" s="178">
        <f>IF(N266="nulová",J266,0)</f>
        <v>0</v>
      </c>
      <c r="BJ266" s="17" t="s">
        <v>39</v>
      </c>
      <c r="BK266" s="178">
        <f>ROUND(I266*H266,2)</f>
        <v>0</v>
      </c>
      <c r="BL266" s="17" t="s">
        <v>147</v>
      </c>
      <c r="BM266" s="17" t="s">
        <v>351</v>
      </c>
    </row>
    <row r="267" spans="2:47" s="1" customFormat="1" ht="27">
      <c r="B267" s="34"/>
      <c r="D267" s="189" t="s">
        <v>155</v>
      </c>
      <c r="F267" s="190" t="s">
        <v>352</v>
      </c>
      <c r="I267" s="138"/>
      <c r="L267" s="34"/>
      <c r="M267" s="63"/>
      <c r="N267" s="35"/>
      <c r="O267" s="35"/>
      <c r="P267" s="35"/>
      <c r="Q267" s="35"/>
      <c r="R267" s="35"/>
      <c r="S267" s="35"/>
      <c r="T267" s="64"/>
      <c r="AT267" s="17" t="s">
        <v>155</v>
      </c>
      <c r="AU267" s="17" t="s">
        <v>148</v>
      </c>
    </row>
    <row r="268" spans="2:51" s="11" customFormat="1" ht="13.5">
      <c r="B268" s="179"/>
      <c r="D268" s="180" t="s">
        <v>150</v>
      </c>
      <c r="E268" s="181" t="s">
        <v>21</v>
      </c>
      <c r="F268" s="182" t="s">
        <v>611</v>
      </c>
      <c r="H268" s="183">
        <v>3270.846</v>
      </c>
      <c r="I268" s="184"/>
      <c r="L268" s="179"/>
      <c r="M268" s="185"/>
      <c r="N268" s="186"/>
      <c r="O268" s="186"/>
      <c r="P268" s="186"/>
      <c r="Q268" s="186"/>
      <c r="R268" s="186"/>
      <c r="S268" s="186"/>
      <c r="T268" s="187"/>
      <c r="AT268" s="188" t="s">
        <v>150</v>
      </c>
      <c r="AU268" s="188" t="s">
        <v>148</v>
      </c>
      <c r="AV268" s="11" t="s">
        <v>83</v>
      </c>
      <c r="AW268" s="11" t="s">
        <v>38</v>
      </c>
      <c r="AX268" s="11" t="s">
        <v>39</v>
      </c>
      <c r="AY268" s="188" t="s">
        <v>139</v>
      </c>
    </row>
    <row r="269" spans="2:65" s="1" customFormat="1" ht="22.5" customHeight="1">
      <c r="B269" s="166"/>
      <c r="C269" s="167" t="s">
        <v>427</v>
      </c>
      <c r="D269" s="167" t="s">
        <v>143</v>
      </c>
      <c r="E269" s="168" t="s">
        <v>355</v>
      </c>
      <c r="F269" s="169" t="s">
        <v>356</v>
      </c>
      <c r="G269" s="170" t="s">
        <v>221</v>
      </c>
      <c r="H269" s="171">
        <v>7.644</v>
      </c>
      <c r="I269" s="172"/>
      <c r="J269" s="173">
        <f>ROUND(I269*H269,2)</f>
        <v>0</v>
      </c>
      <c r="K269" s="169" t="s">
        <v>160</v>
      </c>
      <c r="L269" s="34"/>
      <c r="M269" s="174" t="s">
        <v>21</v>
      </c>
      <c r="N269" s="175" t="s">
        <v>46</v>
      </c>
      <c r="O269" s="35"/>
      <c r="P269" s="176">
        <f>O269*H269</f>
        <v>0</v>
      </c>
      <c r="Q269" s="176">
        <v>0</v>
      </c>
      <c r="R269" s="176">
        <f>Q269*H269</f>
        <v>0</v>
      </c>
      <c r="S269" s="176">
        <v>0</v>
      </c>
      <c r="T269" s="177">
        <f>S269*H269</f>
        <v>0</v>
      </c>
      <c r="AR269" s="17" t="s">
        <v>147</v>
      </c>
      <c r="AT269" s="17" t="s">
        <v>143</v>
      </c>
      <c r="AU269" s="17" t="s">
        <v>148</v>
      </c>
      <c r="AY269" s="17" t="s">
        <v>139</v>
      </c>
      <c r="BE269" s="178">
        <f>IF(N269="základní",J269,0)</f>
        <v>0</v>
      </c>
      <c r="BF269" s="178">
        <f>IF(N269="snížená",J269,0)</f>
        <v>0</v>
      </c>
      <c r="BG269" s="178">
        <f>IF(N269="zákl. přenesená",J269,0)</f>
        <v>0</v>
      </c>
      <c r="BH269" s="178">
        <f>IF(N269="sníž. přenesená",J269,0)</f>
        <v>0</v>
      </c>
      <c r="BI269" s="178">
        <f>IF(N269="nulová",J269,0)</f>
        <v>0</v>
      </c>
      <c r="BJ269" s="17" t="s">
        <v>39</v>
      </c>
      <c r="BK269" s="178">
        <f>ROUND(I269*H269,2)</f>
        <v>0</v>
      </c>
      <c r="BL269" s="17" t="s">
        <v>147</v>
      </c>
      <c r="BM269" s="17" t="s">
        <v>357</v>
      </c>
    </row>
    <row r="270" spans="2:47" s="1" customFormat="1" ht="27">
      <c r="B270" s="34"/>
      <c r="D270" s="189" t="s">
        <v>155</v>
      </c>
      <c r="F270" s="190" t="s">
        <v>358</v>
      </c>
      <c r="I270" s="138"/>
      <c r="L270" s="34"/>
      <c r="M270" s="63"/>
      <c r="N270" s="35"/>
      <c r="O270" s="35"/>
      <c r="P270" s="35"/>
      <c r="Q270" s="35"/>
      <c r="R270" s="35"/>
      <c r="S270" s="35"/>
      <c r="T270" s="64"/>
      <c r="AT270" s="17" t="s">
        <v>155</v>
      </c>
      <c r="AU270" s="17" t="s">
        <v>148</v>
      </c>
    </row>
    <row r="271" spans="2:47" s="1" customFormat="1" ht="94.5">
      <c r="B271" s="34"/>
      <c r="D271" s="180" t="s">
        <v>163</v>
      </c>
      <c r="F271" s="191" t="s">
        <v>359</v>
      </c>
      <c r="I271" s="138"/>
      <c r="L271" s="34"/>
      <c r="M271" s="63"/>
      <c r="N271" s="35"/>
      <c r="O271" s="35"/>
      <c r="P271" s="35"/>
      <c r="Q271" s="35"/>
      <c r="R271" s="35"/>
      <c r="S271" s="35"/>
      <c r="T271" s="64"/>
      <c r="AT271" s="17" t="s">
        <v>163</v>
      </c>
      <c r="AU271" s="17" t="s">
        <v>148</v>
      </c>
    </row>
    <row r="272" spans="2:65" s="1" customFormat="1" ht="22.5" customHeight="1">
      <c r="B272" s="166"/>
      <c r="C272" s="167" t="s">
        <v>435</v>
      </c>
      <c r="D272" s="167" t="s">
        <v>143</v>
      </c>
      <c r="E272" s="168" t="s">
        <v>361</v>
      </c>
      <c r="F272" s="169" t="s">
        <v>362</v>
      </c>
      <c r="G272" s="170" t="s">
        <v>221</v>
      </c>
      <c r="H272" s="171">
        <v>198.744</v>
      </c>
      <c r="I272" s="172"/>
      <c r="J272" s="173">
        <f>ROUND(I272*H272,2)</f>
        <v>0</v>
      </c>
      <c r="K272" s="169" t="s">
        <v>160</v>
      </c>
      <c r="L272" s="34"/>
      <c r="M272" s="174" t="s">
        <v>21</v>
      </c>
      <c r="N272" s="175" t="s">
        <v>46</v>
      </c>
      <c r="O272" s="35"/>
      <c r="P272" s="176">
        <f>O272*H272</f>
        <v>0</v>
      </c>
      <c r="Q272" s="176">
        <v>0</v>
      </c>
      <c r="R272" s="176">
        <f>Q272*H272</f>
        <v>0</v>
      </c>
      <c r="S272" s="176">
        <v>0</v>
      </c>
      <c r="T272" s="177">
        <f>S272*H272</f>
        <v>0</v>
      </c>
      <c r="AR272" s="17" t="s">
        <v>147</v>
      </c>
      <c r="AT272" s="17" t="s">
        <v>143</v>
      </c>
      <c r="AU272" s="17" t="s">
        <v>148</v>
      </c>
      <c r="AY272" s="17" t="s">
        <v>139</v>
      </c>
      <c r="BE272" s="178">
        <f>IF(N272="základní",J272,0)</f>
        <v>0</v>
      </c>
      <c r="BF272" s="178">
        <f>IF(N272="snížená",J272,0)</f>
        <v>0</v>
      </c>
      <c r="BG272" s="178">
        <f>IF(N272="zákl. přenesená",J272,0)</f>
        <v>0</v>
      </c>
      <c r="BH272" s="178">
        <f>IF(N272="sníž. přenesená",J272,0)</f>
        <v>0</v>
      </c>
      <c r="BI272" s="178">
        <f>IF(N272="nulová",J272,0)</f>
        <v>0</v>
      </c>
      <c r="BJ272" s="17" t="s">
        <v>39</v>
      </c>
      <c r="BK272" s="178">
        <f>ROUND(I272*H272,2)</f>
        <v>0</v>
      </c>
      <c r="BL272" s="17" t="s">
        <v>147</v>
      </c>
      <c r="BM272" s="17" t="s">
        <v>363</v>
      </c>
    </row>
    <row r="273" spans="2:47" s="1" customFormat="1" ht="27">
      <c r="B273" s="34"/>
      <c r="D273" s="189" t="s">
        <v>155</v>
      </c>
      <c r="F273" s="190" t="s">
        <v>352</v>
      </c>
      <c r="I273" s="138"/>
      <c r="L273" s="34"/>
      <c r="M273" s="63"/>
      <c r="N273" s="35"/>
      <c r="O273" s="35"/>
      <c r="P273" s="35"/>
      <c r="Q273" s="35"/>
      <c r="R273" s="35"/>
      <c r="S273" s="35"/>
      <c r="T273" s="64"/>
      <c r="AT273" s="17" t="s">
        <v>155</v>
      </c>
      <c r="AU273" s="17" t="s">
        <v>148</v>
      </c>
    </row>
    <row r="274" spans="2:47" s="1" customFormat="1" ht="94.5">
      <c r="B274" s="34"/>
      <c r="D274" s="189" t="s">
        <v>163</v>
      </c>
      <c r="F274" s="192" t="s">
        <v>359</v>
      </c>
      <c r="I274" s="138"/>
      <c r="L274" s="34"/>
      <c r="M274" s="63"/>
      <c r="N274" s="35"/>
      <c r="O274" s="35"/>
      <c r="P274" s="35"/>
      <c r="Q274" s="35"/>
      <c r="R274" s="35"/>
      <c r="S274" s="35"/>
      <c r="T274" s="64"/>
      <c r="AT274" s="17" t="s">
        <v>163</v>
      </c>
      <c r="AU274" s="17" t="s">
        <v>148</v>
      </c>
    </row>
    <row r="275" spans="2:51" s="11" customFormat="1" ht="13.5">
      <c r="B275" s="179"/>
      <c r="D275" s="180" t="s">
        <v>150</v>
      </c>
      <c r="E275" s="181" t="s">
        <v>21</v>
      </c>
      <c r="F275" s="182" t="s">
        <v>612</v>
      </c>
      <c r="H275" s="183">
        <v>198.744</v>
      </c>
      <c r="I275" s="184"/>
      <c r="L275" s="179"/>
      <c r="M275" s="185"/>
      <c r="N275" s="186"/>
      <c r="O275" s="186"/>
      <c r="P275" s="186"/>
      <c r="Q275" s="186"/>
      <c r="R275" s="186"/>
      <c r="S275" s="186"/>
      <c r="T275" s="187"/>
      <c r="AT275" s="188" t="s">
        <v>150</v>
      </c>
      <c r="AU275" s="188" t="s">
        <v>148</v>
      </c>
      <c r="AV275" s="11" t="s">
        <v>83</v>
      </c>
      <c r="AW275" s="11" t="s">
        <v>38</v>
      </c>
      <c r="AX275" s="11" t="s">
        <v>39</v>
      </c>
      <c r="AY275" s="188" t="s">
        <v>139</v>
      </c>
    </row>
    <row r="276" spans="2:65" s="1" customFormat="1" ht="22.5" customHeight="1">
      <c r="B276" s="166"/>
      <c r="C276" s="167" t="s">
        <v>441</v>
      </c>
      <c r="D276" s="167" t="s">
        <v>143</v>
      </c>
      <c r="E276" s="168" t="s">
        <v>366</v>
      </c>
      <c r="F276" s="169" t="s">
        <v>367</v>
      </c>
      <c r="G276" s="170" t="s">
        <v>221</v>
      </c>
      <c r="H276" s="171">
        <v>7.644</v>
      </c>
      <c r="I276" s="172"/>
      <c r="J276" s="173">
        <f>ROUND(I276*H276,2)</f>
        <v>0</v>
      </c>
      <c r="K276" s="169" t="s">
        <v>160</v>
      </c>
      <c r="L276" s="34"/>
      <c r="M276" s="174" t="s">
        <v>21</v>
      </c>
      <c r="N276" s="175" t="s">
        <v>46</v>
      </c>
      <c r="O276" s="35"/>
      <c r="P276" s="176">
        <f>O276*H276</f>
        <v>0</v>
      </c>
      <c r="Q276" s="176">
        <v>0</v>
      </c>
      <c r="R276" s="176">
        <f>Q276*H276</f>
        <v>0</v>
      </c>
      <c r="S276" s="176">
        <v>0</v>
      </c>
      <c r="T276" s="177">
        <f>S276*H276</f>
        <v>0</v>
      </c>
      <c r="AR276" s="17" t="s">
        <v>147</v>
      </c>
      <c r="AT276" s="17" t="s">
        <v>143</v>
      </c>
      <c r="AU276" s="17" t="s">
        <v>148</v>
      </c>
      <c r="AY276" s="17" t="s">
        <v>139</v>
      </c>
      <c r="BE276" s="178">
        <f>IF(N276="základní",J276,0)</f>
        <v>0</v>
      </c>
      <c r="BF276" s="178">
        <f>IF(N276="snížená",J276,0)</f>
        <v>0</v>
      </c>
      <c r="BG276" s="178">
        <f>IF(N276="zákl. přenesená",J276,0)</f>
        <v>0</v>
      </c>
      <c r="BH276" s="178">
        <f>IF(N276="sníž. přenesená",J276,0)</f>
        <v>0</v>
      </c>
      <c r="BI276" s="178">
        <f>IF(N276="nulová",J276,0)</f>
        <v>0</v>
      </c>
      <c r="BJ276" s="17" t="s">
        <v>39</v>
      </c>
      <c r="BK276" s="178">
        <f>ROUND(I276*H276,2)</f>
        <v>0</v>
      </c>
      <c r="BL276" s="17" t="s">
        <v>147</v>
      </c>
      <c r="BM276" s="17" t="s">
        <v>368</v>
      </c>
    </row>
    <row r="277" spans="2:47" s="1" customFormat="1" ht="13.5">
      <c r="B277" s="34"/>
      <c r="D277" s="180" t="s">
        <v>155</v>
      </c>
      <c r="F277" s="215" t="s">
        <v>369</v>
      </c>
      <c r="I277" s="138"/>
      <c r="L277" s="34"/>
      <c r="M277" s="63"/>
      <c r="N277" s="35"/>
      <c r="O277" s="35"/>
      <c r="P277" s="35"/>
      <c r="Q277" s="35"/>
      <c r="R277" s="35"/>
      <c r="S277" s="35"/>
      <c r="T277" s="64"/>
      <c r="AT277" s="17" t="s">
        <v>155</v>
      </c>
      <c r="AU277" s="17" t="s">
        <v>148</v>
      </c>
    </row>
    <row r="278" spans="2:65" s="1" customFormat="1" ht="22.5" customHeight="1">
      <c r="B278" s="166"/>
      <c r="C278" s="167" t="s">
        <v>446</v>
      </c>
      <c r="D278" s="167" t="s">
        <v>143</v>
      </c>
      <c r="E278" s="168" t="s">
        <v>377</v>
      </c>
      <c r="F278" s="169" t="s">
        <v>378</v>
      </c>
      <c r="G278" s="170" t="s">
        <v>221</v>
      </c>
      <c r="H278" s="171">
        <v>180.215</v>
      </c>
      <c r="I278" s="172"/>
      <c r="J278" s="173">
        <f>ROUND(I278*H278,2)</f>
        <v>0</v>
      </c>
      <c r="K278" s="169" t="s">
        <v>160</v>
      </c>
      <c r="L278" s="34"/>
      <c r="M278" s="174" t="s">
        <v>21</v>
      </c>
      <c r="N278" s="175" t="s">
        <v>46</v>
      </c>
      <c r="O278" s="35"/>
      <c r="P278" s="176">
        <f>O278*H278</f>
        <v>0</v>
      </c>
      <c r="Q278" s="176">
        <v>0</v>
      </c>
      <c r="R278" s="176">
        <f>Q278*H278</f>
        <v>0</v>
      </c>
      <c r="S278" s="176">
        <v>0</v>
      </c>
      <c r="T278" s="177">
        <f>S278*H278</f>
        <v>0</v>
      </c>
      <c r="AR278" s="17" t="s">
        <v>147</v>
      </c>
      <c r="AT278" s="17" t="s">
        <v>143</v>
      </c>
      <c r="AU278" s="17" t="s">
        <v>148</v>
      </c>
      <c r="AY278" s="17" t="s">
        <v>139</v>
      </c>
      <c r="BE278" s="178">
        <f>IF(N278="základní",J278,0)</f>
        <v>0</v>
      </c>
      <c r="BF278" s="178">
        <f>IF(N278="snížená",J278,0)</f>
        <v>0</v>
      </c>
      <c r="BG278" s="178">
        <f>IF(N278="zákl. přenesená",J278,0)</f>
        <v>0</v>
      </c>
      <c r="BH278" s="178">
        <f>IF(N278="sníž. přenesená",J278,0)</f>
        <v>0</v>
      </c>
      <c r="BI278" s="178">
        <f>IF(N278="nulová",J278,0)</f>
        <v>0</v>
      </c>
      <c r="BJ278" s="17" t="s">
        <v>39</v>
      </c>
      <c r="BK278" s="178">
        <f>ROUND(I278*H278,2)</f>
        <v>0</v>
      </c>
      <c r="BL278" s="17" t="s">
        <v>147</v>
      </c>
      <c r="BM278" s="17" t="s">
        <v>379</v>
      </c>
    </row>
    <row r="279" spans="2:47" s="1" customFormat="1" ht="13.5">
      <c r="B279" s="34"/>
      <c r="D279" s="189" t="s">
        <v>155</v>
      </c>
      <c r="F279" s="190" t="s">
        <v>380</v>
      </c>
      <c r="I279" s="138"/>
      <c r="L279" s="34"/>
      <c r="M279" s="63"/>
      <c r="N279" s="35"/>
      <c r="O279" s="35"/>
      <c r="P279" s="35"/>
      <c r="Q279" s="35"/>
      <c r="R279" s="35"/>
      <c r="S279" s="35"/>
      <c r="T279" s="64"/>
      <c r="AT279" s="17" t="s">
        <v>155</v>
      </c>
      <c r="AU279" s="17" t="s">
        <v>148</v>
      </c>
    </row>
    <row r="280" spans="2:47" s="1" customFormat="1" ht="67.5">
      <c r="B280" s="34"/>
      <c r="D280" s="180" t="s">
        <v>163</v>
      </c>
      <c r="F280" s="191" t="s">
        <v>381</v>
      </c>
      <c r="I280" s="138"/>
      <c r="L280" s="34"/>
      <c r="M280" s="63"/>
      <c r="N280" s="35"/>
      <c r="O280" s="35"/>
      <c r="P280" s="35"/>
      <c r="Q280" s="35"/>
      <c r="R280" s="35"/>
      <c r="S280" s="35"/>
      <c r="T280" s="64"/>
      <c r="AT280" s="17" t="s">
        <v>163</v>
      </c>
      <c r="AU280" s="17" t="s">
        <v>148</v>
      </c>
    </row>
    <row r="281" spans="2:65" s="1" customFormat="1" ht="22.5" customHeight="1">
      <c r="B281" s="166"/>
      <c r="C281" s="167" t="s">
        <v>453</v>
      </c>
      <c r="D281" s="167" t="s">
        <v>143</v>
      </c>
      <c r="E281" s="168" t="s">
        <v>383</v>
      </c>
      <c r="F281" s="169" t="s">
        <v>384</v>
      </c>
      <c r="G281" s="170" t="s">
        <v>221</v>
      </c>
      <c r="H281" s="171">
        <v>126.464</v>
      </c>
      <c r="I281" s="172"/>
      <c r="J281" s="173">
        <f>ROUND(I281*H281,2)</f>
        <v>0</v>
      </c>
      <c r="K281" s="169" t="s">
        <v>160</v>
      </c>
      <c r="L281" s="34"/>
      <c r="M281" s="174" t="s">
        <v>21</v>
      </c>
      <c r="N281" s="175" t="s">
        <v>46</v>
      </c>
      <c r="O281" s="35"/>
      <c r="P281" s="176">
        <f>O281*H281</f>
        <v>0</v>
      </c>
      <c r="Q281" s="176">
        <v>0</v>
      </c>
      <c r="R281" s="176">
        <f>Q281*H281</f>
        <v>0</v>
      </c>
      <c r="S281" s="176">
        <v>0</v>
      </c>
      <c r="T281" s="177">
        <f>S281*H281</f>
        <v>0</v>
      </c>
      <c r="AR281" s="17" t="s">
        <v>147</v>
      </c>
      <c r="AT281" s="17" t="s">
        <v>143</v>
      </c>
      <c r="AU281" s="17" t="s">
        <v>148</v>
      </c>
      <c r="AY281" s="17" t="s">
        <v>139</v>
      </c>
      <c r="BE281" s="178">
        <f>IF(N281="základní",J281,0)</f>
        <v>0</v>
      </c>
      <c r="BF281" s="178">
        <f>IF(N281="snížená",J281,0)</f>
        <v>0</v>
      </c>
      <c r="BG281" s="178">
        <f>IF(N281="zákl. přenesená",J281,0)</f>
        <v>0</v>
      </c>
      <c r="BH281" s="178">
        <f>IF(N281="sníž. přenesená",J281,0)</f>
        <v>0</v>
      </c>
      <c r="BI281" s="178">
        <f>IF(N281="nulová",J281,0)</f>
        <v>0</v>
      </c>
      <c r="BJ281" s="17" t="s">
        <v>39</v>
      </c>
      <c r="BK281" s="178">
        <f>ROUND(I281*H281,2)</f>
        <v>0</v>
      </c>
      <c r="BL281" s="17" t="s">
        <v>147</v>
      </c>
      <c r="BM281" s="17" t="s">
        <v>385</v>
      </c>
    </row>
    <row r="282" spans="2:47" s="1" customFormat="1" ht="13.5">
      <c r="B282" s="34"/>
      <c r="D282" s="189" t="s">
        <v>155</v>
      </c>
      <c r="F282" s="190" t="s">
        <v>386</v>
      </c>
      <c r="I282" s="138"/>
      <c r="L282" s="34"/>
      <c r="M282" s="63"/>
      <c r="N282" s="35"/>
      <c r="O282" s="35"/>
      <c r="P282" s="35"/>
      <c r="Q282" s="35"/>
      <c r="R282" s="35"/>
      <c r="S282" s="35"/>
      <c r="T282" s="64"/>
      <c r="AT282" s="17" t="s">
        <v>155</v>
      </c>
      <c r="AU282" s="17" t="s">
        <v>148</v>
      </c>
    </row>
    <row r="283" spans="2:47" s="1" customFormat="1" ht="67.5">
      <c r="B283" s="34"/>
      <c r="D283" s="180" t="s">
        <v>163</v>
      </c>
      <c r="F283" s="191" t="s">
        <v>381</v>
      </c>
      <c r="I283" s="138"/>
      <c r="L283" s="34"/>
      <c r="M283" s="63"/>
      <c r="N283" s="35"/>
      <c r="O283" s="35"/>
      <c r="P283" s="35"/>
      <c r="Q283" s="35"/>
      <c r="R283" s="35"/>
      <c r="S283" s="35"/>
      <c r="T283" s="64"/>
      <c r="AT283" s="17" t="s">
        <v>163</v>
      </c>
      <c r="AU283" s="17" t="s">
        <v>148</v>
      </c>
    </row>
    <row r="284" spans="2:65" s="1" customFormat="1" ht="22.5" customHeight="1">
      <c r="B284" s="166"/>
      <c r="C284" s="167" t="s">
        <v>459</v>
      </c>
      <c r="D284" s="167" t="s">
        <v>143</v>
      </c>
      <c r="E284" s="168" t="s">
        <v>388</v>
      </c>
      <c r="F284" s="169" t="s">
        <v>389</v>
      </c>
      <c r="G284" s="170" t="s">
        <v>221</v>
      </c>
      <c r="H284" s="171">
        <v>238.462</v>
      </c>
      <c r="I284" s="172"/>
      <c r="J284" s="173">
        <f>ROUND(I284*H284,2)</f>
        <v>0</v>
      </c>
      <c r="K284" s="169" t="s">
        <v>160</v>
      </c>
      <c r="L284" s="34"/>
      <c r="M284" s="174" t="s">
        <v>21</v>
      </c>
      <c r="N284" s="175" t="s">
        <v>46</v>
      </c>
      <c r="O284" s="35"/>
      <c r="P284" s="176">
        <f>O284*H284</f>
        <v>0</v>
      </c>
      <c r="Q284" s="176">
        <v>0</v>
      </c>
      <c r="R284" s="176">
        <f>Q284*H284</f>
        <v>0</v>
      </c>
      <c r="S284" s="176">
        <v>0</v>
      </c>
      <c r="T284" s="177">
        <f>S284*H284</f>
        <v>0</v>
      </c>
      <c r="AR284" s="17" t="s">
        <v>147</v>
      </c>
      <c r="AT284" s="17" t="s">
        <v>143</v>
      </c>
      <c r="AU284" s="17" t="s">
        <v>148</v>
      </c>
      <c r="AY284" s="17" t="s">
        <v>139</v>
      </c>
      <c r="BE284" s="178">
        <f>IF(N284="základní",J284,0)</f>
        <v>0</v>
      </c>
      <c r="BF284" s="178">
        <f>IF(N284="snížená",J284,0)</f>
        <v>0</v>
      </c>
      <c r="BG284" s="178">
        <f>IF(N284="zákl. přenesená",J284,0)</f>
        <v>0</v>
      </c>
      <c r="BH284" s="178">
        <f>IF(N284="sníž. přenesená",J284,0)</f>
        <v>0</v>
      </c>
      <c r="BI284" s="178">
        <f>IF(N284="nulová",J284,0)</f>
        <v>0</v>
      </c>
      <c r="BJ284" s="17" t="s">
        <v>39</v>
      </c>
      <c r="BK284" s="178">
        <f>ROUND(I284*H284,2)</f>
        <v>0</v>
      </c>
      <c r="BL284" s="17" t="s">
        <v>147</v>
      </c>
      <c r="BM284" s="17" t="s">
        <v>390</v>
      </c>
    </row>
    <row r="285" spans="2:47" s="1" customFormat="1" ht="13.5">
      <c r="B285" s="34"/>
      <c r="D285" s="189" t="s">
        <v>155</v>
      </c>
      <c r="F285" s="190" t="s">
        <v>391</v>
      </c>
      <c r="I285" s="138"/>
      <c r="L285" s="34"/>
      <c r="M285" s="63"/>
      <c r="N285" s="35"/>
      <c r="O285" s="35"/>
      <c r="P285" s="35"/>
      <c r="Q285" s="35"/>
      <c r="R285" s="35"/>
      <c r="S285" s="35"/>
      <c r="T285" s="64"/>
      <c r="AT285" s="17" t="s">
        <v>155</v>
      </c>
      <c r="AU285" s="17" t="s">
        <v>148</v>
      </c>
    </row>
    <row r="286" spans="2:47" s="1" customFormat="1" ht="67.5">
      <c r="B286" s="34"/>
      <c r="D286" s="180" t="s">
        <v>163</v>
      </c>
      <c r="F286" s="191" t="s">
        <v>381</v>
      </c>
      <c r="I286" s="138"/>
      <c r="L286" s="34"/>
      <c r="M286" s="63"/>
      <c r="N286" s="35"/>
      <c r="O286" s="35"/>
      <c r="P286" s="35"/>
      <c r="Q286" s="35"/>
      <c r="R286" s="35"/>
      <c r="S286" s="35"/>
      <c r="T286" s="64"/>
      <c r="AT286" s="17" t="s">
        <v>163</v>
      </c>
      <c r="AU286" s="17" t="s">
        <v>148</v>
      </c>
    </row>
    <row r="287" spans="2:65" s="1" customFormat="1" ht="22.5" customHeight="1">
      <c r="B287" s="166"/>
      <c r="C287" s="167" t="s">
        <v>464</v>
      </c>
      <c r="D287" s="167" t="s">
        <v>143</v>
      </c>
      <c r="E287" s="168" t="s">
        <v>393</v>
      </c>
      <c r="F287" s="169" t="s">
        <v>394</v>
      </c>
      <c r="G287" s="170" t="s">
        <v>221</v>
      </c>
      <c r="H287" s="171">
        <v>929.572</v>
      </c>
      <c r="I287" s="172"/>
      <c r="J287" s="173">
        <f>ROUND(I287*H287,2)</f>
        <v>0</v>
      </c>
      <c r="K287" s="169" t="s">
        <v>160</v>
      </c>
      <c r="L287" s="34"/>
      <c r="M287" s="174" t="s">
        <v>21</v>
      </c>
      <c r="N287" s="175" t="s">
        <v>46</v>
      </c>
      <c r="O287" s="35"/>
      <c r="P287" s="176">
        <f>O287*H287</f>
        <v>0</v>
      </c>
      <c r="Q287" s="176">
        <v>0</v>
      </c>
      <c r="R287" s="176">
        <f>Q287*H287</f>
        <v>0</v>
      </c>
      <c r="S287" s="176">
        <v>0</v>
      </c>
      <c r="T287" s="177">
        <f>S287*H287</f>
        <v>0</v>
      </c>
      <c r="AR287" s="17" t="s">
        <v>147</v>
      </c>
      <c r="AT287" s="17" t="s">
        <v>143</v>
      </c>
      <c r="AU287" s="17" t="s">
        <v>148</v>
      </c>
      <c r="AY287" s="17" t="s">
        <v>139</v>
      </c>
      <c r="BE287" s="178">
        <f>IF(N287="základní",J287,0)</f>
        <v>0</v>
      </c>
      <c r="BF287" s="178">
        <f>IF(N287="snížená",J287,0)</f>
        <v>0</v>
      </c>
      <c r="BG287" s="178">
        <f>IF(N287="zákl. přenesená",J287,0)</f>
        <v>0</v>
      </c>
      <c r="BH287" s="178">
        <f>IF(N287="sníž. přenesená",J287,0)</f>
        <v>0</v>
      </c>
      <c r="BI287" s="178">
        <f>IF(N287="nulová",J287,0)</f>
        <v>0</v>
      </c>
      <c r="BJ287" s="17" t="s">
        <v>39</v>
      </c>
      <c r="BK287" s="178">
        <f>ROUND(I287*H287,2)</f>
        <v>0</v>
      </c>
      <c r="BL287" s="17" t="s">
        <v>147</v>
      </c>
      <c r="BM287" s="17" t="s">
        <v>395</v>
      </c>
    </row>
    <row r="288" spans="2:47" s="1" customFormat="1" ht="13.5">
      <c r="B288" s="34"/>
      <c r="D288" s="189" t="s">
        <v>155</v>
      </c>
      <c r="F288" s="190" t="s">
        <v>396</v>
      </c>
      <c r="I288" s="138"/>
      <c r="L288" s="34"/>
      <c r="M288" s="63"/>
      <c r="N288" s="35"/>
      <c r="O288" s="35"/>
      <c r="P288" s="35"/>
      <c r="Q288" s="35"/>
      <c r="R288" s="35"/>
      <c r="S288" s="35"/>
      <c r="T288" s="64"/>
      <c r="AT288" s="17" t="s">
        <v>155</v>
      </c>
      <c r="AU288" s="17" t="s">
        <v>148</v>
      </c>
    </row>
    <row r="289" spans="2:63" s="10" customFormat="1" ht="36.75" customHeight="1">
      <c r="B289" s="150"/>
      <c r="D289" s="151" t="s">
        <v>74</v>
      </c>
      <c r="E289" s="152" t="s">
        <v>397</v>
      </c>
      <c r="F289" s="152" t="s">
        <v>398</v>
      </c>
      <c r="I289" s="153"/>
      <c r="J289" s="154">
        <f>BK289</f>
        <v>0</v>
      </c>
      <c r="L289" s="150"/>
      <c r="M289" s="155"/>
      <c r="N289" s="156"/>
      <c r="O289" s="156"/>
      <c r="P289" s="157">
        <f>P290</f>
        <v>0</v>
      </c>
      <c r="Q289" s="156"/>
      <c r="R289" s="157">
        <f>R290</f>
        <v>0.011143330000000002</v>
      </c>
      <c r="S289" s="156"/>
      <c r="T289" s="158">
        <f>T290</f>
        <v>0</v>
      </c>
      <c r="AR289" s="151" t="s">
        <v>83</v>
      </c>
      <c r="AT289" s="159" t="s">
        <v>74</v>
      </c>
      <c r="AU289" s="159" t="s">
        <v>75</v>
      </c>
      <c r="AY289" s="151" t="s">
        <v>139</v>
      </c>
      <c r="BK289" s="160">
        <f>BK290</f>
        <v>0</v>
      </c>
    </row>
    <row r="290" spans="2:63" s="10" customFormat="1" ht="19.5" customHeight="1">
      <c r="B290" s="150"/>
      <c r="D290" s="163" t="s">
        <v>74</v>
      </c>
      <c r="E290" s="164" t="s">
        <v>613</v>
      </c>
      <c r="F290" s="164" t="s">
        <v>614</v>
      </c>
      <c r="I290" s="153"/>
      <c r="J290" s="165">
        <f>BK290</f>
        <v>0</v>
      </c>
      <c r="L290" s="150"/>
      <c r="M290" s="155"/>
      <c r="N290" s="156"/>
      <c r="O290" s="156"/>
      <c r="P290" s="157">
        <f>SUM(P291:P294)</f>
        <v>0</v>
      </c>
      <c r="Q290" s="156"/>
      <c r="R290" s="157">
        <f>SUM(R291:R294)</f>
        <v>0.011143330000000002</v>
      </c>
      <c r="S290" s="156"/>
      <c r="T290" s="158">
        <f>SUM(T291:T294)</f>
        <v>0</v>
      </c>
      <c r="AR290" s="151" t="s">
        <v>83</v>
      </c>
      <c r="AT290" s="159" t="s">
        <v>74</v>
      </c>
      <c r="AU290" s="159" t="s">
        <v>39</v>
      </c>
      <c r="AY290" s="151" t="s">
        <v>139</v>
      </c>
      <c r="BK290" s="160">
        <f>SUM(BK291:BK294)</f>
        <v>0</v>
      </c>
    </row>
    <row r="291" spans="2:65" s="1" customFormat="1" ht="31.5" customHeight="1">
      <c r="B291" s="166"/>
      <c r="C291" s="167" t="s">
        <v>615</v>
      </c>
      <c r="D291" s="167" t="s">
        <v>143</v>
      </c>
      <c r="E291" s="168" t="s">
        <v>616</v>
      </c>
      <c r="F291" s="169" t="s">
        <v>617</v>
      </c>
      <c r="G291" s="170" t="s">
        <v>146</v>
      </c>
      <c r="H291" s="171">
        <v>18.887</v>
      </c>
      <c r="I291" s="172"/>
      <c r="J291" s="173">
        <f>ROUND(I291*H291,2)</f>
        <v>0</v>
      </c>
      <c r="K291" s="169" t="s">
        <v>160</v>
      </c>
      <c r="L291" s="34"/>
      <c r="M291" s="174" t="s">
        <v>21</v>
      </c>
      <c r="N291" s="175" t="s">
        <v>46</v>
      </c>
      <c r="O291" s="35"/>
      <c r="P291" s="176">
        <f>O291*H291</f>
        <v>0</v>
      </c>
      <c r="Q291" s="176">
        <v>0.00059</v>
      </c>
      <c r="R291" s="176">
        <f>Q291*H291</f>
        <v>0.011143330000000002</v>
      </c>
      <c r="S291" s="176">
        <v>0</v>
      </c>
      <c r="T291" s="177">
        <f>S291*H291</f>
        <v>0</v>
      </c>
      <c r="AR291" s="17" t="s">
        <v>202</v>
      </c>
      <c r="AT291" s="17" t="s">
        <v>143</v>
      </c>
      <c r="AU291" s="17" t="s">
        <v>83</v>
      </c>
      <c r="AY291" s="17" t="s">
        <v>139</v>
      </c>
      <c r="BE291" s="178">
        <f>IF(N291="základní",J291,0)</f>
        <v>0</v>
      </c>
      <c r="BF291" s="178">
        <f>IF(N291="snížená",J291,0)</f>
        <v>0</v>
      </c>
      <c r="BG291" s="178">
        <f>IF(N291="zákl. přenesená",J291,0)</f>
        <v>0</v>
      </c>
      <c r="BH291" s="178">
        <f>IF(N291="sníž. přenesená",J291,0)</f>
        <v>0</v>
      </c>
      <c r="BI291" s="178">
        <f>IF(N291="nulová",J291,0)</f>
        <v>0</v>
      </c>
      <c r="BJ291" s="17" t="s">
        <v>39</v>
      </c>
      <c r="BK291" s="178">
        <f>ROUND(I291*H291,2)</f>
        <v>0</v>
      </c>
      <c r="BL291" s="17" t="s">
        <v>202</v>
      </c>
      <c r="BM291" s="17" t="s">
        <v>618</v>
      </c>
    </row>
    <row r="292" spans="2:47" s="1" customFormat="1" ht="27">
      <c r="B292" s="34"/>
      <c r="D292" s="189" t="s">
        <v>155</v>
      </c>
      <c r="F292" s="190" t="s">
        <v>619</v>
      </c>
      <c r="I292" s="138"/>
      <c r="L292" s="34"/>
      <c r="M292" s="63"/>
      <c r="N292" s="35"/>
      <c r="O292" s="35"/>
      <c r="P292" s="35"/>
      <c r="Q292" s="35"/>
      <c r="R292" s="35"/>
      <c r="S292" s="35"/>
      <c r="T292" s="64"/>
      <c r="AT292" s="17" t="s">
        <v>155</v>
      </c>
      <c r="AU292" s="17" t="s">
        <v>83</v>
      </c>
    </row>
    <row r="293" spans="2:47" s="1" customFormat="1" ht="40.5">
      <c r="B293" s="34"/>
      <c r="D293" s="189" t="s">
        <v>163</v>
      </c>
      <c r="F293" s="192" t="s">
        <v>620</v>
      </c>
      <c r="I293" s="138"/>
      <c r="L293" s="34"/>
      <c r="M293" s="63"/>
      <c r="N293" s="35"/>
      <c r="O293" s="35"/>
      <c r="P293" s="35"/>
      <c r="Q293" s="35"/>
      <c r="R293" s="35"/>
      <c r="S293" s="35"/>
      <c r="T293" s="64"/>
      <c r="AT293" s="17" t="s">
        <v>163</v>
      </c>
      <c r="AU293" s="17" t="s">
        <v>83</v>
      </c>
    </row>
    <row r="294" spans="2:51" s="11" customFormat="1" ht="13.5">
      <c r="B294" s="179"/>
      <c r="D294" s="189" t="s">
        <v>150</v>
      </c>
      <c r="E294" s="188" t="s">
        <v>21</v>
      </c>
      <c r="F294" s="193" t="s">
        <v>621</v>
      </c>
      <c r="H294" s="194">
        <v>18.887</v>
      </c>
      <c r="I294" s="184"/>
      <c r="L294" s="179"/>
      <c r="M294" s="185"/>
      <c r="N294" s="186"/>
      <c r="O294" s="186"/>
      <c r="P294" s="186"/>
      <c r="Q294" s="186"/>
      <c r="R294" s="186"/>
      <c r="S294" s="186"/>
      <c r="T294" s="187"/>
      <c r="AT294" s="188" t="s">
        <v>150</v>
      </c>
      <c r="AU294" s="188" t="s">
        <v>83</v>
      </c>
      <c r="AV294" s="11" t="s">
        <v>83</v>
      </c>
      <c r="AW294" s="11" t="s">
        <v>38</v>
      </c>
      <c r="AX294" s="11" t="s">
        <v>39</v>
      </c>
      <c r="AY294" s="188" t="s">
        <v>139</v>
      </c>
    </row>
    <row r="295" spans="2:63" s="10" customFormat="1" ht="36.75" customHeight="1">
      <c r="B295" s="150"/>
      <c r="D295" s="151" t="s">
        <v>74</v>
      </c>
      <c r="E295" s="152" t="s">
        <v>457</v>
      </c>
      <c r="F295" s="152" t="s">
        <v>458</v>
      </c>
      <c r="I295" s="153"/>
      <c r="J295" s="154">
        <f>BK295</f>
        <v>0</v>
      </c>
      <c r="L295" s="150"/>
      <c r="M295" s="155"/>
      <c r="N295" s="156"/>
      <c r="O295" s="156"/>
      <c r="P295" s="157">
        <f>P296</f>
        <v>0</v>
      </c>
      <c r="Q295" s="156"/>
      <c r="R295" s="157">
        <f>R296</f>
        <v>5E-05</v>
      </c>
      <c r="S295" s="156"/>
      <c r="T295" s="158">
        <f>T296</f>
        <v>0</v>
      </c>
      <c r="AR295" s="151" t="s">
        <v>169</v>
      </c>
      <c r="AT295" s="159" t="s">
        <v>74</v>
      </c>
      <c r="AU295" s="159" t="s">
        <v>75</v>
      </c>
      <c r="AY295" s="151" t="s">
        <v>139</v>
      </c>
      <c r="BK295" s="160">
        <f>BK296</f>
        <v>0</v>
      </c>
    </row>
    <row r="296" spans="2:63" s="10" customFormat="1" ht="19.5" customHeight="1">
      <c r="B296" s="150"/>
      <c r="D296" s="163" t="s">
        <v>74</v>
      </c>
      <c r="E296" s="164" t="s">
        <v>75</v>
      </c>
      <c r="F296" s="164" t="s">
        <v>458</v>
      </c>
      <c r="I296" s="153"/>
      <c r="J296" s="165">
        <f>BK296</f>
        <v>0</v>
      </c>
      <c r="L296" s="150"/>
      <c r="M296" s="155"/>
      <c r="N296" s="156"/>
      <c r="O296" s="156"/>
      <c r="P296" s="157">
        <f>SUM(P297:P301)</f>
        <v>0</v>
      </c>
      <c r="Q296" s="156"/>
      <c r="R296" s="157">
        <f>SUM(R297:R301)</f>
        <v>5E-05</v>
      </c>
      <c r="S296" s="156"/>
      <c r="T296" s="158">
        <f>SUM(T297:T301)</f>
        <v>0</v>
      </c>
      <c r="AR296" s="151" t="s">
        <v>169</v>
      </c>
      <c r="AT296" s="159" t="s">
        <v>74</v>
      </c>
      <c r="AU296" s="159" t="s">
        <v>39</v>
      </c>
      <c r="AY296" s="151" t="s">
        <v>139</v>
      </c>
      <c r="BK296" s="160">
        <f>SUM(BK297:BK301)</f>
        <v>0</v>
      </c>
    </row>
    <row r="297" spans="2:65" s="1" customFormat="1" ht="22.5" customHeight="1">
      <c r="B297" s="166"/>
      <c r="C297" s="167" t="s">
        <v>622</v>
      </c>
      <c r="D297" s="167" t="s">
        <v>143</v>
      </c>
      <c r="E297" s="168" t="s">
        <v>460</v>
      </c>
      <c r="F297" s="169" t="s">
        <v>461</v>
      </c>
      <c r="G297" s="170" t="s">
        <v>299</v>
      </c>
      <c r="H297" s="171">
        <v>1</v>
      </c>
      <c r="I297" s="172"/>
      <c r="J297" s="173">
        <f>ROUND(I297*H297,2)</f>
        <v>0</v>
      </c>
      <c r="K297" s="169" t="s">
        <v>21</v>
      </c>
      <c r="L297" s="34"/>
      <c r="M297" s="174" t="s">
        <v>21</v>
      </c>
      <c r="N297" s="175" t="s">
        <v>46</v>
      </c>
      <c r="O297" s="35"/>
      <c r="P297" s="176">
        <f>O297*H297</f>
        <v>0</v>
      </c>
      <c r="Q297" s="176">
        <v>0</v>
      </c>
      <c r="R297" s="176">
        <f>Q297*H297</f>
        <v>0</v>
      </c>
      <c r="S297" s="176">
        <v>0</v>
      </c>
      <c r="T297" s="177">
        <f>S297*H297</f>
        <v>0</v>
      </c>
      <c r="AR297" s="17" t="s">
        <v>147</v>
      </c>
      <c r="AT297" s="17" t="s">
        <v>143</v>
      </c>
      <c r="AU297" s="17" t="s">
        <v>83</v>
      </c>
      <c r="AY297" s="17" t="s">
        <v>139</v>
      </c>
      <c r="BE297" s="178">
        <f>IF(N297="základní",J297,0)</f>
        <v>0</v>
      </c>
      <c r="BF297" s="178">
        <f>IF(N297="snížená",J297,0)</f>
        <v>0</v>
      </c>
      <c r="BG297" s="178">
        <f>IF(N297="zákl. přenesená",J297,0)</f>
        <v>0</v>
      </c>
      <c r="BH297" s="178">
        <f>IF(N297="sníž. přenesená",J297,0)</f>
        <v>0</v>
      </c>
      <c r="BI297" s="178">
        <f>IF(N297="nulová",J297,0)</f>
        <v>0</v>
      </c>
      <c r="BJ297" s="17" t="s">
        <v>39</v>
      </c>
      <c r="BK297" s="178">
        <f>ROUND(I297*H297,2)</f>
        <v>0</v>
      </c>
      <c r="BL297" s="17" t="s">
        <v>147</v>
      </c>
      <c r="BM297" s="17" t="s">
        <v>462</v>
      </c>
    </row>
    <row r="298" spans="2:47" s="1" customFormat="1" ht="13.5">
      <c r="B298" s="34"/>
      <c r="D298" s="189" t="s">
        <v>155</v>
      </c>
      <c r="F298" s="190" t="s">
        <v>461</v>
      </c>
      <c r="I298" s="138"/>
      <c r="L298" s="34"/>
      <c r="M298" s="63"/>
      <c r="N298" s="35"/>
      <c r="O298" s="35"/>
      <c r="P298" s="35"/>
      <c r="Q298" s="35"/>
      <c r="R298" s="35"/>
      <c r="S298" s="35"/>
      <c r="T298" s="64"/>
      <c r="AT298" s="17" t="s">
        <v>155</v>
      </c>
      <c r="AU298" s="17" t="s">
        <v>83</v>
      </c>
    </row>
    <row r="299" spans="2:47" s="1" customFormat="1" ht="81">
      <c r="B299" s="34"/>
      <c r="D299" s="180" t="s">
        <v>186</v>
      </c>
      <c r="F299" s="191" t="s">
        <v>463</v>
      </c>
      <c r="I299" s="138"/>
      <c r="L299" s="34"/>
      <c r="M299" s="63"/>
      <c r="N299" s="35"/>
      <c r="O299" s="35"/>
      <c r="P299" s="35"/>
      <c r="Q299" s="35"/>
      <c r="R299" s="35"/>
      <c r="S299" s="35"/>
      <c r="T299" s="64"/>
      <c r="AT299" s="17" t="s">
        <v>186</v>
      </c>
      <c r="AU299" s="17" t="s">
        <v>83</v>
      </c>
    </row>
    <row r="300" spans="2:65" s="1" customFormat="1" ht="22.5" customHeight="1">
      <c r="B300" s="166"/>
      <c r="C300" s="167" t="s">
        <v>623</v>
      </c>
      <c r="D300" s="167" t="s">
        <v>143</v>
      </c>
      <c r="E300" s="168" t="s">
        <v>465</v>
      </c>
      <c r="F300" s="169" t="s">
        <v>466</v>
      </c>
      <c r="G300" s="170" t="s">
        <v>299</v>
      </c>
      <c r="H300" s="171">
        <v>1</v>
      </c>
      <c r="I300" s="172"/>
      <c r="J300" s="173">
        <f>ROUND(I300*H300,2)</f>
        <v>0</v>
      </c>
      <c r="K300" s="169" t="s">
        <v>21</v>
      </c>
      <c r="L300" s="34"/>
      <c r="M300" s="174" t="s">
        <v>21</v>
      </c>
      <c r="N300" s="175" t="s">
        <v>46</v>
      </c>
      <c r="O300" s="35"/>
      <c r="P300" s="176">
        <f>O300*H300</f>
        <v>0</v>
      </c>
      <c r="Q300" s="176">
        <v>5E-05</v>
      </c>
      <c r="R300" s="176">
        <f>Q300*H300</f>
        <v>5E-05</v>
      </c>
      <c r="S300" s="176">
        <v>0</v>
      </c>
      <c r="T300" s="177">
        <f>S300*H300</f>
        <v>0</v>
      </c>
      <c r="AR300" s="17" t="s">
        <v>147</v>
      </c>
      <c r="AT300" s="17" t="s">
        <v>143</v>
      </c>
      <c r="AU300" s="17" t="s">
        <v>83</v>
      </c>
      <c r="AY300" s="17" t="s">
        <v>139</v>
      </c>
      <c r="BE300" s="178">
        <f>IF(N300="základní",J300,0)</f>
        <v>0</v>
      </c>
      <c r="BF300" s="178">
        <f>IF(N300="snížená",J300,0)</f>
        <v>0</v>
      </c>
      <c r="BG300" s="178">
        <f>IF(N300="zákl. přenesená",J300,0)</f>
        <v>0</v>
      </c>
      <c r="BH300" s="178">
        <f>IF(N300="sníž. přenesená",J300,0)</f>
        <v>0</v>
      </c>
      <c r="BI300" s="178">
        <f>IF(N300="nulová",J300,0)</f>
        <v>0</v>
      </c>
      <c r="BJ300" s="17" t="s">
        <v>39</v>
      </c>
      <c r="BK300" s="178">
        <f>ROUND(I300*H300,2)</f>
        <v>0</v>
      </c>
      <c r="BL300" s="17" t="s">
        <v>147</v>
      </c>
      <c r="BM300" s="17" t="s">
        <v>467</v>
      </c>
    </row>
    <row r="301" spans="2:47" s="1" customFormat="1" ht="27">
      <c r="B301" s="34"/>
      <c r="D301" s="189" t="s">
        <v>155</v>
      </c>
      <c r="F301" s="190" t="s">
        <v>468</v>
      </c>
      <c r="I301" s="138"/>
      <c r="L301" s="34"/>
      <c r="M301" s="226"/>
      <c r="N301" s="227"/>
      <c r="O301" s="227"/>
      <c r="P301" s="227"/>
      <c r="Q301" s="227"/>
      <c r="R301" s="227"/>
      <c r="S301" s="227"/>
      <c r="T301" s="228"/>
      <c r="AT301" s="17" t="s">
        <v>155</v>
      </c>
      <c r="AU301" s="17" t="s">
        <v>83</v>
      </c>
    </row>
    <row r="302" spans="2:12" s="1" customFormat="1" ht="6.75" customHeight="1">
      <c r="B302" s="49"/>
      <c r="C302" s="50"/>
      <c r="D302" s="50"/>
      <c r="E302" s="50"/>
      <c r="F302" s="50"/>
      <c r="G302" s="50"/>
      <c r="H302" s="50"/>
      <c r="I302" s="116"/>
      <c r="J302" s="50"/>
      <c r="K302" s="50"/>
      <c r="L302" s="34"/>
    </row>
    <row r="303" ht="13.5">
      <c r="AT303" s="229"/>
    </row>
  </sheetData>
  <sheetProtection password="CC35" sheet="1" objects="1" scenarios="1" formatColumns="0" formatRows="0" sort="0" autoFilter="0"/>
  <autoFilter ref="C101:K101"/>
  <mergeCells count="9">
    <mergeCell ref="E94:H94"/>
    <mergeCell ref="G1:H1"/>
    <mergeCell ref="L2:V2"/>
    <mergeCell ref="E7:H7"/>
    <mergeCell ref="E9:H9"/>
    <mergeCell ref="E24:H24"/>
    <mergeCell ref="E45:H45"/>
    <mergeCell ref="E47:H47"/>
    <mergeCell ref="E92:H92"/>
  </mergeCells>
  <hyperlinks>
    <hyperlink ref="F1:G1" location="C2" tooltip="Krycí list soupisu" display="1) Krycí list soupisu"/>
    <hyperlink ref="G1:H1" location="C54" tooltip="Rekapitulace" display="2) Rekapitulace"/>
    <hyperlink ref="J1" location="C10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0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33"/>
      <c r="C1" s="233"/>
      <c r="D1" s="232" t="s">
        <v>1</v>
      </c>
      <c r="E1" s="233"/>
      <c r="F1" s="234" t="s">
        <v>715</v>
      </c>
      <c r="G1" s="358" t="s">
        <v>716</v>
      </c>
      <c r="H1" s="358"/>
      <c r="I1" s="239"/>
      <c r="J1" s="234" t="s">
        <v>717</v>
      </c>
      <c r="K1" s="232" t="s">
        <v>90</v>
      </c>
      <c r="L1" s="234" t="s">
        <v>718</v>
      </c>
      <c r="M1" s="234"/>
      <c r="N1" s="234"/>
      <c r="O1" s="234"/>
      <c r="P1" s="234"/>
      <c r="Q1" s="234"/>
      <c r="R1" s="234"/>
      <c r="S1" s="234"/>
      <c r="T1" s="234"/>
      <c r="U1" s="230"/>
      <c r="V1" s="230"/>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2"/>
      <c r="M2" s="322"/>
      <c r="N2" s="322"/>
      <c r="O2" s="322"/>
      <c r="P2" s="322"/>
      <c r="Q2" s="322"/>
      <c r="R2" s="322"/>
      <c r="S2" s="322"/>
      <c r="T2" s="322"/>
      <c r="U2" s="322"/>
      <c r="V2" s="322"/>
      <c r="AT2" s="17" t="s">
        <v>89</v>
      </c>
    </row>
    <row r="3" spans="2:46" ht="6.75" customHeight="1">
      <c r="B3" s="18"/>
      <c r="C3" s="19"/>
      <c r="D3" s="19"/>
      <c r="E3" s="19"/>
      <c r="F3" s="19"/>
      <c r="G3" s="19"/>
      <c r="H3" s="19"/>
      <c r="I3" s="93"/>
      <c r="J3" s="19"/>
      <c r="K3" s="20"/>
      <c r="AT3" s="17" t="s">
        <v>83</v>
      </c>
    </row>
    <row r="4" spans="2:46" ht="36.75" customHeight="1">
      <c r="B4" s="21"/>
      <c r="C4" s="22"/>
      <c r="D4" s="23" t="s">
        <v>91</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359" t="str">
        <f>'Rekapitulace stavby'!K6</f>
        <v>Rekonstrukce povrchu hřiště s běžeckou drahou, ZŠ Školní, Chomutov</v>
      </c>
      <c r="F7" s="351"/>
      <c r="G7" s="351"/>
      <c r="H7" s="351"/>
      <c r="I7" s="94"/>
      <c r="J7" s="22"/>
      <c r="K7" s="24"/>
    </row>
    <row r="8" spans="2:11" s="1" customFormat="1" ht="15">
      <c r="B8" s="34"/>
      <c r="C8" s="35"/>
      <c r="D8" s="30" t="s">
        <v>92</v>
      </c>
      <c r="E8" s="35"/>
      <c r="F8" s="35"/>
      <c r="G8" s="35"/>
      <c r="H8" s="35"/>
      <c r="I8" s="95"/>
      <c r="J8" s="35"/>
      <c r="K8" s="38"/>
    </row>
    <row r="9" spans="2:11" s="1" customFormat="1" ht="36.75" customHeight="1">
      <c r="B9" s="34"/>
      <c r="C9" s="35"/>
      <c r="D9" s="35"/>
      <c r="E9" s="360" t="s">
        <v>624</v>
      </c>
      <c r="F9" s="344"/>
      <c r="G9" s="344"/>
      <c r="H9" s="344"/>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v>
      </c>
      <c r="E11" s="35"/>
      <c r="F11" s="28" t="s">
        <v>19</v>
      </c>
      <c r="G11" s="35"/>
      <c r="H11" s="35"/>
      <c r="I11" s="96" t="s">
        <v>20</v>
      </c>
      <c r="J11" s="28" t="s">
        <v>21</v>
      </c>
      <c r="K11" s="38"/>
    </row>
    <row r="12" spans="2:11" s="1" customFormat="1" ht="14.25" customHeight="1">
      <c r="B12" s="34"/>
      <c r="C12" s="35"/>
      <c r="D12" s="30" t="s">
        <v>22</v>
      </c>
      <c r="E12" s="35"/>
      <c r="F12" s="28" t="s">
        <v>23</v>
      </c>
      <c r="G12" s="35"/>
      <c r="H12" s="35"/>
      <c r="I12" s="96" t="s">
        <v>24</v>
      </c>
      <c r="J12" s="97" t="str">
        <f>'Rekapitulace stavby'!AN8</f>
        <v>28.8.2018</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26</v>
      </c>
      <c r="E14" s="35"/>
      <c r="F14" s="35"/>
      <c r="G14" s="35"/>
      <c r="H14" s="35"/>
      <c r="I14" s="96" t="s">
        <v>27</v>
      </c>
      <c r="J14" s="28" t="s">
        <v>28</v>
      </c>
      <c r="K14" s="38"/>
    </row>
    <row r="15" spans="2:11" s="1" customFormat="1" ht="18" customHeight="1">
      <c r="B15" s="34"/>
      <c r="C15" s="35"/>
      <c r="D15" s="35"/>
      <c r="E15" s="28" t="s">
        <v>30</v>
      </c>
      <c r="F15" s="35"/>
      <c r="G15" s="35"/>
      <c r="H15" s="35"/>
      <c r="I15" s="96" t="s">
        <v>31</v>
      </c>
      <c r="J15" s="28" t="s">
        <v>21</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32</v>
      </c>
      <c r="E17" s="35"/>
      <c r="F17" s="35"/>
      <c r="G17" s="35"/>
      <c r="H17" s="35"/>
      <c r="I17" s="96" t="s">
        <v>27</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31</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34</v>
      </c>
      <c r="E20" s="35"/>
      <c r="F20" s="35"/>
      <c r="G20" s="35"/>
      <c r="H20" s="35"/>
      <c r="I20" s="96" t="s">
        <v>27</v>
      </c>
      <c r="J20" s="28" t="s">
        <v>35</v>
      </c>
      <c r="K20" s="38"/>
    </row>
    <row r="21" spans="2:11" s="1" customFormat="1" ht="18" customHeight="1">
      <c r="B21" s="34"/>
      <c r="C21" s="35"/>
      <c r="D21" s="35"/>
      <c r="E21" s="28" t="s">
        <v>36</v>
      </c>
      <c r="F21" s="35"/>
      <c r="G21" s="35"/>
      <c r="H21" s="35"/>
      <c r="I21" s="96" t="s">
        <v>31</v>
      </c>
      <c r="J21" s="28" t="s">
        <v>37</v>
      </c>
      <c r="K21" s="38"/>
    </row>
    <row r="22" spans="2:11" s="1" customFormat="1" ht="6.75" customHeight="1">
      <c r="B22" s="34"/>
      <c r="C22" s="35"/>
      <c r="D22" s="35"/>
      <c r="E22" s="35"/>
      <c r="F22" s="35"/>
      <c r="G22" s="35"/>
      <c r="H22" s="35"/>
      <c r="I22" s="95"/>
      <c r="J22" s="35"/>
      <c r="K22" s="38"/>
    </row>
    <row r="23" spans="2:11" s="1" customFormat="1" ht="14.25" customHeight="1">
      <c r="B23" s="34"/>
      <c r="C23" s="35"/>
      <c r="D23" s="30" t="s">
        <v>40</v>
      </c>
      <c r="E23" s="35"/>
      <c r="F23" s="35"/>
      <c r="G23" s="35"/>
      <c r="H23" s="35"/>
      <c r="I23" s="95"/>
      <c r="J23" s="35"/>
      <c r="K23" s="38"/>
    </row>
    <row r="24" spans="2:11" s="6" customFormat="1" ht="22.5" customHeight="1">
      <c r="B24" s="98"/>
      <c r="C24" s="99"/>
      <c r="D24" s="99"/>
      <c r="E24" s="354" t="s">
        <v>21</v>
      </c>
      <c r="F24" s="361"/>
      <c r="G24" s="361"/>
      <c r="H24" s="361"/>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41</v>
      </c>
      <c r="E27" s="35"/>
      <c r="F27" s="35"/>
      <c r="G27" s="35"/>
      <c r="H27" s="35"/>
      <c r="I27" s="95"/>
      <c r="J27" s="105">
        <f>ROUND(J98,0)</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43</v>
      </c>
      <c r="G29" s="35"/>
      <c r="H29" s="35"/>
      <c r="I29" s="106" t="s">
        <v>42</v>
      </c>
      <c r="J29" s="39" t="s">
        <v>44</v>
      </c>
      <c r="K29" s="38"/>
    </row>
    <row r="30" spans="2:11" s="1" customFormat="1" ht="14.25" customHeight="1">
      <c r="B30" s="34"/>
      <c r="C30" s="35"/>
      <c r="D30" s="42" t="s">
        <v>45</v>
      </c>
      <c r="E30" s="42" t="s">
        <v>46</v>
      </c>
      <c r="F30" s="107">
        <f>ROUND(SUM(BE98:BE245),0)</f>
        <v>0</v>
      </c>
      <c r="G30" s="35"/>
      <c r="H30" s="35"/>
      <c r="I30" s="108">
        <v>0.21</v>
      </c>
      <c r="J30" s="107">
        <f>ROUND(ROUND((SUM(BE98:BE245)),0)*I30,0)</f>
        <v>0</v>
      </c>
      <c r="K30" s="38"/>
    </row>
    <row r="31" spans="2:11" s="1" customFormat="1" ht="14.25" customHeight="1">
      <c r="B31" s="34"/>
      <c r="C31" s="35"/>
      <c r="D31" s="35"/>
      <c r="E31" s="42" t="s">
        <v>47</v>
      </c>
      <c r="F31" s="107">
        <f>ROUND(SUM(BF98:BF245),0)</f>
        <v>0</v>
      </c>
      <c r="G31" s="35"/>
      <c r="H31" s="35"/>
      <c r="I31" s="108">
        <v>0.15</v>
      </c>
      <c r="J31" s="107">
        <f>ROUND(ROUND((SUM(BF98:BF245)),0)*I31,0)</f>
        <v>0</v>
      </c>
      <c r="K31" s="38"/>
    </row>
    <row r="32" spans="2:11" s="1" customFormat="1" ht="14.25" customHeight="1" hidden="1">
      <c r="B32" s="34"/>
      <c r="C32" s="35"/>
      <c r="D32" s="35"/>
      <c r="E32" s="42" t="s">
        <v>48</v>
      </c>
      <c r="F32" s="107">
        <f>ROUND(SUM(BG98:BG245),0)</f>
        <v>0</v>
      </c>
      <c r="G32" s="35"/>
      <c r="H32" s="35"/>
      <c r="I32" s="108">
        <v>0.21</v>
      </c>
      <c r="J32" s="107">
        <v>0</v>
      </c>
      <c r="K32" s="38"/>
    </row>
    <row r="33" spans="2:11" s="1" customFormat="1" ht="14.25" customHeight="1" hidden="1">
      <c r="B33" s="34"/>
      <c r="C33" s="35"/>
      <c r="D33" s="35"/>
      <c r="E33" s="42" t="s">
        <v>49</v>
      </c>
      <c r="F33" s="107">
        <f>ROUND(SUM(BH98:BH245),0)</f>
        <v>0</v>
      </c>
      <c r="G33" s="35"/>
      <c r="H33" s="35"/>
      <c r="I33" s="108">
        <v>0.15</v>
      </c>
      <c r="J33" s="107">
        <v>0</v>
      </c>
      <c r="K33" s="38"/>
    </row>
    <row r="34" spans="2:11" s="1" customFormat="1" ht="14.25" customHeight="1" hidden="1">
      <c r="B34" s="34"/>
      <c r="C34" s="35"/>
      <c r="D34" s="35"/>
      <c r="E34" s="42" t="s">
        <v>50</v>
      </c>
      <c r="F34" s="107">
        <f>ROUND(SUM(BI98:BI245),0)</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51</v>
      </c>
      <c r="E36" s="65"/>
      <c r="F36" s="65"/>
      <c r="G36" s="111" t="s">
        <v>52</v>
      </c>
      <c r="H36" s="112" t="s">
        <v>53</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94</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359" t="str">
        <f>E7</f>
        <v>Rekonstrukce povrchu hřiště s běžeckou drahou, ZŠ Školní, Chomutov</v>
      </c>
      <c r="F45" s="344"/>
      <c r="G45" s="344"/>
      <c r="H45" s="344"/>
      <c r="I45" s="95"/>
      <c r="J45" s="35"/>
      <c r="K45" s="38"/>
    </row>
    <row r="46" spans="2:11" s="1" customFormat="1" ht="14.25" customHeight="1">
      <c r="B46" s="34"/>
      <c r="C46" s="30" t="s">
        <v>92</v>
      </c>
      <c r="D46" s="35"/>
      <c r="E46" s="35"/>
      <c r="F46" s="35"/>
      <c r="G46" s="35"/>
      <c r="H46" s="35"/>
      <c r="I46" s="95"/>
      <c r="J46" s="35"/>
      <c r="K46" s="38"/>
    </row>
    <row r="47" spans="2:11" s="1" customFormat="1" ht="23.25" customHeight="1">
      <c r="B47" s="34"/>
      <c r="C47" s="35"/>
      <c r="D47" s="35"/>
      <c r="E47" s="360" t="str">
        <f>E9</f>
        <v>SO03 - Rekonstrukce skok daleký</v>
      </c>
      <c r="F47" s="344"/>
      <c r="G47" s="344"/>
      <c r="H47" s="344"/>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22</v>
      </c>
      <c r="D49" s="35"/>
      <c r="E49" s="35"/>
      <c r="F49" s="28" t="str">
        <f>F12</f>
        <v>Sportovní areál ZŠ Školní Chomutov</v>
      </c>
      <c r="G49" s="35"/>
      <c r="H49" s="35"/>
      <c r="I49" s="96" t="s">
        <v>24</v>
      </c>
      <c r="J49" s="97" t="str">
        <f>IF(J12="","",J12)</f>
        <v>28.8.2018</v>
      </c>
      <c r="K49" s="38"/>
    </row>
    <row r="50" spans="2:11" s="1" customFormat="1" ht="6.75" customHeight="1">
      <c r="B50" s="34"/>
      <c r="C50" s="35"/>
      <c r="D50" s="35"/>
      <c r="E50" s="35"/>
      <c r="F50" s="35"/>
      <c r="G50" s="35"/>
      <c r="H50" s="35"/>
      <c r="I50" s="95"/>
      <c r="J50" s="35"/>
      <c r="K50" s="38"/>
    </row>
    <row r="51" spans="2:11" s="1" customFormat="1" ht="15">
      <c r="B51" s="34"/>
      <c r="C51" s="30" t="s">
        <v>26</v>
      </c>
      <c r="D51" s="35"/>
      <c r="E51" s="35"/>
      <c r="F51" s="28" t="str">
        <f>E15</f>
        <v>Statutární město Chomutov</v>
      </c>
      <c r="G51" s="35"/>
      <c r="H51" s="35"/>
      <c r="I51" s="96" t="s">
        <v>34</v>
      </c>
      <c r="J51" s="28" t="str">
        <f>E21</f>
        <v>Beniksport s.r.o.</v>
      </c>
      <c r="K51" s="38"/>
    </row>
    <row r="52" spans="2:11" s="1" customFormat="1" ht="14.25" customHeight="1">
      <c r="B52" s="34"/>
      <c r="C52" s="30" t="s">
        <v>32</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95</v>
      </c>
      <c r="D54" s="109"/>
      <c r="E54" s="109"/>
      <c r="F54" s="109"/>
      <c r="G54" s="109"/>
      <c r="H54" s="109"/>
      <c r="I54" s="120"/>
      <c r="J54" s="121" t="s">
        <v>96</v>
      </c>
      <c r="K54" s="122"/>
    </row>
    <row r="55" spans="2:11" s="1" customFormat="1" ht="9.75" customHeight="1">
      <c r="B55" s="34"/>
      <c r="C55" s="35"/>
      <c r="D55" s="35"/>
      <c r="E55" s="35"/>
      <c r="F55" s="35"/>
      <c r="G55" s="35"/>
      <c r="H55" s="35"/>
      <c r="I55" s="95"/>
      <c r="J55" s="35"/>
      <c r="K55" s="38"/>
    </row>
    <row r="56" spans="2:47" s="1" customFormat="1" ht="29.25" customHeight="1">
      <c r="B56" s="34"/>
      <c r="C56" s="123" t="s">
        <v>97</v>
      </c>
      <c r="D56" s="35"/>
      <c r="E56" s="35"/>
      <c r="F56" s="35"/>
      <c r="G56" s="35"/>
      <c r="H56" s="35"/>
      <c r="I56" s="95"/>
      <c r="J56" s="105">
        <f>J98</f>
        <v>0</v>
      </c>
      <c r="K56" s="38"/>
      <c r="AU56" s="17" t="s">
        <v>98</v>
      </c>
    </row>
    <row r="57" spans="2:11" s="7" customFormat="1" ht="24.75" customHeight="1">
      <c r="B57" s="124"/>
      <c r="C57" s="125"/>
      <c r="D57" s="126" t="s">
        <v>99</v>
      </c>
      <c r="E57" s="127"/>
      <c r="F57" s="127"/>
      <c r="G57" s="127"/>
      <c r="H57" s="127"/>
      <c r="I57" s="128"/>
      <c r="J57" s="129">
        <f>J99</f>
        <v>0</v>
      </c>
      <c r="K57" s="130"/>
    </row>
    <row r="58" spans="2:11" s="8" customFormat="1" ht="19.5" customHeight="1">
      <c r="B58" s="131"/>
      <c r="C58" s="132"/>
      <c r="D58" s="133" t="s">
        <v>100</v>
      </c>
      <c r="E58" s="134"/>
      <c r="F58" s="134"/>
      <c r="G58" s="134"/>
      <c r="H58" s="134"/>
      <c r="I58" s="135"/>
      <c r="J58" s="136">
        <f>J100</f>
        <v>0</v>
      </c>
      <c r="K58" s="137"/>
    </row>
    <row r="59" spans="2:11" s="8" customFormat="1" ht="14.25" customHeight="1">
      <c r="B59" s="131"/>
      <c r="C59" s="132"/>
      <c r="D59" s="133" t="s">
        <v>101</v>
      </c>
      <c r="E59" s="134"/>
      <c r="F59" s="134"/>
      <c r="G59" s="134"/>
      <c r="H59" s="134"/>
      <c r="I59" s="135"/>
      <c r="J59" s="136">
        <f>J101</f>
        <v>0</v>
      </c>
      <c r="K59" s="137"/>
    </row>
    <row r="60" spans="2:11" s="8" customFormat="1" ht="14.25" customHeight="1">
      <c r="B60" s="131"/>
      <c r="C60" s="132"/>
      <c r="D60" s="133" t="s">
        <v>470</v>
      </c>
      <c r="E60" s="134"/>
      <c r="F60" s="134"/>
      <c r="G60" s="134"/>
      <c r="H60" s="134"/>
      <c r="I60" s="135"/>
      <c r="J60" s="136">
        <f>J124</f>
        <v>0</v>
      </c>
      <c r="K60" s="137"/>
    </row>
    <row r="61" spans="2:11" s="8" customFormat="1" ht="14.25" customHeight="1">
      <c r="B61" s="131"/>
      <c r="C61" s="132"/>
      <c r="D61" s="133" t="s">
        <v>103</v>
      </c>
      <c r="E61" s="134"/>
      <c r="F61" s="134"/>
      <c r="G61" s="134"/>
      <c r="H61" s="134"/>
      <c r="I61" s="135"/>
      <c r="J61" s="136">
        <f>J129</f>
        <v>0</v>
      </c>
      <c r="K61" s="137"/>
    </row>
    <row r="62" spans="2:11" s="8" customFormat="1" ht="14.25" customHeight="1">
      <c r="B62" s="131"/>
      <c r="C62" s="132"/>
      <c r="D62" s="133" t="s">
        <v>104</v>
      </c>
      <c r="E62" s="134"/>
      <c r="F62" s="134"/>
      <c r="G62" s="134"/>
      <c r="H62" s="134"/>
      <c r="I62" s="135"/>
      <c r="J62" s="136">
        <f>J139</f>
        <v>0</v>
      </c>
      <c r="K62" s="137"/>
    </row>
    <row r="63" spans="2:11" s="8" customFormat="1" ht="14.25" customHeight="1">
      <c r="B63" s="131"/>
      <c r="C63" s="132"/>
      <c r="D63" s="133" t="s">
        <v>105</v>
      </c>
      <c r="E63" s="134"/>
      <c r="F63" s="134"/>
      <c r="G63" s="134"/>
      <c r="H63" s="134"/>
      <c r="I63" s="135"/>
      <c r="J63" s="136">
        <f>J147</f>
        <v>0</v>
      </c>
      <c r="K63" s="137"/>
    </row>
    <row r="64" spans="2:11" s="8" customFormat="1" ht="19.5" customHeight="1">
      <c r="B64" s="131"/>
      <c r="C64" s="132"/>
      <c r="D64" s="133" t="s">
        <v>106</v>
      </c>
      <c r="E64" s="134"/>
      <c r="F64" s="134"/>
      <c r="G64" s="134"/>
      <c r="H64" s="134"/>
      <c r="I64" s="135"/>
      <c r="J64" s="136">
        <f>J157</f>
        <v>0</v>
      </c>
      <c r="K64" s="137"/>
    </row>
    <row r="65" spans="2:11" s="8" customFormat="1" ht="14.25" customHeight="1">
      <c r="B65" s="131"/>
      <c r="C65" s="132"/>
      <c r="D65" s="133" t="s">
        <v>107</v>
      </c>
      <c r="E65" s="134"/>
      <c r="F65" s="134"/>
      <c r="G65" s="134"/>
      <c r="H65" s="134"/>
      <c r="I65" s="135"/>
      <c r="J65" s="136">
        <f>J158</f>
        <v>0</v>
      </c>
      <c r="K65" s="137"/>
    </row>
    <row r="66" spans="2:11" s="8" customFormat="1" ht="19.5" customHeight="1">
      <c r="B66" s="131"/>
      <c r="C66" s="132"/>
      <c r="D66" s="133" t="s">
        <v>109</v>
      </c>
      <c r="E66" s="134"/>
      <c r="F66" s="134"/>
      <c r="G66" s="134"/>
      <c r="H66" s="134"/>
      <c r="I66" s="135"/>
      <c r="J66" s="136">
        <f>J168</f>
        <v>0</v>
      </c>
      <c r="K66" s="137"/>
    </row>
    <row r="67" spans="2:11" s="8" customFormat="1" ht="14.25" customHeight="1">
      <c r="B67" s="131"/>
      <c r="C67" s="132"/>
      <c r="D67" s="133" t="s">
        <v>110</v>
      </c>
      <c r="E67" s="134"/>
      <c r="F67" s="134"/>
      <c r="G67" s="134"/>
      <c r="H67" s="134"/>
      <c r="I67" s="135"/>
      <c r="J67" s="136">
        <f>J169</f>
        <v>0</v>
      </c>
      <c r="K67" s="137"/>
    </row>
    <row r="68" spans="2:11" s="8" customFormat="1" ht="14.25" customHeight="1">
      <c r="B68" s="131"/>
      <c r="C68" s="132"/>
      <c r="D68" s="133" t="s">
        <v>111</v>
      </c>
      <c r="E68" s="134"/>
      <c r="F68" s="134"/>
      <c r="G68" s="134"/>
      <c r="H68" s="134"/>
      <c r="I68" s="135"/>
      <c r="J68" s="136">
        <f>J178</f>
        <v>0</v>
      </c>
      <c r="K68" s="137"/>
    </row>
    <row r="69" spans="2:11" s="8" customFormat="1" ht="14.25" customHeight="1">
      <c r="B69" s="131"/>
      <c r="C69" s="132"/>
      <c r="D69" s="133" t="s">
        <v>112</v>
      </c>
      <c r="E69" s="134"/>
      <c r="F69" s="134"/>
      <c r="G69" s="134"/>
      <c r="H69" s="134"/>
      <c r="I69" s="135"/>
      <c r="J69" s="136">
        <f>J184</f>
        <v>0</v>
      </c>
      <c r="K69" s="137"/>
    </row>
    <row r="70" spans="2:11" s="8" customFormat="1" ht="14.25" customHeight="1">
      <c r="B70" s="131"/>
      <c r="C70" s="132"/>
      <c r="D70" s="133" t="s">
        <v>473</v>
      </c>
      <c r="E70" s="134"/>
      <c r="F70" s="134"/>
      <c r="G70" s="134"/>
      <c r="H70" s="134"/>
      <c r="I70" s="135"/>
      <c r="J70" s="136">
        <f>J190</f>
        <v>0</v>
      </c>
      <c r="K70" s="137"/>
    </row>
    <row r="71" spans="2:11" s="8" customFormat="1" ht="19.5" customHeight="1">
      <c r="B71" s="131"/>
      <c r="C71" s="132"/>
      <c r="D71" s="133" t="s">
        <v>113</v>
      </c>
      <c r="E71" s="134"/>
      <c r="F71" s="134"/>
      <c r="G71" s="134"/>
      <c r="H71" s="134"/>
      <c r="I71" s="135"/>
      <c r="J71" s="136">
        <f>J194</f>
        <v>0</v>
      </c>
      <c r="K71" s="137"/>
    </row>
    <row r="72" spans="2:11" s="8" customFormat="1" ht="14.25" customHeight="1">
      <c r="B72" s="131"/>
      <c r="C72" s="132"/>
      <c r="D72" s="133" t="s">
        <v>114</v>
      </c>
      <c r="E72" s="134"/>
      <c r="F72" s="134"/>
      <c r="G72" s="134"/>
      <c r="H72" s="134"/>
      <c r="I72" s="135"/>
      <c r="J72" s="136">
        <f>J195</f>
        <v>0</v>
      </c>
      <c r="K72" s="137"/>
    </row>
    <row r="73" spans="2:11" s="8" customFormat="1" ht="14.25" customHeight="1">
      <c r="B73" s="131"/>
      <c r="C73" s="132"/>
      <c r="D73" s="133" t="s">
        <v>625</v>
      </c>
      <c r="E73" s="134"/>
      <c r="F73" s="134"/>
      <c r="G73" s="134"/>
      <c r="H73" s="134"/>
      <c r="I73" s="135"/>
      <c r="J73" s="136">
        <f>J205</f>
        <v>0</v>
      </c>
      <c r="K73" s="137"/>
    </row>
    <row r="74" spans="2:11" s="8" customFormat="1" ht="14.25" customHeight="1">
      <c r="B74" s="131"/>
      <c r="C74" s="132"/>
      <c r="D74" s="133" t="s">
        <v>117</v>
      </c>
      <c r="E74" s="134"/>
      <c r="F74" s="134"/>
      <c r="G74" s="134"/>
      <c r="H74" s="134"/>
      <c r="I74" s="135"/>
      <c r="J74" s="136">
        <f>J209</f>
        <v>0</v>
      </c>
      <c r="K74" s="137"/>
    </row>
    <row r="75" spans="2:11" s="7" customFormat="1" ht="24.75" customHeight="1">
      <c r="B75" s="124"/>
      <c r="C75" s="125"/>
      <c r="D75" s="126" t="s">
        <v>118</v>
      </c>
      <c r="E75" s="127"/>
      <c r="F75" s="127"/>
      <c r="G75" s="127"/>
      <c r="H75" s="127"/>
      <c r="I75" s="128"/>
      <c r="J75" s="129">
        <f>J235</f>
        <v>0</v>
      </c>
      <c r="K75" s="130"/>
    </row>
    <row r="76" spans="2:11" s="8" customFormat="1" ht="19.5" customHeight="1">
      <c r="B76" s="131"/>
      <c r="C76" s="132"/>
      <c r="D76" s="133" t="s">
        <v>626</v>
      </c>
      <c r="E76" s="134"/>
      <c r="F76" s="134"/>
      <c r="G76" s="134"/>
      <c r="H76" s="134"/>
      <c r="I76" s="135"/>
      <c r="J76" s="136">
        <f>J236</f>
        <v>0</v>
      </c>
      <c r="K76" s="137"/>
    </row>
    <row r="77" spans="2:11" s="7" customFormat="1" ht="24.75" customHeight="1">
      <c r="B77" s="124"/>
      <c r="C77" s="125"/>
      <c r="D77" s="126" t="s">
        <v>122</v>
      </c>
      <c r="E77" s="127"/>
      <c r="F77" s="127"/>
      <c r="G77" s="127"/>
      <c r="H77" s="127"/>
      <c r="I77" s="128"/>
      <c r="J77" s="129">
        <f>J239</f>
        <v>0</v>
      </c>
      <c r="K77" s="130"/>
    </row>
    <row r="78" spans="2:11" s="8" customFormat="1" ht="19.5" customHeight="1">
      <c r="B78" s="131"/>
      <c r="C78" s="132"/>
      <c r="D78" s="133" t="s">
        <v>123</v>
      </c>
      <c r="E78" s="134"/>
      <c r="F78" s="134"/>
      <c r="G78" s="134"/>
      <c r="H78" s="134"/>
      <c r="I78" s="135"/>
      <c r="J78" s="136">
        <f>J240</f>
        <v>0</v>
      </c>
      <c r="K78" s="137"/>
    </row>
    <row r="79" spans="2:11" s="1" customFormat="1" ht="21.75" customHeight="1">
      <c r="B79" s="34"/>
      <c r="C79" s="35"/>
      <c r="D79" s="35"/>
      <c r="E79" s="35"/>
      <c r="F79" s="35"/>
      <c r="G79" s="35"/>
      <c r="H79" s="35"/>
      <c r="I79" s="95"/>
      <c r="J79" s="35"/>
      <c r="K79" s="38"/>
    </row>
    <row r="80" spans="2:11" s="1" customFormat="1" ht="6.75" customHeight="1">
      <c r="B80" s="49"/>
      <c r="C80" s="50"/>
      <c r="D80" s="50"/>
      <c r="E80" s="50"/>
      <c r="F80" s="50"/>
      <c r="G80" s="50"/>
      <c r="H80" s="50"/>
      <c r="I80" s="116"/>
      <c r="J80" s="50"/>
      <c r="K80" s="51"/>
    </row>
    <row r="84" spans="2:12" s="1" customFormat="1" ht="6.75" customHeight="1">
      <c r="B84" s="52"/>
      <c r="C84" s="53"/>
      <c r="D84" s="53"/>
      <c r="E84" s="53"/>
      <c r="F84" s="53"/>
      <c r="G84" s="53"/>
      <c r="H84" s="53"/>
      <c r="I84" s="117"/>
      <c r="J84" s="53"/>
      <c r="K84" s="53"/>
      <c r="L84" s="34"/>
    </row>
    <row r="85" spans="2:12" s="1" customFormat="1" ht="36.75" customHeight="1">
      <c r="B85" s="34"/>
      <c r="C85" s="54" t="s">
        <v>124</v>
      </c>
      <c r="I85" s="138"/>
      <c r="L85" s="34"/>
    </row>
    <row r="86" spans="2:12" s="1" customFormat="1" ht="6.75" customHeight="1">
      <c r="B86" s="34"/>
      <c r="I86" s="138"/>
      <c r="L86" s="34"/>
    </row>
    <row r="87" spans="2:12" s="1" customFormat="1" ht="14.25" customHeight="1">
      <c r="B87" s="34"/>
      <c r="C87" s="56" t="s">
        <v>16</v>
      </c>
      <c r="I87" s="138"/>
      <c r="L87" s="34"/>
    </row>
    <row r="88" spans="2:12" s="1" customFormat="1" ht="22.5" customHeight="1">
      <c r="B88" s="34"/>
      <c r="E88" s="362" t="str">
        <f>E7</f>
        <v>Rekonstrukce povrchu hřiště s běžeckou drahou, ZŠ Školní, Chomutov</v>
      </c>
      <c r="F88" s="339"/>
      <c r="G88" s="339"/>
      <c r="H88" s="339"/>
      <c r="I88" s="138"/>
      <c r="L88" s="34"/>
    </row>
    <row r="89" spans="2:12" s="1" customFormat="1" ht="14.25" customHeight="1">
      <c r="B89" s="34"/>
      <c r="C89" s="56" t="s">
        <v>92</v>
      </c>
      <c r="I89" s="138"/>
      <c r="L89" s="34"/>
    </row>
    <row r="90" spans="2:12" s="1" customFormat="1" ht="23.25" customHeight="1">
      <c r="B90" s="34"/>
      <c r="E90" s="336" t="str">
        <f>E9</f>
        <v>SO03 - Rekonstrukce skok daleký</v>
      </c>
      <c r="F90" s="339"/>
      <c r="G90" s="339"/>
      <c r="H90" s="339"/>
      <c r="I90" s="138"/>
      <c r="L90" s="34"/>
    </row>
    <row r="91" spans="2:12" s="1" customFormat="1" ht="6.75" customHeight="1">
      <c r="B91" s="34"/>
      <c r="I91" s="138"/>
      <c r="L91" s="34"/>
    </row>
    <row r="92" spans="2:12" s="1" customFormat="1" ht="18" customHeight="1">
      <c r="B92" s="34"/>
      <c r="C92" s="56" t="s">
        <v>22</v>
      </c>
      <c r="F92" s="139" t="str">
        <f>F12</f>
        <v>Sportovní areál ZŠ Školní Chomutov</v>
      </c>
      <c r="I92" s="140" t="s">
        <v>24</v>
      </c>
      <c r="J92" s="60" t="str">
        <f>IF(J12="","",J12)</f>
        <v>28.8.2018</v>
      </c>
      <c r="L92" s="34"/>
    </row>
    <row r="93" spans="2:12" s="1" customFormat="1" ht="6.75" customHeight="1">
      <c r="B93" s="34"/>
      <c r="I93" s="138"/>
      <c r="L93" s="34"/>
    </row>
    <row r="94" spans="2:12" s="1" customFormat="1" ht="15">
      <c r="B94" s="34"/>
      <c r="C94" s="56" t="s">
        <v>26</v>
      </c>
      <c r="F94" s="139" t="str">
        <f>E15</f>
        <v>Statutární město Chomutov</v>
      </c>
      <c r="I94" s="140" t="s">
        <v>34</v>
      </c>
      <c r="J94" s="139" t="str">
        <f>E21</f>
        <v>Beniksport s.r.o.</v>
      </c>
      <c r="L94" s="34"/>
    </row>
    <row r="95" spans="2:12" s="1" customFormat="1" ht="14.25" customHeight="1">
      <c r="B95" s="34"/>
      <c r="C95" s="56" t="s">
        <v>32</v>
      </c>
      <c r="F95" s="139">
        <f>IF(E18="","",E18)</f>
      </c>
      <c r="I95" s="138"/>
      <c r="L95" s="34"/>
    </row>
    <row r="96" spans="2:12" s="1" customFormat="1" ht="9.75" customHeight="1">
      <c r="B96" s="34"/>
      <c r="I96" s="138"/>
      <c r="L96" s="34"/>
    </row>
    <row r="97" spans="2:20" s="9" customFormat="1" ht="29.25" customHeight="1">
      <c r="B97" s="141"/>
      <c r="C97" s="142" t="s">
        <v>125</v>
      </c>
      <c r="D97" s="143" t="s">
        <v>60</v>
      </c>
      <c r="E97" s="143" t="s">
        <v>56</v>
      </c>
      <c r="F97" s="143" t="s">
        <v>126</v>
      </c>
      <c r="G97" s="143" t="s">
        <v>127</v>
      </c>
      <c r="H97" s="143" t="s">
        <v>128</v>
      </c>
      <c r="I97" s="144" t="s">
        <v>129</v>
      </c>
      <c r="J97" s="143" t="s">
        <v>96</v>
      </c>
      <c r="K97" s="145" t="s">
        <v>130</v>
      </c>
      <c r="L97" s="141"/>
      <c r="M97" s="67" t="s">
        <v>131</v>
      </c>
      <c r="N97" s="68" t="s">
        <v>45</v>
      </c>
      <c r="O97" s="68" t="s">
        <v>132</v>
      </c>
      <c r="P97" s="68" t="s">
        <v>133</v>
      </c>
      <c r="Q97" s="68" t="s">
        <v>134</v>
      </c>
      <c r="R97" s="68" t="s">
        <v>135</v>
      </c>
      <c r="S97" s="68" t="s">
        <v>136</v>
      </c>
      <c r="T97" s="69" t="s">
        <v>137</v>
      </c>
    </row>
    <row r="98" spans="2:63" s="1" customFormat="1" ht="29.25" customHeight="1">
      <c r="B98" s="34"/>
      <c r="C98" s="71" t="s">
        <v>97</v>
      </c>
      <c r="I98" s="138"/>
      <c r="J98" s="146">
        <f>BK98</f>
        <v>0</v>
      </c>
      <c r="L98" s="34"/>
      <c r="M98" s="70"/>
      <c r="N98" s="61"/>
      <c r="O98" s="61"/>
      <c r="P98" s="147">
        <f>P99+P235+P239</f>
        <v>0</v>
      </c>
      <c r="Q98" s="61"/>
      <c r="R98" s="147">
        <f>R99+R235+R239</f>
        <v>47.2253714</v>
      </c>
      <c r="S98" s="61"/>
      <c r="T98" s="148">
        <f>T99+T235+T239</f>
        <v>26.438</v>
      </c>
      <c r="AT98" s="17" t="s">
        <v>74</v>
      </c>
      <c r="AU98" s="17" t="s">
        <v>98</v>
      </c>
      <c r="BK98" s="149">
        <f>BK99+BK235+BK239</f>
        <v>0</v>
      </c>
    </row>
    <row r="99" spans="2:63" s="10" customFormat="1" ht="36.75" customHeight="1">
      <c r="B99" s="150"/>
      <c r="D99" s="151" t="s">
        <v>74</v>
      </c>
      <c r="E99" s="152" t="s">
        <v>138</v>
      </c>
      <c r="F99" s="152" t="s">
        <v>138</v>
      </c>
      <c r="I99" s="153"/>
      <c r="J99" s="154">
        <f>BK99</f>
        <v>0</v>
      </c>
      <c r="L99" s="150"/>
      <c r="M99" s="155"/>
      <c r="N99" s="156"/>
      <c r="O99" s="156"/>
      <c r="P99" s="157">
        <f>P100+P157+P168+P194</f>
        <v>0</v>
      </c>
      <c r="Q99" s="156"/>
      <c r="R99" s="157">
        <f>R100+R157+R168+R194</f>
        <v>47.2253214</v>
      </c>
      <c r="S99" s="156"/>
      <c r="T99" s="158">
        <f>T100+T157+T168+T194</f>
        <v>26.438</v>
      </c>
      <c r="AR99" s="151" t="s">
        <v>39</v>
      </c>
      <c r="AT99" s="159" t="s">
        <v>74</v>
      </c>
      <c r="AU99" s="159" t="s">
        <v>75</v>
      </c>
      <c r="AY99" s="151" t="s">
        <v>139</v>
      </c>
      <c r="BK99" s="160">
        <f>BK100+BK157+BK168+BK194</f>
        <v>0</v>
      </c>
    </row>
    <row r="100" spans="2:63" s="10" customFormat="1" ht="19.5" customHeight="1">
      <c r="B100" s="150"/>
      <c r="D100" s="151" t="s">
        <v>74</v>
      </c>
      <c r="E100" s="161" t="s">
        <v>39</v>
      </c>
      <c r="F100" s="161" t="s">
        <v>140</v>
      </c>
      <c r="I100" s="153"/>
      <c r="J100" s="162">
        <f>BK100</f>
        <v>0</v>
      </c>
      <c r="L100" s="150"/>
      <c r="M100" s="155"/>
      <c r="N100" s="156"/>
      <c r="O100" s="156"/>
      <c r="P100" s="157">
        <f>P101+P124+P129+P139+P147</f>
        <v>0</v>
      </c>
      <c r="Q100" s="156"/>
      <c r="R100" s="157">
        <f>R101+R124+R129+R139+R147</f>
        <v>0</v>
      </c>
      <c r="S100" s="156"/>
      <c r="T100" s="158">
        <f>T101+T124+T129+T139+T147</f>
        <v>26.438</v>
      </c>
      <c r="AR100" s="151" t="s">
        <v>39</v>
      </c>
      <c r="AT100" s="159" t="s">
        <v>74</v>
      </c>
      <c r="AU100" s="159" t="s">
        <v>39</v>
      </c>
      <c r="AY100" s="151" t="s">
        <v>139</v>
      </c>
      <c r="BK100" s="160">
        <f>BK101+BK124+BK129+BK139+BK147</f>
        <v>0</v>
      </c>
    </row>
    <row r="101" spans="2:63" s="10" customFormat="1" ht="14.25" customHeight="1">
      <c r="B101" s="150"/>
      <c r="D101" s="163" t="s">
        <v>74</v>
      </c>
      <c r="E101" s="164" t="s">
        <v>141</v>
      </c>
      <c r="F101" s="164" t="s">
        <v>142</v>
      </c>
      <c r="I101" s="153"/>
      <c r="J101" s="165">
        <f>BK101</f>
        <v>0</v>
      </c>
      <c r="L101" s="150"/>
      <c r="M101" s="155"/>
      <c r="N101" s="156"/>
      <c r="O101" s="156"/>
      <c r="P101" s="157">
        <f>SUM(P102:P123)</f>
        <v>0</v>
      </c>
      <c r="Q101" s="156"/>
      <c r="R101" s="157">
        <f>SUM(R102:R123)</f>
        <v>0</v>
      </c>
      <c r="S101" s="156"/>
      <c r="T101" s="158">
        <f>SUM(T102:T123)</f>
        <v>26.438</v>
      </c>
      <c r="AR101" s="151" t="s">
        <v>39</v>
      </c>
      <c r="AT101" s="159" t="s">
        <v>74</v>
      </c>
      <c r="AU101" s="159" t="s">
        <v>83</v>
      </c>
      <c r="AY101" s="151" t="s">
        <v>139</v>
      </c>
      <c r="BK101" s="160">
        <f>SUM(BK102:BK123)</f>
        <v>0</v>
      </c>
    </row>
    <row r="102" spans="2:65" s="1" customFormat="1" ht="22.5" customHeight="1">
      <c r="B102" s="166"/>
      <c r="C102" s="167" t="s">
        <v>39</v>
      </c>
      <c r="D102" s="167" t="s">
        <v>143</v>
      </c>
      <c r="E102" s="168" t="s">
        <v>152</v>
      </c>
      <c r="F102" s="169" t="s">
        <v>153</v>
      </c>
      <c r="G102" s="170" t="s">
        <v>146</v>
      </c>
      <c r="H102" s="171">
        <v>16</v>
      </c>
      <c r="I102" s="172"/>
      <c r="J102" s="173">
        <f>ROUND(I102*H102,2)</f>
        <v>0</v>
      </c>
      <c r="K102" s="169" t="s">
        <v>21</v>
      </c>
      <c r="L102" s="34"/>
      <c r="M102" s="174" t="s">
        <v>21</v>
      </c>
      <c r="N102" s="175" t="s">
        <v>46</v>
      </c>
      <c r="O102" s="35"/>
      <c r="P102" s="176">
        <f>O102*H102</f>
        <v>0</v>
      </c>
      <c r="Q102" s="176">
        <v>0</v>
      </c>
      <c r="R102" s="176">
        <f>Q102*H102</f>
        <v>0</v>
      </c>
      <c r="S102" s="176">
        <v>0.012</v>
      </c>
      <c r="T102" s="177">
        <f>S102*H102</f>
        <v>0.192</v>
      </c>
      <c r="AR102" s="17" t="s">
        <v>147</v>
      </c>
      <c r="AT102" s="17" t="s">
        <v>143</v>
      </c>
      <c r="AU102" s="17" t="s">
        <v>148</v>
      </c>
      <c r="AY102" s="17" t="s">
        <v>139</v>
      </c>
      <c r="BE102" s="178">
        <f>IF(N102="základní",J102,0)</f>
        <v>0</v>
      </c>
      <c r="BF102" s="178">
        <f>IF(N102="snížená",J102,0)</f>
        <v>0</v>
      </c>
      <c r="BG102" s="178">
        <f>IF(N102="zákl. přenesená",J102,0)</f>
        <v>0</v>
      </c>
      <c r="BH102" s="178">
        <f>IF(N102="sníž. přenesená",J102,0)</f>
        <v>0</v>
      </c>
      <c r="BI102" s="178">
        <f>IF(N102="nulová",J102,0)</f>
        <v>0</v>
      </c>
      <c r="BJ102" s="17" t="s">
        <v>39</v>
      </c>
      <c r="BK102" s="178">
        <f>ROUND(I102*H102,2)</f>
        <v>0</v>
      </c>
      <c r="BL102" s="17" t="s">
        <v>147</v>
      </c>
      <c r="BM102" s="17" t="s">
        <v>627</v>
      </c>
    </row>
    <row r="103" spans="2:47" s="1" customFormat="1" ht="27">
      <c r="B103" s="34"/>
      <c r="D103" s="189" t="s">
        <v>155</v>
      </c>
      <c r="F103" s="190" t="s">
        <v>156</v>
      </c>
      <c r="I103" s="138"/>
      <c r="L103" s="34"/>
      <c r="M103" s="63"/>
      <c r="N103" s="35"/>
      <c r="O103" s="35"/>
      <c r="P103" s="35"/>
      <c r="Q103" s="35"/>
      <c r="R103" s="35"/>
      <c r="S103" s="35"/>
      <c r="T103" s="64"/>
      <c r="AT103" s="17" t="s">
        <v>155</v>
      </c>
      <c r="AU103" s="17" t="s">
        <v>148</v>
      </c>
    </row>
    <row r="104" spans="2:51" s="11" customFormat="1" ht="13.5">
      <c r="B104" s="179"/>
      <c r="D104" s="180" t="s">
        <v>150</v>
      </c>
      <c r="E104" s="181" t="s">
        <v>21</v>
      </c>
      <c r="F104" s="182" t="s">
        <v>628</v>
      </c>
      <c r="H104" s="183">
        <v>16</v>
      </c>
      <c r="I104" s="184"/>
      <c r="L104" s="179"/>
      <c r="M104" s="185"/>
      <c r="N104" s="186"/>
      <c r="O104" s="186"/>
      <c r="P104" s="186"/>
      <c r="Q104" s="186"/>
      <c r="R104" s="186"/>
      <c r="S104" s="186"/>
      <c r="T104" s="187"/>
      <c r="AT104" s="188" t="s">
        <v>150</v>
      </c>
      <c r="AU104" s="188" t="s">
        <v>148</v>
      </c>
      <c r="AV104" s="11" t="s">
        <v>83</v>
      </c>
      <c r="AW104" s="11" t="s">
        <v>38</v>
      </c>
      <c r="AX104" s="11" t="s">
        <v>39</v>
      </c>
      <c r="AY104" s="188" t="s">
        <v>139</v>
      </c>
    </row>
    <row r="105" spans="2:65" s="1" customFormat="1" ht="31.5" customHeight="1">
      <c r="B105" s="166"/>
      <c r="C105" s="167" t="s">
        <v>83</v>
      </c>
      <c r="D105" s="167" t="s">
        <v>143</v>
      </c>
      <c r="E105" s="168" t="s">
        <v>478</v>
      </c>
      <c r="F105" s="169" t="s">
        <v>479</v>
      </c>
      <c r="G105" s="170" t="s">
        <v>146</v>
      </c>
      <c r="H105" s="171">
        <v>12.7</v>
      </c>
      <c r="I105" s="172"/>
      <c r="J105" s="173">
        <f>ROUND(I105*H105,2)</f>
        <v>0</v>
      </c>
      <c r="K105" s="169" t="s">
        <v>160</v>
      </c>
      <c r="L105" s="34"/>
      <c r="M105" s="174" t="s">
        <v>21</v>
      </c>
      <c r="N105" s="175" t="s">
        <v>46</v>
      </c>
      <c r="O105" s="35"/>
      <c r="P105" s="176">
        <f>O105*H105</f>
        <v>0</v>
      </c>
      <c r="Q105" s="176">
        <v>0</v>
      </c>
      <c r="R105" s="176">
        <f>Q105*H105</f>
        <v>0</v>
      </c>
      <c r="S105" s="176">
        <v>0.26</v>
      </c>
      <c r="T105" s="177">
        <f>S105*H105</f>
        <v>3.302</v>
      </c>
      <c r="AR105" s="17" t="s">
        <v>147</v>
      </c>
      <c r="AT105" s="17" t="s">
        <v>143</v>
      </c>
      <c r="AU105" s="17" t="s">
        <v>148</v>
      </c>
      <c r="AY105" s="17" t="s">
        <v>139</v>
      </c>
      <c r="BE105" s="178">
        <f>IF(N105="základní",J105,0)</f>
        <v>0</v>
      </c>
      <c r="BF105" s="178">
        <f>IF(N105="snížená",J105,0)</f>
        <v>0</v>
      </c>
      <c r="BG105" s="178">
        <f>IF(N105="zákl. přenesená",J105,0)</f>
        <v>0</v>
      </c>
      <c r="BH105" s="178">
        <f>IF(N105="sníž. přenesená",J105,0)</f>
        <v>0</v>
      </c>
      <c r="BI105" s="178">
        <f>IF(N105="nulová",J105,0)</f>
        <v>0</v>
      </c>
      <c r="BJ105" s="17" t="s">
        <v>39</v>
      </c>
      <c r="BK105" s="178">
        <f>ROUND(I105*H105,2)</f>
        <v>0</v>
      </c>
      <c r="BL105" s="17" t="s">
        <v>147</v>
      </c>
      <c r="BM105" s="17" t="s">
        <v>629</v>
      </c>
    </row>
    <row r="106" spans="2:47" s="1" customFormat="1" ht="40.5">
      <c r="B106" s="34"/>
      <c r="D106" s="189" t="s">
        <v>155</v>
      </c>
      <c r="F106" s="190" t="s">
        <v>481</v>
      </c>
      <c r="I106" s="138"/>
      <c r="L106" s="34"/>
      <c r="M106" s="63"/>
      <c r="N106" s="35"/>
      <c r="O106" s="35"/>
      <c r="P106" s="35"/>
      <c r="Q106" s="35"/>
      <c r="R106" s="35"/>
      <c r="S106" s="35"/>
      <c r="T106" s="64"/>
      <c r="AT106" s="17" t="s">
        <v>155</v>
      </c>
      <c r="AU106" s="17" t="s">
        <v>148</v>
      </c>
    </row>
    <row r="107" spans="2:47" s="1" customFormat="1" ht="175.5">
      <c r="B107" s="34"/>
      <c r="D107" s="189" t="s">
        <v>163</v>
      </c>
      <c r="F107" s="192" t="s">
        <v>482</v>
      </c>
      <c r="I107" s="138"/>
      <c r="L107" s="34"/>
      <c r="M107" s="63"/>
      <c r="N107" s="35"/>
      <c r="O107" s="35"/>
      <c r="P107" s="35"/>
      <c r="Q107" s="35"/>
      <c r="R107" s="35"/>
      <c r="S107" s="35"/>
      <c r="T107" s="64"/>
      <c r="AT107" s="17" t="s">
        <v>163</v>
      </c>
      <c r="AU107" s="17" t="s">
        <v>148</v>
      </c>
    </row>
    <row r="108" spans="2:51" s="11" customFormat="1" ht="27">
      <c r="B108" s="179"/>
      <c r="D108" s="180" t="s">
        <v>150</v>
      </c>
      <c r="E108" s="181" t="s">
        <v>21</v>
      </c>
      <c r="F108" s="182" t="s">
        <v>630</v>
      </c>
      <c r="H108" s="183">
        <v>12.7</v>
      </c>
      <c r="I108" s="184"/>
      <c r="L108" s="179"/>
      <c r="M108" s="185"/>
      <c r="N108" s="186"/>
      <c r="O108" s="186"/>
      <c r="P108" s="186"/>
      <c r="Q108" s="186"/>
      <c r="R108" s="186"/>
      <c r="S108" s="186"/>
      <c r="T108" s="187"/>
      <c r="AT108" s="188" t="s">
        <v>150</v>
      </c>
      <c r="AU108" s="188" t="s">
        <v>148</v>
      </c>
      <c r="AV108" s="11" t="s">
        <v>83</v>
      </c>
      <c r="AW108" s="11" t="s">
        <v>38</v>
      </c>
      <c r="AX108" s="11" t="s">
        <v>39</v>
      </c>
      <c r="AY108" s="188" t="s">
        <v>139</v>
      </c>
    </row>
    <row r="109" spans="2:65" s="1" customFormat="1" ht="22.5" customHeight="1">
      <c r="B109" s="166"/>
      <c r="C109" s="167" t="s">
        <v>148</v>
      </c>
      <c r="D109" s="167" t="s">
        <v>143</v>
      </c>
      <c r="E109" s="168" t="s">
        <v>484</v>
      </c>
      <c r="F109" s="169" t="s">
        <v>485</v>
      </c>
      <c r="G109" s="170" t="s">
        <v>146</v>
      </c>
      <c r="H109" s="171">
        <v>1.3</v>
      </c>
      <c r="I109" s="172"/>
      <c r="J109" s="173">
        <f>ROUND(I109*H109,2)</f>
        <v>0</v>
      </c>
      <c r="K109" s="169" t="s">
        <v>160</v>
      </c>
      <c r="L109" s="34"/>
      <c r="M109" s="174" t="s">
        <v>21</v>
      </c>
      <c r="N109" s="175" t="s">
        <v>46</v>
      </c>
      <c r="O109" s="35"/>
      <c r="P109" s="176">
        <f>O109*H109</f>
        <v>0</v>
      </c>
      <c r="Q109" s="176">
        <v>0</v>
      </c>
      <c r="R109" s="176">
        <f>Q109*H109</f>
        <v>0</v>
      </c>
      <c r="S109" s="176">
        <v>0.26</v>
      </c>
      <c r="T109" s="177">
        <f>S109*H109</f>
        <v>0.338</v>
      </c>
      <c r="AR109" s="17" t="s">
        <v>147</v>
      </c>
      <c r="AT109" s="17" t="s">
        <v>143</v>
      </c>
      <c r="AU109" s="17" t="s">
        <v>148</v>
      </c>
      <c r="AY109" s="17" t="s">
        <v>139</v>
      </c>
      <c r="BE109" s="178">
        <f>IF(N109="základní",J109,0)</f>
        <v>0</v>
      </c>
      <c r="BF109" s="178">
        <f>IF(N109="snížená",J109,0)</f>
        <v>0</v>
      </c>
      <c r="BG109" s="178">
        <f>IF(N109="zákl. přenesená",J109,0)</f>
        <v>0</v>
      </c>
      <c r="BH109" s="178">
        <f>IF(N109="sníž. přenesená",J109,0)</f>
        <v>0</v>
      </c>
      <c r="BI109" s="178">
        <f>IF(N109="nulová",J109,0)</f>
        <v>0</v>
      </c>
      <c r="BJ109" s="17" t="s">
        <v>39</v>
      </c>
      <c r="BK109" s="178">
        <f>ROUND(I109*H109,2)</f>
        <v>0</v>
      </c>
      <c r="BL109" s="17" t="s">
        <v>147</v>
      </c>
      <c r="BM109" s="17" t="s">
        <v>631</v>
      </c>
    </row>
    <row r="110" spans="2:47" s="1" customFormat="1" ht="40.5">
      <c r="B110" s="34"/>
      <c r="D110" s="189" t="s">
        <v>155</v>
      </c>
      <c r="F110" s="190" t="s">
        <v>487</v>
      </c>
      <c r="I110" s="138"/>
      <c r="L110" s="34"/>
      <c r="M110" s="63"/>
      <c r="N110" s="35"/>
      <c r="O110" s="35"/>
      <c r="P110" s="35"/>
      <c r="Q110" s="35"/>
      <c r="R110" s="35"/>
      <c r="S110" s="35"/>
      <c r="T110" s="64"/>
      <c r="AT110" s="17" t="s">
        <v>155</v>
      </c>
      <c r="AU110" s="17" t="s">
        <v>148</v>
      </c>
    </row>
    <row r="111" spans="2:47" s="1" customFormat="1" ht="189">
      <c r="B111" s="34"/>
      <c r="D111" s="189" t="s">
        <v>163</v>
      </c>
      <c r="F111" s="192" t="s">
        <v>488</v>
      </c>
      <c r="I111" s="138"/>
      <c r="L111" s="34"/>
      <c r="M111" s="63"/>
      <c r="N111" s="35"/>
      <c r="O111" s="35"/>
      <c r="P111" s="35"/>
      <c r="Q111" s="35"/>
      <c r="R111" s="35"/>
      <c r="S111" s="35"/>
      <c r="T111" s="64"/>
      <c r="AT111" s="17" t="s">
        <v>163</v>
      </c>
      <c r="AU111" s="17" t="s">
        <v>148</v>
      </c>
    </row>
    <row r="112" spans="2:51" s="11" customFormat="1" ht="13.5">
      <c r="B112" s="179"/>
      <c r="D112" s="180" t="s">
        <v>150</v>
      </c>
      <c r="E112" s="181" t="s">
        <v>21</v>
      </c>
      <c r="F112" s="182" t="s">
        <v>632</v>
      </c>
      <c r="H112" s="183">
        <v>1.3</v>
      </c>
      <c r="I112" s="184"/>
      <c r="L112" s="179"/>
      <c r="M112" s="185"/>
      <c r="N112" s="186"/>
      <c r="O112" s="186"/>
      <c r="P112" s="186"/>
      <c r="Q112" s="186"/>
      <c r="R112" s="186"/>
      <c r="S112" s="186"/>
      <c r="T112" s="187"/>
      <c r="AT112" s="188" t="s">
        <v>150</v>
      </c>
      <c r="AU112" s="188" t="s">
        <v>148</v>
      </c>
      <c r="AV112" s="11" t="s">
        <v>83</v>
      </c>
      <c r="AW112" s="11" t="s">
        <v>38</v>
      </c>
      <c r="AX112" s="11" t="s">
        <v>39</v>
      </c>
      <c r="AY112" s="188" t="s">
        <v>139</v>
      </c>
    </row>
    <row r="113" spans="2:65" s="1" customFormat="1" ht="22.5" customHeight="1">
      <c r="B113" s="166"/>
      <c r="C113" s="167" t="s">
        <v>147</v>
      </c>
      <c r="D113" s="167" t="s">
        <v>143</v>
      </c>
      <c r="E113" s="168" t="s">
        <v>158</v>
      </c>
      <c r="F113" s="169" t="s">
        <v>159</v>
      </c>
      <c r="G113" s="170" t="s">
        <v>146</v>
      </c>
      <c r="H113" s="171">
        <v>66</v>
      </c>
      <c r="I113" s="172"/>
      <c r="J113" s="173">
        <f>ROUND(I113*H113,2)</f>
        <v>0</v>
      </c>
      <c r="K113" s="169" t="s">
        <v>160</v>
      </c>
      <c r="L113" s="34"/>
      <c r="M113" s="174" t="s">
        <v>21</v>
      </c>
      <c r="N113" s="175" t="s">
        <v>46</v>
      </c>
      <c r="O113" s="35"/>
      <c r="P113" s="176">
        <f>O113*H113</f>
        <v>0</v>
      </c>
      <c r="Q113" s="176">
        <v>0</v>
      </c>
      <c r="R113" s="176">
        <f>Q113*H113</f>
        <v>0</v>
      </c>
      <c r="S113" s="176">
        <v>0.235</v>
      </c>
      <c r="T113" s="177">
        <f>S113*H113</f>
        <v>15.51</v>
      </c>
      <c r="AR113" s="17" t="s">
        <v>147</v>
      </c>
      <c r="AT113" s="17" t="s">
        <v>143</v>
      </c>
      <c r="AU113" s="17" t="s">
        <v>148</v>
      </c>
      <c r="AY113" s="17" t="s">
        <v>139</v>
      </c>
      <c r="BE113" s="178">
        <f>IF(N113="základní",J113,0)</f>
        <v>0</v>
      </c>
      <c r="BF113" s="178">
        <f>IF(N113="snížená",J113,0)</f>
        <v>0</v>
      </c>
      <c r="BG113" s="178">
        <f>IF(N113="zákl. přenesená",J113,0)</f>
        <v>0</v>
      </c>
      <c r="BH113" s="178">
        <f>IF(N113="sníž. přenesená",J113,0)</f>
        <v>0</v>
      </c>
      <c r="BI113" s="178">
        <f>IF(N113="nulová",J113,0)</f>
        <v>0</v>
      </c>
      <c r="BJ113" s="17" t="s">
        <v>39</v>
      </c>
      <c r="BK113" s="178">
        <f>ROUND(I113*H113,2)</f>
        <v>0</v>
      </c>
      <c r="BL113" s="17" t="s">
        <v>147</v>
      </c>
      <c r="BM113" s="17" t="s">
        <v>633</v>
      </c>
    </row>
    <row r="114" spans="2:47" s="1" customFormat="1" ht="40.5">
      <c r="B114" s="34"/>
      <c r="D114" s="189" t="s">
        <v>155</v>
      </c>
      <c r="F114" s="190" t="s">
        <v>162</v>
      </c>
      <c r="I114" s="138"/>
      <c r="L114" s="34"/>
      <c r="M114" s="63"/>
      <c r="N114" s="35"/>
      <c r="O114" s="35"/>
      <c r="P114" s="35"/>
      <c r="Q114" s="35"/>
      <c r="R114" s="35"/>
      <c r="S114" s="35"/>
      <c r="T114" s="64"/>
      <c r="AT114" s="17" t="s">
        <v>155</v>
      </c>
      <c r="AU114" s="17" t="s">
        <v>148</v>
      </c>
    </row>
    <row r="115" spans="2:47" s="1" customFormat="1" ht="256.5">
      <c r="B115" s="34"/>
      <c r="D115" s="189" t="s">
        <v>163</v>
      </c>
      <c r="F115" s="192" t="s">
        <v>164</v>
      </c>
      <c r="I115" s="138"/>
      <c r="L115" s="34"/>
      <c r="M115" s="63"/>
      <c r="N115" s="35"/>
      <c r="O115" s="35"/>
      <c r="P115" s="35"/>
      <c r="Q115" s="35"/>
      <c r="R115" s="35"/>
      <c r="S115" s="35"/>
      <c r="T115" s="64"/>
      <c r="AT115" s="17" t="s">
        <v>163</v>
      </c>
      <c r="AU115" s="17" t="s">
        <v>148</v>
      </c>
    </row>
    <row r="116" spans="2:51" s="11" customFormat="1" ht="13.5">
      <c r="B116" s="179"/>
      <c r="D116" s="180" t="s">
        <v>150</v>
      </c>
      <c r="E116" s="181" t="s">
        <v>21</v>
      </c>
      <c r="F116" s="182" t="s">
        <v>634</v>
      </c>
      <c r="H116" s="183">
        <v>66</v>
      </c>
      <c r="I116" s="184"/>
      <c r="L116" s="179"/>
      <c r="M116" s="185"/>
      <c r="N116" s="186"/>
      <c r="O116" s="186"/>
      <c r="P116" s="186"/>
      <c r="Q116" s="186"/>
      <c r="R116" s="186"/>
      <c r="S116" s="186"/>
      <c r="T116" s="187"/>
      <c r="AT116" s="188" t="s">
        <v>150</v>
      </c>
      <c r="AU116" s="188" t="s">
        <v>148</v>
      </c>
      <c r="AV116" s="11" t="s">
        <v>83</v>
      </c>
      <c r="AW116" s="11" t="s">
        <v>38</v>
      </c>
      <c r="AX116" s="11" t="s">
        <v>39</v>
      </c>
      <c r="AY116" s="188" t="s">
        <v>139</v>
      </c>
    </row>
    <row r="117" spans="2:65" s="1" customFormat="1" ht="22.5" customHeight="1">
      <c r="B117" s="166"/>
      <c r="C117" s="167" t="s">
        <v>169</v>
      </c>
      <c r="D117" s="167" t="s">
        <v>143</v>
      </c>
      <c r="E117" s="168" t="s">
        <v>165</v>
      </c>
      <c r="F117" s="169" t="s">
        <v>166</v>
      </c>
      <c r="G117" s="170" t="s">
        <v>146</v>
      </c>
      <c r="H117" s="171">
        <v>16</v>
      </c>
      <c r="I117" s="172"/>
      <c r="J117" s="173">
        <f>ROUND(I117*H117,2)</f>
        <v>0</v>
      </c>
      <c r="K117" s="169" t="s">
        <v>160</v>
      </c>
      <c r="L117" s="34"/>
      <c r="M117" s="174" t="s">
        <v>21</v>
      </c>
      <c r="N117" s="175" t="s">
        <v>46</v>
      </c>
      <c r="O117" s="35"/>
      <c r="P117" s="176">
        <f>O117*H117</f>
        <v>0</v>
      </c>
      <c r="Q117" s="176">
        <v>0</v>
      </c>
      <c r="R117" s="176">
        <f>Q117*H117</f>
        <v>0</v>
      </c>
      <c r="S117" s="176">
        <v>0.316</v>
      </c>
      <c r="T117" s="177">
        <f>S117*H117</f>
        <v>5.056</v>
      </c>
      <c r="AR117" s="17" t="s">
        <v>147</v>
      </c>
      <c r="AT117" s="17" t="s">
        <v>143</v>
      </c>
      <c r="AU117" s="17" t="s">
        <v>148</v>
      </c>
      <c r="AY117" s="17" t="s">
        <v>139</v>
      </c>
      <c r="BE117" s="178">
        <f>IF(N117="základní",J117,0)</f>
        <v>0</v>
      </c>
      <c r="BF117" s="178">
        <f>IF(N117="snížená",J117,0)</f>
        <v>0</v>
      </c>
      <c r="BG117" s="178">
        <f>IF(N117="zákl. přenesená",J117,0)</f>
        <v>0</v>
      </c>
      <c r="BH117" s="178">
        <f>IF(N117="sníž. přenesená",J117,0)</f>
        <v>0</v>
      </c>
      <c r="BI117" s="178">
        <f>IF(N117="nulová",J117,0)</f>
        <v>0</v>
      </c>
      <c r="BJ117" s="17" t="s">
        <v>39</v>
      </c>
      <c r="BK117" s="178">
        <f>ROUND(I117*H117,2)</f>
        <v>0</v>
      </c>
      <c r="BL117" s="17" t="s">
        <v>147</v>
      </c>
      <c r="BM117" s="17" t="s">
        <v>635</v>
      </c>
    </row>
    <row r="118" spans="2:47" s="1" customFormat="1" ht="40.5">
      <c r="B118" s="34"/>
      <c r="D118" s="189" t="s">
        <v>155</v>
      </c>
      <c r="F118" s="190" t="s">
        <v>168</v>
      </c>
      <c r="I118" s="138"/>
      <c r="L118" s="34"/>
      <c r="M118" s="63"/>
      <c r="N118" s="35"/>
      <c r="O118" s="35"/>
      <c r="P118" s="35"/>
      <c r="Q118" s="35"/>
      <c r="R118" s="35"/>
      <c r="S118" s="35"/>
      <c r="T118" s="64"/>
      <c r="AT118" s="17" t="s">
        <v>155</v>
      </c>
      <c r="AU118" s="17" t="s">
        <v>148</v>
      </c>
    </row>
    <row r="119" spans="2:47" s="1" customFormat="1" ht="256.5">
      <c r="B119" s="34"/>
      <c r="D119" s="180" t="s">
        <v>163</v>
      </c>
      <c r="F119" s="191" t="s">
        <v>164</v>
      </c>
      <c r="I119" s="138"/>
      <c r="L119" s="34"/>
      <c r="M119" s="63"/>
      <c r="N119" s="35"/>
      <c r="O119" s="35"/>
      <c r="P119" s="35"/>
      <c r="Q119" s="35"/>
      <c r="R119" s="35"/>
      <c r="S119" s="35"/>
      <c r="T119" s="64"/>
      <c r="AT119" s="17" t="s">
        <v>163</v>
      </c>
      <c r="AU119" s="17" t="s">
        <v>148</v>
      </c>
    </row>
    <row r="120" spans="2:65" s="1" customFormat="1" ht="22.5" customHeight="1">
      <c r="B120" s="166"/>
      <c r="C120" s="167" t="s">
        <v>179</v>
      </c>
      <c r="D120" s="167" t="s">
        <v>143</v>
      </c>
      <c r="E120" s="168" t="s">
        <v>170</v>
      </c>
      <c r="F120" s="169" t="s">
        <v>171</v>
      </c>
      <c r="G120" s="170" t="s">
        <v>172</v>
      </c>
      <c r="H120" s="171">
        <v>51</v>
      </c>
      <c r="I120" s="172"/>
      <c r="J120" s="173">
        <f>ROUND(I120*H120,2)</f>
        <v>0</v>
      </c>
      <c r="K120" s="169" t="s">
        <v>160</v>
      </c>
      <c r="L120" s="34"/>
      <c r="M120" s="174" t="s">
        <v>21</v>
      </c>
      <c r="N120" s="175" t="s">
        <v>46</v>
      </c>
      <c r="O120" s="35"/>
      <c r="P120" s="176">
        <f>O120*H120</f>
        <v>0</v>
      </c>
      <c r="Q120" s="176">
        <v>0</v>
      </c>
      <c r="R120" s="176">
        <f>Q120*H120</f>
        <v>0</v>
      </c>
      <c r="S120" s="176">
        <v>0.04</v>
      </c>
      <c r="T120" s="177">
        <f>S120*H120</f>
        <v>2.04</v>
      </c>
      <c r="AR120" s="17" t="s">
        <v>147</v>
      </c>
      <c r="AT120" s="17" t="s">
        <v>143</v>
      </c>
      <c r="AU120" s="17" t="s">
        <v>148</v>
      </c>
      <c r="AY120" s="17" t="s">
        <v>139</v>
      </c>
      <c r="BE120" s="178">
        <f>IF(N120="základní",J120,0)</f>
        <v>0</v>
      </c>
      <c r="BF120" s="178">
        <f>IF(N120="snížená",J120,0)</f>
        <v>0</v>
      </c>
      <c r="BG120" s="178">
        <f>IF(N120="zákl. přenesená",J120,0)</f>
        <v>0</v>
      </c>
      <c r="BH120" s="178">
        <f>IF(N120="sníž. přenesená",J120,0)</f>
        <v>0</v>
      </c>
      <c r="BI120" s="178">
        <f>IF(N120="nulová",J120,0)</f>
        <v>0</v>
      </c>
      <c r="BJ120" s="17" t="s">
        <v>39</v>
      </c>
      <c r="BK120" s="178">
        <f>ROUND(I120*H120,2)</f>
        <v>0</v>
      </c>
      <c r="BL120" s="17" t="s">
        <v>147</v>
      </c>
      <c r="BM120" s="17" t="s">
        <v>636</v>
      </c>
    </row>
    <row r="121" spans="2:47" s="1" customFormat="1" ht="27">
      <c r="B121" s="34"/>
      <c r="D121" s="189" t="s">
        <v>155</v>
      </c>
      <c r="F121" s="190" t="s">
        <v>174</v>
      </c>
      <c r="I121" s="138"/>
      <c r="L121" s="34"/>
      <c r="M121" s="63"/>
      <c r="N121" s="35"/>
      <c r="O121" s="35"/>
      <c r="P121" s="35"/>
      <c r="Q121" s="35"/>
      <c r="R121" s="35"/>
      <c r="S121" s="35"/>
      <c r="T121" s="64"/>
      <c r="AT121" s="17" t="s">
        <v>155</v>
      </c>
      <c r="AU121" s="17" t="s">
        <v>148</v>
      </c>
    </row>
    <row r="122" spans="2:47" s="1" customFormat="1" ht="162">
      <c r="B122" s="34"/>
      <c r="D122" s="189" t="s">
        <v>163</v>
      </c>
      <c r="F122" s="192" t="s">
        <v>175</v>
      </c>
      <c r="I122" s="138"/>
      <c r="L122" s="34"/>
      <c r="M122" s="63"/>
      <c r="N122" s="35"/>
      <c r="O122" s="35"/>
      <c r="P122" s="35"/>
      <c r="Q122" s="35"/>
      <c r="R122" s="35"/>
      <c r="S122" s="35"/>
      <c r="T122" s="64"/>
      <c r="AT122" s="17" t="s">
        <v>163</v>
      </c>
      <c r="AU122" s="17" t="s">
        <v>148</v>
      </c>
    </row>
    <row r="123" spans="2:51" s="11" customFormat="1" ht="13.5">
      <c r="B123" s="179"/>
      <c r="D123" s="189" t="s">
        <v>150</v>
      </c>
      <c r="E123" s="188" t="s">
        <v>21</v>
      </c>
      <c r="F123" s="193" t="s">
        <v>637</v>
      </c>
      <c r="H123" s="194">
        <v>51</v>
      </c>
      <c r="I123" s="184"/>
      <c r="L123" s="179"/>
      <c r="M123" s="185"/>
      <c r="N123" s="186"/>
      <c r="O123" s="186"/>
      <c r="P123" s="186"/>
      <c r="Q123" s="186"/>
      <c r="R123" s="186"/>
      <c r="S123" s="186"/>
      <c r="T123" s="187"/>
      <c r="AT123" s="188" t="s">
        <v>150</v>
      </c>
      <c r="AU123" s="188" t="s">
        <v>148</v>
      </c>
      <c r="AV123" s="11" t="s">
        <v>83</v>
      </c>
      <c r="AW123" s="11" t="s">
        <v>38</v>
      </c>
      <c r="AX123" s="11" t="s">
        <v>39</v>
      </c>
      <c r="AY123" s="188" t="s">
        <v>139</v>
      </c>
    </row>
    <row r="124" spans="2:63" s="10" customFormat="1" ht="21.75" customHeight="1">
      <c r="B124" s="150"/>
      <c r="D124" s="163" t="s">
        <v>74</v>
      </c>
      <c r="E124" s="164" t="s">
        <v>236</v>
      </c>
      <c r="F124" s="164" t="s">
        <v>492</v>
      </c>
      <c r="I124" s="153"/>
      <c r="J124" s="165">
        <f>BK124</f>
        <v>0</v>
      </c>
      <c r="L124" s="150"/>
      <c r="M124" s="155"/>
      <c r="N124" s="156"/>
      <c r="O124" s="156"/>
      <c r="P124" s="157">
        <f>SUM(P125:P128)</f>
        <v>0</v>
      </c>
      <c r="Q124" s="156"/>
      <c r="R124" s="157">
        <f>SUM(R125:R128)</f>
        <v>0</v>
      </c>
      <c r="S124" s="156"/>
      <c r="T124" s="158">
        <f>SUM(T125:T128)</f>
        <v>0</v>
      </c>
      <c r="AR124" s="151" t="s">
        <v>39</v>
      </c>
      <c r="AT124" s="159" t="s">
        <v>74</v>
      </c>
      <c r="AU124" s="159" t="s">
        <v>83</v>
      </c>
      <c r="AY124" s="151" t="s">
        <v>139</v>
      </c>
      <c r="BK124" s="160">
        <f>SUM(BK125:BK128)</f>
        <v>0</v>
      </c>
    </row>
    <row r="125" spans="2:65" s="1" customFormat="1" ht="22.5" customHeight="1">
      <c r="B125" s="166"/>
      <c r="C125" s="167" t="s">
        <v>193</v>
      </c>
      <c r="D125" s="167" t="s">
        <v>143</v>
      </c>
      <c r="E125" s="168" t="s">
        <v>493</v>
      </c>
      <c r="F125" s="169" t="s">
        <v>494</v>
      </c>
      <c r="G125" s="170" t="s">
        <v>182</v>
      </c>
      <c r="H125" s="171">
        <v>3.84</v>
      </c>
      <c r="I125" s="172"/>
      <c r="J125" s="173">
        <f>ROUND(I125*H125,2)</f>
        <v>0</v>
      </c>
      <c r="K125" s="169" t="s">
        <v>160</v>
      </c>
      <c r="L125" s="34"/>
      <c r="M125" s="174" t="s">
        <v>21</v>
      </c>
      <c r="N125" s="175" t="s">
        <v>46</v>
      </c>
      <c r="O125" s="35"/>
      <c r="P125" s="176">
        <f>O125*H125</f>
        <v>0</v>
      </c>
      <c r="Q125" s="176">
        <v>0</v>
      </c>
      <c r="R125" s="176">
        <f>Q125*H125</f>
        <v>0</v>
      </c>
      <c r="S125" s="176">
        <v>0</v>
      </c>
      <c r="T125" s="177">
        <f>S125*H125</f>
        <v>0</v>
      </c>
      <c r="AR125" s="17" t="s">
        <v>147</v>
      </c>
      <c r="AT125" s="17" t="s">
        <v>143</v>
      </c>
      <c r="AU125" s="17" t="s">
        <v>148</v>
      </c>
      <c r="AY125" s="17" t="s">
        <v>139</v>
      </c>
      <c r="BE125" s="178">
        <f>IF(N125="základní",J125,0)</f>
        <v>0</v>
      </c>
      <c r="BF125" s="178">
        <f>IF(N125="snížená",J125,0)</f>
        <v>0</v>
      </c>
      <c r="BG125" s="178">
        <f>IF(N125="zákl. přenesená",J125,0)</f>
        <v>0</v>
      </c>
      <c r="BH125" s="178">
        <f>IF(N125="sníž. přenesená",J125,0)</f>
        <v>0</v>
      </c>
      <c r="BI125" s="178">
        <f>IF(N125="nulová",J125,0)</f>
        <v>0</v>
      </c>
      <c r="BJ125" s="17" t="s">
        <v>39</v>
      </c>
      <c r="BK125" s="178">
        <f>ROUND(I125*H125,2)</f>
        <v>0</v>
      </c>
      <c r="BL125" s="17" t="s">
        <v>147</v>
      </c>
      <c r="BM125" s="17" t="s">
        <v>638</v>
      </c>
    </row>
    <row r="126" spans="2:47" s="1" customFormat="1" ht="27">
      <c r="B126" s="34"/>
      <c r="D126" s="189" t="s">
        <v>155</v>
      </c>
      <c r="F126" s="190" t="s">
        <v>496</v>
      </c>
      <c r="I126" s="138"/>
      <c r="L126" s="34"/>
      <c r="M126" s="63"/>
      <c r="N126" s="35"/>
      <c r="O126" s="35"/>
      <c r="P126" s="35"/>
      <c r="Q126" s="35"/>
      <c r="R126" s="35"/>
      <c r="S126" s="35"/>
      <c r="T126" s="64"/>
      <c r="AT126" s="17" t="s">
        <v>155</v>
      </c>
      <c r="AU126" s="17" t="s">
        <v>148</v>
      </c>
    </row>
    <row r="127" spans="2:47" s="1" customFormat="1" ht="229.5">
      <c r="B127" s="34"/>
      <c r="D127" s="189" t="s">
        <v>163</v>
      </c>
      <c r="F127" s="192" t="s">
        <v>497</v>
      </c>
      <c r="I127" s="138"/>
      <c r="L127" s="34"/>
      <c r="M127" s="63"/>
      <c r="N127" s="35"/>
      <c r="O127" s="35"/>
      <c r="P127" s="35"/>
      <c r="Q127" s="35"/>
      <c r="R127" s="35"/>
      <c r="S127" s="35"/>
      <c r="T127" s="64"/>
      <c r="AT127" s="17" t="s">
        <v>163</v>
      </c>
      <c r="AU127" s="17" t="s">
        <v>148</v>
      </c>
    </row>
    <row r="128" spans="2:51" s="11" customFormat="1" ht="13.5">
      <c r="B128" s="179"/>
      <c r="D128" s="189" t="s">
        <v>150</v>
      </c>
      <c r="E128" s="188" t="s">
        <v>21</v>
      </c>
      <c r="F128" s="193" t="s">
        <v>639</v>
      </c>
      <c r="H128" s="194">
        <v>3.84</v>
      </c>
      <c r="I128" s="184"/>
      <c r="L128" s="179"/>
      <c r="M128" s="185"/>
      <c r="N128" s="186"/>
      <c r="O128" s="186"/>
      <c r="P128" s="186"/>
      <c r="Q128" s="186"/>
      <c r="R128" s="186"/>
      <c r="S128" s="186"/>
      <c r="T128" s="187"/>
      <c r="AT128" s="188" t="s">
        <v>150</v>
      </c>
      <c r="AU128" s="188" t="s">
        <v>148</v>
      </c>
      <c r="AV128" s="11" t="s">
        <v>83</v>
      </c>
      <c r="AW128" s="11" t="s">
        <v>38</v>
      </c>
      <c r="AX128" s="11" t="s">
        <v>39</v>
      </c>
      <c r="AY128" s="188" t="s">
        <v>139</v>
      </c>
    </row>
    <row r="129" spans="2:63" s="10" customFormat="1" ht="21.75" customHeight="1">
      <c r="B129" s="150"/>
      <c r="D129" s="163" t="s">
        <v>74</v>
      </c>
      <c r="E129" s="164" t="s">
        <v>202</v>
      </c>
      <c r="F129" s="164" t="s">
        <v>203</v>
      </c>
      <c r="I129" s="153"/>
      <c r="J129" s="165">
        <f>BK129</f>
        <v>0</v>
      </c>
      <c r="L129" s="150"/>
      <c r="M129" s="155"/>
      <c r="N129" s="156"/>
      <c r="O129" s="156"/>
      <c r="P129" s="157">
        <f>SUM(P130:P138)</f>
        <v>0</v>
      </c>
      <c r="Q129" s="156"/>
      <c r="R129" s="157">
        <f>SUM(R130:R138)</f>
        <v>0</v>
      </c>
      <c r="S129" s="156"/>
      <c r="T129" s="158">
        <f>SUM(T130:T138)</f>
        <v>0</v>
      </c>
      <c r="AR129" s="151" t="s">
        <v>39</v>
      </c>
      <c r="AT129" s="159" t="s">
        <v>74</v>
      </c>
      <c r="AU129" s="159" t="s">
        <v>83</v>
      </c>
      <c r="AY129" s="151" t="s">
        <v>139</v>
      </c>
      <c r="BK129" s="160">
        <f>SUM(BK130:BK138)</f>
        <v>0</v>
      </c>
    </row>
    <row r="130" spans="2:65" s="1" customFormat="1" ht="22.5" customHeight="1">
      <c r="B130" s="166"/>
      <c r="C130" s="167" t="s">
        <v>204</v>
      </c>
      <c r="D130" s="167" t="s">
        <v>143</v>
      </c>
      <c r="E130" s="168" t="s">
        <v>503</v>
      </c>
      <c r="F130" s="169" t="s">
        <v>504</v>
      </c>
      <c r="G130" s="170" t="s">
        <v>182</v>
      </c>
      <c r="H130" s="171">
        <v>3.04</v>
      </c>
      <c r="I130" s="172"/>
      <c r="J130" s="173">
        <f>ROUND(I130*H130,2)</f>
        <v>0</v>
      </c>
      <c r="K130" s="169" t="s">
        <v>160</v>
      </c>
      <c r="L130" s="34"/>
      <c r="M130" s="174" t="s">
        <v>21</v>
      </c>
      <c r="N130" s="175" t="s">
        <v>46</v>
      </c>
      <c r="O130" s="35"/>
      <c r="P130" s="176">
        <f>O130*H130</f>
        <v>0</v>
      </c>
      <c r="Q130" s="176">
        <v>0</v>
      </c>
      <c r="R130" s="176">
        <f>Q130*H130</f>
        <v>0</v>
      </c>
      <c r="S130" s="176">
        <v>0</v>
      </c>
      <c r="T130" s="177">
        <f>S130*H130</f>
        <v>0</v>
      </c>
      <c r="AR130" s="17" t="s">
        <v>147</v>
      </c>
      <c r="AT130" s="17" t="s">
        <v>143</v>
      </c>
      <c r="AU130" s="17" t="s">
        <v>148</v>
      </c>
      <c r="AY130" s="17" t="s">
        <v>139</v>
      </c>
      <c r="BE130" s="178">
        <f>IF(N130="základní",J130,0)</f>
        <v>0</v>
      </c>
      <c r="BF130" s="178">
        <f>IF(N130="snížená",J130,0)</f>
        <v>0</v>
      </c>
      <c r="BG130" s="178">
        <f>IF(N130="zákl. přenesená",J130,0)</f>
        <v>0</v>
      </c>
      <c r="BH130" s="178">
        <f>IF(N130="sníž. přenesená",J130,0)</f>
        <v>0</v>
      </c>
      <c r="BI130" s="178">
        <f>IF(N130="nulová",J130,0)</f>
        <v>0</v>
      </c>
      <c r="BJ130" s="17" t="s">
        <v>39</v>
      </c>
      <c r="BK130" s="178">
        <f>ROUND(I130*H130,2)</f>
        <v>0</v>
      </c>
      <c r="BL130" s="17" t="s">
        <v>147</v>
      </c>
      <c r="BM130" s="17" t="s">
        <v>640</v>
      </c>
    </row>
    <row r="131" spans="2:47" s="1" customFormat="1" ht="40.5">
      <c r="B131" s="34"/>
      <c r="D131" s="189" t="s">
        <v>155</v>
      </c>
      <c r="F131" s="190" t="s">
        <v>506</v>
      </c>
      <c r="I131" s="138"/>
      <c r="L131" s="34"/>
      <c r="M131" s="63"/>
      <c r="N131" s="35"/>
      <c r="O131" s="35"/>
      <c r="P131" s="35"/>
      <c r="Q131" s="35"/>
      <c r="R131" s="35"/>
      <c r="S131" s="35"/>
      <c r="T131" s="64"/>
      <c r="AT131" s="17" t="s">
        <v>155</v>
      </c>
      <c r="AU131" s="17" t="s">
        <v>148</v>
      </c>
    </row>
    <row r="132" spans="2:47" s="1" customFormat="1" ht="189">
      <c r="B132" s="34"/>
      <c r="D132" s="189" t="s">
        <v>163</v>
      </c>
      <c r="F132" s="192" t="s">
        <v>209</v>
      </c>
      <c r="I132" s="138"/>
      <c r="L132" s="34"/>
      <c r="M132" s="63"/>
      <c r="N132" s="35"/>
      <c r="O132" s="35"/>
      <c r="P132" s="35"/>
      <c r="Q132" s="35"/>
      <c r="R132" s="35"/>
      <c r="S132" s="35"/>
      <c r="T132" s="64"/>
      <c r="AT132" s="17" t="s">
        <v>163</v>
      </c>
      <c r="AU132" s="17" t="s">
        <v>148</v>
      </c>
    </row>
    <row r="133" spans="2:51" s="12" customFormat="1" ht="27">
      <c r="B133" s="195"/>
      <c r="D133" s="189" t="s">
        <v>150</v>
      </c>
      <c r="E133" s="196" t="s">
        <v>21</v>
      </c>
      <c r="F133" s="197" t="s">
        <v>507</v>
      </c>
      <c r="H133" s="198" t="s">
        <v>21</v>
      </c>
      <c r="I133" s="199"/>
      <c r="L133" s="195"/>
      <c r="M133" s="200"/>
      <c r="N133" s="201"/>
      <c r="O133" s="201"/>
      <c r="P133" s="201"/>
      <c r="Q133" s="201"/>
      <c r="R133" s="201"/>
      <c r="S133" s="201"/>
      <c r="T133" s="202"/>
      <c r="AT133" s="198" t="s">
        <v>150</v>
      </c>
      <c r="AU133" s="198" t="s">
        <v>148</v>
      </c>
      <c r="AV133" s="12" t="s">
        <v>39</v>
      </c>
      <c r="AW133" s="12" t="s">
        <v>38</v>
      </c>
      <c r="AX133" s="12" t="s">
        <v>75</v>
      </c>
      <c r="AY133" s="198" t="s">
        <v>139</v>
      </c>
    </row>
    <row r="134" spans="2:51" s="11" customFormat="1" ht="13.5">
      <c r="B134" s="179"/>
      <c r="D134" s="180" t="s">
        <v>150</v>
      </c>
      <c r="E134" s="181" t="s">
        <v>21</v>
      </c>
      <c r="F134" s="182" t="s">
        <v>641</v>
      </c>
      <c r="H134" s="183">
        <v>3.04</v>
      </c>
      <c r="I134" s="184"/>
      <c r="L134" s="179"/>
      <c r="M134" s="185"/>
      <c r="N134" s="186"/>
      <c r="O134" s="186"/>
      <c r="P134" s="186"/>
      <c r="Q134" s="186"/>
      <c r="R134" s="186"/>
      <c r="S134" s="186"/>
      <c r="T134" s="187"/>
      <c r="AT134" s="188" t="s">
        <v>150</v>
      </c>
      <c r="AU134" s="188" t="s">
        <v>148</v>
      </c>
      <c r="AV134" s="11" t="s">
        <v>83</v>
      </c>
      <c r="AW134" s="11" t="s">
        <v>38</v>
      </c>
      <c r="AX134" s="11" t="s">
        <v>39</v>
      </c>
      <c r="AY134" s="188" t="s">
        <v>139</v>
      </c>
    </row>
    <row r="135" spans="2:65" s="1" customFormat="1" ht="22.5" customHeight="1">
      <c r="B135" s="166"/>
      <c r="C135" s="167" t="s">
        <v>213</v>
      </c>
      <c r="D135" s="167" t="s">
        <v>143</v>
      </c>
      <c r="E135" s="168" t="s">
        <v>205</v>
      </c>
      <c r="F135" s="169" t="s">
        <v>206</v>
      </c>
      <c r="G135" s="170" t="s">
        <v>182</v>
      </c>
      <c r="H135" s="171">
        <v>0.8</v>
      </c>
      <c r="I135" s="172"/>
      <c r="J135" s="173">
        <f>ROUND(I135*H135,2)</f>
        <v>0</v>
      </c>
      <c r="K135" s="169" t="s">
        <v>160</v>
      </c>
      <c r="L135" s="34"/>
      <c r="M135" s="174" t="s">
        <v>21</v>
      </c>
      <c r="N135" s="175" t="s">
        <v>46</v>
      </c>
      <c r="O135" s="35"/>
      <c r="P135" s="176">
        <f>O135*H135</f>
        <v>0</v>
      </c>
      <c r="Q135" s="176">
        <v>0</v>
      </c>
      <c r="R135" s="176">
        <f>Q135*H135</f>
        <v>0</v>
      </c>
      <c r="S135" s="176">
        <v>0</v>
      </c>
      <c r="T135" s="177">
        <f>S135*H135</f>
        <v>0</v>
      </c>
      <c r="AR135" s="17" t="s">
        <v>147</v>
      </c>
      <c r="AT135" s="17" t="s">
        <v>143</v>
      </c>
      <c r="AU135" s="17" t="s">
        <v>148</v>
      </c>
      <c r="AY135" s="17" t="s">
        <v>139</v>
      </c>
      <c r="BE135" s="178">
        <f>IF(N135="základní",J135,0)</f>
        <v>0</v>
      </c>
      <c r="BF135" s="178">
        <f>IF(N135="snížená",J135,0)</f>
        <v>0</v>
      </c>
      <c r="BG135" s="178">
        <f>IF(N135="zákl. přenesená",J135,0)</f>
        <v>0</v>
      </c>
      <c r="BH135" s="178">
        <f>IF(N135="sníž. přenesená",J135,0)</f>
        <v>0</v>
      </c>
      <c r="BI135" s="178">
        <f>IF(N135="nulová",J135,0)</f>
        <v>0</v>
      </c>
      <c r="BJ135" s="17" t="s">
        <v>39</v>
      </c>
      <c r="BK135" s="178">
        <f>ROUND(I135*H135,2)</f>
        <v>0</v>
      </c>
      <c r="BL135" s="17" t="s">
        <v>147</v>
      </c>
      <c r="BM135" s="17" t="s">
        <v>642</v>
      </c>
    </row>
    <row r="136" spans="2:47" s="1" customFormat="1" ht="40.5">
      <c r="B136" s="34"/>
      <c r="D136" s="189" t="s">
        <v>155</v>
      </c>
      <c r="F136" s="190" t="s">
        <v>208</v>
      </c>
      <c r="I136" s="138"/>
      <c r="L136" s="34"/>
      <c r="M136" s="63"/>
      <c r="N136" s="35"/>
      <c r="O136" s="35"/>
      <c r="P136" s="35"/>
      <c r="Q136" s="35"/>
      <c r="R136" s="35"/>
      <c r="S136" s="35"/>
      <c r="T136" s="64"/>
      <c r="AT136" s="17" t="s">
        <v>155</v>
      </c>
      <c r="AU136" s="17" t="s">
        <v>148</v>
      </c>
    </row>
    <row r="137" spans="2:47" s="1" customFormat="1" ht="189">
      <c r="B137" s="34"/>
      <c r="D137" s="189" t="s">
        <v>163</v>
      </c>
      <c r="F137" s="192" t="s">
        <v>209</v>
      </c>
      <c r="I137" s="138"/>
      <c r="L137" s="34"/>
      <c r="M137" s="63"/>
      <c r="N137" s="35"/>
      <c r="O137" s="35"/>
      <c r="P137" s="35"/>
      <c r="Q137" s="35"/>
      <c r="R137" s="35"/>
      <c r="S137" s="35"/>
      <c r="T137" s="64"/>
      <c r="AT137" s="17" t="s">
        <v>163</v>
      </c>
      <c r="AU137" s="17" t="s">
        <v>148</v>
      </c>
    </row>
    <row r="138" spans="2:51" s="11" customFormat="1" ht="13.5">
      <c r="B138" s="179"/>
      <c r="D138" s="189" t="s">
        <v>150</v>
      </c>
      <c r="E138" s="188" t="s">
        <v>21</v>
      </c>
      <c r="F138" s="193" t="s">
        <v>643</v>
      </c>
      <c r="H138" s="194">
        <v>0.8</v>
      </c>
      <c r="I138" s="184"/>
      <c r="L138" s="179"/>
      <c r="M138" s="185"/>
      <c r="N138" s="186"/>
      <c r="O138" s="186"/>
      <c r="P138" s="186"/>
      <c r="Q138" s="186"/>
      <c r="R138" s="186"/>
      <c r="S138" s="186"/>
      <c r="T138" s="187"/>
      <c r="AT138" s="188" t="s">
        <v>150</v>
      </c>
      <c r="AU138" s="188" t="s">
        <v>148</v>
      </c>
      <c r="AV138" s="11" t="s">
        <v>83</v>
      </c>
      <c r="AW138" s="11" t="s">
        <v>38</v>
      </c>
      <c r="AX138" s="11" t="s">
        <v>39</v>
      </c>
      <c r="AY138" s="188" t="s">
        <v>139</v>
      </c>
    </row>
    <row r="139" spans="2:63" s="10" customFormat="1" ht="21.75" customHeight="1">
      <c r="B139" s="150"/>
      <c r="D139" s="163" t="s">
        <v>74</v>
      </c>
      <c r="E139" s="164" t="s">
        <v>211</v>
      </c>
      <c r="F139" s="164" t="s">
        <v>212</v>
      </c>
      <c r="I139" s="153"/>
      <c r="J139" s="165">
        <f>BK139</f>
        <v>0</v>
      </c>
      <c r="L139" s="150"/>
      <c r="M139" s="155"/>
      <c r="N139" s="156"/>
      <c r="O139" s="156"/>
      <c r="P139" s="157">
        <f>SUM(P140:P146)</f>
        <v>0</v>
      </c>
      <c r="Q139" s="156"/>
      <c r="R139" s="157">
        <f>SUM(R140:R146)</f>
        <v>0</v>
      </c>
      <c r="S139" s="156"/>
      <c r="T139" s="158">
        <f>SUM(T140:T146)</f>
        <v>0</v>
      </c>
      <c r="AR139" s="151" t="s">
        <v>39</v>
      </c>
      <c r="AT139" s="159" t="s">
        <v>74</v>
      </c>
      <c r="AU139" s="159" t="s">
        <v>83</v>
      </c>
      <c r="AY139" s="151" t="s">
        <v>139</v>
      </c>
      <c r="BK139" s="160">
        <f>SUM(BK140:BK146)</f>
        <v>0</v>
      </c>
    </row>
    <row r="140" spans="2:65" s="1" customFormat="1" ht="22.5" customHeight="1">
      <c r="B140" s="166"/>
      <c r="C140" s="167" t="s">
        <v>218</v>
      </c>
      <c r="D140" s="167" t="s">
        <v>143</v>
      </c>
      <c r="E140" s="168" t="s">
        <v>214</v>
      </c>
      <c r="F140" s="169" t="s">
        <v>215</v>
      </c>
      <c r="G140" s="170" t="s">
        <v>182</v>
      </c>
      <c r="H140" s="171">
        <v>3.84</v>
      </c>
      <c r="I140" s="172"/>
      <c r="J140" s="173">
        <f>ROUND(I140*H140,2)</f>
        <v>0</v>
      </c>
      <c r="K140" s="169" t="s">
        <v>160</v>
      </c>
      <c r="L140" s="34"/>
      <c r="M140" s="174" t="s">
        <v>21</v>
      </c>
      <c r="N140" s="175" t="s">
        <v>46</v>
      </c>
      <c r="O140" s="35"/>
      <c r="P140" s="176">
        <f>O140*H140</f>
        <v>0</v>
      </c>
      <c r="Q140" s="176">
        <v>0</v>
      </c>
      <c r="R140" s="176">
        <f>Q140*H140</f>
        <v>0</v>
      </c>
      <c r="S140" s="176">
        <v>0</v>
      </c>
      <c r="T140" s="177">
        <f>S140*H140</f>
        <v>0</v>
      </c>
      <c r="AR140" s="17" t="s">
        <v>147</v>
      </c>
      <c r="AT140" s="17" t="s">
        <v>143</v>
      </c>
      <c r="AU140" s="17" t="s">
        <v>148</v>
      </c>
      <c r="AY140" s="17" t="s">
        <v>139</v>
      </c>
      <c r="BE140" s="178">
        <f>IF(N140="základní",J140,0)</f>
        <v>0</v>
      </c>
      <c r="BF140" s="178">
        <f>IF(N140="snížená",J140,0)</f>
        <v>0</v>
      </c>
      <c r="BG140" s="178">
        <f>IF(N140="zákl. přenesená",J140,0)</f>
        <v>0</v>
      </c>
      <c r="BH140" s="178">
        <f>IF(N140="sníž. přenesená",J140,0)</f>
        <v>0</v>
      </c>
      <c r="BI140" s="178">
        <f>IF(N140="nulová",J140,0)</f>
        <v>0</v>
      </c>
      <c r="BJ140" s="17" t="s">
        <v>39</v>
      </c>
      <c r="BK140" s="178">
        <f>ROUND(I140*H140,2)</f>
        <v>0</v>
      </c>
      <c r="BL140" s="17" t="s">
        <v>147</v>
      </c>
      <c r="BM140" s="17" t="s">
        <v>644</v>
      </c>
    </row>
    <row r="141" spans="2:47" s="1" customFormat="1" ht="13.5">
      <c r="B141" s="34"/>
      <c r="D141" s="189" t="s">
        <v>155</v>
      </c>
      <c r="F141" s="190" t="s">
        <v>215</v>
      </c>
      <c r="I141" s="138"/>
      <c r="L141" s="34"/>
      <c r="M141" s="63"/>
      <c r="N141" s="35"/>
      <c r="O141" s="35"/>
      <c r="P141" s="35"/>
      <c r="Q141" s="35"/>
      <c r="R141" s="35"/>
      <c r="S141" s="35"/>
      <c r="T141" s="64"/>
      <c r="AT141" s="17" t="s">
        <v>155</v>
      </c>
      <c r="AU141" s="17" t="s">
        <v>148</v>
      </c>
    </row>
    <row r="142" spans="2:47" s="1" customFormat="1" ht="310.5">
      <c r="B142" s="34"/>
      <c r="D142" s="180" t="s">
        <v>163</v>
      </c>
      <c r="F142" s="191" t="s">
        <v>217</v>
      </c>
      <c r="I142" s="138"/>
      <c r="L142" s="34"/>
      <c r="M142" s="63"/>
      <c r="N142" s="35"/>
      <c r="O142" s="35"/>
      <c r="P142" s="35"/>
      <c r="Q142" s="35"/>
      <c r="R142" s="35"/>
      <c r="S142" s="35"/>
      <c r="T142" s="64"/>
      <c r="AT142" s="17" t="s">
        <v>163</v>
      </c>
      <c r="AU142" s="17" t="s">
        <v>148</v>
      </c>
    </row>
    <row r="143" spans="2:65" s="1" customFormat="1" ht="22.5" customHeight="1">
      <c r="B143" s="166"/>
      <c r="C143" s="167" t="s">
        <v>141</v>
      </c>
      <c r="D143" s="167" t="s">
        <v>143</v>
      </c>
      <c r="E143" s="168" t="s">
        <v>219</v>
      </c>
      <c r="F143" s="169" t="s">
        <v>220</v>
      </c>
      <c r="G143" s="170" t="s">
        <v>221</v>
      </c>
      <c r="H143" s="171">
        <v>1.44</v>
      </c>
      <c r="I143" s="172"/>
      <c r="J143" s="173">
        <f>ROUND(I143*H143,2)</f>
        <v>0</v>
      </c>
      <c r="K143" s="169" t="s">
        <v>160</v>
      </c>
      <c r="L143" s="34"/>
      <c r="M143" s="174" t="s">
        <v>21</v>
      </c>
      <c r="N143" s="175" t="s">
        <v>46</v>
      </c>
      <c r="O143" s="35"/>
      <c r="P143" s="176">
        <f>O143*H143</f>
        <v>0</v>
      </c>
      <c r="Q143" s="176">
        <v>0</v>
      </c>
      <c r="R143" s="176">
        <f>Q143*H143</f>
        <v>0</v>
      </c>
      <c r="S143" s="176">
        <v>0</v>
      </c>
      <c r="T143" s="177">
        <f>S143*H143</f>
        <v>0</v>
      </c>
      <c r="AR143" s="17" t="s">
        <v>147</v>
      </c>
      <c r="AT143" s="17" t="s">
        <v>143</v>
      </c>
      <c r="AU143" s="17" t="s">
        <v>148</v>
      </c>
      <c r="AY143" s="17" t="s">
        <v>139</v>
      </c>
      <c r="BE143" s="178">
        <f>IF(N143="základní",J143,0)</f>
        <v>0</v>
      </c>
      <c r="BF143" s="178">
        <f>IF(N143="snížená",J143,0)</f>
        <v>0</v>
      </c>
      <c r="BG143" s="178">
        <f>IF(N143="zákl. přenesená",J143,0)</f>
        <v>0</v>
      </c>
      <c r="BH143" s="178">
        <f>IF(N143="sníž. přenesená",J143,0)</f>
        <v>0</v>
      </c>
      <c r="BI143" s="178">
        <f>IF(N143="nulová",J143,0)</f>
        <v>0</v>
      </c>
      <c r="BJ143" s="17" t="s">
        <v>39</v>
      </c>
      <c r="BK143" s="178">
        <f>ROUND(I143*H143,2)</f>
        <v>0</v>
      </c>
      <c r="BL143" s="17" t="s">
        <v>147</v>
      </c>
      <c r="BM143" s="17" t="s">
        <v>645</v>
      </c>
    </row>
    <row r="144" spans="2:47" s="1" customFormat="1" ht="13.5">
      <c r="B144" s="34"/>
      <c r="D144" s="189" t="s">
        <v>155</v>
      </c>
      <c r="F144" s="190" t="s">
        <v>223</v>
      </c>
      <c r="I144" s="138"/>
      <c r="L144" s="34"/>
      <c r="M144" s="63"/>
      <c r="N144" s="35"/>
      <c r="O144" s="35"/>
      <c r="P144" s="35"/>
      <c r="Q144" s="35"/>
      <c r="R144" s="35"/>
      <c r="S144" s="35"/>
      <c r="T144" s="64"/>
      <c r="AT144" s="17" t="s">
        <v>155</v>
      </c>
      <c r="AU144" s="17" t="s">
        <v>148</v>
      </c>
    </row>
    <row r="145" spans="2:47" s="1" customFormat="1" ht="310.5">
      <c r="B145" s="34"/>
      <c r="D145" s="189" t="s">
        <v>163</v>
      </c>
      <c r="F145" s="192" t="s">
        <v>217</v>
      </c>
      <c r="I145" s="138"/>
      <c r="L145" s="34"/>
      <c r="M145" s="63"/>
      <c r="N145" s="35"/>
      <c r="O145" s="35"/>
      <c r="P145" s="35"/>
      <c r="Q145" s="35"/>
      <c r="R145" s="35"/>
      <c r="S145" s="35"/>
      <c r="T145" s="64"/>
      <c r="AT145" s="17" t="s">
        <v>163</v>
      </c>
      <c r="AU145" s="17" t="s">
        <v>148</v>
      </c>
    </row>
    <row r="146" spans="2:51" s="11" customFormat="1" ht="13.5">
      <c r="B146" s="179"/>
      <c r="D146" s="189" t="s">
        <v>150</v>
      </c>
      <c r="E146" s="188" t="s">
        <v>21</v>
      </c>
      <c r="F146" s="193" t="s">
        <v>646</v>
      </c>
      <c r="H146" s="194">
        <v>1.44</v>
      </c>
      <c r="I146" s="184"/>
      <c r="L146" s="179"/>
      <c r="M146" s="185"/>
      <c r="N146" s="186"/>
      <c r="O146" s="186"/>
      <c r="P146" s="186"/>
      <c r="Q146" s="186"/>
      <c r="R146" s="186"/>
      <c r="S146" s="186"/>
      <c r="T146" s="187"/>
      <c r="AT146" s="188" t="s">
        <v>150</v>
      </c>
      <c r="AU146" s="188" t="s">
        <v>148</v>
      </c>
      <c r="AV146" s="11" t="s">
        <v>83</v>
      </c>
      <c r="AW146" s="11" t="s">
        <v>38</v>
      </c>
      <c r="AX146" s="11" t="s">
        <v>39</v>
      </c>
      <c r="AY146" s="188" t="s">
        <v>139</v>
      </c>
    </row>
    <row r="147" spans="2:63" s="10" customFormat="1" ht="21.75" customHeight="1">
      <c r="B147" s="150"/>
      <c r="D147" s="163" t="s">
        <v>74</v>
      </c>
      <c r="E147" s="164" t="s">
        <v>225</v>
      </c>
      <c r="F147" s="164" t="s">
        <v>226</v>
      </c>
      <c r="I147" s="153"/>
      <c r="J147" s="165">
        <f>BK147</f>
        <v>0</v>
      </c>
      <c r="L147" s="150"/>
      <c r="M147" s="155"/>
      <c r="N147" s="156"/>
      <c r="O147" s="156"/>
      <c r="P147" s="157">
        <f>SUM(P148:P156)</f>
        <v>0</v>
      </c>
      <c r="Q147" s="156"/>
      <c r="R147" s="157">
        <f>SUM(R148:R156)</f>
        <v>0</v>
      </c>
      <c r="S147" s="156"/>
      <c r="T147" s="158">
        <f>SUM(T148:T156)</f>
        <v>0</v>
      </c>
      <c r="AR147" s="151" t="s">
        <v>39</v>
      </c>
      <c r="AT147" s="159" t="s">
        <v>74</v>
      </c>
      <c r="AU147" s="159" t="s">
        <v>83</v>
      </c>
      <c r="AY147" s="151" t="s">
        <v>139</v>
      </c>
      <c r="BK147" s="160">
        <f>SUM(BK148:BK156)</f>
        <v>0</v>
      </c>
    </row>
    <row r="148" spans="2:65" s="1" customFormat="1" ht="22.5" customHeight="1">
      <c r="B148" s="166"/>
      <c r="C148" s="167" t="s">
        <v>236</v>
      </c>
      <c r="D148" s="167" t="s">
        <v>143</v>
      </c>
      <c r="E148" s="168" t="s">
        <v>511</v>
      </c>
      <c r="F148" s="169" t="s">
        <v>512</v>
      </c>
      <c r="G148" s="170" t="s">
        <v>146</v>
      </c>
      <c r="H148" s="171">
        <v>15.2</v>
      </c>
      <c r="I148" s="172"/>
      <c r="J148" s="173">
        <f>ROUND(I148*H148,2)</f>
        <v>0</v>
      </c>
      <c r="K148" s="169" t="s">
        <v>160</v>
      </c>
      <c r="L148" s="34"/>
      <c r="M148" s="174" t="s">
        <v>21</v>
      </c>
      <c r="N148" s="175" t="s">
        <v>46</v>
      </c>
      <c r="O148" s="35"/>
      <c r="P148" s="176">
        <f>O148*H148</f>
        <v>0</v>
      </c>
      <c r="Q148" s="176">
        <v>0</v>
      </c>
      <c r="R148" s="176">
        <f>Q148*H148</f>
        <v>0</v>
      </c>
      <c r="S148" s="176">
        <v>0</v>
      </c>
      <c r="T148" s="177">
        <f>S148*H148</f>
        <v>0</v>
      </c>
      <c r="AR148" s="17" t="s">
        <v>147</v>
      </c>
      <c r="AT148" s="17" t="s">
        <v>143</v>
      </c>
      <c r="AU148" s="17" t="s">
        <v>148</v>
      </c>
      <c r="AY148" s="17" t="s">
        <v>139</v>
      </c>
      <c r="BE148" s="178">
        <f>IF(N148="základní",J148,0)</f>
        <v>0</v>
      </c>
      <c r="BF148" s="178">
        <f>IF(N148="snížená",J148,0)</f>
        <v>0</v>
      </c>
      <c r="BG148" s="178">
        <f>IF(N148="zákl. přenesená",J148,0)</f>
        <v>0</v>
      </c>
      <c r="BH148" s="178">
        <f>IF(N148="sníž. přenesená",J148,0)</f>
        <v>0</v>
      </c>
      <c r="BI148" s="178">
        <f>IF(N148="nulová",J148,0)</f>
        <v>0</v>
      </c>
      <c r="BJ148" s="17" t="s">
        <v>39</v>
      </c>
      <c r="BK148" s="178">
        <f>ROUND(I148*H148,2)</f>
        <v>0</v>
      </c>
      <c r="BL148" s="17" t="s">
        <v>147</v>
      </c>
      <c r="BM148" s="17" t="s">
        <v>647</v>
      </c>
    </row>
    <row r="149" spans="2:47" s="1" customFormat="1" ht="27">
      <c r="B149" s="34"/>
      <c r="D149" s="189" t="s">
        <v>155</v>
      </c>
      <c r="F149" s="190" t="s">
        <v>514</v>
      </c>
      <c r="I149" s="138"/>
      <c r="L149" s="34"/>
      <c r="M149" s="63"/>
      <c r="N149" s="35"/>
      <c r="O149" s="35"/>
      <c r="P149" s="35"/>
      <c r="Q149" s="35"/>
      <c r="R149" s="35"/>
      <c r="S149" s="35"/>
      <c r="T149" s="64"/>
      <c r="AT149" s="17" t="s">
        <v>155</v>
      </c>
      <c r="AU149" s="17" t="s">
        <v>148</v>
      </c>
    </row>
    <row r="150" spans="2:47" s="1" customFormat="1" ht="121.5">
      <c r="B150" s="34"/>
      <c r="D150" s="189" t="s">
        <v>163</v>
      </c>
      <c r="F150" s="192" t="s">
        <v>515</v>
      </c>
      <c r="I150" s="138"/>
      <c r="L150" s="34"/>
      <c r="M150" s="63"/>
      <c r="N150" s="35"/>
      <c r="O150" s="35"/>
      <c r="P150" s="35"/>
      <c r="Q150" s="35"/>
      <c r="R150" s="35"/>
      <c r="S150" s="35"/>
      <c r="T150" s="64"/>
      <c r="AT150" s="17" t="s">
        <v>163</v>
      </c>
      <c r="AU150" s="17" t="s">
        <v>148</v>
      </c>
    </row>
    <row r="151" spans="2:51" s="11" customFormat="1" ht="13.5">
      <c r="B151" s="179"/>
      <c r="D151" s="180" t="s">
        <v>150</v>
      </c>
      <c r="E151" s="181" t="s">
        <v>21</v>
      </c>
      <c r="F151" s="182" t="s">
        <v>648</v>
      </c>
      <c r="H151" s="183">
        <v>15.2</v>
      </c>
      <c r="I151" s="184"/>
      <c r="L151" s="179"/>
      <c r="M151" s="185"/>
      <c r="N151" s="186"/>
      <c r="O151" s="186"/>
      <c r="P151" s="186"/>
      <c r="Q151" s="186"/>
      <c r="R151" s="186"/>
      <c r="S151" s="186"/>
      <c r="T151" s="187"/>
      <c r="AT151" s="188" t="s">
        <v>150</v>
      </c>
      <c r="AU151" s="188" t="s">
        <v>148</v>
      </c>
      <c r="AV151" s="11" t="s">
        <v>83</v>
      </c>
      <c r="AW151" s="11" t="s">
        <v>38</v>
      </c>
      <c r="AX151" s="11" t="s">
        <v>39</v>
      </c>
      <c r="AY151" s="188" t="s">
        <v>139</v>
      </c>
    </row>
    <row r="152" spans="2:65" s="1" customFormat="1" ht="22.5" customHeight="1">
      <c r="B152" s="166"/>
      <c r="C152" s="167" t="s">
        <v>177</v>
      </c>
      <c r="D152" s="167" t="s">
        <v>143</v>
      </c>
      <c r="E152" s="168" t="s">
        <v>227</v>
      </c>
      <c r="F152" s="169" t="s">
        <v>228</v>
      </c>
      <c r="G152" s="170" t="s">
        <v>146</v>
      </c>
      <c r="H152" s="171">
        <v>65.4</v>
      </c>
      <c r="I152" s="172"/>
      <c r="J152" s="173">
        <f>ROUND(I152*H152,2)</f>
        <v>0</v>
      </c>
      <c r="K152" s="169" t="s">
        <v>160</v>
      </c>
      <c r="L152" s="34"/>
      <c r="M152" s="174" t="s">
        <v>21</v>
      </c>
      <c r="N152" s="175" t="s">
        <v>46</v>
      </c>
      <c r="O152" s="35"/>
      <c r="P152" s="176">
        <f>O152*H152</f>
        <v>0</v>
      </c>
      <c r="Q152" s="176">
        <v>0</v>
      </c>
      <c r="R152" s="176">
        <f>Q152*H152</f>
        <v>0</v>
      </c>
      <c r="S152" s="176">
        <v>0</v>
      </c>
      <c r="T152" s="177">
        <f>S152*H152</f>
        <v>0</v>
      </c>
      <c r="AR152" s="17" t="s">
        <v>147</v>
      </c>
      <c r="AT152" s="17" t="s">
        <v>143</v>
      </c>
      <c r="AU152" s="17" t="s">
        <v>148</v>
      </c>
      <c r="AY152" s="17" t="s">
        <v>139</v>
      </c>
      <c r="BE152" s="178">
        <f>IF(N152="základní",J152,0)</f>
        <v>0</v>
      </c>
      <c r="BF152" s="178">
        <f>IF(N152="snížená",J152,0)</f>
        <v>0</v>
      </c>
      <c r="BG152" s="178">
        <f>IF(N152="zákl. přenesená",J152,0)</f>
        <v>0</v>
      </c>
      <c r="BH152" s="178">
        <f>IF(N152="sníž. přenesená",J152,0)</f>
        <v>0</v>
      </c>
      <c r="BI152" s="178">
        <f>IF(N152="nulová",J152,0)</f>
        <v>0</v>
      </c>
      <c r="BJ152" s="17" t="s">
        <v>39</v>
      </c>
      <c r="BK152" s="178">
        <f>ROUND(I152*H152,2)</f>
        <v>0</v>
      </c>
      <c r="BL152" s="17" t="s">
        <v>147</v>
      </c>
      <c r="BM152" s="17" t="s">
        <v>649</v>
      </c>
    </row>
    <row r="153" spans="2:47" s="1" customFormat="1" ht="13.5">
      <c r="B153" s="34"/>
      <c r="D153" s="189" t="s">
        <v>155</v>
      </c>
      <c r="F153" s="190" t="s">
        <v>230</v>
      </c>
      <c r="I153" s="138"/>
      <c r="L153" s="34"/>
      <c r="M153" s="63"/>
      <c r="N153" s="35"/>
      <c r="O153" s="35"/>
      <c r="P153" s="35"/>
      <c r="Q153" s="35"/>
      <c r="R153" s="35"/>
      <c r="S153" s="35"/>
      <c r="T153" s="64"/>
      <c r="AT153" s="17" t="s">
        <v>155</v>
      </c>
      <c r="AU153" s="17" t="s">
        <v>148</v>
      </c>
    </row>
    <row r="154" spans="2:47" s="1" customFormat="1" ht="162">
      <c r="B154" s="34"/>
      <c r="D154" s="189" t="s">
        <v>163</v>
      </c>
      <c r="F154" s="192" t="s">
        <v>231</v>
      </c>
      <c r="I154" s="138"/>
      <c r="L154" s="34"/>
      <c r="M154" s="63"/>
      <c r="N154" s="35"/>
      <c r="O154" s="35"/>
      <c r="P154" s="35"/>
      <c r="Q154" s="35"/>
      <c r="R154" s="35"/>
      <c r="S154" s="35"/>
      <c r="T154" s="64"/>
      <c r="AT154" s="17" t="s">
        <v>163</v>
      </c>
      <c r="AU154" s="17" t="s">
        <v>148</v>
      </c>
    </row>
    <row r="155" spans="2:51" s="12" customFormat="1" ht="13.5">
      <c r="B155" s="195"/>
      <c r="D155" s="189" t="s">
        <v>150</v>
      </c>
      <c r="E155" s="196" t="s">
        <v>21</v>
      </c>
      <c r="F155" s="197" t="s">
        <v>232</v>
      </c>
      <c r="H155" s="198" t="s">
        <v>21</v>
      </c>
      <c r="I155" s="199"/>
      <c r="L155" s="195"/>
      <c r="M155" s="200"/>
      <c r="N155" s="201"/>
      <c r="O155" s="201"/>
      <c r="P155" s="201"/>
      <c r="Q155" s="201"/>
      <c r="R155" s="201"/>
      <c r="S155" s="201"/>
      <c r="T155" s="202"/>
      <c r="AT155" s="198" t="s">
        <v>150</v>
      </c>
      <c r="AU155" s="198" t="s">
        <v>148</v>
      </c>
      <c r="AV155" s="12" t="s">
        <v>39</v>
      </c>
      <c r="AW155" s="12" t="s">
        <v>38</v>
      </c>
      <c r="AX155" s="12" t="s">
        <v>75</v>
      </c>
      <c r="AY155" s="198" t="s">
        <v>139</v>
      </c>
    </row>
    <row r="156" spans="2:51" s="11" customFormat="1" ht="13.5">
      <c r="B156" s="179"/>
      <c r="D156" s="189" t="s">
        <v>150</v>
      </c>
      <c r="E156" s="188" t="s">
        <v>21</v>
      </c>
      <c r="F156" s="193" t="s">
        <v>650</v>
      </c>
      <c r="H156" s="194">
        <v>65.4</v>
      </c>
      <c r="I156" s="184"/>
      <c r="L156" s="179"/>
      <c r="M156" s="185"/>
      <c r="N156" s="186"/>
      <c r="O156" s="186"/>
      <c r="P156" s="186"/>
      <c r="Q156" s="186"/>
      <c r="R156" s="186"/>
      <c r="S156" s="186"/>
      <c r="T156" s="187"/>
      <c r="AT156" s="188" t="s">
        <v>150</v>
      </c>
      <c r="AU156" s="188" t="s">
        <v>148</v>
      </c>
      <c r="AV156" s="11" t="s">
        <v>83</v>
      </c>
      <c r="AW156" s="11" t="s">
        <v>38</v>
      </c>
      <c r="AX156" s="11" t="s">
        <v>39</v>
      </c>
      <c r="AY156" s="188" t="s">
        <v>139</v>
      </c>
    </row>
    <row r="157" spans="2:63" s="10" customFormat="1" ht="29.25" customHeight="1">
      <c r="B157" s="150"/>
      <c r="D157" s="151" t="s">
        <v>74</v>
      </c>
      <c r="E157" s="161" t="s">
        <v>83</v>
      </c>
      <c r="F157" s="161" t="s">
        <v>234</v>
      </c>
      <c r="I157" s="153"/>
      <c r="J157" s="162">
        <f>BK157</f>
        <v>0</v>
      </c>
      <c r="L157" s="150"/>
      <c r="M157" s="155"/>
      <c r="N157" s="156"/>
      <c r="O157" s="156"/>
      <c r="P157" s="157">
        <f>P158</f>
        <v>0</v>
      </c>
      <c r="Q157" s="156"/>
      <c r="R157" s="157">
        <f>R158</f>
        <v>0.0116814</v>
      </c>
      <c r="S157" s="156"/>
      <c r="T157" s="158">
        <f>T158</f>
        <v>0</v>
      </c>
      <c r="AR157" s="151" t="s">
        <v>39</v>
      </c>
      <c r="AT157" s="159" t="s">
        <v>74</v>
      </c>
      <c r="AU157" s="159" t="s">
        <v>39</v>
      </c>
      <c r="AY157" s="151" t="s">
        <v>139</v>
      </c>
      <c r="BK157" s="160">
        <f>BK158</f>
        <v>0</v>
      </c>
    </row>
    <row r="158" spans="2:63" s="10" customFormat="1" ht="14.25" customHeight="1">
      <c r="B158" s="150"/>
      <c r="D158" s="163" t="s">
        <v>74</v>
      </c>
      <c r="E158" s="164" t="s">
        <v>7</v>
      </c>
      <c r="F158" s="164" t="s">
        <v>235</v>
      </c>
      <c r="I158" s="153"/>
      <c r="J158" s="165">
        <f>BK158</f>
        <v>0</v>
      </c>
      <c r="L158" s="150"/>
      <c r="M158" s="155"/>
      <c r="N158" s="156"/>
      <c r="O158" s="156"/>
      <c r="P158" s="157">
        <f>SUM(P159:P167)</f>
        <v>0</v>
      </c>
      <c r="Q158" s="156"/>
      <c r="R158" s="157">
        <f>SUM(R159:R167)</f>
        <v>0.0116814</v>
      </c>
      <c r="S158" s="156"/>
      <c r="T158" s="158">
        <f>SUM(T159:T167)</f>
        <v>0</v>
      </c>
      <c r="AR158" s="151" t="s">
        <v>39</v>
      </c>
      <c r="AT158" s="159" t="s">
        <v>74</v>
      </c>
      <c r="AU158" s="159" t="s">
        <v>83</v>
      </c>
      <c r="AY158" s="151" t="s">
        <v>139</v>
      </c>
      <c r="BK158" s="160">
        <f>SUM(BK159:BK167)</f>
        <v>0</v>
      </c>
    </row>
    <row r="159" spans="2:65" s="1" customFormat="1" ht="22.5" customHeight="1">
      <c r="B159" s="166"/>
      <c r="C159" s="167" t="s">
        <v>248</v>
      </c>
      <c r="D159" s="167" t="s">
        <v>143</v>
      </c>
      <c r="E159" s="168" t="s">
        <v>651</v>
      </c>
      <c r="F159" s="169" t="s">
        <v>652</v>
      </c>
      <c r="G159" s="170" t="s">
        <v>146</v>
      </c>
      <c r="H159" s="171">
        <v>26.25</v>
      </c>
      <c r="I159" s="172"/>
      <c r="J159" s="173">
        <f>ROUND(I159*H159,2)</f>
        <v>0</v>
      </c>
      <c r="K159" s="169" t="s">
        <v>160</v>
      </c>
      <c r="L159" s="34"/>
      <c r="M159" s="174" t="s">
        <v>21</v>
      </c>
      <c r="N159" s="175" t="s">
        <v>46</v>
      </c>
      <c r="O159" s="35"/>
      <c r="P159" s="176">
        <f>O159*H159</f>
        <v>0</v>
      </c>
      <c r="Q159" s="176">
        <v>0.0001</v>
      </c>
      <c r="R159" s="176">
        <f>Q159*H159</f>
        <v>0.002625</v>
      </c>
      <c r="S159" s="176">
        <v>0</v>
      </c>
      <c r="T159" s="177">
        <f>S159*H159</f>
        <v>0</v>
      </c>
      <c r="AR159" s="17" t="s">
        <v>147</v>
      </c>
      <c r="AT159" s="17" t="s">
        <v>143</v>
      </c>
      <c r="AU159" s="17" t="s">
        <v>148</v>
      </c>
      <c r="AY159" s="17" t="s">
        <v>139</v>
      </c>
      <c r="BE159" s="178">
        <f>IF(N159="základní",J159,0)</f>
        <v>0</v>
      </c>
      <c r="BF159" s="178">
        <f>IF(N159="snížená",J159,0)</f>
        <v>0</v>
      </c>
      <c r="BG159" s="178">
        <f>IF(N159="zákl. přenesená",J159,0)</f>
        <v>0</v>
      </c>
      <c r="BH159" s="178">
        <f>IF(N159="sníž. přenesená",J159,0)</f>
        <v>0</v>
      </c>
      <c r="BI159" s="178">
        <f>IF(N159="nulová",J159,0)</f>
        <v>0</v>
      </c>
      <c r="BJ159" s="17" t="s">
        <v>39</v>
      </c>
      <c r="BK159" s="178">
        <f>ROUND(I159*H159,2)</f>
        <v>0</v>
      </c>
      <c r="BL159" s="17" t="s">
        <v>147</v>
      </c>
      <c r="BM159" s="17" t="s">
        <v>653</v>
      </c>
    </row>
    <row r="160" spans="2:47" s="1" customFormat="1" ht="27">
      <c r="B160" s="34"/>
      <c r="D160" s="189" t="s">
        <v>155</v>
      </c>
      <c r="F160" s="190" t="s">
        <v>654</v>
      </c>
      <c r="I160" s="138"/>
      <c r="L160" s="34"/>
      <c r="M160" s="63"/>
      <c r="N160" s="35"/>
      <c r="O160" s="35"/>
      <c r="P160" s="35"/>
      <c r="Q160" s="35"/>
      <c r="R160" s="35"/>
      <c r="S160" s="35"/>
      <c r="T160" s="64"/>
      <c r="AT160" s="17" t="s">
        <v>155</v>
      </c>
      <c r="AU160" s="17" t="s">
        <v>148</v>
      </c>
    </row>
    <row r="161" spans="2:47" s="1" customFormat="1" ht="67.5">
      <c r="B161" s="34"/>
      <c r="D161" s="189" t="s">
        <v>163</v>
      </c>
      <c r="F161" s="192" t="s">
        <v>655</v>
      </c>
      <c r="I161" s="138"/>
      <c r="L161" s="34"/>
      <c r="M161" s="63"/>
      <c r="N161" s="35"/>
      <c r="O161" s="35"/>
      <c r="P161" s="35"/>
      <c r="Q161" s="35"/>
      <c r="R161" s="35"/>
      <c r="S161" s="35"/>
      <c r="T161" s="64"/>
      <c r="AT161" s="17" t="s">
        <v>163</v>
      </c>
      <c r="AU161" s="17" t="s">
        <v>148</v>
      </c>
    </row>
    <row r="162" spans="2:51" s="12" customFormat="1" ht="13.5">
      <c r="B162" s="195"/>
      <c r="D162" s="189" t="s">
        <v>150</v>
      </c>
      <c r="E162" s="196" t="s">
        <v>21</v>
      </c>
      <c r="F162" s="197" t="s">
        <v>656</v>
      </c>
      <c r="H162" s="198" t="s">
        <v>21</v>
      </c>
      <c r="I162" s="199"/>
      <c r="L162" s="195"/>
      <c r="M162" s="200"/>
      <c r="N162" s="201"/>
      <c r="O162" s="201"/>
      <c r="P162" s="201"/>
      <c r="Q162" s="201"/>
      <c r="R162" s="201"/>
      <c r="S162" s="201"/>
      <c r="T162" s="202"/>
      <c r="AT162" s="198" t="s">
        <v>150</v>
      </c>
      <c r="AU162" s="198" t="s">
        <v>148</v>
      </c>
      <c r="AV162" s="12" t="s">
        <v>39</v>
      </c>
      <c r="AW162" s="12" t="s">
        <v>38</v>
      </c>
      <c r="AX162" s="12" t="s">
        <v>75</v>
      </c>
      <c r="AY162" s="198" t="s">
        <v>139</v>
      </c>
    </row>
    <row r="163" spans="2:51" s="11" customFormat="1" ht="13.5">
      <c r="B163" s="179"/>
      <c r="D163" s="180" t="s">
        <v>150</v>
      </c>
      <c r="E163" s="181" t="s">
        <v>21</v>
      </c>
      <c r="F163" s="182" t="s">
        <v>657</v>
      </c>
      <c r="H163" s="183">
        <v>26.25</v>
      </c>
      <c r="I163" s="184"/>
      <c r="L163" s="179"/>
      <c r="M163" s="185"/>
      <c r="N163" s="186"/>
      <c r="O163" s="186"/>
      <c r="P163" s="186"/>
      <c r="Q163" s="186"/>
      <c r="R163" s="186"/>
      <c r="S163" s="186"/>
      <c r="T163" s="187"/>
      <c r="AT163" s="188" t="s">
        <v>150</v>
      </c>
      <c r="AU163" s="188" t="s">
        <v>148</v>
      </c>
      <c r="AV163" s="11" t="s">
        <v>83</v>
      </c>
      <c r="AW163" s="11" t="s">
        <v>38</v>
      </c>
      <c r="AX163" s="11" t="s">
        <v>39</v>
      </c>
      <c r="AY163" s="188" t="s">
        <v>139</v>
      </c>
    </row>
    <row r="164" spans="2:65" s="1" customFormat="1" ht="22.5" customHeight="1">
      <c r="B164" s="166"/>
      <c r="C164" s="216" t="s">
        <v>8</v>
      </c>
      <c r="D164" s="216" t="s">
        <v>296</v>
      </c>
      <c r="E164" s="217" t="s">
        <v>658</v>
      </c>
      <c r="F164" s="218" t="s">
        <v>659</v>
      </c>
      <c r="G164" s="219" t="s">
        <v>146</v>
      </c>
      <c r="H164" s="220">
        <v>30.188</v>
      </c>
      <c r="I164" s="221"/>
      <c r="J164" s="222">
        <f>ROUND(I164*H164,2)</f>
        <v>0</v>
      </c>
      <c r="K164" s="218" t="s">
        <v>160</v>
      </c>
      <c r="L164" s="223"/>
      <c r="M164" s="224" t="s">
        <v>21</v>
      </c>
      <c r="N164" s="225" t="s">
        <v>46</v>
      </c>
      <c r="O164" s="35"/>
      <c r="P164" s="176">
        <f>O164*H164</f>
        <v>0</v>
      </c>
      <c r="Q164" s="176">
        <v>0.0003</v>
      </c>
      <c r="R164" s="176">
        <f>Q164*H164</f>
        <v>0.0090564</v>
      </c>
      <c r="S164" s="176">
        <v>0</v>
      </c>
      <c r="T164" s="177">
        <f>S164*H164</f>
        <v>0</v>
      </c>
      <c r="AR164" s="17" t="s">
        <v>204</v>
      </c>
      <c r="AT164" s="17" t="s">
        <v>296</v>
      </c>
      <c r="AU164" s="17" t="s">
        <v>148</v>
      </c>
      <c r="AY164" s="17" t="s">
        <v>139</v>
      </c>
      <c r="BE164" s="178">
        <f>IF(N164="základní",J164,0)</f>
        <v>0</v>
      </c>
      <c r="BF164" s="178">
        <f>IF(N164="snížená",J164,0)</f>
        <v>0</v>
      </c>
      <c r="BG164" s="178">
        <f>IF(N164="zákl. přenesená",J164,0)</f>
        <v>0</v>
      </c>
      <c r="BH164" s="178">
        <f>IF(N164="sníž. přenesená",J164,0)</f>
        <v>0</v>
      </c>
      <c r="BI164" s="178">
        <f>IF(N164="nulová",J164,0)</f>
        <v>0</v>
      </c>
      <c r="BJ164" s="17" t="s">
        <v>39</v>
      </c>
      <c r="BK164" s="178">
        <f>ROUND(I164*H164,2)</f>
        <v>0</v>
      </c>
      <c r="BL164" s="17" t="s">
        <v>147</v>
      </c>
      <c r="BM164" s="17" t="s">
        <v>660</v>
      </c>
    </row>
    <row r="165" spans="2:47" s="1" customFormat="1" ht="27">
      <c r="B165" s="34"/>
      <c r="D165" s="189" t="s">
        <v>155</v>
      </c>
      <c r="F165" s="190" t="s">
        <v>661</v>
      </c>
      <c r="I165" s="138"/>
      <c r="L165" s="34"/>
      <c r="M165" s="63"/>
      <c r="N165" s="35"/>
      <c r="O165" s="35"/>
      <c r="P165" s="35"/>
      <c r="Q165" s="35"/>
      <c r="R165" s="35"/>
      <c r="S165" s="35"/>
      <c r="T165" s="64"/>
      <c r="AT165" s="17" t="s">
        <v>155</v>
      </c>
      <c r="AU165" s="17" t="s">
        <v>148</v>
      </c>
    </row>
    <row r="166" spans="2:47" s="1" customFormat="1" ht="40.5">
      <c r="B166" s="34"/>
      <c r="D166" s="189" t="s">
        <v>186</v>
      </c>
      <c r="F166" s="192" t="s">
        <v>662</v>
      </c>
      <c r="I166" s="138"/>
      <c r="L166" s="34"/>
      <c r="M166" s="63"/>
      <c r="N166" s="35"/>
      <c r="O166" s="35"/>
      <c r="P166" s="35"/>
      <c r="Q166" s="35"/>
      <c r="R166" s="35"/>
      <c r="S166" s="35"/>
      <c r="T166" s="64"/>
      <c r="AT166" s="17" t="s">
        <v>186</v>
      </c>
      <c r="AU166" s="17" t="s">
        <v>148</v>
      </c>
    </row>
    <row r="167" spans="2:51" s="11" customFormat="1" ht="13.5">
      <c r="B167" s="179"/>
      <c r="D167" s="189" t="s">
        <v>150</v>
      </c>
      <c r="E167" s="188" t="s">
        <v>21</v>
      </c>
      <c r="F167" s="193" t="s">
        <v>663</v>
      </c>
      <c r="H167" s="194">
        <v>30.188</v>
      </c>
      <c r="I167" s="184"/>
      <c r="L167" s="179"/>
      <c r="M167" s="185"/>
      <c r="N167" s="186"/>
      <c r="O167" s="186"/>
      <c r="P167" s="186"/>
      <c r="Q167" s="186"/>
      <c r="R167" s="186"/>
      <c r="S167" s="186"/>
      <c r="T167" s="187"/>
      <c r="AT167" s="188" t="s">
        <v>150</v>
      </c>
      <c r="AU167" s="188" t="s">
        <v>148</v>
      </c>
      <c r="AV167" s="11" t="s">
        <v>83</v>
      </c>
      <c r="AW167" s="11" t="s">
        <v>38</v>
      </c>
      <c r="AX167" s="11" t="s">
        <v>39</v>
      </c>
      <c r="AY167" s="188" t="s">
        <v>139</v>
      </c>
    </row>
    <row r="168" spans="2:63" s="10" customFormat="1" ht="29.25" customHeight="1">
      <c r="B168" s="150"/>
      <c r="D168" s="151" t="s">
        <v>74</v>
      </c>
      <c r="E168" s="161" t="s">
        <v>169</v>
      </c>
      <c r="F168" s="161" t="s">
        <v>255</v>
      </c>
      <c r="I168" s="153"/>
      <c r="J168" s="162">
        <f>BK168</f>
        <v>0</v>
      </c>
      <c r="L168" s="150"/>
      <c r="M168" s="155"/>
      <c r="N168" s="156"/>
      <c r="O168" s="156"/>
      <c r="P168" s="157">
        <f>P169+P178+P184+P190</f>
        <v>0</v>
      </c>
      <c r="Q168" s="156"/>
      <c r="R168" s="157">
        <f>R169+R178+R184+R190</f>
        <v>26.601175</v>
      </c>
      <c r="S168" s="156"/>
      <c r="T168" s="158">
        <f>T169+T178+T184+T190</f>
        <v>0</v>
      </c>
      <c r="AR168" s="151" t="s">
        <v>39</v>
      </c>
      <c r="AT168" s="159" t="s">
        <v>74</v>
      </c>
      <c r="AU168" s="159" t="s">
        <v>39</v>
      </c>
      <c r="AY168" s="151" t="s">
        <v>139</v>
      </c>
      <c r="BK168" s="160">
        <f>BK169+BK178+BK184+BK190</f>
        <v>0</v>
      </c>
    </row>
    <row r="169" spans="2:63" s="10" customFormat="1" ht="14.25" customHeight="1">
      <c r="B169" s="150"/>
      <c r="D169" s="163" t="s">
        <v>74</v>
      </c>
      <c r="E169" s="164" t="s">
        <v>256</v>
      </c>
      <c r="F169" s="164" t="s">
        <v>257</v>
      </c>
      <c r="I169" s="153"/>
      <c r="J169" s="165">
        <f>BK169</f>
        <v>0</v>
      </c>
      <c r="L169" s="150"/>
      <c r="M169" s="155"/>
      <c r="N169" s="156"/>
      <c r="O169" s="156"/>
      <c r="P169" s="157">
        <f>SUM(P170:P177)</f>
        <v>0</v>
      </c>
      <c r="Q169" s="156"/>
      <c r="R169" s="157">
        <f>SUM(R170:R177)</f>
        <v>22.2955</v>
      </c>
      <c r="S169" s="156"/>
      <c r="T169" s="158">
        <f>SUM(T170:T177)</f>
        <v>0</v>
      </c>
      <c r="AR169" s="151" t="s">
        <v>39</v>
      </c>
      <c r="AT169" s="159" t="s">
        <v>74</v>
      </c>
      <c r="AU169" s="159" t="s">
        <v>83</v>
      </c>
      <c r="AY169" s="151" t="s">
        <v>139</v>
      </c>
      <c r="BK169" s="160">
        <f>SUM(BK170:BK177)</f>
        <v>0</v>
      </c>
    </row>
    <row r="170" spans="2:65" s="1" customFormat="1" ht="22.5" customHeight="1">
      <c r="B170" s="166"/>
      <c r="C170" s="167" t="s">
        <v>202</v>
      </c>
      <c r="D170" s="167" t="s">
        <v>143</v>
      </c>
      <c r="E170" s="168" t="s">
        <v>664</v>
      </c>
      <c r="F170" s="169" t="s">
        <v>665</v>
      </c>
      <c r="G170" s="170" t="s">
        <v>146</v>
      </c>
      <c r="H170" s="171">
        <v>21</v>
      </c>
      <c r="I170" s="172"/>
      <c r="J170" s="173">
        <f>ROUND(I170*H170,2)</f>
        <v>0</v>
      </c>
      <c r="K170" s="169" t="s">
        <v>160</v>
      </c>
      <c r="L170" s="34"/>
      <c r="M170" s="174" t="s">
        <v>21</v>
      </c>
      <c r="N170" s="175" t="s">
        <v>46</v>
      </c>
      <c r="O170" s="35"/>
      <c r="P170" s="176">
        <f>O170*H170</f>
        <v>0</v>
      </c>
      <c r="Q170" s="176">
        <v>0.2024</v>
      </c>
      <c r="R170" s="176">
        <f>Q170*H170</f>
        <v>4.2504</v>
      </c>
      <c r="S170" s="176">
        <v>0</v>
      </c>
      <c r="T170" s="177">
        <f>S170*H170</f>
        <v>0</v>
      </c>
      <c r="AR170" s="17" t="s">
        <v>147</v>
      </c>
      <c r="AT170" s="17" t="s">
        <v>143</v>
      </c>
      <c r="AU170" s="17" t="s">
        <v>148</v>
      </c>
      <c r="AY170" s="17" t="s">
        <v>139</v>
      </c>
      <c r="BE170" s="178">
        <f>IF(N170="základní",J170,0)</f>
        <v>0</v>
      </c>
      <c r="BF170" s="178">
        <f>IF(N170="snížená",J170,0)</f>
        <v>0</v>
      </c>
      <c r="BG170" s="178">
        <f>IF(N170="zákl. přenesená",J170,0)</f>
        <v>0</v>
      </c>
      <c r="BH170" s="178">
        <f>IF(N170="sníž. přenesená",J170,0)</f>
        <v>0</v>
      </c>
      <c r="BI170" s="178">
        <f>IF(N170="nulová",J170,0)</f>
        <v>0</v>
      </c>
      <c r="BJ170" s="17" t="s">
        <v>39</v>
      </c>
      <c r="BK170" s="178">
        <f>ROUND(I170*H170,2)</f>
        <v>0</v>
      </c>
      <c r="BL170" s="17" t="s">
        <v>147</v>
      </c>
      <c r="BM170" s="17" t="s">
        <v>666</v>
      </c>
    </row>
    <row r="171" spans="2:47" s="1" customFormat="1" ht="27">
      <c r="B171" s="34"/>
      <c r="D171" s="189" t="s">
        <v>155</v>
      </c>
      <c r="F171" s="190" t="s">
        <v>667</v>
      </c>
      <c r="I171" s="138"/>
      <c r="L171" s="34"/>
      <c r="M171" s="63"/>
      <c r="N171" s="35"/>
      <c r="O171" s="35"/>
      <c r="P171" s="35"/>
      <c r="Q171" s="35"/>
      <c r="R171" s="35"/>
      <c r="S171" s="35"/>
      <c r="T171" s="64"/>
      <c r="AT171" s="17" t="s">
        <v>155</v>
      </c>
      <c r="AU171" s="17" t="s">
        <v>148</v>
      </c>
    </row>
    <row r="172" spans="2:51" s="11" customFormat="1" ht="13.5">
      <c r="B172" s="179"/>
      <c r="D172" s="180" t="s">
        <v>150</v>
      </c>
      <c r="E172" s="181" t="s">
        <v>21</v>
      </c>
      <c r="F172" s="182" t="s">
        <v>668</v>
      </c>
      <c r="H172" s="183">
        <v>21</v>
      </c>
      <c r="I172" s="184"/>
      <c r="L172" s="179"/>
      <c r="M172" s="185"/>
      <c r="N172" s="186"/>
      <c r="O172" s="186"/>
      <c r="P172" s="186"/>
      <c r="Q172" s="186"/>
      <c r="R172" s="186"/>
      <c r="S172" s="186"/>
      <c r="T172" s="187"/>
      <c r="AT172" s="188" t="s">
        <v>150</v>
      </c>
      <c r="AU172" s="188" t="s">
        <v>148</v>
      </c>
      <c r="AV172" s="11" t="s">
        <v>83</v>
      </c>
      <c r="AW172" s="11" t="s">
        <v>38</v>
      </c>
      <c r="AX172" s="11" t="s">
        <v>39</v>
      </c>
      <c r="AY172" s="188" t="s">
        <v>139</v>
      </c>
    </row>
    <row r="173" spans="2:65" s="1" customFormat="1" ht="22.5" customHeight="1">
      <c r="B173" s="166"/>
      <c r="C173" s="167" t="s">
        <v>211</v>
      </c>
      <c r="D173" s="167" t="s">
        <v>143</v>
      </c>
      <c r="E173" s="168" t="s">
        <v>258</v>
      </c>
      <c r="F173" s="169" t="s">
        <v>259</v>
      </c>
      <c r="G173" s="170" t="s">
        <v>146</v>
      </c>
      <c r="H173" s="171">
        <v>17</v>
      </c>
      <c r="I173" s="172"/>
      <c r="J173" s="173">
        <f>ROUND(I173*H173,2)</f>
        <v>0</v>
      </c>
      <c r="K173" s="169" t="s">
        <v>160</v>
      </c>
      <c r="L173" s="34"/>
      <c r="M173" s="174" t="s">
        <v>21</v>
      </c>
      <c r="N173" s="175" t="s">
        <v>46</v>
      </c>
      <c r="O173" s="35"/>
      <c r="P173" s="176">
        <f>O173*H173</f>
        <v>0</v>
      </c>
      <c r="Q173" s="176">
        <v>0.57798</v>
      </c>
      <c r="R173" s="176">
        <f>Q173*H173</f>
        <v>9.825660000000001</v>
      </c>
      <c r="S173" s="176">
        <v>0</v>
      </c>
      <c r="T173" s="177">
        <f>S173*H173</f>
        <v>0</v>
      </c>
      <c r="AR173" s="17" t="s">
        <v>147</v>
      </c>
      <c r="AT173" s="17" t="s">
        <v>143</v>
      </c>
      <c r="AU173" s="17" t="s">
        <v>148</v>
      </c>
      <c r="AY173" s="17" t="s">
        <v>139</v>
      </c>
      <c r="BE173" s="178">
        <f>IF(N173="základní",J173,0)</f>
        <v>0</v>
      </c>
      <c r="BF173" s="178">
        <f>IF(N173="snížená",J173,0)</f>
        <v>0</v>
      </c>
      <c r="BG173" s="178">
        <f>IF(N173="zákl. přenesená",J173,0)</f>
        <v>0</v>
      </c>
      <c r="BH173" s="178">
        <f>IF(N173="sníž. přenesená",J173,0)</f>
        <v>0</v>
      </c>
      <c r="BI173" s="178">
        <f>IF(N173="nulová",J173,0)</f>
        <v>0</v>
      </c>
      <c r="BJ173" s="17" t="s">
        <v>39</v>
      </c>
      <c r="BK173" s="178">
        <f>ROUND(I173*H173,2)</f>
        <v>0</v>
      </c>
      <c r="BL173" s="17" t="s">
        <v>147</v>
      </c>
      <c r="BM173" s="17" t="s">
        <v>669</v>
      </c>
    </row>
    <row r="174" spans="2:47" s="1" customFormat="1" ht="27">
      <c r="B174" s="34"/>
      <c r="D174" s="189" t="s">
        <v>155</v>
      </c>
      <c r="F174" s="190" t="s">
        <v>261</v>
      </c>
      <c r="I174" s="138"/>
      <c r="L174" s="34"/>
      <c r="M174" s="63"/>
      <c r="N174" s="35"/>
      <c r="O174" s="35"/>
      <c r="P174" s="35"/>
      <c r="Q174" s="35"/>
      <c r="R174" s="35"/>
      <c r="S174" s="35"/>
      <c r="T174" s="64"/>
      <c r="AT174" s="17" t="s">
        <v>155</v>
      </c>
      <c r="AU174" s="17" t="s">
        <v>148</v>
      </c>
    </row>
    <row r="175" spans="2:51" s="11" customFormat="1" ht="13.5">
      <c r="B175" s="179"/>
      <c r="D175" s="180" t="s">
        <v>150</v>
      </c>
      <c r="E175" s="181" t="s">
        <v>21</v>
      </c>
      <c r="F175" s="182" t="s">
        <v>670</v>
      </c>
      <c r="H175" s="183">
        <v>17</v>
      </c>
      <c r="I175" s="184"/>
      <c r="L175" s="179"/>
      <c r="M175" s="185"/>
      <c r="N175" s="186"/>
      <c r="O175" s="186"/>
      <c r="P175" s="186"/>
      <c r="Q175" s="186"/>
      <c r="R175" s="186"/>
      <c r="S175" s="186"/>
      <c r="T175" s="187"/>
      <c r="AT175" s="188" t="s">
        <v>150</v>
      </c>
      <c r="AU175" s="188" t="s">
        <v>148</v>
      </c>
      <c r="AV175" s="11" t="s">
        <v>83</v>
      </c>
      <c r="AW175" s="11" t="s">
        <v>38</v>
      </c>
      <c r="AX175" s="11" t="s">
        <v>39</v>
      </c>
      <c r="AY175" s="188" t="s">
        <v>139</v>
      </c>
    </row>
    <row r="176" spans="2:65" s="1" customFormat="1" ht="22.5" customHeight="1">
      <c r="B176" s="166"/>
      <c r="C176" s="167" t="s">
        <v>225</v>
      </c>
      <c r="D176" s="167" t="s">
        <v>143</v>
      </c>
      <c r="E176" s="168" t="s">
        <v>571</v>
      </c>
      <c r="F176" s="169" t="s">
        <v>572</v>
      </c>
      <c r="G176" s="170" t="s">
        <v>146</v>
      </c>
      <c r="H176" s="171">
        <v>12.7</v>
      </c>
      <c r="I176" s="172"/>
      <c r="J176" s="173">
        <f>ROUND(I176*H176,2)</f>
        <v>0</v>
      </c>
      <c r="K176" s="169" t="s">
        <v>160</v>
      </c>
      <c r="L176" s="34"/>
      <c r="M176" s="174" t="s">
        <v>21</v>
      </c>
      <c r="N176" s="175" t="s">
        <v>46</v>
      </c>
      <c r="O176" s="35"/>
      <c r="P176" s="176">
        <f>O176*H176</f>
        <v>0</v>
      </c>
      <c r="Q176" s="176">
        <v>0.6472</v>
      </c>
      <c r="R176" s="176">
        <f>Q176*H176</f>
        <v>8.219439999999999</v>
      </c>
      <c r="S176" s="176">
        <v>0</v>
      </c>
      <c r="T176" s="177">
        <f>S176*H176</f>
        <v>0</v>
      </c>
      <c r="AR176" s="17" t="s">
        <v>147</v>
      </c>
      <c r="AT176" s="17" t="s">
        <v>143</v>
      </c>
      <c r="AU176" s="17" t="s">
        <v>148</v>
      </c>
      <c r="AY176" s="17" t="s">
        <v>139</v>
      </c>
      <c r="BE176" s="178">
        <f>IF(N176="základní",J176,0)</f>
        <v>0</v>
      </c>
      <c r="BF176" s="178">
        <f>IF(N176="snížená",J176,0)</f>
        <v>0</v>
      </c>
      <c r="BG176" s="178">
        <f>IF(N176="zákl. přenesená",J176,0)</f>
        <v>0</v>
      </c>
      <c r="BH176" s="178">
        <f>IF(N176="sníž. přenesená",J176,0)</f>
        <v>0</v>
      </c>
      <c r="BI176" s="178">
        <f>IF(N176="nulová",J176,0)</f>
        <v>0</v>
      </c>
      <c r="BJ176" s="17" t="s">
        <v>39</v>
      </c>
      <c r="BK176" s="178">
        <f>ROUND(I176*H176,2)</f>
        <v>0</v>
      </c>
      <c r="BL176" s="17" t="s">
        <v>147</v>
      </c>
      <c r="BM176" s="17" t="s">
        <v>671</v>
      </c>
    </row>
    <row r="177" spans="2:47" s="1" customFormat="1" ht="27">
      <c r="B177" s="34"/>
      <c r="D177" s="189" t="s">
        <v>155</v>
      </c>
      <c r="F177" s="190" t="s">
        <v>574</v>
      </c>
      <c r="I177" s="138"/>
      <c r="L177" s="34"/>
      <c r="M177" s="63"/>
      <c r="N177" s="35"/>
      <c r="O177" s="35"/>
      <c r="P177" s="35"/>
      <c r="Q177" s="35"/>
      <c r="R177" s="35"/>
      <c r="S177" s="35"/>
      <c r="T177" s="64"/>
      <c r="AT177" s="17" t="s">
        <v>155</v>
      </c>
      <c r="AU177" s="17" t="s">
        <v>148</v>
      </c>
    </row>
    <row r="178" spans="2:63" s="10" customFormat="1" ht="21.75" customHeight="1">
      <c r="B178" s="150"/>
      <c r="D178" s="163" t="s">
        <v>74</v>
      </c>
      <c r="E178" s="164" t="s">
        <v>264</v>
      </c>
      <c r="F178" s="164" t="s">
        <v>265</v>
      </c>
      <c r="I178" s="153"/>
      <c r="J178" s="165">
        <f>BK178</f>
        <v>0</v>
      </c>
      <c r="L178" s="150"/>
      <c r="M178" s="155"/>
      <c r="N178" s="156"/>
      <c r="O178" s="156"/>
      <c r="P178" s="157">
        <f>SUM(P179:P183)</f>
        <v>0</v>
      </c>
      <c r="Q178" s="156"/>
      <c r="R178" s="157">
        <f>SUM(R179:R183)</f>
        <v>3.1552</v>
      </c>
      <c r="S178" s="156"/>
      <c r="T178" s="158">
        <f>SUM(T179:T183)</f>
        <v>0</v>
      </c>
      <c r="AR178" s="151" t="s">
        <v>39</v>
      </c>
      <c r="AT178" s="159" t="s">
        <v>74</v>
      </c>
      <c r="AU178" s="159" t="s">
        <v>83</v>
      </c>
      <c r="AY178" s="151" t="s">
        <v>139</v>
      </c>
      <c r="BK178" s="160">
        <f>SUM(BK179:BK183)</f>
        <v>0</v>
      </c>
    </row>
    <row r="179" spans="2:65" s="1" customFormat="1" ht="22.5" customHeight="1">
      <c r="B179" s="166"/>
      <c r="C179" s="167" t="s">
        <v>280</v>
      </c>
      <c r="D179" s="167" t="s">
        <v>143</v>
      </c>
      <c r="E179" s="168" t="s">
        <v>266</v>
      </c>
      <c r="F179" s="169" t="s">
        <v>267</v>
      </c>
      <c r="G179" s="170" t="s">
        <v>146</v>
      </c>
      <c r="H179" s="171">
        <v>17</v>
      </c>
      <c r="I179" s="172"/>
      <c r="J179" s="173">
        <f>ROUND(I179*H179,2)</f>
        <v>0</v>
      </c>
      <c r="K179" s="169" t="s">
        <v>160</v>
      </c>
      <c r="L179" s="34"/>
      <c r="M179" s="174" t="s">
        <v>21</v>
      </c>
      <c r="N179" s="175" t="s">
        <v>46</v>
      </c>
      <c r="O179" s="35"/>
      <c r="P179" s="176">
        <f>O179*H179</f>
        <v>0</v>
      </c>
      <c r="Q179" s="176">
        <v>0.0928</v>
      </c>
      <c r="R179" s="176">
        <f>Q179*H179</f>
        <v>1.5776</v>
      </c>
      <c r="S179" s="176">
        <v>0</v>
      </c>
      <c r="T179" s="177">
        <f>S179*H179</f>
        <v>0</v>
      </c>
      <c r="AR179" s="17" t="s">
        <v>147</v>
      </c>
      <c r="AT179" s="17" t="s">
        <v>143</v>
      </c>
      <c r="AU179" s="17" t="s">
        <v>148</v>
      </c>
      <c r="AY179" s="17" t="s">
        <v>139</v>
      </c>
      <c r="BE179" s="178">
        <f>IF(N179="základní",J179,0)</f>
        <v>0</v>
      </c>
      <c r="BF179" s="178">
        <f>IF(N179="snížená",J179,0)</f>
        <v>0</v>
      </c>
      <c r="BG179" s="178">
        <f>IF(N179="zákl. přenesená",J179,0)</f>
        <v>0</v>
      </c>
      <c r="BH179" s="178">
        <f>IF(N179="sníž. přenesená",J179,0)</f>
        <v>0</v>
      </c>
      <c r="BI179" s="178">
        <f>IF(N179="nulová",J179,0)</f>
        <v>0</v>
      </c>
      <c r="BJ179" s="17" t="s">
        <v>39</v>
      </c>
      <c r="BK179" s="178">
        <f>ROUND(I179*H179,2)</f>
        <v>0</v>
      </c>
      <c r="BL179" s="17" t="s">
        <v>147</v>
      </c>
      <c r="BM179" s="17" t="s">
        <v>672</v>
      </c>
    </row>
    <row r="180" spans="2:47" s="1" customFormat="1" ht="27">
      <c r="B180" s="34"/>
      <c r="D180" s="180" t="s">
        <v>155</v>
      </c>
      <c r="F180" s="215" t="s">
        <v>269</v>
      </c>
      <c r="I180" s="138"/>
      <c r="L180" s="34"/>
      <c r="M180" s="63"/>
      <c r="N180" s="35"/>
      <c r="O180" s="35"/>
      <c r="P180" s="35"/>
      <c r="Q180" s="35"/>
      <c r="R180" s="35"/>
      <c r="S180" s="35"/>
      <c r="T180" s="64"/>
      <c r="AT180" s="17" t="s">
        <v>155</v>
      </c>
      <c r="AU180" s="17" t="s">
        <v>148</v>
      </c>
    </row>
    <row r="181" spans="2:65" s="1" customFormat="1" ht="22.5" customHeight="1">
      <c r="B181" s="166"/>
      <c r="C181" s="167" t="s">
        <v>291</v>
      </c>
      <c r="D181" s="167" t="s">
        <v>143</v>
      </c>
      <c r="E181" s="168" t="s">
        <v>270</v>
      </c>
      <c r="F181" s="169" t="s">
        <v>271</v>
      </c>
      <c r="G181" s="170" t="s">
        <v>146</v>
      </c>
      <c r="H181" s="171">
        <v>17</v>
      </c>
      <c r="I181" s="172"/>
      <c r="J181" s="173">
        <f>ROUND(I181*H181,2)</f>
        <v>0</v>
      </c>
      <c r="K181" s="169" t="s">
        <v>160</v>
      </c>
      <c r="L181" s="34"/>
      <c r="M181" s="174" t="s">
        <v>21</v>
      </c>
      <c r="N181" s="175" t="s">
        <v>46</v>
      </c>
      <c r="O181" s="35"/>
      <c r="P181" s="176">
        <f>O181*H181</f>
        <v>0</v>
      </c>
      <c r="Q181" s="176">
        <v>0.0928</v>
      </c>
      <c r="R181" s="176">
        <f>Q181*H181</f>
        <v>1.5776</v>
      </c>
      <c r="S181" s="176">
        <v>0</v>
      </c>
      <c r="T181" s="177">
        <f>S181*H181</f>
        <v>0</v>
      </c>
      <c r="AR181" s="17" t="s">
        <v>147</v>
      </c>
      <c r="AT181" s="17" t="s">
        <v>143</v>
      </c>
      <c r="AU181" s="17" t="s">
        <v>148</v>
      </c>
      <c r="AY181" s="17" t="s">
        <v>139</v>
      </c>
      <c r="BE181" s="178">
        <f>IF(N181="základní",J181,0)</f>
        <v>0</v>
      </c>
      <c r="BF181" s="178">
        <f>IF(N181="snížená",J181,0)</f>
        <v>0</v>
      </c>
      <c r="BG181" s="178">
        <f>IF(N181="zákl. přenesená",J181,0)</f>
        <v>0</v>
      </c>
      <c r="BH181" s="178">
        <f>IF(N181="sníž. přenesená",J181,0)</f>
        <v>0</v>
      </c>
      <c r="BI181" s="178">
        <f>IF(N181="nulová",J181,0)</f>
        <v>0</v>
      </c>
      <c r="BJ181" s="17" t="s">
        <v>39</v>
      </c>
      <c r="BK181" s="178">
        <f>ROUND(I181*H181,2)</f>
        <v>0</v>
      </c>
      <c r="BL181" s="17" t="s">
        <v>147</v>
      </c>
      <c r="BM181" s="17" t="s">
        <v>673</v>
      </c>
    </row>
    <row r="182" spans="2:47" s="1" customFormat="1" ht="27">
      <c r="B182" s="34"/>
      <c r="D182" s="180" t="s">
        <v>155</v>
      </c>
      <c r="F182" s="215" t="s">
        <v>273</v>
      </c>
      <c r="I182" s="138"/>
      <c r="L182" s="34"/>
      <c r="M182" s="63"/>
      <c r="N182" s="35"/>
      <c r="O182" s="35"/>
      <c r="P182" s="35"/>
      <c r="Q182" s="35"/>
      <c r="R182" s="35"/>
      <c r="S182" s="35"/>
      <c r="T182" s="64"/>
      <c r="AT182" s="17" t="s">
        <v>155</v>
      </c>
      <c r="AU182" s="17" t="s">
        <v>148</v>
      </c>
    </row>
    <row r="183" spans="2:65" s="1" customFormat="1" ht="22.5" customHeight="1">
      <c r="B183" s="166"/>
      <c r="C183" s="167" t="s">
        <v>7</v>
      </c>
      <c r="D183" s="167" t="s">
        <v>143</v>
      </c>
      <c r="E183" s="168" t="s">
        <v>674</v>
      </c>
      <c r="F183" s="169" t="s">
        <v>675</v>
      </c>
      <c r="G183" s="170" t="s">
        <v>146</v>
      </c>
      <c r="H183" s="171">
        <v>17</v>
      </c>
      <c r="I183" s="172"/>
      <c r="J183" s="173">
        <f>ROUND(I183*H183,2)</f>
        <v>0</v>
      </c>
      <c r="K183" s="169" t="s">
        <v>21</v>
      </c>
      <c r="L183" s="34"/>
      <c r="M183" s="174" t="s">
        <v>21</v>
      </c>
      <c r="N183" s="175" t="s">
        <v>46</v>
      </c>
      <c r="O183" s="35"/>
      <c r="P183" s="176">
        <f>O183*H183</f>
        <v>0</v>
      </c>
      <c r="Q183" s="176">
        <v>0</v>
      </c>
      <c r="R183" s="176">
        <f>Q183*H183</f>
        <v>0</v>
      </c>
      <c r="S183" s="176">
        <v>0</v>
      </c>
      <c r="T183" s="177">
        <f>S183*H183</f>
        <v>0</v>
      </c>
      <c r="AR183" s="17" t="s">
        <v>147</v>
      </c>
      <c r="AT183" s="17" t="s">
        <v>143</v>
      </c>
      <c r="AU183" s="17" t="s">
        <v>148</v>
      </c>
      <c r="AY183" s="17" t="s">
        <v>139</v>
      </c>
      <c r="BE183" s="178">
        <f>IF(N183="základní",J183,0)</f>
        <v>0</v>
      </c>
      <c r="BF183" s="178">
        <f>IF(N183="snížená",J183,0)</f>
        <v>0</v>
      </c>
      <c r="BG183" s="178">
        <f>IF(N183="zákl. přenesená",J183,0)</f>
        <v>0</v>
      </c>
      <c r="BH183" s="178">
        <f>IF(N183="sníž. přenesená",J183,0)</f>
        <v>0</v>
      </c>
      <c r="BI183" s="178">
        <f>IF(N183="nulová",J183,0)</f>
        <v>0</v>
      </c>
      <c r="BJ183" s="17" t="s">
        <v>39</v>
      </c>
      <c r="BK183" s="178">
        <f>ROUND(I183*H183,2)</f>
        <v>0</v>
      </c>
      <c r="BL183" s="17" t="s">
        <v>147</v>
      </c>
      <c r="BM183" s="17" t="s">
        <v>676</v>
      </c>
    </row>
    <row r="184" spans="2:63" s="10" customFormat="1" ht="21.75" customHeight="1">
      <c r="B184" s="150"/>
      <c r="D184" s="163" t="s">
        <v>74</v>
      </c>
      <c r="E184" s="164" t="s">
        <v>274</v>
      </c>
      <c r="F184" s="164" t="s">
        <v>275</v>
      </c>
      <c r="I184" s="153"/>
      <c r="J184" s="165">
        <f>BK184</f>
        <v>0</v>
      </c>
      <c r="L184" s="150"/>
      <c r="M184" s="155"/>
      <c r="N184" s="156"/>
      <c r="O184" s="156"/>
      <c r="P184" s="157">
        <f>SUM(P185:P189)</f>
        <v>0</v>
      </c>
      <c r="Q184" s="156"/>
      <c r="R184" s="157">
        <f>SUM(R185:R189)</f>
        <v>0.0805</v>
      </c>
      <c r="S184" s="156"/>
      <c r="T184" s="158">
        <f>SUM(T185:T189)</f>
        <v>0</v>
      </c>
      <c r="AR184" s="151" t="s">
        <v>39</v>
      </c>
      <c r="AT184" s="159" t="s">
        <v>74</v>
      </c>
      <c r="AU184" s="159" t="s">
        <v>83</v>
      </c>
      <c r="AY184" s="151" t="s">
        <v>139</v>
      </c>
      <c r="BK184" s="160">
        <f>SUM(BK185:BK189)</f>
        <v>0</v>
      </c>
    </row>
    <row r="185" spans="2:65" s="1" customFormat="1" ht="22.5" customHeight="1">
      <c r="B185" s="166"/>
      <c r="C185" s="167" t="s">
        <v>305</v>
      </c>
      <c r="D185" s="167" t="s">
        <v>143</v>
      </c>
      <c r="E185" s="168" t="s">
        <v>577</v>
      </c>
      <c r="F185" s="169" t="s">
        <v>578</v>
      </c>
      <c r="G185" s="170" t="s">
        <v>146</v>
      </c>
      <c r="H185" s="171">
        <v>17</v>
      </c>
      <c r="I185" s="172"/>
      <c r="J185" s="173">
        <f>ROUND(I185*H185,2)</f>
        <v>0</v>
      </c>
      <c r="K185" s="169" t="s">
        <v>21</v>
      </c>
      <c r="L185" s="34"/>
      <c r="M185" s="174" t="s">
        <v>21</v>
      </c>
      <c r="N185" s="175" t="s">
        <v>46</v>
      </c>
      <c r="O185" s="35"/>
      <c r="P185" s="176">
        <f>O185*H185</f>
        <v>0</v>
      </c>
      <c r="Q185" s="176">
        <v>0.0045</v>
      </c>
      <c r="R185" s="176">
        <f>Q185*H185</f>
        <v>0.0765</v>
      </c>
      <c r="S185" s="176">
        <v>0</v>
      </c>
      <c r="T185" s="177">
        <f>S185*H185</f>
        <v>0</v>
      </c>
      <c r="AR185" s="17" t="s">
        <v>147</v>
      </c>
      <c r="AT185" s="17" t="s">
        <v>143</v>
      </c>
      <c r="AU185" s="17" t="s">
        <v>148</v>
      </c>
      <c r="AY185" s="17" t="s">
        <v>139</v>
      </c>
      <c r="BE185" s="178">
        <f>IF(N185="základní",J185,0)</f>
        <v>0</v>
      </c>
      <c r="BF185" s="178">
        <f>IF(N185="snížená",J185,0)</f>
        <v>0</v>
      </c>
      <c r="BG185" s="178">
        <f>IF(N185="zákl. přenesená",J185,0)</f>
        <v>0</v>
      </c>
      <c r="BH185" s="178">
        <f>IF(N185="sníž. přenesená",J185,0)</f>
        <v>0</v>
      </c>
      <c r="BI185" s="178">
        <f>IF(N185="nulová",J185,0)</f>
        <v>0</v>
      </c>
      <c r="BJ185" s="17" t="s">
        <v>39</v>
      </c>
      <c r="BK185" s="178">
        <f>ROUND(I185*H185,2)</f>
        <v>0</v>
      </c>
      <c r="BL185" s="17" t="s">
        <v>147</v>
      </c>
      <c r="BM185" s="17" t="s">
        <v>677</v>
      </c>
    </row>
    <row r="186" spans="2:47" s="1" customFormat="1" ht="13.5">
      <c r="B186" s="34"/>
      <c r="D186" s="180" t="s">
        <v>155</v>
      </c>
      <c r="F186" s="215" t="s">
        <v>578</v>
      </c>
      <c r="I186" s="138"/>
      <c r="L186" s="34"/>
      <c r="M186" s="63"/>
      <c r="N186" s="35"/>
      <c r="O186" s="35"/>
      <c r="P186" s="35"/>
      <c r="Q186" s="35"/>
      <c r="R186" s="35"/>
      <c r="S186" s="35"/>
      <c r="T186" s="64"/>
      <c r="AT186" s="17" t="s">
        <v>155</v>
      </c>
      <c r="AU186" s="17" t="s">
        <v>148</v>
      </c>
    </row>
    <row r="187" spans="2:65" s="1" customFormat="1" ht="22.5" customHeight="1">
      <c r="B187" s="166"/>
      <c r="C187" s="167" t="s">
        <v>309</v>
      </c>
      <c r="D187" s="167" t="s">
        <v>143</v>
      </c>
      <c r="E187" s="168" t="s">
        <v>580</v>
      </c>
      <c r="F187" s="169" t="s">
        <v>581</v>
      </c>
      <c r="G187" s="170" t="s">
        <v>283</v>
      </c>
      <c r="H187" s="171">
        <v>8</v>
      </c>
      <c r="I187" s="172"/>
      <c r="J187" s="173">
        <f>ROUND(I187*H187,2)</f>
        <v>0</v>
      </c>
      <c r="K187" s="169" t="s">
        <v>21</v>
      </c>
      <c r="L187" s="34"/>
      <c r="M187" s="174" t="s">
        <v>21</v>
      </c>
      <c r="N187" s="175" t="s">
        <v>46</v>
      </c>
      <c r="O187" s="35"/>
      <c r="P187" s="176">
        <f>O187*H187</f>
        <v>0</v>
      </c>
      <c r="Q187" s="176">
        <v>0.0005</v>
      </c>
      <c r="R187" s="176">
        <f>Q187*H187</f>
        <v>0.004</v>
      </c>
      <c r="S187" s="176">
        <v>0</v>
      </c>
      <c r="T187" s="177">
        <f>S187*H187</f>
        <v>0</v>
      </c>
      <c r="AR187" s="17" t="s">
        <v>147</v>
      </c>
      <c r="AT187" s="17" t="s">
        <v>143</v>
      </c>
      <c r="AU187" s="17" t="s">
        <v>148</v>
      </c>
      <c r="AY187" s="17" t="s">
        <v>139</v>
      </c>
      <c r="BE187" s="178">
        <f>IF(N187="základní",J187,0)</f>
        <v>0</v>
      </c>
      <c r="BF187" s="178">
        <f>IF(N187="snížená",J187,0)</f>
        <v>0</v>
      </c>
      <c r="BG187" s="178">
        <f>IF(N187="zákl. přenesená",J187,0)</f>
        <v>0</v>
      </c>
      <c r="BH187" s="178">
        <f>IF(N187="sníž. přenesená",J187,0)</f>
        <v>0</v>
      </c>
      <c r="BI187" s="178">
        <f>IF(N187="nulová",J187,0)</f>
        <v>0</v>
      </c>
      <c r="BJ187" s="17" t="s">
        <v>39</v>
      </c>
      <c r="BK187" s="178">
        <f>ROUND(I187*H187,2)</f>
        <v>0</v>
      </c>
      <c r="BL187" s="17" t="s">
        <v>147</v>
      </c>
      <c r="BM187" s="17" t="s">
        <v>678</v>
      </c>
    </row>
    <row r="188" spans="2:47" s="1" customFormat="1" ht="13.5">
      <c r="B188" s="34"/>
      <c r="D188" s="189" t="s">
        <v>155</v>
      </c>
      <c r="F188" s="190" t="s">
        <v>581</v>
      </c>
      <c r="I188" s="138"/>
      <c r="L188" s="34"/>
      <c r="M188" s="63"/>
      <c r="N188" s="35"/>
      <c r="O188" s="35"/>
      <c r="P188" s="35"/>
      <c r="Q188" s="35"/>
      <c r="R188" s="35"/>
      <c r="S188" s="35"/>
      <c r="T188" s="64"/>
      <c r="AT188" s="17" t="s">
        <v>155</v>
      </c>
      <c r="AU188" s="17" t="s">
        <v>148</v>
      </c>
    </row>
    <row r="189" spans="2:51" s="11" customFormat="1" ht="13.5">
      <c r="B189" s="179"/>
      <c r="D189" s="189" t="s">
        <v>150</v>
      </c>
      <c r="E189" s="188" t="s">
        <v>21</v>
      </c>
      <c r="F189" s="193" t="s">
        <v>679</v>
      </c>
      <c r="H189" s="194">
        <v>8</v>
      </c>
      <c r="I189" s="184"/>
      <c r="L189" s="179"/>
      <c r="M189" s="185"/>
      <c r="N189" s="186"/>
      <c r="O189" s="186"/>
      <c r="P189" s="186"/>
      <c r="Q189" s="186"/>
      <c r="R189" s="186"/>
      <c r="S189" s="186"/>
      <c r="T189" s="187"/>
      <c r="AT189" s="188" t="s">
        <v>150</v>
      </c>
      <c r="AU189" s="188" t="s">
        <v>148</v>
      </c>
      <c r="AV189" s="11" t="s">
        <v>83</v>
      </c>
      <c r="AW189" s="11" t="s">
        <v>38</v>
      </c>
      <c r="AX189" s="11" t="s">
        <v>39</v>
      </c>
      <c r="AY189" s="188" t="s">
        <v>139</v>
      </c>
    </row>
    <row r="190" spans="2:63" s="10" customFormat="1" ht="21.75" customHeight="1">
      <c r="B190" s="150"/>
      <c r="D190" s="163" t="s">
        <v>74</v>
      </c>
      <c r="E190" s="164" t="s">
        <v>584</v>
      </c>
      <c r="F190" s="164" t="s">
        <v>585</v>
      </c>
      <c r="I190" s="153"/>
      <c r="J190" s="165">
        <f>BK190</f>
        <v>0</v>
      </c>
      <c r="L190" s="150"/>
      <c r="M190" s="155"/>
      <c r="N190" s="156"/>
      <c r="O190" s="156"/>
      <c r="P190" s="157">
        <f>SUM(P191:P193)</f>
        <v>0</v>
      </c>
      <c r="Q190" s="156"/>
      <c r="R190" s="157">
        <f>SUM(R191:R193)</f>
        <v>1.069975</v>
      </c>
      <c r="S190" s="156"/>
      <c r="T190" s="158">
        <f>SUM(T191:T193)</f>
        <v>0</v>
      </c>
      <c r="AR190" s="151" t="s">
        <v>39</v>
      </c>
      <c r="AT190" s="159" t="s">
        <v>74</v>
      </c>
      <c r="AU190" s="159" t="s">
        <v>83</v>
      </c>
      <c r="AY190" s="151" t="s">
        <v>139</v>
      </c>
      <c r="BK190" s="160">
        <f>SUM(BK191:BK193)</f>
        <v>0</v>
      </c>
    </row>
    <row r="191" spans="2:65" s="1" customFormat="1" ht="22.5" customHeight="1">
      <c r="B191" s="166"/>
      <c r="C191" s="167" t="s">
        <v>313</v>
      </c>
      <c r="D191" s="167" t="s">
        <v>143</v>
      </c>
      <c r="E191" s="168" t="s">
        <v>586</v>
      </c>
      <c r="F191" s="169" t="s">
        <v>587</v>
      </c>
      <c r="G191" s="170" t="s">
        <v>146</v>
      </c>
      <c r="H191" s="171">
        <v>12.7</v>
      </c>
      <c r="I191" s="172"/>
      <c r="J191" s="173">
        <f>ROUND(I191*H191,2)</f>
        <v>0</v>
      </c>
      <c r="K191" s="169" t="s">
        <v>160</v>
      </c>
      <c r="L191" s="34"/>
      <c r="M191" s="174" t="s">
        <v>21</v>
      </c>
      <c r="N191" s="175" t="s">
        <v>46</v>
      </c>
      <c r="O191" s="35"/>
      <c r="P191" s="176">
        <f>O191*H191</f>
        <v>0</v>
      </c>
      <c r="Q191" s="176">
        <v>0.08425</v>
      </c>
      <c r="R191" s="176">
        <f>Q191*H191</f>
        <v>1.069975</v>
      </c>
      <c r="S191" s="176">
        <v>0</v>
      </c>
      <c r="T191" s="177">
        <f>S191*H191</f>
        <v>0</v>
      </c>
      <c r="AR191" s="17" t="s">
        <v>147</v>
      </c>
      <c r="AT191" s="17" t="s">
        <v>143</v>
      </c>
      <c r="AU191" s="17" t="s">
        <v>148</v>
      </c>
      <c r="AY191" s="17" t="s">
        <v>139</v>
      </c>
      <c r="BE191" s="178">
        <f>IF(N191="základní",J191,0)</f>
        <v>0</v>
      </c>
      <c r="BF191" s="178">
        <f>IF(N191="snížená",J191,0)</f>
        <v>0</v>
      </c>
      <c r="BG191" s="178">
        <f>IF(N191="zákl. přenesená",J191,0)</f>
        <v>0</v>
      </c>
      <c r="BH191" s="178">
        <f>IF(N191="sníž. přenesená",J191,0)</f>
        <v>0</v>
      </c>
      <c r="BI191" s="178">
        <f>IF(N191="nulová",J191,0)</f>
        <v>0</v>
      </c>
      <c r="BJ191" s="17" t="s">
        <v>39</v>
      </c>
      <c r="BK191" s="178">
        <f>ROUND(I191*H191,2)</f>
        <v>0</v>
      </c>
      <c r="BL191" s="17" t="s">
        <v>147</v>
      </c>
      <c r="BM191" s="17" t="s">
        <v>680</v>
      </c>
    </row>
    <row r="192" spans="2:47" s="1" customFormat="1" ht="40.5">
      <c r="B192" s="34"/>
      <c r="D192" s="189" t="s">
        <v>155</v>
      </c>
      <c r="F192" s="190" t="s">
        <v>589</v>
      </c>
      <c r="I192" s="138"/>
      <c r="L192" s="34"/>
      <c r="M192" s="63"/>
      <c r="N192" s="35"/>
      <c r="O192" s="35"/>
      <c r="P192" s="35"/>
      <c r="Q192" s="35"/>
      <c r="R192" s="35"/>
      <c r="S192" s="35"/>
      <c r="T192" s="64"/>
      <c r="AT192" s="17" t="s">
        <v>155</v>
      </c>
      <c r="AU192" s="17" t="s">
        <v>148</v>
      </c>
    </row>
    <row r="193" spans="2:47" s="1" customFormat="1" ht="121.5">
      <c r="B193" s="34"/>
      <c r="D193" s="189" t="s">
        <v>163</v>
      </c>
      <c r="F193" s="192" t="s">
        <v>590</v>
      </c>
      <c r="I193" s="138"/>
      <c r="L193" s="34"/>
      <c r="M193" s="63"/>
      <c r="N193" s="35"/>
      <c r="O193" s="35"/>
      <c r="P193" s="35"/>
      <c r="Q193" s="35"/>
      <c r="R193" s="35"/>
      <c r="S193" s="35"/>
      <c r="T193" s="64"/>
      <c r="AT193" s="17" t="s">
        <v>163</v>
      </c>
      <c r="AU193" s="17" t="s">
        <v>148</v>
      </c>
    </row>
    <row r="194" spans="2:63" s="10" customFormat="1" ht="29.25" customHeight="1">
      <c r="B194" s="150"/>
      <c r="D194" s="151" t="s">
        <v>74</v>
      </c>
      <c r="E194" s="161" t="s">
        <v>213</v>
      </c>
      <c r="F194" s="161" t="s">
        <v>288</v>
      </c>
      <c r="I194" s="153"/>
      <c r="J194" s="162">
        <f>BK194</f>
        <v>0</v>
      </c>
      <c r="L194" s="150"/>
      <c r="M194" s="155"/>
      <c r="N194" s="156"/>
      <c r="O194" s="156"/>
      <c r="P194" s="157">
        <f>P195+P205+P209</f>
        <v>0</v>
      </c>
      <c r="Q194" s="156"/>
      <c r="R194" s="157">
        <f>R195+R205+R209</f>
        <v>20.612465</v>
      </c>
      <c r="S194" s="156"/>
      <c r="T194" s="158">
        <f>T195+T205+T209</f>
        <v>0</v>
      </c>
      <c r="AR194" s="151" t="s">
        <v>39</v>
      </c>
      <c r="AT194" s="159" t="s">
        <v>74</v>
      </c>
      <c r="AU194" s="159" t="s">
        <v>39</v>
      </c>
      <c r="AY194" s="151" t="s">
        <v>139</v>
      </c>
      <c r="BK194" s="160">
        <f>BK195+BK205+BK209</f>
        <v>0</v>
      </c>
    </row>
    <row r="195" spans="2:63" s="10" customFormat="1" ht="14.25" customHeight="1">
      <c r="B195" s="150"/>
      <c r="D195" s="163" t="s">
        <v>74</v>
      </c>
      <c r="E195" s="164" t="s">
        <v>289</v>
      </c>
      <c r="F195" s="164" t="s">
        <v>290</v>
      </c>
      <c r="I195" s="153"/>
      <c r="J195" s="165">
        <f>BK195</f>
        <v>0</v>
      </c>
      <c r="L195" s="150"/>
      <c r="M195" s="155"/>
      <c r="N195" s="156"/>
      <c r="O195" s="156"/>
      <c r="P195" s="157">
        <f>SUM(P196:P204)</f>
        <v>0</v>
      </c>
      <c r="Q195" s="156"/>
      <c r="R195" s="157">
        <f>SUM(R196:R204)</f>
        <v>6.584465</v>
      </c>
      <c r="S195" s="156"/>
      <c r="T195" s="158">
        <f>SUM(T196:T204)</f>
        <v>0</v>
      </c>
      <c r="AR195" s="151" t="s">
        <v>39</v>
      </c>
      <c r="AT195" s="159" t="s">
        <v>74</v>
      </c>
      <c r="AU195" s="159" t="s">
        <v>83</v>
      </c>
      <c r="AY195" s="151" t="s">
        <v>139</v>
      </c>
      <c r="BK195" s="160">
        <f>SUM(BK196:BK204)</f>
        <v>0</v>
      </c>
    </row>
    <row r="196" spans="2:65" s="1" customFormat="1" ht="22.5" customHeight="1">
      <c r="B196" s="166"/>
      <c r="C196" s="167" t="s">
        <v>318</v>
      </c>
      <c r="D196" s="167" t="s">
        <v>143</v>
      </c>
      <c r="E196" s="168" t="s">
        <v>292</v>
      </c>
      <c r="F196" s="169" t="s">
        <v>293</v>
      </c>
      <c r="G196" s="170" t="s">
        <v>172</v>
      </c>
      <c r="H196" s="171">
        <v>55.1</v>
      </c>
      <c r="I196" s="172"/>
      <c r="J196" s="173">
        <f>ROUND(I196*H196,2)</f>
        <v>0</v>
      </c>
      <c r="K196" s="169" t="s">
        <v>160</v>
      </c>
      <c r="L196" s="34"/>
      <c r="M196" s="174" t="s">
        <v>21</v>
      </c>
      <c r="N196" s="175" t="s">
        <v>46</v>
      </c>
      <c r="O196" s="35"/>
      <c r="P196" s="176">
        <f>O196*H196</f>
        <v>0</v>
      </c>
      <c r="Q196" s="176">
        <v>0.10095</v>
      </c>
      <c r="R196" s="176">
        <f>Q196*H196</f>
        <v>5.562345</v>
      </c>
      <c r="S196" s="176">
        <v>0</v>
      </c>
      <c r="T196" s="177">
        <f>S196*H196</f>
        <v>0</v>
      </c>
      <c r="AR196" s="17" t="s">
        <v>147</v>
      </c>
      <c r="AT196" s="17" t="s">
        <v>143</v>
      </c>
      <c r="AU196" s="17" t="s">
        <v>148</v>
      </c>
      <c r="AY196" s="17" t="s">
        <v>139</v>
      </c>
      <c r="BE196" s="178">
        <f>IF(N196="základní",J196,0)</f>
        <v>0</v>
      </c>
      <c r="BF196" s="178">
        <f>IF(N196="snížená",J196,0)</f>
        <v>0</v>
      </c>
      <c r="BG196" s="178">
        <f>IF(N196="zákl. přenesená",J196,0)</f>
        <v>0</v>
      </c>
      <c r="BH196" s="178">
        <f>IF(N196="sníž. přenesená",J196,0)</f>
        <v>0</v>
      </c>
      <c r="BI196" s="178">
        <f>IF(N196="nulová",J196,0)</f>
        <v>0</v>
      </c>
      <c r="BJ196" s="17" t="s">
        <v>39</v>
      </c>
      <c r="BK196" s="178">
        <f>ROUND(I196*H196,2)</f>
        <v>0</v>
      </c>
      <c r="BL196" s="17" t="s">
        <v>147</v>
      </c>
      <c r="BM196" s="17" t="s">
        <v>681</v>
      </c>
    </row>
    <row r="197" spans="2:47" s="1" customFormat="1" ht="13.5">
      <c r="B197" s="34"/>
      <c r="D197" s="189" t="s">
        <v>155</v>
      </c>
      <c r="F197" s="190" t="s">
        <v>293</v>
      </c>
      <c r="I197" s="138"/>
      <c r="L197" s="34"/>
      <c r="M197" s="63"/>
      <c r="N197" s="35"/>
      <c r="O197" s="35"/>
      <c r="P197" s="35"/>
      <c r="Q197" s="35"/>
      <c r="R197" s="35"/>
      <c r="S197" s="35"/>
      <c r="T197" s="64"/>
      <c r="AT197" s="17" t="s">
        <v>155</v>
      </c>
      <c r="AU197" s="17" t="s">
        <v>148</v>
      </c>
    </row>
    <row r="198" spans="2:51" s="11" customFormat="1" ht="13.5">
      <c r="B198" s="179"/>
      <c r="D198" s="180" t="s">
        <v>150</v>
      </c>
      <c r="E198" s="181" t="s">
        <v>21</v>
      </c>
      <c r="F198" s="182" t="s">
        <v>682</v>
      </c>
      <c r="H198" s="183">
        <v>55.1</v>
      </c>
      <c r="I198" s="184"/>
      <c r="L198" s="179"/>
      <c r="M198" s="185"/>
      <c r="N198" s="186"/>
      <c r="O198" s="186"/>
      <c r="P198" s="186"/>
      <c r="Q198" s="186"/>
      <c r="R198" s="186"/>
      <c r="S198" s="186"/>
      <c r="T198" s="187"/>
      <c r="AT198" s="188" t="s">
        <v>150</v>
      </c>
      <c r="AU198" s="188" t="s">
        <v>148</v>
      </c>
      <c r="AV198" s="11" t="s">
        <v>83</v>
      </c>
      <c r="AW198" s="11" t="s">
        <v>38</v>
      </c>
      <c r="AX198" s="11" t="s">
        <v>39</v>
      </c>
      <c r="AY198" s="188" t="s">
        <v>139</v>
      </c>
    </row>
    <row r="199" spans="2:65" s="1" customFormat="1" ht="22.5" customHeight="1">
      <c r="B199" s="166"/>
      <c r="C199" s="216" t="s">
        <v>325</v>
      </c>
      <c r="D199" s="216" t="s">
        <v>296</v>
      </c>
      <c r="E199" s="217" t="s">
        <v>297</v>
      </c>
      <c r="F199" s="218" t="s">
        <v>298</v>
      </c>
      <c r="G199" s="219" t="s">
        <v>299</v>
      </c>
      <c r="H199" s="220">
        <v>72</v>
      </c>
      <c r="I199" s="221"/>
      <c r="J199" s="222">
        <f>ROUND(I199*H199,2)</f>
        <v>0</v>
      </c>
      <c r="K199" s="218" t="s">
        <v>160</v>
      </c>
      <c r="L199" s="223"/>
      <c r="M199" s="224" t="s">
        <v>21</v>
      </c>
      <c r="N199" s="225" t="s">
        <v>46</v>
      </c>
      <c r="O199" s="35"/>
      <c r="P199" s="176">
        <f>O199*H199</f>
        <v>0</v>
      </c>
      <c r="Q199" s="176">
        <v>0.011</v>
      </c>
      <c r="R199" s="176">
        <f>Q199*H199</f>
        <v>0.7919999999999999</v>
      </c>
      <c r="S199" s="176">
        <v>0</v>
      </c>
      <c r="T199" s="177">
        <f>S199*H199</f>
        <v>0</v>
      </c>
      <c r="AR199" s="17" t="s">
        <v>204</v>
      </c>
      <c r="AT199" s="17" t="s">
        <v>296</v>
      </c>
      <c r="AU199" s="17" t="s">
        <v>148</v>
      </c>
      <c r="AY199" s="17" t="s">
        <v>139</v>
      </c>
      <c r="BE199" s="178">
        <f>IF(N199="základní",J199,0)</f>
        <v>0</v>
      </c>
      <c r="BF199" s="178">
        <f>IF(N199="snížená",J199,0)</f>
        <v>0</v>
      </c>
      <c r="BG199" s="178">
        <f>IF(N199="zákl. přenesená",J199,0)</f>
        <v>0</v>
      </c>
      <c r="BH199" s="178">
        <f>IF(N199="sníž. přenesená",J199,0)</f>
        <v>0</v>
      </c>
      <c r="BI199" s="178">
        <f>IF(N199="nulová",J199,0)</f>
        <v>0</v>
      </c>
      <c r="BJ199" s="17" t="s">
        <v>39</v>
      </c>
      <c r="BK199" s="178">
        <f>ROUND(I199*H199,2)</f>
        <v>0</v>
      </c>
      <c r="BL199" s="17" t="s">
        <v>147</v>
      </c>
      <c r="BM199" s="17" t="s">
        <v>683</v>
      </c>
    </row>
    <row r="200" spans="2:47" s="1" customFormat="1" ht="13.5">
      <c r="B200" s="34"/>
      <c r="D200" s="189" t="s">
        <v>155</v>
      </c>
      <c r="F200" s="190" t="s">
        <v>301</v>
      </c>
      <c r="I200" s="138"/>
      <c r="L200" s="34"/>
      <c r="M200" s="63"/>
      <c r="N200" s="35"/>
      <c r="O200" s="35"/>
      <c r="P200" s="35"/>
      <c r="Q200" s="35"/>
      <c r="R200" s="35"/>
      <c r="S200" s="35"/>
      <c r="T200" s="64"/>
      <c r="AT200" s="17" t="s">
        <v>155</v>
      </c>
      <c r="AU200" s="17" t="s">
        <v>148</v>
      </c>
    </row>
    <row r="201" spans="2:51" s="11" customFormat="1" ht="13.5">
      <c r="B201" s="179"/>
      <c r="D201" s="180" t="s">
        <v>150</v>
      </c>
      <c r="E201" s="181" t="s">
        <v>21</v>
      </c>
      <c r="F201" s="182" t="s">
        <v>684</v>
      </c>
      <c r="H201" s="183">
        <v>72</v>
      </c>
      <c r="I201" s="184"/>
      <c r="L201" s="179"/>
      <c r="M201" s="185"/>
      <c r="N201" s="186"/>
      <c r="O201" s="186"/>
      <c r="P201" s="186"/>
      <c r="Q201" s="186"/>
      <c r="R201" s="186"/>
      <c r="S201" s="186"/>
      <c r="T201" s="187"/>
      <c r="AT201" s="188" t="s">
        <v>150</v>
      </c>
      <c r="AU201" s="188" t="s">
        <v>148</v>
      </c>
      <c r="AV201" s="11" t="s">
        <v>83</v>
      </c>
      <c r="AW201" s="11" t="s">
        <v>38</v>
      </c>
      <c r="AX201" s="11" t="s">
        <v>39</v>
      </c>
      <c r="AY201" s="188" t="s">
        <v>139</v>
      </c>
    </row>
    <row r="202" spans="2:65" s="1" customFormat="1" ht="22.5" customHeight="1">
      <c r="B202" s="166"/>
      <c r="C202" s="216" t="s">
        <v>246</v>
      </c>
      <c r="D202" s="216" t="s">
        <v>296</v>
      </c>
      <c r="E202" s="217" t="s">
        <v>685</v>
      </c>
      <c r="F202" s="218" t="s">
        <v>686</v>
      </c>
      <c r="G202" s="219" t="s">
        <v>299</v>
      </c>
      <c r="H202" s="220">
        <v>20.92</v>
      </c>
      <c r="I202" s="221"/>
      <c r="J202" s="222">
        <f>ROUND(I202*H202,2)</f>
        <v>0</v>
      </c>
      <c r="K202" s="218" t="s">
        <v>21</v>
      </c>
      <c r="L202" s="223"/>
      <c r="M202" s="224" t="s">
        <v>21</v>
      </c>
      <c r="N202" s="225" t="s">
        <v>46</v>
      </c>
      <c r="O202" s="35"/>
      <c r="P202" s="176">
        <f>O202*H202</f>
        <v>0</v>
      </c>
      <c r="Q202" s="176">
        <v>0.011</v>
      </c>
      <c r="R202" s="176">
        <f>Q202*H202</f>
        <v>0.23012000000000002</v>
      </c>
      <c r="S202" s="176">
        <v>0</v>
      </c>
      <c r="T202" s="177">
        <f>S202*H202</f>
        <v>0</v>
      </c>
      <c r="AR202" s="17" t="s">
        <v>204</v>
      </c>
      <c r="AT202" s="17" t="s">
        <v>296</v>
      </c>
      <c r="AU202" s="17" t="s">
        <v>148</v>
      </c>
      <c r="AY202" s="17" t="s">
        <v>139</v>
      </c>
      <c r="BE202" s="178">
        <f>IF(N202="základní",J202,0)</f>
        <v>0</v>
      </c>
      <c r="BF202" s="178">
        <f>IF(N202="snížená",J202,0)</f>
        <v>0</v>
      </c>
      <c r="BG202" s="178">
        <f>IF(N202="zákl. přenesená",J202,0)</f>
        <v>0</v>
      </c>
      <c r="BH202" s="178">
        <f>IF(N202="sníž. přenesená",J202,0)</f>
        <v>0</v>
      </c>
      <c r="BI202" s="178">
        <f>IF(N202="nulová",J202,0)</f>
        <v>0</v>
      </c>
      <c r="BJ202" s="17" t="s">
        <v>39</v>
      </c>
      <c r="BK202" s="178">
        <f>ROUND(I202*H202,2)</f>
        <v>0</v>
      </c>
      <c r="BL202" s="17" t="s">
        <v>147</v>
      </c>
      <c r="BM202" s="17" t="s">
        <v>687</v>
      </c>
    </row>
    <row r="203" spans="2:47" s="1" customFormat="1" ht="13.5">
      <c r="B203" s="34"/>
      <c r="D203" s="189" t="s">
        <v>155</v>
      </c>
      <c r="F203" s="190" t="s">
        <v>686</v>
      </c>
      <c r="I203" s="138"/>
      <c r="L203" s="34"/>
      <c r="M203" s="63"/>
      <c r="N203" s="35"/>
      <c r="O203" s="35"/>
      <c r="P203" s="35"/>
      <c r="Q203" s="35"/>
      <c r="R203" s="35"/>
      <c r="S203" s="35"/>
      <c r="T203" s="64"/>
      <c r="AT203" s="17" t="s">
        <v>155</v>
      </c>
      <c r="AU203" s="17" t="s">
        <v>148</v>
      </c>
    </row>
    <row r="204" spans="2:51" s="11" customFormat="1" ht="13.5">
      <c r="B204" s="179"/>
      <c r="D204" s="189" t="s">
        <v>150</v>
      </c>
      <c r="E204" s="188" t="s">
        <v>21</v>
      </c>
      <c r="F204" s="193" t="s">
        <v>688</v>
      </c>
      <c r="H204" s="194">
        <v>20.92</v>
      </c>
      <c r="I204" s="184"/>
      <c r="L204" s="179"/>
      <c r="M204" s="185"/>
      <c r="N204" s="186"/>
      <c r="O204" s="186"/>
      <c r="P204" s="186"/>
      <c r="Q204" s="186"/>
      <c r="R204" s="186"/>
      <c r="S204" s="186"/>
      <c r="T204" s="187"/>
      <c r="AT204" s="188" t="s">
        <v>150</v>
      </c>
      <c r="AU204" s="188" t="s">
        <v>148</v>
      </c>
      <c r="AV204" s="11" t="s">
        <v>83</v>
      </c>
      <c r="AW204" s="11" t="s">
        <v>38</v>
      </c>
      <c r="AX204" s="11" t="s">
        <v>39</v>
      </c>
      <c r="AY204" s="188" t="s">
        <v>139</v>
      </c>
    </row>
    <row r="205" spans="2:63" s="10" customFormat="1" ht="21.75" customHeight="1">
      <c r="B205" s="150"/>
      <c r="D205" s="163" t="s">
        <v>74</v>
      </c>
      <c r="E205" s="164" t="s">
        <v>689</v>
      </c>
      <c r="F205" s="164" t="s">
        <v>690</v>
      </c>
      <c r="I205" s="153"/>
      <c r="J205" s="165">
        <f>BK205</f>
        <v>0</v>
      </c>
      <c r="L205" s="150"/>
      <c r="M205" s="155"/>
      <c r="N205" s="156"/>
      <c r="O205" s="156"/>
      <c r="P205" s="157">
        <f>SUM(P206:P208)</f>
        <v>0</v>
      </c>
      <c r="Q205" s="156"/>
      <c r="R205" s="157">
        <f>SUM(R206:R208)</f>
        <v>14.028</v>
      </c>
      <c r="S205" s="156"/>
      <c r="T205" s="158">
        <f>SUM(T206:T208)</f>
        <v>0</v>
      </c>
      <c r="AR205" s="151" t="s">
        <v>39</v>
      </c>
      <c r="AT205" s="159" t="s">
        <v>74</v>
      </c>
      <c r="AU205" s="159" t="s">
        <v>83</v>
      </c>
      <c r="AY205" s="151" t="s">
        <v>139</v>
      </c>
      <c r="BK205" s="160">
        <f>SUM(BK206:BK208)</f>
        <v>0</v>
      </c>
    </row>
    <row r="206" spans="2:65" s="1" customFormat="1" ht="22.5" customHeight="1">
      <c r="B206" s="166"/>
      <c r="C206" s="167" t="s">
        <v>336</v>
      </c>
      <c r="D206" s="167" t="s">
        <v>143</v>
      </c>
      <c r="E206" s="168" t="s">
        <v>691</v>
      </c>
      <c r="F206" s="169" t="s">
        <v>692</v>
      </c>
      <c r="G206" s="170" t="s">
        <v>182</v>
      </c>
      <c r="H206" s="171">
        <v>8.4</v>
      </c>
      <c r="I206" s="172"/>
      <c r="J206" s="173">
        <f>ROUND(I206*H206,2)</f>
        <v>0</v>
      </c>
      <c r="K206" s="169" t="s">
        <v>21</v>
      </c>
      <c r="L206" s="34"/>
      <c r="M206" s="174" t="s">
        <v>21</v>
      </c>
      <c r="N206" s="175" t="s">
        <v>46</v>
      </c>
      <c r="O206" s="35"/>
      <c r="P206" s="176">
        <f>O206*H206</f>
        <v>0</v>
      </c>
      <c r="Q206" s="176">
        <v>1.67</v>
      </c>
      <c r="R206" s="176">
        <f>Q206*H206</f>
        <v>14.028</v>
      </c>
      <c r="S206" s="176">
        <v>0</v>
      </c>
      <c r="T206" s="177">
        <f>S206*H206</f>
        <v>0</v>
      </c>
      <c r="AR206" s="17" t="s">
        <v>147</v>
      </c>
      <c r="AT206" s="17" t="s">
        <v>143</v>
      </c>
      <c r="AU206" s="17" t="s">
        <v>148</v>
      </c>
      <c r="AY206" s="17" t="s">
        <v>139</v>
      </c>
      <c r="BE206" s="178">
        <f>IF(N206="základní",J206,0)</f>
        <v>0</v>
      </c>
      <c r="BF206" s="178">
        <f>IF(N206="snížená",J206,0)</f>
        <v>0</v>
      </c>
      <c r="BG206" s="178">
        <f>IF(N206="zákl. přenesená",J206,0)</f>
        <v>0</v>
      </c>
      <c r="BH206" s="178">
        <f>IF(N206="sníž. přenesená",J206,0)</f>
        <v>0</v>
      </c>
      <c r="BI206" s="178">
        <f>IF(N206="nulová",J206,0)</f>
        <v>0</v>
      </c>
      <c r="BJ206" s="17" t="s">
        <v>39</v>
      </c>
      <c r="BK206" s="178">
        <f>ROUND(I206*H206,2)</f>
        <v>0</v>
      </c>
      <c r="BL206" s="17" t="s">
        <v>147</v>
      </c>
      <c r="BM206" s="17" t="s">
        <v>693</v>
      </c>
    </row>
    <row r="207" spans="2:47" s="1" customFormat="1" ht="13.5">
      <c r="B207" s="34"/>
      <c r="D207" s="189" t="s">
        <v>155</v>
      </c>
      <c r="F207" s="190" t="s">
        <v>692</v>
      </c>
      <c r="I207" s="138"/>
      <c r="L207" s="34"/>
      <c r="M207" s="63"/>
      <c r="N207" s="35"/>
      <c r="O207" s="35"/>
      <c r="P207" s="35"/>
      <c r="Q207" s="35"/>
      <c r="R207" s="35"/>
      <c r="S207" s="35"/>
      <c r="T207" s="64"/>
      <c r="AT207" s="17" t="s">
        <v>155</v>
      </c>
      <c r="AU207" s="17" t="s">
        <v>148</v>
      </c>
    </row>
    <row r="208" spans="2:51" s="11" customFormat="1" ht="13.5">
      <c r="B208" s="179"/>
      <c r="D208" s="189" t="s">
        <v>150</v>
      </c>
      <c r="E208" s="188" t="s">
        <v>21</v>
      </c>
      <c r="F208" s="193" t="s">
        <v>694</v>
      </c>
      <c r="H208" s="194">
        <v>8.4</v>
      </c>
      <c r="I208" s="184"/>
      <c r="L208" s="179"/>
      <c r="M208" s="185"/>
      <c r="N208" s="186"/>
      <c r="O208" s="186"/>
      <c r="P208" s="186"/>
      <c r="Q208" s="186"/>
      <c r="R208" s="186"/>
      <c r="S208" s="186"/>
      <c r="T208" s="187"/>
      <c r="AT208" s="188" t="s">
        <v>150</v>
      </c>
      <c r="AU208" s="188" t="s">
        <v>148</v>
      </c>
      <c r="AV208" s="11" t="s">
        <v>83</v>
      </c>
      <c r="AW208" s="11" t="s">
        <v>38</v>
      </c>
      <c r="AX208" s="11" t="s">
        <v>39</v>
      </c>
      <c r="AY208" s="188" t="s">
        <v>139</v>
      </c>
    </row>
    <row r="209" spans="2:63" s="10" customFormat="1" ht="21.75" customHeight="1">
      <c r="B209" s="150"/>
      <c r="D209" s="163" t="s">
        <v>74</v>
      </c>
      <c r="E209" s="164" t="s">
        <v>341</v>
      </c>
      <c r="F209" s="164" t="s">
        <v>342</v>
      </c>
      <c r="I209" s="153"/>
      <c r="J209" s="165">
        <f>BK209</f>
        <v>0</v>
      </c>
      <c r="L209" s="150"/>
      <c r="M209" s="155"/>
      <c r="N209" s="156"/>
      <c r="O209" s="156"/>
      <c r="P209" s="157">
        <f>SUM(P210:P234)</f>
        <v>0</v>
      </c>
      <c r="Q209" s="156"/>
      <c r="R209" s="157">
        <f>SUM(R210:R234)</f>
        <v>0</v>
      </c>
      <c r="S209" s="156"/>
      <c r="T209" s="158">
        <f>SUM(T210:T234)</f>
        <v>0</v>
      </c>
      <c r="AR209" s="151" t="s">
        <v>39</v>
      </c>
      <c r="AT209" s="159" t="s">
        <v>74</v>
      </c>
      <c r="AU209" s="159" t="s">
        <v>83</v>
      </c>
      <c r="AY209" s="151" t="s">
        <v>139</v>
      </c>
      <c r="BK209" s="160">
        <f>SUM(BK210:BK234)</f>
        <v>0</v>
      </c>
    </row>
    <row r="210" spans="2:65" s="1" customFormat="1" ht="22.5" customHeight="1">
      <c r="B210" s="166"/>
      <c r="C210" s="167" t="s">
        <v>343</v>
      </c>
      <c r="D210" s="167" t="s">
        <v>143</v>
      </c>
      <c r="E210" s="168" t="s">
        <v>344</v>
      </c>
      <c r="F210" s="169" t="s">
        <v>345</v>
      </c>
      <c r="G210" s="170" t="s">
        <v>221</v>
      </c>
      <c r="H210" s="171">
        <v>22.944</v>
      </c>
      <c r="I210" s="172"/>
      <c r="J210" s="173">
        <f>ROUND(I210*H210,2)</f>
        <v>0</v>
      </c>
      <c r="K210" s="169" t="s">
        <v>160</v>
      </c>
      <c r="L210" s="34"/>
      <c r="M210" s="174" t="s">
        <v>21</v>
      </c>
      <c r="N210" s="175" t="s">
        <v>46</v>
      </c>
      <c r="O210" s="35"/>
      <c r="P210" s="176">
        <f>O210*H210</f>
        <v>0</v>
      </c>
      <c r="Q210" s="176">
        <v>0</v>
      </c>
      <c r="R210" s="176">
        <f>Q210*H210</f>
        <v>0</v>
      </c>
      <c r="S210" s="176">
        <v>0</v>
      </c>
      <c r="T210" s="177">
        <f>S210*H210</f>
        <v>0</v>
      </c>
      <c r="AR210" s="17" t="s">
        <v>147</v>
      </c>
      <c r="AT210" s="17" t="s">
        <v>143</v>
      </c>
      <c r="AU210" s="17" t="s">
        <v>148</v>
      </c>
      <c r="AY210" s="17" t="s">
        <v>139</v>
      </c>
      <c r="BE210" s="178">
        <f>IF(N210="základní",J210,0)</f>
        <v>0</v>
      </c>
      <c r="BF210" s="178">
        <f>IF(N210="snížená",J210,0)</f>
        <v>0</v>
      </c>
      <c r="BG210" s="178">
        <f>IF(N210="zákl. přenesená",J210,0)</f>
        <v>0</v>
      </c>
      <c r="BH210" s="178">
        <f>IF(N210="sníž. přenesená",J210,0)</f>
        <v>0</v>
      </c>
      <c r="BI210" s="178">
        <f>IF(N210="nulová",J210,0)</f>
        <v>0</v>
      </c>
      <c r="BJ210" s="17" t="s">
        <v>39</v>
      </c>
      <c r="BK210" s="178">
        <f>ROUND(I210*H210,2)</f>
        <v>0</v>
      </c>
      <c r="BL210" s="17" t="s">
        <v>147</v>
      </c>
      <c r="BM210" s="17" t="s">
        <v>695</v>
      </c>
    </row>
    <row r="211" spans="2:47" s="1" customFormat="1" ht="27">
      <c r="B211" s="34"/>
      <c r="D211" s="180" t="s">
        <v>155</v>
      </c>
      <c r="F211" s="215" t="s">
        <v>347</v>
      </c>
      <c r="I211" s="138"/>
      <c r="L211" s="34"/>
      <c r="M211" s="63"/>
      <c r="N211" s="35"/>
      <c r="O211" s="35"/>
      <c r="P211" s="35"/>
      <c r="Q211" s="35"/>
      <c r="R211" s="35"/>
      <c r="S211" s="35"/>
      <c r="T211" s="64"/>
      <c r="AT211" s="17" t="s">
        <v>155</v>
      </c>
      <c r="AU211" s="17" t="s">
        <v>148</v>
      </c>
    </row>
    <row r="212" spans="2:65" s="1" customFormat="1" ht="22.5" customHeight="1">
      <c r="B212" s="166"/>
      <c r="C212" s="167" t="s">
        <v>348</v>
      </c>
      <c r="D212" s="167" t="s">
        <v>143</v>
      </c>
      <c r="E212" s="168" t="s">
        <v>349</v>
      </c>
      <c r="F212" s="169" t="s">
        <v>350</v>
      </c>
      <c r="G212" s="170" t="s">
        <v>221</v>
      </c>
      <c r="H212" s="171">
        <v>137.664</v>
      </c>
      <c r="I212" s="172"/>
      <c r="J212" s="173">
        <f>ROUND(I212*H212,2)</f>
        <v>0</v>
      </c>
      <c r="K212" s="169" t="s">
        <v>160</v>
      </c>
      <c r="L212" s="34"/>
      <c r="M212" s="174" t="s">
        <v>21</v>
      </c>
      <c r="N212" s="175" t="s">
        <v>46</v>
      </c>
      <c r="O212" s="35"/>
      <c r="P212" s="176">
        <f>O212*H212</f>
        <v>0</v>
      </c>
      <c r="Q212" s="176">
        <v>0</v>
      </c>
      <c r="R212" s="176">
        <f>Q212*H212</f>
        <v>0</v>
      </c>
      <c r="S212" s="176">
        <v>0</v>
      </c>
      <c r="T212" s="177">
        <f>S212*H212</f>
        <v>0</v>
      </c>
      <c r="AR212" s="17" t="s">
        <v>147</v>
      </c>
      <c r="AT212" s="17" t="s">
        <v>143</v>
      </c>
      <c r="AU212" s="17" t="s">
        <v>148</v>
      </c>
      <c r="AY212" s="17" t="s">
        <v>139</v>
      </c>
      <c r="BE212" s="178">
        <f>IF(N212="základní",J212,0)</f>
        <v>0</v>
      </c>
      <c r="BF212" s="178">
        <f>IF(N212="snížená",J212,0)</f>
        <v>0</v>
      </c>
      <c r="BG212" s="178">
        <f>IF(N212="zákl. přenesená",J212,0)</f>
        <v>0</v>
      </c>
      <c r="BH212" s="178">
        <f>IF(N212="sníž. přenesená",J212,0)</f>
        <v>0</v>
      </c>
      <c r="BI212" s="178">
        <f>IF(N212="nulová",J212,0)</f>
        <v>0</v>
      </c>
      <c r="BJ212" s="17" t="s">
        <v>39</v>
      </c>
      <c r="BK212" s="178">
        <f>ROUND(I212*H212,2)</f>
        <v>0</v>
      </c>
      <c r="BL212" s="17" t="s">
        <v>147</v>
      </c>
      <c r="BM212" s="17" t="s">
        <v>696</v>
      </c>
    </row>
    <row r="213" spans="2:47" s="1" customFormat="1" ht="27">
      <c r="B213" s="34"/>
      <c r="D213" s="189" t="s">
        <v>155</v>
      </c>
      <c r="F213" s="190" t="s">
        <v>352</v>
      </c>
      <c r="I213" s="138"/>
      <c r="L213" s="34"/>
      <c r="M213" s="63"/>
      <c r="N213" s="35"/>
      <c r="O213" s="35"/>
      <c r="P213" s="35"/>
      <c r="Q213" s="35"/>
      <c r="R213" s="35"/>
      <c r="S213" s="35"/>
      <c r="T213" s="64"/>
      <c r="AT213" s="17" t="s">
        <v>155</v>
      </c>
      <c r="AU213" s="17" t="s">
        <v>148</v>
      </c>
    </row>
    <row r="214" spans="2:51" s="11" customFormat="1" ht="13.5">
      <c r="B214" s="179"/>
      <c r="D214" s="180" t="s">
        <v>150</v>
      </c>
      <c r="E214" s="181" t="s">
        <v>21</v>
      </c>
      <c r="F214" s="182" t="s">
        <v>697</v>
      </c>
      <c r="H214" s="183">
        <v>137.664</v>
      </c>
      <c r="I214" s="184"/>
      <c r="L214" s="179"/>
      <c r="M214" s="185"/>
      <c r="N214" s="186"/>
      <c r="O214" s="186"/>
      <c r="P214" s="186"/>
      <c r="Q214" s="186"/>
      <c r="R214" s="186"/>
      <c r="S214" s="186"/>
      <c r="T214" s="187"/>
      <c r="AT214" s="188" t="s">
        <v>150</v>
      </c>
      <c r="AU214" s="188" t="s">
        <v>148</v>
      </c>
      <c r="AV214" s="11" t="s">
        <v>83</v>
      </c>
      <c r="AW214" s="11" t="s">
        <v>38</v>
      </c>
      <c r="AX214" s="11" t="s">
        <v>39</v>
      </c>
      <c r="AY214" s="188" t="s">
        <v>139</v>
      </c>
    </row>
    <row r="215" spans="2:65" s="1" customFormat="1" ht="22.5" customHeight="1">
      <c r="B215" s="166"/>
      <c r="C215" s="167" t="s">
        <v>354</v>
      </c>
      <c r="D215" s="167" t="s">
        <v>143</v>
      </c>
      <c r="E215" s="168" t="s">
        <v>355</v>
      </c>
      <c r="F215" s="169" t="s">
        <v>356</v>
      </c>
      <c r="G215" s="170" t="s">
        <v>221</v>
      </c>
      <c r="H215" s="171">
        <v>0.192</v>
      </c>
      <c r="I215" s="172"/>
      <c r="J215" s="173">
        <f>ROUND(I215*H215,2)</f>
        <v>0</v>
      </c>
      <c r="K215" s="169" t="s">
        <v>160</v>
      </c>
      <c r="L215" s="34"/>
      <c r="M215" s="174" t="s">
        <v>21</v>
      </c>
      <c r="N215" s="175" t="s">
        <v>46</v>
      </c>
      <c r="O215" s="35"/>
      <c r="P215" s="176">
        <f>O215*H215</f>
        <v>0</v>
      </c>
      <c r="Q215" s="176">
        <v>0</v>
      </c>
      <c r="R215" s="176">
        <f>Q215*H215</f>
        <v>0</v>
      </c>
      <c r="S215" s="176">
        <v>0</v>
      </c>
      <c r="T215" s="177">
        <f>S215*H215</f>
        <v>0</v>
      </c>
      <c r="AR215" s="17" t="s">
        <v>147</v>
      </c>
      <c r="AT215" s="17" t="s">
        <v>143</v>
      </c>
      <c r="AU215" s="17" t="s">
        <v>148</v>
      </c>
      <c r="AY215" s="17" t="s">
        <v>139</v>
      </c>
      <c r="BE215" s="178">
        <f>IF(N215="základní",J215,0)</f>
        <v>0</v>
      </c>
      <c r="BF215" s="178">
        <f>IF(N215="snížená",J215,0)</f>
        <v>0</v>
      </c>
      <c r="BG215" s="178">
        <f>IF(N215="zákl. přenesená",J215,0)</f>
        <v>0</v>
      </c>
      <c r="BH215" s="178">
        <f>IF(N215="sníž. přenesená",J215,0)</f>
        <v>0</v>
      </c>
      <c r="BI215" s="178">
        <f>IF(N215="nulová",J215,0)</f>
        <v>0</v>
      </c>
      <c r="BJ215" s="17" t="s">
        <v>39</v>
      </c>
      <c r="BK215" s="178">
        <f>ROUND(I215*H215,2)</f>
        <v>0</v>
      </c>
      <c r="BL215" s="17" t="s">
        <v>147</v>
      </c>
      <c r="BM215" s="17" t="s">
        <v>698</v>
      </c>
    </row>
    <row r="216" spans="2:47" s="1" customFormat="1" ht="27">
      <c r="B216" s="34"/>
      <c r="D216" s="189" t="s">
        <v>155</v>
      </c>
      <c r="F216" s="190" t="s">
        <v>358</v>
      </c>
      <c r="I216" s="138"/>
      <c r="L216" s="34"/>
      <c r="M216" s="63"/>
      <c r="N216" s="35"/>
      <c r="O216" s="35"/>
      <c r="P216" s="35"/>
      <c r="Q216" s="35"/>
      <c r="R216" s="35"/>
      <c r="S216" s="35"/>
      <c r="T216" s="64"/>
      <c r="AT216" s="17" t="s">
        <v>155</v>
      </c>
      <c r="AU216" s="17" t="s">
        <v>148</v>
      </c>
    </row>
    <row r="217" spans="2:47" s="1" customFormat="1" ht="94.5">
      <c r="B217" s="34"/>
      <c r="D217" s="180" t="s">
        <v>163</v>
      </c>
      <c r="F217" s="191" t="s">
        <v>359</v>
      </c>
      <c r="I217" s="138"/>
      <c r="L217" s="34"/>
      <c r="M217" s="63"/>
      <c r="N217" s="35"/>
      <c r="O217" s="35"/>
      <c r="P217" s="35"/>
      <c r="Q217" s="35"/>
      <c r="R217" s="35"/>
      <c r="S217" s="35"/>
      <c r="T217" s="64"/>
      <c r="AT217" s="17" t="s">
        <v>163</v>
      </c>
      <c r="AU217" s="17" t="s">
        <v>148</v>
      </c>
    </row>
    <row r="218" spans="2:65" s="1" customFormat="1" ht="22.5" customHeight="1">
      <c r="B218" s="166"/>
      <c r="C218" s="167" t="s">
        <v>360</v>
      </c>
      <c r="D218" s="167" t="s">
        <v>143</v>
      </c>
      <c r="E218" s="168" t="s">
        <v>361</v>
      </c>
      <c r="F218" s="169" t="s">
        <v>362</v>
      </c>
      <c r="G218" s="170" t="s">
        <v>221</v>
      </c>
      <c r="H218" s="171">
        <v>4.992</v>
      </c>
      <c r="I218" s="172"/>
      <c r="J218" s="173">
        <f>ROUND(I218*H218,2)</f>
        <v>0</v>
      </c>
      <c r="K218" s="169" t="s">
        <v>160</v>
      </c>
      <c r="L218" s="34"/>
      <c r="M218" s="174" t="s">
        <v>21</v>
      </c>
      <c r="N218" s="175" t="s">
        <v>46</v>
      </c>
      <c r="O218" s="35"/>
      <c r="P218" s="176">
        <f>O218*H218</f>
        <v>0</v>
      </c>
      <c r="Q218" s="176">
        <v>0</v>
      </c>
      <c r="R218" s="176">
        <f>Q218*H218</f>
        <v>0</v>
      </c>
      <c r="S218" s="176">
        <v>0</v>
      </c>
      <c r="T218" s="177">
        <f>S218*H218</f>
        <v>0</v>
      </c>
      <c r="AR218" s="17" t="s">
        <v>147</v>
      </c>
      <c r="AT218" s="17" t="s">
        <v>143</v>
      </c>
      <c r="AU218" s="17" t="s">
        <v>148</v>
      </c>
      <c r="AY218" s="17" t="s">
        <v>139</v>
      </c>
      <c r="BE218" s="178">
        <f>IF(N218="základní",J218,0)</f>
        <v>0</v>
      </c>
      <c r="BF218" s="178">
        <f>IF(N218="snížená",J218,0)</f>
        <v>0</v>
      </c>
      <c r="BG218" s="178">
        <f>IF(N218="zákl. přenesená",J218,0)</f>
        <v>0</v>
      </c>
      <c r="BH218" s="178">
        <f>IF(N218="sníž. přenesená",J218,0)</f>
        <v>0</v>
      </c>
      <c r="BI218" s="178">
        <f>IF(N218="nulová",J218,0)</f>
        <v>0</v>
      </c>
      <c r="BJ218" s="17" t="s">
        <v>39</v>
      </c>
      <c r="BK218" s="178">
        <f>ROUND(I218*H218,2)</f>
        <v>0</v>
      </c>
      <c r="BL218" s="17" t="s">
        <v>147</v>
      </c>
      <c r="BM218" s="17" t="s">
        <v>699</v>
      </c>
    </row>
    <row r="219" spans="2:47" s="1" customFormat="1" ht="27">
      <c r="B219" s="34"/>
      <c r="D219" s="189" t="s">
        <v>155</v>
      </c>
      <c r="F219" s="190" t="s">
        <v>352</v>
      </c>
      <c r="I219" s="138"/>
      <c r="L219" s="34"/>
      <c r="M219" s="63"/>
      <c r="N219" s="35"/>
      <c r="O219" s="35"/>
      <c r="P219" s="35"/>
      <c r="Q219" s="35"/>
      <c r="R219" s="35"/>
      <c r="S219" s="35"/>
      <c r="T219" s="64"/>
      <c r="AT219" s="17" t="s">
        <v>155</v>
      </c>
      <c r="AU219" s="17" t="s">
        <v>148</v>
      </c>
    </row>
    <row r="220" spans="2:47" s="1" customFormat="1" ht="94.5">
      <c r="B220" s="34"/>
      <c r="D220" s="189" t="s">
        <v>163</v>
      </c>
      <c r="F220" s="192" t="s">
        <v>359</v>
      </c>
      <c r="I220" s="138"/>
      <c r="L220" s="34"/>
      <c r="M220" s="63"/>
      <c r="N220" s="35"/>
      <c r="O220" s="35"/>
      <c r="P220" s="35"/>
      <c r="Q220" s="35"/>
      <c r="R220" s="35"/>
      <c r="S220" s="35"/>
      <c r="T220" s="64"/>
      <c r="AT220" s="17" t="s">
        <v>163</v>
      </c>
      <c r="AU220" s="17" t="s">
        <v>148</v>
      </c>
    </row>
    <row r="221" spans="2:51" s="11" customFormat="1" ht="13.5">
      <c r="B221" s="179"/>
      <c r="D221" s="180" t="s">
        <v>150</v>
      </c>
      <c r="E221" s="181" t="s">
        <v>21</v>
      </c>
      <c r="F221" s="182" t="s">
        <v>700</v>
      </c>
      <c r="H221" s="183">
        <v>4.992</v>
      </c>
      <c r="I221" s="184"/>
      <c r="L221" s="179"/>
      <c r="M221" s="185"/>
      <c r="N221" s="186"/>
      <c r="O221" s="186"/>
      <c r="P221" s="186"/>
      <c r="Q221" s="186"/>
      <c r="R221" s="186"/>
      <c r="S221" s="186"/>
      <c r="T221" s="187"/>
      <c r="AT221" s="188" t="s">
        <v>150</v>
      </c>
      <c r="AU221" s="188" t="s">
        <v>148</v>
      </c>
      <c r="AV221" s="11" t="s">
        <v>83</v>
      </c>
      <c r="AW221" s="11" t="s">
        <v>38</v>
      </c>
      <c r="AX221" s="11" t="s">
        <v>39</v>
      </c>
      <c r="AY221" s="188" t="s">
        <v>139</v>
      </c>
    </row>
    <row r="222" spans="2:65" s="1" customFormat="1" ht="22.5" customHeight="1">
      <c r="B222" s="166"/>
      <c r="C222" s="167" t="s">
        <v>365</v>
      </c>
      <c r="D222" s="167" t="s">
        <v>143</v>
      </c>
      <c r="E222" s="168" t="s">
        <v>366</v>
      </c>
      <c r="F222" s="169" t="s">
        <v>367</v>
      </c>
      <c r="G222" s="170" t="s">
        <v>221</v>
      </c>
      <c r="H222" s="171">
        <v>0.192</v>
      </c>
      <c r="I222" s="172"/>
      <c r="J222" s="173">
        <f>ROUND(I222*H222,2)</f>
        <v>0</v>
      </c>
      <c r="K222" s="169" t="s">
        <v>160</v>
      </c>
      <c r="L222" s="34"/>
      <c r="M222" s="174" t="s">
        <v>21</v>
      </c>
      <c r="N222" s="175" t="s">
        <v>46</v>
      </c>
      <c r="O222" s="35"/>
      <c r="P222" s="176">
        <f>O222*H222</f>
        <v>0</v>
      </c>
      <c r="Q222" s="176">
        <v>0</v>
      </c>
      <c r="R222" s="176">
        <f>Q222*H222</f>
        <v>0</v>
      </c>
      <c r="S222" s="176">
        <v>0</v>
      </c>
      <c r="T222" s="177">
        <f>S222*H222</f>
        <v>0</v>
      </c>
      <c r="AR222" s="17" t="s">
        <v>147</v>
      </c>
      <c r="AT222" s="17" t="s">
        <v>143</v>
      </c>
      <c r="AU222" s="17" t="s">
        <v>148</v>
      </c>
      <c r="AY222" s="17" t="s">
        <v>139</v>
      </c>
      <c r="BE222" s="178">
        <f>IF(N222="základní",J222,0)</f>
        <v>0</v>
      </c>
      <c r="BF222" s="178">
        <f>IF(N222="snížená",J222,0)</f>
        <v>0</v>
      </c>
      <c r="BG222" s="178">
        <f>IF(N222="zákl. přenesená",J222,0)</f>
        <v>0</v>
      </c>
      <c r="BH222" s="178">
        <f>IF(N222="sníž. přenesená",J222,0)</f>
        <v>0</v>
      </c>
      <c r="BI222" s="178">
        <f>IF(N222="nulová",J222,0)</f>
        <v>0</v>
      </c>
      <c r="BJ222" s="17" t="s">
        <v>39</v>
      </c>
      <c r="BK222" s="178">
        <f>ROUND(I222*H222,2)</f>
        <v>0</v>
      </c>
      <c r="BL222" s="17" t="s">
        <v>147</v>
      </c>
      <c r="BM222" s="17" t="s">
        <v>701</v>
      </c>
    </row>
    <row r="223" spans="2:47" s="1" customFormat="1" ht="13.5">
      <c r="B223" s="34"/>
      <c r="D223" s="180" t="s">
        <v>155</v>
      </c>
      <c r="F223" s="215" t="s">
        <v>369</v>
      </c>
      <c r="I223" s="138"/>
      <c r="L223" s="34"/>
      <c r="M223" s="63"/>
      <c r="N223" s="35"/>
      <c r="O223" s="35"/>
      <c r="P223" s="35"/>
      <c r="Q223" s="35"/>
      <c r="R223" s="35"/>
      <c r="S223" s="35"/>
      <c r="T223" s="64"/>
      <c r="AT223" s="17" t="s">
        <v>155</v>
      </c>
      <c r="AU223" s="17" t="s">
        <v>148</v>
      </c>
    </row>
    <row r="224" spans="2:65" s="1" customFormat="1" ht="22.5" customHeight="1">
      <c r="B224" s="166"/>
      <c r="C224" s="167" t="s">
        <v>370</v>
      </c>
      <c r="D224" s="167" t="s">
        <v>143</v>
      </c>
      <c r="E224" s="168" t="s">
        <v>383</v>
      </c>
      <c r="F224" s="169" t="s">
        <v>384</v>
      </c>
      <c r="G224" s="170" t="s">
        <v>221</v>
      </c>
      <c r="H224" s="171">
        <v>2.378</v>
      </c>
      <c r="I224" s="172"/>
      <c r="J224" s="173">
        <f>ROUND(I224*H224,2)</f>
        <v>0</v>
      </c>
      <c r="K224" s="169" t="s">
        <v>160</v>
      </c>
      <c r="L224" s="34"/>
      <c r="M224" s="174" t="s">
        <v>21</v>
      </c>
      <c r="N224" s="175" t="s">
        <v>46</v>
      </c>
      <c r="O224" s="35"/>
      <c r="P224" s="176">
        <f>O224*H224</f>
        <v>0</v>
      </c>
      <c r="Q224" s="176">
        <v>0</v>
      </c>
      <c r="R224" s="176">
        <f>Q224*H224</f>
        <v>0</v>
      </c>
      <c r="S224" s="176">
        <v>0</v>
      </c>
      <c r="T224" s="177">
        <f>S224*H224</f>
        <v>0</v>
      </c>
      <c r="AR224" s="17" t="s">
        <v>147</v>
      </c>
      <c r="AT224" s="17" t="s">
        <v>143</v>
      </c>
      <c r="AU224" s="17" t="s">
        <v>148</v>
      </c>
      <c r="AY224" s="17" t="s">
        <v>139</v>
      </c>
      <c r="BE224" s="178">
        <f>IF(N224="základní",J224,0)</f>
        <v>0</v>
      </c>
      <c r="BF224" s="178">
        <f>IF(N224="snížená",J224,0)</f>
        <v>0</v>
      </c>
      <c r="BG224" s="178">
        <f>IF(N224="zákl. přenesená",J224,0)</f>
        <v>0</v>
      </c>
      <c r="BH224" s="178">
        <f>IF(N224="sníž. přenesená",J224,0)</f>
        <v>0</v>
      </c>
      <c r="BI224" s="178">
        <f>IF(N224="nulová",J224,0)</f>
        <v>0</v>
      </c>
      <c r="BJ224" s="17" t="s">
        <v>39</v>
      </c>
      <c r="BK224" s="178">
        <f>ROUND(I224*H224,2)</f>
        <v>0</v>
      </c>
      <c r="BL224" s="17" t="s">
        <v>147</v>
      </c>
      <c r="BM224" s="17" t="s">
        <v>702</v>
      </c>
    </row>
    <row r="225" spans="2:47" s="1" customFormat="1" ht="13.5">
      <c r="B225" s="34"/>
      <c r="D225" s="189" t="s">
        <v>155</v>
      </c>
      <c r="F225" s="190" t="s">
        <v>386</v>
      </c>
      <c r="I225" s="138"/>
      <c r="L225" s="34"/>
      <c r="M225" s="63"/>
      <c r="N225" s="35"/>
      <c r="O225" s="35"/>
      <c r="P225" s="35"/>
      <c r="Q225" s="35"/>
      <c r="R225" s="35"/>
      <c r="S225" s="35"/>
      <c r="T225" s="64"/>
      <c r="AT225" s="17" t="s">
        <v>155</v>
      </c>
      <c r="AU225" s="17" t="s">
        <v>148</v>
      </c>
    </row>
    <row r="226" spans="2:47" s="1" customFormat="1" ht="67.5">
      <c r="B226" s="34"/>
      <c r="D226" s="180" t="s">
        <v>163</v>
      </c>
      <c r="F226" s="191" t="s">
        <v>381</v>
      </c>
      <c r="I226" s="138"/>
      <c r="L226" s="34"/>
      <c r="M226" s="63"/>
      <c r="N226" s="35"/>
      <c r="O226" s="35"/>
      <c r="P226" s="35"/>
      <c r="Q226" s="35"/>
      <c r="R226" s="35"/>
      <c r="S226" s="35"/>
      <c r="T226" s="64"/>
      <c r="AT226" s="17" t="s">
        <v>163</v>
      </c>
      <c r="AU226" s="17" t="s">
        <v>148</v>
      </c>
    </row>
    <row r="227" spans="2:65" s="1" customFormat="1" ht="22.5" customHeight="1">
      <c r="B227" s="166"/>
      <c r="C227" s="167" t="s">
        <v>376</v>
      </c>
      <c r="D227" s="167" t="s">
        <v>143</v>
      </c>
      <c r="E227" s="168" t="s">
        <v>377</v>
      </c>
      <c r="F227" s="169" t="s">
        <v>378</v>
      </c>
      <c r="G227" s="170" t="s">
        <v>221</v>
      </c>
      <c r="H227" s="171">
        <v>5.056</v>
      </c>
      <c r="I227" s="172"/>
      <c r="J227" s="173">
        <f>ROUND(I227*H227,2)</f>
        <v>0</v>
      </c>
      <c r="K227" s="169" t="s">
        <v>160</v>
      </c>
      <c r="L227" s="34"/>
      <c r="M227" s="174" t="s">
        <v>21</v>
      </c>
      <c r="N227" s="175" t="s">
        <v>46</v>
      </c>
      <c r="O227" s="35"/>
      <c r="P227" s="176">
        <f>O227*H227</f>
        <v>0</v>
      </c>
      <c r="Q227" s="176">
        <v>0</v>
      </c>
      <c r="R227" s="176">
        <f>Q227*H227</f>
        <v>0</v>
      </c>
      <c r="S227" s="176">
        <v>0</v>
      </c>
      <c r="T227" s="177">
        <f>S227*H227</f>
        <v>0</v>
      </c>
      <c r="AR227" s="17" t="s">
        <v>147</v>
      </c>
      <c r="AT227" s="17" t="s">
        <v>143</v>
      </c>
      <c r="AU227" s="17" t="s">
        <v>148</v>
      </c>
      <c r="AY227" s="17" t="s">
        <v>139</v>
      </c>
      <c r="BE227" s="178">
        <f>IF(N227="základní",J227,0)</f>
        <v>0</v>
      </c>
      <c r="BF227" s="178">
        <f>IF(N227="snížená",J227,0)</f>
        <v>0</v>
      </c>
      <c r="BG227" s="178">
        <f>IF(N227="zákl. přenesená",J227,0)</f>
        <v>0</v>
      </c>
      <c r="BH227" s="178">
        <f>IF(N227="sníž. přenesená",J227,0)</f>
        <v>0</v>
      </c>
      <c r="BI227" s="178">
        <f>IF(N227="nulová",J227,0)</f>
        <v>0</v>
      </c>
      <c r="BJ227" s="17" t="s">
        <v>39</v>
      </c>
      <c r="BK227" s="178">
        <f>ROUND(I227*H227,2)</f>
        <v>0</v>
      </c>
      <c r="BL227" s="17" t="s">
        <v>147</v>
      </c>
      <c r="BM227" s="17" t="s">
        <v>703</v>
      </c>
    </row>
    <row r="228" spans="2:47" s="1" customFormat="1" ht="13.5">
      <c r="B228" s="34"/>
      <c r="D228" s="189" t="s">
        <v>155</v>
      </c>
      <c r="F228" s="190" t="s">
        <v>380</v>
      </c>
      <c r="I228" s="138"/>
      <c r="L228" s="34"/>
      <c r="M228" s="63"/>
      <c r="N228" s="35"/>
      <c r="O228" s="35"/>
      <c r="P228" s="35"/>
      <c r="Q228" s="35"/>
      <c r="R228" s="35"/>
      <c r="S228" s="35"/>
      <c r="T228" s="64"/>
      <c r="AT228" s="17" t="s">
        <v>155</v>
      </c>
      <c r="AU228" s="17" t="s">
        <v>148</v>
      </c>
    </row>
    <row r="229" spans="2:47" s="1" customFormat="1" ht="67.5">
      <c r="B229" s="34"/>
      <c r="D229" s="180" t="s">
        <v>163</v>
      </c>
      <c r="F229" s="191" t="s">
        <v>381</v>
      </c>
      <c r="I229" s="138"/>
      <c r="L229" s="34"/>
      <c r="M229" s="63"/>
      <c r="N229" s="35"/>
      <c r="O229" s="35"/>
      <c r="P229" s="35"/>
      <c r="Q229" s="35"/>
      <c r="R229" s="35"/>
      <c r="S229" s="35"/>
      <c r="T229" s="64"/>
      <c r="AT229" s="17" t="s">
        <v>163</v>
      </c>
      <c r="AU229" s="17" t="s">
        <v>148</v>
      </c>
    </row>
    <row r="230" spans="2:65" s="1" customFormat="1" ht="22.5" customHeight="1">
      <c r="B230" s="166"/>
      <c r="C230" s="167" t="s">
        <v>382</v>
      </c>
      <c r="D230" s="167" t="s">
        <v>143</v>
      </c>
      <c r="E230" s="168" t="s">
        <v>388</v>
      </c>
      <c r="F230" s="169" t="s">
        <v>389</v>
      </c>
      <c r="G230" s="170" t="s">
        <v>221</v>
      </c>
      <c r="H230" s="171">
        <v>15.51</v>
      </c>
      <c r="I230" s="172"/>
      <c r="J230" s="173">
        <f>ROUND(I230*H230,2)</f>
        <v>0</v>
      </c>
      <c r="K230" s="169" t="s">
        <v>160</v>
      </c>
      <c r="L230" s="34"/>
      <c r="M230" s="174" t="s">
        <v>21</v>
      </c>
      <c r="N230" s="175" t="s">
        <v>46</v>
      </c>
      <c r="O230" s="35"/>
      <c r="P230" s="176">
        <f>O230*H230</f>
        <v>0</v>
      </c>
      <c r="Q230" s="176">
        <v>0</v>
      </c>
      <c r="R230" s="176">
        <f>Q230*H230</f>
        <v>0</v>
      </c>
      <c r="S230" s="176">
        <v>0</v>
      </c>
      <c r="T230" s="177">
        <f>S230*H230</f>
        <v>0</v>
      </c>
      <c r="AR230" s="17" t="s">
        <v>147</v>
      </c>
      <c r="AT230" s="17" t="s">
        <v>143</v>
      </c>
      <c r="AU230" s="17" t="s">
        <v>148</v>
      </c>
      <c r="AY230" s="17" t="s">
        <v>139</v>
      </c>
      <c r="BE230" s="178">
        <f>IF(N230="základní",J230,0)</f>
        <v>0</v>
      </c>
      <c r="BF230" s="178">
        <f>IF(N230="snížená",J230,0)</f>
        <v>0</v>
      </c>
      <c r="BG230" s="178">
        <f>IF(N230="zákl. přenesená",J230,0)</f>
        <v>0</v>
      </c>
      <c r="BH230" s="178">
        <f>IF(N230="sníž. přenesená",J230,0)</f>
        <v>0</v>
      </c>
      <c r="BI230" s="178">
        <f>IF(N230="nulová",J230,0)</f>
        <v>0</v>
      </c>
      <c r="BJ230" s="17" t="s">
        <v>39</v>
      </c>
      <c r="BK230" s="178">
        <f>ROUND(I230*H230,2)</f>
        <v>0</v>
      </c>
      <c r="BL230" s="17" t="s">
        <v>147</v>
      </c>
      <c r="BM230" s="17" t="s">
        <v>704</v>
      </c>
    </row>
    <row r="231" spans="2:47" s="1" customFormat="1" ht="13.5">
      <c r="B231" s="34"/>
      <c r="D231" s="189" t="s">
        <v>155</v>
      </c>
      <c r="F231" s="190" t="s">
        <v>391</v>
      </c>
      <c r="I231" s="138"/>
      <c r="L231" s="34"/>
      <c r="M231" s="63"/>
      <c r="N231" s="35"/>
      <c r="O231" s="35"/>
      <c r="P231" s="35"/>
      <c r="Q231" s="35"/>
      <c r="R231" s="35"/>
      <c r="S231" s="35"/>
      <c r="T231" s="64"/>
      <c r="AT231" s="17" t="s">
        <v>155</v>
      </c>
      <c r="AU231" s="17" t="s">
        <v>148</v>
      </c>
    </row>
    <row r="232" spans="2:47" s="1" customFormat="1" ht="67.5">
      <c r="B232" s="34"/>
      <c r="D232" s="180" t="s">
        <v>163</v>
      </c>
      <c r="F232" s="191" t="s">
        <v>381</v>
      </c>
      <c r="I232" s="138"/>
      <c r="L232" s="34"/>
      <c r="M232" s="63"/>
      <c r="N232" s="35"/>
      <c r="O232" s="35"/>
      <c r="P232" s="35"/>
      <c r="Q232" s="35"/>
      <c r="R232" s="35"/>
      <c r="S232" s="35"/>
      <c r="T232" s="64"/>
      <c r="AT232" s="17" t="s">
        <v>163</v>
      </c>
      <c r="AU232" s="17" t="s">
        <v>148</v>
      </c>
    </row>
    <row r="233" spans="2:65" s="1" customFormat="1" ht="22.5" customHeight="1">
      <c r="B233" s="166"/>
      <c r="C233" s="167" t="s">
        <v>387</v>
      </c>
      <c r="D233" s="167" t="s">
        <v>143</v>
      </c>
      <c r="E233" s="168" t="s">
        <v>393</v>
      </c>
      <c r="F233" s="169" t="s">
        <v>394</v>
      </c>
      <c r="G233" s="170" t="s">
        <v>221</v>
      </c>
      <c r="H233" s="171">
        <v>47.225</v>
      </c>
      <c r="I233" s="172"/>
      <c r="J233" s="173">
        <f>ROUND(I233*H233,2)</f>
        <v>0</v>
      </c>
      <c r="K233" s="169" t="s">
        <v>160</v>
      </c>
      <c r="L233" s="34"/>
      <c r="M233" s="174" t="s">
        <v>21</v>
      </c>
      <c r="N233" s="175" t="s">
        <v>46</v>
      </c>
      <c r="O233" s="35"/>
      <c r="P233" s="176">
        <f>O233*H233</f>
        <v>0</v>
      </c>
      <c r="Q233" s="176">
        <v>0</v>
      </c>
      <c r="R233" s="176">
        <f>Q233*H233</f>
        <v>0</v>
      </c>
      <c r="S233" s="176">
        <v>0</v>
      </c>
      <c r="T233" s="177">
        <f>S233*H233</f>
        <v>0</v>
      </c>
      <c r="AR233" s="17" t="s">
        <v>147</v>
      </c>
      <c r="AT233" s="17" t="s">
        <v>143</v>
      </c>
      <c r="AU233" s="17" t="s">
        <v>148</v>
      </c>
      <c r="AY233" s="17" t="s">
        <v>139</v>
      </c>
      <c r="BE233" s="178">
        <f>IF(N233="základní",J233,0)</f>
        <v>0</v>
      </c>
      <c r="BF233" s="178">
        <f>IF(N233="snížená",J233,0)</f>
        <v>0</v>
      </c>
      <c r="BG233" s="178">
        <f>IF(N233="zákl. přenesená",J233,0)</f>
        <v>0</v>
      </c>
      <c r="BH233" s="178">
        <f>IF(N233="sníž. přenesená",J233,0)</f>
        <v>0</v>
      </c>
      <c r="BI233" s="178">
        <f>IF(N233="nulová",J233,0)</f>
        <v>0</v>
      </c>
      <c r="BJ233" s="17" t="s">
        <v>39</v>
      </c>
      <c r="BK233" s="178">
        <f>ROUND(I233*H233,2)</f>
        <v>0</v>
      </c>
      <c r="BL233" s="17" t="s">
        <v>147</v>
      </c>
      <c r="BM233" s="17" t="s">
        <v>705</v>
      </c>
    </row>
    <row r="234" spans="2:47" s="1" customFormat="1" ht="13.5">
      <c r="B234" s="34"/>
      <c r="D234" s="189" t="s">
        <v>155</v>
      </c>
      <c r="F234" s="190" t="s">
        <v>396</v>
      </c>
      <c r="I234" s="138"/>
      <c r="L234" s="34"/>
      <c r="M234" s="63"/>
      <c r="N234" s="35"/>
      <c r="O234" s="35"/>
      <c r="P234" s="35"/>
      <c r="Q234" s="35"/>
      <c r="R234" s="35"/>
      <c r="S234" s="35"/>
      <c r="T234" s="64"/>
      <c r="AT234" s="17" t="s">
        <v>155</v>
      </c>
      <c r="AU234" s="17" t="s">
        <v>148</v>
      </c>
    </row>
    <row r="235" spans="2:63" s="10" customFormat="1" ht="36.75" customHeight="1">
      <c r="B235" s="150"/>
      <c r="D235" s="151" t="s">
        <v>74</v>
      </c>
      <c r="E235" s="152" t="s">
        <v>397</v>
      </c>
      <c r="F235" s="152" t="s">
        <v>398</v>
      </c>
      <c r="I235" s="153"/>
      <c r="J235" s="154">
        <f>BK235</f>
        <v>0</v>
      </c>
      <c r="L235" s="150"/>
      <c r="M235" s="155"/>
      <c r="N235" s="156"/>
      <c r="O235" s="156"/>
      <c r="P235" s="157">
        <f>P236</f>
        <v>0</v>
      </c>
      <c r="Q235" s="156"/>
      <c r="R235" s="157">
        <f>R236</f>
        <v>0</v>
      </c>
      <c r="S235" s="156"/>
      <c r="T235" s="158">
        <f>T236</f>
        <v>0</v>
      </c>
      <c r="AR235" s="151" t="s">
        <v>39</v>
      </c>
      <c r="AT235" s="159" t="s">
        <v>74</v>
      </c>
      <c r="AU235" s="159" t="s">
        <v>75</v>
      </c>
      <c r="AY235" s="151" t="s">
        <v>139</v>
      </c>
      <c r="BK235" s="160">
        <f>BK236</f>
        <v>0</v>
      </c>
    </row>
    <row r="236" spans="2:63" s="10" customFormat="1" ht="19.5" customHeight="1">
      <c r="B236" s="150"/>
      <c r="D236" s="163" t="s">
        <v>74</v>
      </c>
      <c r="E236" s="164" t="s">
        <v>451</v>
      </c>
      <c r="F236" s="164" t="s">
        <v>706</v>
      </c>
      <c r="I236" s="153"/>
      <c r="J236" s="165">
        <f>BK236</f>
        <v>0</v>
      </c>
      <c r="L236" s="150"/>
      <c r="M236" s="155"/>
      <c r="N236" s="156"/>
      <c r="O236" s="156"/>
      <c r="P236" s="157">
        <f>SUM(P237:P238)</f>
        <v>0</v>
      </c>
      <c r="Q236" s="156"/>
      <c r="R236" s="157">
        <f>SUM(R237:R238)</f>
        <v>0</v>
      </c>
      <c r="S236" s="156"/>
      <c r="T236" s="158">
        <f>SUM(T237:T238)</f>
        <v>0</v>
      </c>
      <c r="AR236" s="151" t="s">
        <v>39</v>
      </c>
      <c r="AT236" s="159" t="s">
        <v>74</v>
      </c>
      <c r="AU236" s="159" t="s">
        <v>39</v>
      </c>
      <c r="AY236" s="151" t="s">
        <v>139</v>
      </c>
      <c r="BK236" s="160">
        <f>SUM(BK237:BK238)</f>
        <v>0</v>
      </c>
    </row>
    <row r="237" spans="2:65" s="1" customFormat="1" ht="22.5" customHeight="1">
      <c r="B237" s="166"/>
      <c r="C237" s="167" t="s">
        <v>392</v>
      </c>
      <c r="D237" s="167" t="s">
        <v>143</v>
      </c>
      <c r="E237" s="168" t="s">
        <v>707</v>
      </c>
      <c r="F237" s="169" t="s">
        <v>708</v>
      </c>
      <c r="G237" s="170" t="s">
        <v>299</v>
      </c>
      <c r="H237" s="171">
        <v>1</v>
      </c>
      <c r="I237" s="172"/>
      <c r="J237" s="173">
        <f>ROUND(I237*H237,2)</f>
        <v>0</v>
      </c>
      <c r="K237" s="169" t="s">
        <v>21</v>
      </c>
      <c r="L237" s="34"/>
      <c r="M237" s="174" t="s">
        <v>21</v>
      </c>
      <c r="N237" s="175" t="s">
        <v>46</v>
      </c>
      <c r="O237" s="35"/>
      <c r="P237" s="176">
        <f>O237*H237</f>
        <v>0</v>
      </c>
      <c r="Q237" s="176">
        <v>0</v>
      </c>
      <c r="R237" s="176">
        <f>Q237*H237</f>
        <v>0</v>
      </c>
      <c r="S237" s="176">
        <v>0</v>
      </c>
      <c r="T237" s="177">
        <f>S237*H237</f>
        <v>0</v>
      </c>
      <c r="AR237" s="17" t="s">
        <v>147</v>
      </c>
      <c r="AT237" s="17" t="s">
        <v>143</v>
      </c>
      <c r="AU237" s="17" t="s">
        <v>83</v>
      </c>
      <c r="AY237" s="17" t="s">
        <v>139</v>
      </c>
      <c r="BE237" s="178">
        <f>IF(N237="základní",J237,0)</f>
        <v>0</v>
      </c>
      <c r="BF237" s="178">
        <f>IF(N237="snížená",J237,0)</f>
        <v>0</v>
      </c>
      <c r="BG237" s="178">
        <f>IF(N237="zákl. přenesená",J237,0)</f>
        <v>0</v>
      </c>
      <c r="BH237" s="178">
        <f>IF(N237="sníž. přenesená",J237,0)</f>
        <v>0</v>
      </c>
      <c r="BI237" s="178">
        <f>IF(N237="nulová",J237,0)</f>
        <v>0</v>
      </c>
      <c r="BJ237" s="17" t="s">
        <v>39</v>
      </c>
      <c r="BK237" s="178">
        <f>ROUND(I237*H237,2)</f>
        <v>0</v>
      </c>
      <c r="BL237" s="17" t="s">
        <v>147</v>
      </c>
      <c r="BM237" s="17" t="s">
        <v>709</v>
      </c>
    </row>
    <row r="238" spans="2:47" s="1" customFormat="1" ht="13.5">
      <c r="B238" s="34"/>
      <c r="D238" s="189" t="s">
        <v>155</v>
      </c>
      <c r="F238" s="190" t="s">
        <v>708</v>
      </c>
      <c r="I238" s="138"/>
      <c r="L238" s="34"/>
      <c r="M238" s="63"/>
      <c r="N238" s="35"/>
      <c r="O238" s="35"/>
      <c r="P238" s="35"/>
      <c r="Q238" s="35"/>
      <c r="R238" s="35"/>
      <c r="S238" s="35"/>
      <c r="T238" s="64"/>
      <c r="AT238" s="17" t="s">
        <v>155</v>
      </c>
      <c r="AU238" s="17" t="s">
        <v>83</v>
      </c>
    </row>
    <row r="239" spans="2:63" s="10" customFormat="1" ht="36.75" customHeight="1">
      <c r="B239" s="150"/>
      <c r="D239" s="151" t="s">
        <v>74</v>
      </c>
      <c r="E239" s="152" t="s">
        <v>457</v>
      </c>
      <c r="F239" s="152" t="s">
        <v>458</v>
      </c>
      <c r="I239" s="153"/>
      <c r="J239" s="154">
        <f>BK239</f>
        <v>0</v>
      </c>
      <c r="L239" s="150"/>
      <c r="M239" s="155"/>
      <c r="N239" s="156"/>
      <c r="O239" s="156"/>
      <c r="P239" s="157">
        <f>P240</f>
        <v>0</v>
      </c>
      <c r="Q239" s="156"/>
      <c r="R239" s="157">
        <f>R240</f>
        <v>5E-05</v>
      </c>
      <c r="S239" s="156"/>
      <c r="T239" s="158">
        <f>T240</f>
        <v>0</v>
      </c>
      <c r="AR239" s="151" t="s">
        <v>169</v>
      </c>
      <c r="AT239" s="159" t="s">
        <v>74</v>
      </c>
      <c r="AU239" s="159" t="s">
        <v>75</v>
      </c>
      <c r="AY239" s="151" t="s">
        <v>139</v>
      </c>
      <c r="BK239" s="160">
        <f>BK240</f>
        <v>0</v>
      </c>
    </row>
    <row r="240" spans="2:63" s="10" customFormat="1" ht="19.5" customHeight="1">
      <c r="B240" s="150"/>
      <c r="D240" s="163" t="s">
        <v>74</v>
      </c>
      <c r="E240" s="164" t="s">
        <v>75</v>
      </c>
      <c r="F240" s="164" t="s">
        <v>458</v>
      </c>
      <c r="I240" s="153"/>
      <c r="J240" s="165">
        <f>BK240</f>
        <v>0</v>
      </c>
      <c r="L240" s="150"/>
      <c r="M240" s="155"/>
      <c r="N240" s="156"/>
      <c r="O240" s="156"/>
      <c r="P240" s="157">
        <f>SUM(P241:P245)</f>
        <v>0</v>
      </c>
      <c r="Q240" s="156"/>
      <c r="R240" s="157">
        <f>SUM(R241:R245)</f>
        <v>5E-05</v>
      </c>
      <c r="S240" s="156"/>
      <c r="T240" s="158">
        <f>SUM(T241:T245)</f>
        <v>0</v>
      </c>
      <c r="AR240" s="151" t="s">
        <v>169</v>
      </c>
      <c r="AT240" s="159" t="s">
        <v>74</v>
      </c>
      <c r="AU240" s="159" t="s">
        <v>39</v>
      </c>
      <c r="AY240" s="151" t="s">
        <v>139</v>
      </c>
      <c r="BK240" s="160">
        <f>SUM(BK241:BK245)</f>
        <v>0</v>
      </c>
    </row>
    <row r="241" spans="2:65" s="1" customFormat="1" ht="22.5" customHeight="1">
      <c r="B241" s="166"/>
      <c r="C241" s="167" t="s">
        <v>401</v>
      </c>
      <c r="D241" s="167" t="s">
        <v>143</v>
      </c>
      <c r="E241" s="168" t="s">
        <v>460</v>
      </c>
      <c r="F241" s="169" t="s">
        <v>461</v>
      </c>
      <c r="G241" s="170" t="s">
        <v>299</v>
      </c>
      <c r="H241" s="171">
        <v>1</v>
      </c>
      <c r="I241" s="172"/>
      <c r="J241" s="173">
        <f>ROUND(I241*H241,2)</f>
        <v>0</v>
      </c>
      <c r="K241" s="169" t="s">
        <v>21</v>
      </c>
      <c r="L241" s="34"/>
      <c r="M241" s="174" t="s">
        <v>21</v>
      </c>
      <c r="N241" s="175" t="s">
        <v>46</v>
      </c>
      <c r="O241" s="35"/>
      <c r="P241" s="176">
        <f>O241*H241</f>
        <v>0</v>
      </c>
      <c r="Q241" s="176">
        <v>0</v>
      </c>
      <c r="R241" s="176">
        <f>Q241*H241</f>
        <v>0</v>
      </c>
      <c r="S241" s="176">
        <v>0</v>
      </c>
      <c r="T241" s="177">
        <f>S241*H241</f>
        <v>0</v>
      </c>
      <c r="AR241" s="17" t="s">
        <v>147</v>
      </c>
      <c r="AT241" s="17" t="s">
        <v>143</v>
      </c>
      <c r="AU241" s="17" t="s">
        <v>83</v>
      </c>
      <c r="AY241" s="17" t="s">
        <v>139</v>
      </c>
      <c r="BE241" s="178">
        <f>IF(N241="základní",J241,0)</f>
        <v>0</v>
      </c>
      <c r="BF241" s="178">
        <f>IF(N241="snížená",J241,0)</f>
        <v>0</v>
      </c>
      <c r="BG241" s="178">
        <f>IF(N241="zákl. přenesená",J241,0)</f>
        <v>0</v>
      </c>
      <c r="BH241" s="178">
        <f>IF(N241="sníž. přenesená",J241,0)</f>
        <v>0</v>
      </c>
      <c r="BI241" s="178">
        <f>IF(N241="nulová",J241,0)</f>
        <v>0</v>
      </c>
      <c r="BJ241" s="17" t="s">
        <v>39</v>
      </c>
      <c r="BK241" s="178">
        <f>ROUND(I241*H241,2)</f>
        <v>0</v>
      </c>
      <c r="BL241" s="17" t="s">
        <v>147</v>
      </c>
      <c r="BM241" s="17" t="s">
        <v>710</v>
      </c>
    </row>
    <row r="242" spans="2:47" s="1" customFormat="1" ht="13.5">
      <c r="B242" s="34"/>
      <c r="D242" s="189" t="s">
        <v>155</v>
      </c>
      <c r="F242" s="190" t="s">
        <v>461</v>
      </c>
      <c r="I242" s="138"/>
      <c r="L242" s="34"/>
      <c r="M242" s="63"/>
      <c r="N242" s="35"/>
      <c r="O242" s="35"/>
      <c r="P242" s="35"/>
      <c r="Q242" s="35"/>
      <c r="R242" s="35"/>
      <c r="S242" s="35"/>
      <c r="T242" s="64"/>
      <c r="AT242" s="17" t="s">
        <v>155</v>
      </c>
      <c r="AU242" s="17" t="s">
        <v>83</v>
      </c>
    </row>
    <row r="243" spans="2:47" s="1" customFormat="1" ht="81">
      <c r="B243" s="34"/>
      <c r="D243" s="180" t="s">
        <v>186</v>
      </c>
      <c r="F243" s="191" t="s">
        <v>463</v>
      </c>
      <c r="I243" s="138"/>
      <c r="L243" s="34"/>
      <c r="M243" s="63"/>
      <c r="N243" s="35"/>
      <c r="O243" s="35"/>
      <c r="P243" s="35"/>
      <c r="Q243" s="35"/>
      <c r="R243" s="35"/>
      <c r="S243" s="35"/>
      <c r="T243" s="64"/>
      <c r="AT243" s="17" t="s">
        <v>186</v>
      </c>
      <c r="AU243" s="17" t="s">
        <v>83</v>
      </c>
    </row>
    <row r="244" spans="2:65" s="1" customFormat="1" ht="22.5" customHeight="1">
      <c r="B244" s="166"/>
      <c r="C244" s="167" t="s">
        <v>409</v>
      </c>
      <c r="D244" s="167" t="s">
        <v>143</v>
      </c>
      <c r="E244" s="168" t="s">
        <v>465</v>
      </c>
      <c r="F244" s="169" t="s">
        <v>466</v>
      </c>
      <c r="G244" s="170" t="s">
        <v>299</v>
      </c>
      <c r="H244" s="171">
        <v>1</v>
      </c>
      <c r="I244" s="172"/>
      <c r="J244" s="173">
        <f>ROUND(I244*H244,2)</f>
        <v>0</v>
      </c>
      <c r="K244" s="169" t="s">
        <v>21</v>
      </c>
      <c r="L244" s="34"/>
      <c r="M244" s="174" t="s">
        <v>21</v>
      </c>
      <c r="N244" s="175" t="s">
        <v>46</v>
      </c>
      <c r="O244" s="35"/>
      <c r="P244" s="176">
        <f>O244*H244</f>
        <v>0</v>
      </c>
      <c r="Q244" s="176">
        <v>5E-05</v>
      </c>
      <c r="R244" s="176">
        <f>Q244*H244</f>
        <v>5E-05</v>
      </c>
      <c r="S244" s="176">
        <v>0</v>
      </c>
      <c r="T244" s="177">
        <f>S244*H244</f>
        <v>0</v>
      </c>
      <c r="AR244" s="17" t="s">
        <v>147</v>
      </c>
      <c r="AT244" s="17" t="s">
        <v>143</v>
      </c>
      <c r="AU244" s="17" t="s">
        <v>83</v>
      </c>
      <c r="AY244" s="17" t="s">
        <v>139</v>
      </c>
      <c r="BE244" s="178">
        <f>IF(N244="základní",J244,0)</f>
        <v>0</v>
      </c>
      <c r="BF244" s="178">
        <f>IF(N244="snížená",J244,0)</f>
        <v>0</v>
      </c>
      <c r="BG244" s="178">
        <f>IF(N244="zákl. přenesená",J244,0)</f>
        <v>0</v>
      </c>
      <c r="BH244" s="178">
        <f>IF(N244="sníž. přenesená",J244,0)</f>
        <v>0</v>
      </c>
      <c r="BI244" s="178">
        <f>IF(N244="nulová",J244,0)</f>
        <v>0</v>
      </c>
      <c r="BJ244" s="17" t="s">
        <v>39</v>
      </c>
      <c r="BK244" s="178">
        <f>ROUND(I244*H244,2)</f>
        <v>0</v>
      </c>
      <c r="BL244" s="17" t="s">
        <v>147</v>
      </c>
      <c r="BM244" s="17" t="s">
        <v>711</v>
      </c>
    </row>
    <row r="245" spans="2:47" s="1" customFormat="1" ht="27">
      <c r="B245" s="34"/>
      <c r="D245" s="189" t="s">
        <v>155</v>
      </c>
      <c r="F245" s="190" t="s">
        <v>468</v>
      </c>
      <c r="I245" s="138"/>
      <c r="L245" s="34"/>
      <c r="M245" s="226"/>
      <c r="N245" s="227"/>
      <c r="O245" s="227"/>
      <c r="P245" s="227"/>
      <c r="Q245" s="227"/>
      <c r="R245" s="227"/>
      <c r="S245" s="227"/>
      <c r="T245" s="228"/>
      <c r="AT245" s="17" t="s">
        <v>155</v>
      </c>
      <c r="AU245" s="17" t="s">
        <v>83</v>
      </c>
    </row>
    <row r="246" spans="2:12" s="1" customFormat="1" ht="6.75" customHeight="1">
      <c r="B246" s="49"/>
      <c r="C246" s="50"/>
      <c r="D246" s="50"/>
      <c r="E246" s="50"/>
      <c r="F246" s="50"/>
      <c r="G246" s="50"/>
      <c r="H246" s="50"/>
      <c r="I246" s="116"/>
      <c r="J246" s="50"/>
      <c r="K246" s="50"/>
      <c r="L246" s="34"/>
    </row>
    <row r="303" ht="13.5">
      <c r="AT303" s="229"/>
    </row>
  </sheetData>
  <sheetProtection password="CC35" sheet="1" objects="1" scenarios="1" formatColumns="0" formatRows="0" sort="0" autoFilter="0"/>
  <autoFilter ref="C97:K97"/>
  <mergeCells count="9">
    <mergeCell ref="E90:H90"/>
    <mergeCell ref="G1:H1"/>
    <mergeCell ref="L2:V2"/>
    <mergeCell ref="E7:H7"/>
    <mergeCell ref="E9:H9"/>
    <mergeCell ref="E24:H24"/>
    <mergeCell ref="E45:H45"/>
    <mergeCell ref="E47:H47"/>
    <mergeCell ref="E88:H88"/>
  </mergeCells>
  <hyperlinks>
    <hyperlink ref="F1:G1" location="C2" tooltip="Krycí list soupisu" display="1) Krycí list soupisu"/>
    <hyperlink ref="G1:H1" location="C54" tooltip="Rekapitulace" display="2) Rekapitulace"/>
    <hyperlink ref="J1" location="C9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40" customWidth="1"/>
    <col min="2" max="2" width="1.66796875" style="240" customWidth="1"/>
    <col min="3" max="4" width="5" style="240" customWidth="1"/>
    <col min="5" max="5" width="11.66015625" style="240" customWidth="1"/>
    <col min="6" max="6" width="9.16015625" style="240" customWidth="1"/>
    <col min="7" max="7" width="5" style="240" customWidth="1"/>
    <col min="8" max="8" width="77.83203125" style="240" customWidth="1"/>
    <col min="9" max="10" width="20" style="240" customWidth="1"/>
    <col min="11" max="11" width="1.66796875" style="240" customWidth="1"/>
    <col min="12" max="16384" width="9.33203125" style="240" customWidth="1"/>
  </cols>
  <sheetData>
    <row r="1" ht="37.5" customHeight="1"/>
    <row r="2" spans="2:11" ht="7.5" customHeight="1">
      <c r="B2" s="241"/>
      <c r="C2" s="242"/>
      <c r="D2" s="242"/>
      <c r="E2" s="242"/>
      <c r="F2" s="242"/>
      <c r="G2" s="242"/>
      <c r="H2" s="242"/>
      <c r="I2" s="242"/>
      <c r="J2" s="242"/>
      <c r="K2" s="243"/>
    </row>
    <row r="3" spans="2:11" s="246" customFormat="1" ht="45" customHeight="1">
      <c r="B3" s="244"/>
      <c r="C3" s="365" t="s">
        <v>719</v>
      </c>
      <c r="D3" s="365"/>
      <c r="E3" s="365"/>
      <c r="F3" s="365"/>
      <c r="G3" s="365"/>
      <c r="H3" s="365"/>
      <c r="I3" s="365"/>
      <c r="J3" s="365"/>
      <c r="K3" s="245"/>
    </row>
    <row r="4" spans="2:11" ht="25.5" customHeight="1">
      <c r="B4" s="247"/>
      <c r="C4" s="370" t="s">
        <v>720</v>
      </c>
      <c r="D4" s="370"/>
      <c r="E4" s="370"/>
      <c r="F4" s="370"/>
      <c r="G4" s="370"/>
      <c r="H4" s="370"/>
      <c r="I4" s="370"/>
      <c r="J4" s="370"/>
      <c r="K4" s="248"/>
    </row>
    <row r="5" spans="2:11" ht="5.25" customHeight="1">
      <c r="B5" s="247"/>
      <c r="C5" s="249"/>
      <c r="D5" s="249"/>
      <c r="E5" s="249"/>
      <c r="F5" s="249"/>
      <c r="G5" s="249"/>
      <c r="H5" s="249"/>
      <c r="I5" s="249"/>
      <c r="J5" s="249"/>
      <c r="K5" s="248"/>
    </row>
    <row r="6" spans="2:11" ht="15" customHeight="1">
      <c r="B6" s="247"/>
      <c r="C6" s="367" t="s">
        <v>721</v>
      </c>
      <c r="D6" s="367"/>
      <c r="E6" s="367"/>
      <c r="F6" s="367"/>
      <c r="G6" s="367"/>
      <c r="H6" s="367"/>
      <c r="I6" s="367"/>
      <c r="J6" s="367"/>
      <c r="K6" s="248"/>
    </row>
    <row r="7" spans="2:11" ht="15" customHeight="1">
      <c r="B7" s="251"/>
      <c r="C7" s="367" t="s">
        <v>722</v>
      </c>
      <c r="D7" s="367"/>
      <c r="E7" s="367"/>
      <c r="F7" s="367"/>
      <c r="G7" s="367"/>
      <c r="H7" s="367"/>
      <c r="I7" s="367"/>
      <c r="J7" s="367"/>
      <c r="K7" s="248"/>
    </row>
    <row r="8" spans="2:11" ht="12.75" customHeight="1">
      <c r="B8" s="251"/>
      <c r="C8" s="250"/>
      <c r="D8" s="250"/>
      <c r="E8" s="250"/>
      <c r="F8" s="250"/>
      <c r="G8" s="250"/>
      <c r="H8" s="250"/>
      <c r="I8" s="250"/>
      <c r="J8" s="250"/>
      <c r="K8" s="248"/>
    </row>
    <row r="9" spans="2:11" ht="15" customHeight="1">
      <c r="B9" s="251"/>
      <c r="C9" s="367" t="s">
        <v>723</v>
      </c>
      <c r="D9" s="367"/>
      <c r="E9" s="367"/>
      <c r="F9" s="367"/>
      <c r="G9" s="367"/>
      <c r="H9" s="367"/>
      <c r="I9" s="367"/>
      <c r="J9" s="367"/>
      <c r="K9" s="248"/>
    </row>
    <row r="10" spans="2:11" ht="15" customHeight="1">
      <c r="B10" s="251"/>
      <c r="C10" s="250"/>
      <c r="D10" s="367" t="s">
        <v>724</v>
      </c>
      <c r="E10" s="367"/>
      <c r="F10" s="367"/>
      <c r="G10" s="367"/>
      <c r="H10" s="367"/>
      <c r="I10" s="367"/>
      <c r="J10" s="367"/>
      <c r="K10" s="248"/>
    </row>
    <row r="11" spans="2:11" ht="15" customHeight="1">
      <c r="B11" s="251"/>
      <c r="C11" s="252"/>
      <c r="D11" s="367" t="s">
        <v>725</v>
      </c>
      <c r="E11" s="367"/>
      <c r="F11" s="367"/>
      <c r="G11" s="367"/>
      <c r="H11" s="367"/>
      <c r="I11" s="367"/>
      <c r="J11" s="367"/>
      <c r="K11" s="248"/>
    </row>
    <row r="12" spans="2:11" ht="12.75" customHeight="1">
      <c r="B12" s="251"/>
      <c r="C12" s="252"/>
      <c r="D12" s="252"/>
      <c r="E12" s="252"/>
      <c r="F12" s="252"/>
      <c r="G12" s="252"/>
      <c r="H12" s="252"/>
      <c r="I12" s="252"/>
      <c r="J12" s="252"/>
      <c r="K12" s="248"/>
    </row>
    <row r="13" spans="2:11" ht="15" customHeight="1">
      <c r="B13" s="251"/>
      <c r="C13" s="252"/>
      <c r="D13" s="367" t="s">
        <v>726</v>
      </c>
      <c r="E13" s="367"/>
      <c r="F13" s="367"/>
      <c r="G13" s="367"/>
      <c r="H13" s="367"/>
      <c r="I13" s="367"/>
      <c r="J13" s="367"/>
      <c r="K13" s="248"/>
    </row>
    <row r="14" spans="2:11" ht="15" customHeight="1">
      <c r="B14" s="251"/>
      <c r="C14" s="252"/>
      <c r="D14" s="367" t="s">
        <v>727</v>
      </c>
      <c r="E14" s="367"/>
      <c r="F14" s="367"/>
      <c r="G14" s="367"/>
      <c r="H14" s="367"/>
      <c r="I14" s="367"/>
      <c r="J14" s="367"/>
      <c r="K14" s="248"/>
    </row>
    <row r="15" spans="2:11" ht="15" customHeight="1">
      <c r="B15" s="251"/>
      <c r="C15" s="252"/>
      <c r="D15" s="367" t="s">
        <v>728</v>
      </c>
      <c r="E15" s="367"/>
      <c r="F15" s="367"/>
      <c r="G15" s="367"/>
      <c r="H15" s="367"/>
      <c r="I15" s="367"/>
      <c r="J15" s="367"/>
      <c r="K15" s="248"/>
    </row>
    <row r="16" spans="2:11" ht="15" customHeight="1">
      <c r="B16" s="251"/>
      <c r="C16" s="252"/>
      <c r="D16" s="252"/>
      <c r="E16" s="253" t="s">
        <v>81</v>
      </c>
      <c r="F16" s="367" t="s">
        <v>729</v>
      </c>
      <c r="G16" s="367"/>
      <c r="H16" s="367"/>
      <c r="I16" s="367"/>
      <c r="J16" s="367"/>
      <c r="K16" s="248"/>
    </row>
    <row r="17" spans="2:11" ht="15" customHeight="1">
      <c r="B17" s="251"/>
      <c r="C17" s="252"/>
      <c r="D17" s="252"/>
      <c r="E17" s="253" t="s">
        <v>730</v>
      </c>
      <c r="F17" s="367" t="s">
        <v>731</v>
      </c>
      <c r="G17" s="367"/>
      <c r="H17" s="367"/>
      <c r="I17" s="367"/>
      <c r="J17" s="367"/>
      <c r="K17" s="248"/>
    </row>
    <row r="18" spans="2:11" ht="15" customHeight="1">
      <c r="B18" s="251"/>
      <c r="C18" s="252"/>
      <c r="D18" s="252"/>
      <c r="E18" s="253" t="s">
        <v>732</v>
      </c>
      <c r="F18" s="367" t="s">
        <v>733</v>
      </c>
      <c r="G18" s="367"/>
      <c r="H18" s="367"/>
      <c r="I18" s="367"/>
      <c r="J18" s="367"/>
      <c r="K18" s="248"/>
    </row>
    <row r="19" spans="2:11" ht="15" customHeight="1">
      <c r="B19" s="251"/>
      <c r="C19" s="252"/>
      <c r="D19" s="252"/>
      <c r="E19" s="253" t="s">
        <v>734</v>
      </c>
      <c r="F19" s="367" t="s">
        <v>735</v>
      </c>
      <c r="G19" s="367"/>
      <c r="H19" s="367"/>
      <c r="I19" s="367"/>
      <c r="J19" s="367"/>
      <c r="K19" s="248"/>
    </row>
    <row r="20" spans="2:11" ht="15" customHeight="1">
      <c r="B20" s="251"/>
      <c r="C20" s="252"/>
      <c r="D20" s="252"/>
      <c r="E20" s="253" t="s">
        <v>736</v>
      </c>
      <c r="F20" s="367" t="s">
        <v>737</v>
      </c>
      <c r="G20" s="367"/>
      <c r="H20" s="367"/>
      <c r="I20" s="367"/>
      <c r="J20" s="367"/>
      <c r="K20" s="248"/>
    </row>
    <row r="21" spans="2:11" ht="15" customHeight="1">
      <c r="B21" s="251"/>
      <c r="C21" s="252"/>
      <c r="D21" s="252"/>
      <c r="E21" s="253" t="s">
        <v>738</v>
      </c>
      <c r="F21" s="367" t="s">
        <v>739</v>
      </c>
      <c r="G21" s="367"/>
      <c r="H21" s="367"/>
      <c r="I21" s="367"/>
      <c r="J21" s="367"/>
      <c r="K21" s="248"/>
    </row>
    <row r="22" spans="2:11" ht="12.75" customHeight="1">
      <c r="B22" s="251"/>
      <c r="C22" s="252"/>
      <c r="D22" s="252"/>
      <c r="E22" s="252"/>
      <c r="F22" s="252"/>
      <c r="G22" s="252"/>
      <c r="H22" s="252"/>
      <c r="I22" s="252"/>
      <c r="J22" s="252"/>
      <c r="K22" s="248"/>
    </row>
    <row r="23" spans="2:11" ht="15" customHeight="1">
      <c r="B23" s="251"/>
      <c r="C23" s="367" t="s">
        <v>740</v>
      </c>
      <c r="D23" s="367"/>
      <c r="E23" s="367"/>
      <c r="F23" s="367"/>
      <c r="G23" s="367"/>
      <c r="H23" s="367"/>
      <c r="I23" s="367"/>
      <c r="J23" s="367"/>
      <c r="K23" s="248"/>
    </row>
    <row r="24" spans="2:11" ht="15" customHeight="1">
      <c r="B24" s="251"/>
      <c r="C24" s="367" t="s">
        <v>741</v>
      </c>
      <c r="D24" s="367"/>
      <c r="E24" s="367"/>
      <c r="F24" s="367"/>
      <c r="G24" s="367"/>
      <c r="H24" s="367"/>
      <c r="I24" s="367"/>
      <c r="J24" s="367"/>
      <c r="K24" s="248"/>
    </row>
    <row r="25" spans="2:11" ht="15" customHeight="1">
      <c r="B25" s="251"/>
      <c r="C25" s="250"/>
      <c r="D25" s="367" t="s">
        <v>742</v>
      </c>
      <c r="E25" s="367"/>
      <c r="F25" s="367"/>
      <c r="G25" s="367"/>
      <c r="H25" s="367"/>
      <c r="I25" s="367"/>
      <c r="J25" s="367"/>
      <c r="K25" s="248"/>
    </row>
    <row r="26" spans="2:11" ht="15" customHeight="1">
      <c r="B26" s="251"/>
      <c r="C26" s="252"/>
      <c r="D26" s="367" t="s">
        <v>743</v>
      </c>
      <c r="E26" s="367"/>
      <c r="F26" s="367"/>
      <c r="G26" s="367"/>
      <c r="H26" s="367"/>
      <c r="I26" s="367"/>
      <c r="J26" s="367"/>
      <c r="K26" s="248"/>
    </row>
    <row r="27" spans="2:11" ht="12.75" customHeight="1">
      <c r="B27" s="251"/>
      <c r="C27" s="252"/>
      <c r="D27" s="252"/>
      <c r="E27" s="252"/>
      <c r="F27" s="252"/>
      <c r="G27" s="252"/>
      <c r="H27" s="252"/>
      <c r="I27" s="252"/>
      <c r="J27" s="252"/>
      <c r="K27" s="248"/>
    </row>
    <row r="28" spans="2:11" ht="15" customHeight="1">
      <c r="B28" s="251"/>
      <c r="C28" s="252"/>
      <c r="D28" s="367" t="s">
        <v>744</v>
      </c>
      <c r="E28" s="367"/>
      <c r="F28" s="367"/>
      <c r="G28" s="367"/>
      <c r="H28" s="367"/>
      <c r="I28" s="367"/>
      <c r="J28" s="367"/>
      <c r="K28" s="248"/>
    </row>
    <row r="29" spans="2:11" ht="15" customHeight="1">
      <c r="B29" s="251"/>
      <c r="C29" s="252"/>
      <c r="D29" s="367" t="s">
        <v>745</v>
      </c>
      <c r="E29" s="367"/>
      <c r="F29" s="367"/>
      <c r="G29" s="367"/>
      <c r="H29" s="367"/>
      <c r="I29" s="367"/>
      <c r="J29" s="367"/>
      <c r="K29" s="248"/>
    </row>
    <row r="30" spans="2:11" ht="12.75" customHeight="1">
      <c r="B30" s="251"/>
      <c r="C30" s="252"/>
      <c r="D30" s="252"/>
      <c r="E30" s="252"/>
      <c r="F30" s="252"/>
      <c r="G30" s="252"/>
      <c r="H30" s="252"/>
      <c r="I30" s="252"/>
      <c r="J30" s="252"/>
      <c r="K30" s="248"/>
    </row>
    <row r="31" spans="2:11" ht="15" customHeight="1">
      <c r="B31" s="251"/>
      <c r="C31" s="252"/>
      <c r="D31" s="367" t="s">
        <v>746</v>
      </c>
      <c r="E31" s="367"/>
      <c r="F31" s="367"/>
      <c r="G31" s="367"/>
      <c r="H31" s="367"/>
      <c r="I31" s="367"/>
      <c r="J31" s="367"/>
      <c r="K31" s="248"/>
    </row>
    <row r="32" spans="2:11" ht="15" customHeight="1">
      <c r="B32" s="251"/>
      <c r="C32" s="252"/>
      <c r="D32" s="367" t="s">
        <v>747</v>
      </c>
      <c r="E32" s="367"/>
      <c r="F32" s="367"/>
      <c r="G32" s="367"/>
      <c r="H32" s="367"/>
      <c r="I32" s="367"/>
      <c r="J32" s="367"/>
      <c r="K32" s="248"/>
    </row>
    <row r="33" spans="2:11" ht="15" customHeight="1">
      <c r="B33" s="251"/>
      <c r="C33" s="252"/>
      <c r="D33" s="367" t="s">
        <v>748</v>
      </c>
      <c r="E33" s="367"/>
      <c r="F33" s="367"/>
      <c r="G33" s="367"/>
      <c r="H33" s="367"/>
      <c r="I33" s="367"/>
      <c r="J33" s="367"/>
      <c r="K33" s="248"/>
    </row>
    <row r="34" spans="2:11" ht="15" customHeight="1">
      <c r="B34" s="251"/>
      <c r="C34" s="252"/>
      <c r="D34" s="250"/>
      <c r="E34" s="254" t="s">
        <v>125</v>
      </c>
      <c r="F34" s="250"/>
      <c r="G34" s="367" t="s">
        <v>749</v>
      </c>
      <c r="H34" s="367"/>
      <c r="I34" s="367"/>
      <c r="J34" s="367"/>
      <c r="K34" s="248"/>
    </row>
    <row r="35" spans="2:11" ht="30.75" customHeight="1">
      <c r="B35" s="251"/>
      <c r="C35" s="252"/>
      <c r="D35" s="250"/>
      <c r="E35" s="254" t="s">
        <v>750</v>
      </c>
      <c r="F35" s="250"/>
      <c r="G35" s="367" t="s">
        <v>751</v>
      </c>
      <c r="H35" s="367"/>
      <c r="I35" s="367"/>
      <c r="J35" s="367"/>
      <c r="K35" s="248"/>
    </row>
    <row r="36" spans="2:11" ht="15" customHeight="1">
      <c r="B36" s="251"/>
      <c r="C36" s="252"/>
      <c r="D36" s="250"/>
      <c r="E36" s="254" t="s">
        <v>56</v>
      </c>
      <c r="F36" s="250"/>
      <c r="G36" s="367" t="s">
        <v>752</v>
      </c>
      <c r="H36" s="367"/>
      <c r="I36" s="367"/>
      <c r="J36" s="367"/>
      <c r="K36" s="248"/>
    </row>
    <row r="37" spans="2:11" ht="15" customHeight="1">
      <c r="B37" s="251"/>
      <c r="C37" s="252"/>
      <c r="D37" s="250"/>
      <c r="E37" s="254" t="s">
        <v>126</v>
      </c>
      <c r="F37" s="250"/>
      <c r="G37" s="367" t="s">
        <v>753</v>
      </c>
      <c r="H37" s="367"/>
      <c r="I37" s="367"/>
      <c r="J37" s="367"/>
      <c r="K37" s="248"/>
    </row>
    <row r="38" spans="2:11" ht="15" customHeight="1">
      <c r="B38" s="251"/>
      <c r="C38" s="252"/>
      <c r="D38" s="250"/>
      <c r="E38" s="254" t="s">
        <v>127</v>
      </c>
      <c r="F38" s="250"/>
      <c r="G38" s="367" t="s">
        <v>754</v>
      </c>
      <c r="H38" s="367"/>
      <c r="I38" s="367"/>
      <c r="J38" s="367"/>
      <c r="K38" s="248"/>
    </row>
    <row r="39" spans="2:11" ht="15" customHeight="1">
      <c r="B39" s="251"/>
      <c r="C39" s="252"/>
      <c r="D39" s="250"/>
      <c r="E39" s="254" t="s">
        <v>128</v>
      </c>
      <c r="F39" s="250"/>
      <c r="G39" s="367" t="s">
        <v>755</v>
      </c>
      <c r="H39" s="367"/>
      <c r="I39" s="367"/>
      <c r="J39" s="367"/>
      <c r="K39" s="248"/>
    </row>
    <row r="40" spans="2:11" ht="15" customHeight="1">
      <c r="B40" s="251"/>
      <c r="C40" s="252"/>
      <c r="D40" s="250"/>
      <c r="E40" s="254" t="s">
        <v>756</v>
      </c>
      <c r="F40" s="250"/>
      <c r="G40" s="367" t="s">
        <v>757</v>
      </c>
      <c r="H40" s="367"/>
      <c r="I40" s="367"/>
      <c r="J40" s="367"/>
      <c r="K40" s="248"/>
    </row>
    <row r="41" spans="2:11" ht="15" customHeight="1">
      <c r="B41" s="251"/>
      <c r="C41" s="252"/>
      <c r="D41" s="250"/>
      <c r="E41" s="254"/>
      <c r="F41" s="250"/>
      <c r="G41" s="367" t="s">
        <v>758</v>
      </c>
      <c r="H41" s="367"/>
      <c r="I41" s="367"/>
      <c r="J41" s="367"/>
      <c r="K41" s="248"/>
    </row>
    <row r="42" spans="2:11" ht="15" customHeight="1">
      <c r="B42" s="251"/>
      <c r="C42" s="252"/>
      <c r="D42" s="250"/>
      <c r="E42" s="254" t="s">
        <v>759</v>
      </c>
      <c r="F42" s="250"/>
      <c r="G42" s="367" t="s">
        <v>760</v>
      </c>
      <c r="H42" s="367"/>
      <c r="I42" s="367"/>
      <c r="J42" s="367"/>
      <c r="K42" s="248"/>
    </row>
    <row r="43" spans="2:11" ht="15" customHeight="1">
      <c r="B43" s="251"/>
      <c r="C43" s="252"/>
      <c r="D43" s="250"/>
      <c r="E43" s="254" t="s">
        <v>130</v>
      </c>
      <c r="F43" s="250"/>
      <c r="G43" s="367" t="s">
        <v>761</v>
      </c>
      <c r="H43" s="367"/>
      <c r="I43" s="367"/>
      <c r="J43" s="367"/>
      <c r="K43" s="248"/>
    </row>
    <row r="44" spans="2:11" ht="12.75" customHeight="1">
      <c r="B44" s="251"/>
      <c r="C44" s="252"/>
      <c r="D44" s="250"/>
      <c r="E44" s="250"/>
      <c r="F44" s="250"/>
      <c r="G44" s="250"/>
      <c r="H44" s="250"/>
      <c r="I44" s="250"/>
      <c r="J44" s="250"/>
      <c r="K44" s="248"/>
    </row>
    <row r="45" spans="2:11" ht="15" customHeight="1">
      <c r="B45" s="251"/>
      <c r="C45" s="252"/>
      <c r="D45" s="367" t="s">
        <v>762</v>
      </c>
      <c r="E45" s="367"/>
      <c r="F45" s="367"/>
      <c r="G45" s="367"/>
      <c r="H45" s="367"/>
      <c r="I45" s="367"/>
      <c r="J45" s="367"/>
      <c r="K45" s="248"/>
    </row>
    <row r="46" spans="2:11" ht="15" customHeight="1">
      <c r="B46" s="251"/>
      <c r="C46" s="252"/>
      <c r="D46" s="252"/>
      <c r="E46" s="367" t="s">
        <v>763</v>
      </c>
      <c r="F46" s="367"/>
      <c r="G46" s="367"/>
      <c r="H46" s="367"/>
      <c r="I46" s="367"/>
      <c r="J46" s="367"/>
      <c r="K46" s="248"/>
    </row>
    <row r="47" spans="2:11" ht="15" customHeight="1">
      <c r="B47" s="251"/>
      <c r="C47" s="252"/>
      <c r="D47" s="252"/>
      <c r="E47" s="367" t="s">
        <v>764</v>
      </c>
      <c r="F47" s="367"/>
      <c r="G47" s="367"/>
      <c r="H47" s="367"/>
      <c r="I47" s="367"/>
      <c r="J47" s="367"/>
      <c r="K47" s="248"/>
    </row>
    <row r="48" spans="2:11" ht="15" customHeight="1">
      <c r="B48" s="251"/>
      <c r="C48" s="252"/>
      <c r="D48" s="252"/>
      <c r="E48" s="367" t="s">
        <v>765</v>
      </c>
      <c r="F48" s="367"/>
      <c r="G48" s="367"/>
      <c r="H48" s="367"/>
      <c r="I48" s="367"/>
      <c r="J48" s="367"/>
      <c r="K48" s="248"/>
    </row>
    <row r="49" spans="2:11" ht="15" customHeight="1">
      <c r="B49" s="251"/>
      <c r="C49" s="252"/>
      <c r="D49" s="367" t="s">
        <v>766</v>
      </c>
      <c r="E49" s="367"/>
      <c r="F49" s="367"/>
      <c r="G49" s="367"/>
      <c r="H49" s="367"/>
      <c r="I49" s="367"/>
      <c r="J49" s="367"/>
      <c r="K49" s="248"/>
    </row>
    <row r="50" spans="2:11" ht="25.5" customHeight="1">
      <c r="B50" s="247"/>
      <c r="C50" s="370" t="s">
        <v>767</v>
      </c>
      <c r="D50" s="370"/>
      <c r="E50" s="370"/>
      <c r="F50" s="370"/>
      <c r="G50" s="370"/>
      <c r="H50" s="370"/>
      <c r="I50" s="370"/>
      <c r="J50" s="370"/>
      <c r="K50" s="248"/>
    </row>
    <row r="51" spans="2:11" ht="5.25" customHeight="1">
      <c r="B51" s="247"/>
      <c r="C51" s="249"/>
      <c r="D51" s="249"/>
      <c r="E51" s="249"/>
      <c r="F51" s="249"/>
      <c r="G51" s="249"/>
      <c r="H51" s="249"/>
      <c r="I51" s="249"/>
      <c r="J51" s="249"/>
      <c r="K51" s="248"/>
    </row>
    <row r="52" spans="2:11" ht="15" customHeight="1">
      <c r="B52" s="247"/>
      <c r="C52" s="367" t="s">
        <v>768</v>
      </c>
      <c r="D52" s="367"/>
      <c r="E52" s="367"/>
      <c r="F52" s="367"/>
      <c r="G52" s="367"/>
      <c r="H52" s="367"/>
      <c r="I52" s="367"/>
      <c r="J52" s="367"/>
      <c r="K52" s="248"/>
    </row>
    <row r="53" spans="2:11" ht="15" customHeight="1">
      <c r="B53" s="247"/>
      <c r="C53" s="367" t="s">
        <v>769</v>
      </c>
      <c r="D53" s="367"/>
      <c r="E53" s="367"/>
      <c r="F53" s="367"/>
      <c r="G53" s="367"/>
      <c r="H53" s="367"/>
      <c r="I53" s="367"/>
      <c r="J53" s="367"/>
      <c r="K53" s="248"/>
    </row>
    <row r="54" spans="2:11" ht="12.75" customHeight="1">
      <c r="B54" s="247"/>
      <c r="C54" s="250"/>
      <c r="D54" s="250"/>
      <c r="E54" s="250"/>
      <c r="F54" s="250"/>
      <c r="G54" s="250"/>
      <c r="H54" s="250"/>
      <c r="I54" s="250"/>
      <c r="J54" s="250"/>
      <c r="K54" s="248"/>
    </row>
    <row r="55" spans="2:11" ht="15" customHeight="1">
      <c r="B55" s="247"/>
      <c r="C55" s="367" t="s">
        <v>770</v>
      </c>
      <c r="D55" s="367"/>
      <c r="E55" s="367"/>
      <c r="F55" s="367"/>
      <c r="G55" s="367"/>
      <c r="H55" s="367"/>
      <c r="I55" s="367"/>
      <c r="J55" s="367"/>
      <c r="K55" s="248"/>
    </row>
    <row r="56" spans="2:11" ht="15" customHeight="1">
      <c r="B56" s="247"/>
      <c r="C56" s="252"/>
      <c r="D56" s="367" t="s">
        <v>771</v>
      </c>
      <c r="E56" s="367"/>
      <c r="F56" s="367"/>
      <c r="G56" s="367"/>
      <c r="H56" s="367"/>
      <c r="I56" s="367"/>
      <c r="J56" s="367"/>
      <c r="K56" s="248"/>
    </row>
    <row r="57" spans="2:11" ht="15" customHeight="1">
      <c r="B57" s="247"/>
      <c r="C57" s="252"/>
      <c r="D57" s="367" t="s">
        <v>772</v>
      </c>
      <c r="E57" s="367"/>
      <c r="F57" s="367"/>
      <c r="G57" s="367"/>
      <c r="H57" s="367"/>
      <c r="I57" s="367"/>
      <c r="J57" s="367"/>
      <c r="K57" s="248"/>
    </row>
    <row r="58" spans="2:11" ht="15" customHeight="1">
      <c r="B58" s="247"/>
      <c r="C58" s="252"/>
      <c r="D58" s="367" t="s">
        <v>773</v>
      </c>
      <c r="E58" s="367"/>
      <c r="F58" s="367"/>
      <c r="G58" s="367"/>
      <c r="H58" s="367"/>
      <c r="I58" s="367"/>
      <c r="J58" s="367"/>
      <c r="K58" s="248"/>
    </row>
    <row r="59" spans="2:11" ht="15" customHeight="1">
      <c r="B59" s="247"/>
      <c r="C59" s="252"/>
      <c r="D59" s="367" t="s">
        <v>774</v>
      </c>
      <c r="E59" s="367"/>
      <c r="F59" s="367"/>
      <c r="G59" s="367"/>
      <c r="H59" s="367"/>
      <c r="I59" s="367"/>
      <c r="J59" s="367"/>
      <c r="K59" s="248"/>
    </row>
    <row r="60" spans="2:11" ht="15" customHeight="1">
      <c r="B60" s="247"/>
      <c r="C60" s="252"/>
      <c r="D60" s="369" t="s">
        <v>775</v>
      </c>
      <c r="E60" s="369"/>
      <c r="F60" s="369"/>
      <c r="G60" s="369"/>
      <c r="H60" s="369"/>
      <c r="I60" s="369"/>
      <c r="J60" s="369"/>
      <c r="K60" s="248"/>
    </row>
    <row r="61" spans="2:11" ht="15" customHeight="1">
      <c r="B61" s="247"/>
      <c r="C61" s="252"/>
      <c r="D61" s="367" t="s">
        <v>776</v>
      </c>
      <c r="E61" s="367"/>
      <c r="F61" s="367"/>
      <c r="G61" s="367"/>
      <c r="H61" s="367"/>
      <c r="I61" s="367"/>
      <c r="J61" s="367"/>
      <c r="K61" s="248"/>
    </row>
    <row r="62" spans="2:11" ht="12.75" customHeight="1">
      <c r="B62" s="247"/>
      <c r="C62" s="252"/>
      <c r="D62" s="252"/>
      <c r="E62" s="255"/>
      <c r="F62" s="252"/>
      <c r="G62" s="252"/>
      <c r="H62" s="252"/>
      <c r="I62" s="252"/>
      <c r="J62" s="252"/>
      <c r="K62" s="248"/>
    </row>
    <row r="63" spans="2:11" ht="15" customHeight="1">
      <c r="B63" s="247"/>
      <c r="C63" s="252"/>
      <c r="D63" s="367" t="s">
        <v>777</v>
      </c>
      <c r="E63" s="367"/>
      <c r="F63" s="367"/>
      <c r="G63" s="367"/>
      <c r="H63" s="367"/>
      <c r="I63" s="367"/>
      <c r="J63" s="367"/>
      <c r="K63" s="248"/>
    </row>
    <row r="64" spans="2:11" ht="15" customHeight="1">
      <c r="B64" s="247"/>
      <c r="C64" s="252"/>
      <c r="D64" s="369" t="s">
        <v>778</v>
      </c>
      <c r="E64" s="369"/>
      <c r="F64" s="369"/>
      <c r="G64" s="369"/>
      <c r="H64" s="369"/>
      <c r="I64" s="369"/>
      <c r="J64" s="369"/>
      <c r="K64" s="248"/>
    </row>
    <row r="65" spans="2:11" ht="15" customHeight="1">
      <c r="B65" s="247"/>
      <c r="C65" s="252"/>
      <c r="D65" s="367" t="s">
        <v>779</v>
      </c>
      <c r="E65" s="367"/>
      <c r="F65" s="367"/>
      <c r="G65" s="367"/>
      <c r="H65" s="367"/>
      <c r="I65" s="367"/>
      <c r="J65" s="367"/>
      <c r="K65" s="248"/>
    </row>
    <row r="66" spans="2:11" ht="15" customHeight="1">
      <c r="B66" s="247"/>
      <c r="C66" s="252"/>
      <c r="D66" s="367" t="s">
        <v>780</v>
      </c>
      <c r="E66" s="367"/>
      <c r="F66" s="367"/>
      <c r="G66" s="367"/>
      <c r="H66" s="367"/>
      <c r="I66" s="367"/>
      <c r="J66" s="367"/>
      <c r="K66" s="248"/>
    </row>
    <row r="67" spans="2:11" ht="15" customHeight="1">
      <c r="B67" s="247"/>
      <c r="C67" s="252"/>
      <c r="D67" s="367" t="s">
        <v>781</v>
      </c>
      <c r="E67" s="367"/>
      <c r="F67" s="367"/>
      <c r="G67" s="367"/>
      <c r="H67" s="367"/>
      <c r="I67" s="367"/>
      <c r="J67" s="367"/>
      <c r="K67" s="248"/>
    </row>
    <row r="68" spans="2:11" ht="15" customHeight="1">
      <c r="B68" s="247"/>
      <c r="C68" s="252"/>
      <c r="D68" s="367" t="s">
        <v>782</v>
      </c>
      <c r="E68" s="367"/>
      <c r="F68" s="367"/>
      <c r="G68" s="367"/>
      <c r="H68" s="367"/>
      <c r="I68" s="367"/>
      <c r="J68" s="367"/>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368" t="s">
        <v>718</v>
      </c>
      <c r="D73" s="368"/>
      <c r="E73" s="368"/>
      <c r="F73" s="368"/>
      <c r="G73" s="368"/>
      <c r="H73" s="368"/>
      <c r="I73" s="368"/>
      <c r="J73" s="368"/>
      <c r="K73" s="265"/>
    </row>
    <row r="74" spans="2:11" ht="17.25" customHeight="1">
      <c r="B74" s="264"/>
      <c r="C74" s="266" t="s">
        <v>783</v>
      </c>
      <c r="D74" s="266"/>
      <c r="E74" s="266"/>
      <c r="F74" s="266" t="s">
        <v>784</v>
      </c>
      <c r="G74" s="267"/>
      <c r="H74" s="266" t="s">
        <v>126</v>
      </c>
      <c r="I74" s="266" t="s">
        <v>60</v>
      </c>
      <c r="J74" s="266" t="s">
        <v>785</v>
      </c>
      <c r="K74" s="265"/>
    </row>
    <row r="75" spans="2:11" ht="17.25" customHeight="1">
      <c r="B75" s="264"/>
      <c r="C75" s="268" t="s">
        <v>786</v>
      </c>
      <c r="D75" s="268"/>
      <c r="E75" s="268"/>
      <c r="F75" s="269" t="s">
        <v>787</v>
      </c>
      <c r="G75" s="270"/>
      <c r="H75" s="268"/>
      <c r="I75" s="268"/>
      <c r="J75" s="268" t="s">
        <v>788</v>
      </c>
      <c r="K75" s="265"/>
    </row>
    <row r="76" spans="2:11" ht="5.25" customHeight="1">
      <c r="B76" s="264"/>
      <c r="C76" s="271"/>
      <c r="D76" s="271"/>
      <c r="E76" s="271"/>
      <c r="F76" s="271"/>
      <c r="G76" s="272"/>
      <c r="H76" s="271"/>
      <c r="I76" s="271"/>
      <c r="J76" s="271"/>
      <c r="K76" s="265"/>
    </row>
    <row r="77" spans="2:11" ht="15" customHeight="1">
      <c r="B77" s="264"/>
      <c r="C77" s="254" t="s">
        <v>56</v>
      </c>
      <c r="D77" s="271"/>
      <c r="E77" s="271"/>
      <c r="F77" s="273" t="s">
        <v>789</v>
      </c>
      <c r="G77" s="272"/>
      <c r="H77" s="254" t="s">
        <v>790</v>
      </c>
      <c r="I77" s="254" t="s">
        <v>791</v>
      </c>
      <c r="J77" s="254">
        <v>20</v>
      </c>
      <c r="K77" s="265"/>
    </row>
    <row r="78" spans="2:11" ht="15" customHeight="1">
      <c r="B78" s="264"/>
      <c r="C78" s="254" t="s">
        <v>792</v>
      </c>
      <c r="D78" s="254"/>
      <c r="E78" s="254"/>
      <c r="F78" s="273" t="s">
        <v>789</v>
      </c>
      <c r="G78" s="272"/>
      <c r="H78" s="254" t="s">
        <v>793</v>
      </c>
      <c r="I78" s="254" t="s">
        <v>791</v>
      </c>
      <c r="J78" s="254">
        <v>120</v>
      </c>
      <c r="K78" s="265"/>
    </row>
    <row r="79" spans="2:11" ht="15" customHeight="1">
      <c r="B79" s="274"/>
      <c r="C79" s="254" t="s">
        <v>794</v>
      </c>
      <c r="D79" s="254"/>
      <c r="E79" s="254"/>
      <c r="F79" s="273" t="s">
        <v>795</v>
      </c>
      <c r="G79" s="272"/>
      <c r="H79" s="254" t="s">
        <v>796</v>
      </c>
      <c r="I79" s="254" t="s">
        <v>791</v>
      </c>
      <c r="J79" s="254">
        <v>50</v>
      </c>
      <c r="K79" s="265"/>
    </row>
    <row r="80" spans="2:11" ht="15" customHeight="1">
      <c r="B80" s="274"/>
      <c r="C80" s="254" t="s">
        <v>797</v>
      </c>
      <c r="D80" s="254"/>
      <c r="E80" s="254"/>
      <c r="F80" s="273" t="s">
        <v>789</v>
      </c>
      <c r="G80" s="272"/>
      <c r="H80" s="254" t="s">
        <v>798</v>
      </c>
      <c r="I80" s="254" t="s">
        <v>799</v>
      </c>
      <c r="J80" s="254"/>
      <c r="K80" s="265"/>
    </row>
    <row r="81" spans="2:11" ht="15" customHeight="1">
      <c r="B81" s="274"/>
      <c r="C81" s="275" t="s">
        <v>800</v>
      </c>
      <c r="D81" s="275"/>
      <c r="E81" s="275"/>
      <c r="F81" s="276" t="s">
        <v>795</v>
      </c>
      <c r="G81" s="275"/>
      <c r="H81" s="275" t="s">
        <v>801</v>
      </c>
      <c r="I81" s="275" t="s">
        <v>791</v>
      </c>
      <c r="J81" s="275">
        <v>15</v>
      </c>
      <c r="K81" s="265"/>
    </row>
    <row r="82" spans="2:11" ht="15" customHeight="1">
      <c r="B82" s="274"/>
      <c r="C82" s="275" t="s">
        <v>802</v>
      </c>
      <c r="D82" s="275"/>
      <c r="E82" s="275"/>
      <c r="F82" s="276" t="s">
        <v>795</v>
      </c>
      <c r="G82" s="275"/>
      <c r="H82" s="275" t="s">
        <v>803</v>
      </c>
      <c r="I82" s="275" t="s">
        <v>791</v>
      </c>
      <c r="J82" s="275">
        <v>15</v>
      </c>
      <c r="K82" s="265"/>
    </row>
    <row r="83" spans="2:11" ht="15" customHeight="1">
      <c r="B83" s="274"/>
      <c r="C83" s="275" t="s">
        <v>804</v>
      </c>
      <c r="D83" s="275"/>
      <c r="E83" s="275"/>
      <c r="F83" s="276" t="s">
        <v>795</v>
      </c>
      <c r="G83" s="275"/>
      <c r="H83" s="275" t="s">
        <v>805</v>
      </c>
      <c r="I83" s="275" t="s">
        <v>791</v>
      </c>
      <c r="J83" s="275">
        <v>20</v>
      </c>
      <c r="K83" s="265"/>
    </row>
    <row r="84" spans="2:11" ht="15" customHeight="1">
      <c r="B84" s="274"/>
      <c r="C84" s="275" t="s">
        <v>806</v>
      </c>
      <c r="D84" s="275"/>
      <c r="E84" s="275"/>
      <c r="F84" s="276" t="s">
        <v>795</v>
      </c>
      <c r="G84" s="275"/>
      <c r="H84" s="275" t="s">
        <v>807</v>
      </c>
      <c r="I84" s="275" t="s">
        <v>791</v>
      </c>
      <c r="J84" s="275">
        <v>20</v>
      </c>
      <c r="K84" s="265"/>
    </row>
    <row r="85" spans="2:11" ht="15" customHeight="1">
      <c r="B85" s="274"/>
      <c r="C85" s="254" t="s">
        <v>808</v>
      </c>
      <c r="D85" s="254"/>
      <c r="E85" s="254"/>
      <c r="F85" s="273" t="s">
        <v>795</v>
      </c>
      <c r="G85" s="272"/>
      <c r="H85" s="254" t="s">
        <v>809</v>
      </c>
      <c r="I85" s="254" t="s">
        <v>791</v>
      </c>
      <c r="J85" s="254">
        <v>50</v>
      </c>
      <c r="K85" s="265"/>
    </row>
    <row r="86" spans="2:11" ht="15" customHeight="1">
      <c r="B86" s="274"/>
      <c r="C86" s="254" t="s">
        <v>810</v>
      </c>
      <c r="D86" s="254"/>
      <c r="E86" s="254"/>
      <c r="F86" s="273" t="s">
        <v>795</v>
      </c>
      <c r="G86" s="272"/>
      <c r="H86" s="254" t="s">
        <v>811</v>
      </c>
      <c r="I86" s="254" t="s">
        <v>791</v>
      </c>
      <c r="J86" s="254">
        <v>20</v>
      </c>
      <c r="K86" s="265"/>
    </row>
    <row r="87" spans="2:11" ht="15" customHeight="1">
      <c r="B87" s="274"/>
      <c r="C87" s="254" t="s">
        <v>812</v>
      </c>
      <c r="D87" s="254"/>
      <c r="E87" s="254"/>
      <c r="F87" s="273" t="s">
        <v>795</v>
      </c>
      <c r="G87" s="272"/>
      <c r="H87" s="254" t="s">
        <v>813</v>
      </c>
      <c r="I87" s="254" t="s">
        <v>791</v>
      </c>
      <c r="J87" s="254">
        <v>20</v>
      </c>
      <c r="K87" s="265"/>
    </row>
    <row r="88" spans="2:11" ht="15" customHeight="1">
      <c r="B88" s="274"/>
      <c r="C88" s="254" t="s">
        <v>814</v>
      </c>
      <c r="D88" s="254"/>
      <c r="E88" s="254"/>
      <c r="F88" s="273" t="s">
        <v>795</v>
      </c>
      <c r="G88" s="272"/>
      <c r="H88" s="254" t="s">
        <v>815</v>
      </c>
      <c r="I88" s="254" t="s">
        <v>791</v>
      </c>
      <c r="J88" s="254">
        <v>50</v>
      </c>
      <c r="K88" s="265"/>
    </row>
    <row r="89" spans="2:11" ht="15" customHeight="1">
      <c r="B89" s="274"/>
      <c r="C89" s="254" t="s">
        <v>816</v>
      </c>
      <c r="D89" s="254"/>
      <c r="E89" s="254"/>
      <c r="F89" s="273" t="s">
        <v>795</v>
      </c>
      <c r="G89" s="272"/>
      <c r="H89" s="254" t="s">
        <v>816</v>
      </c>
      <c r="I89" s="254" t="s">
        <v>791</v>
      </c>
      <c r="J89" s="254">
        <v>50</v>
      </c>
      <c r="K89" s="265"/>
    </row>
    <row r="90" spans="2:11" ht="15" customHeight="1">
      <c r="B90" s="274"/>
      <c r="C90" s="254" t="s">
        <v>131</v>
      </c>
      <c r="D90" s="254"/>
      <c r="E90" s="254"/>
      <c r="F90" s="273" t="s">
        <v>795</v>
      </c>
      <c r="G90" s="272"/>
      <c r="H90" s="254" t="s">
        <v>817</v>
      </c>
      <c r="I90" s="254" t="s">
        <v>791</v>
      </c>
      <c r="J90" s="254">
        <v>255</v>
      </c>
      <c r="K90" s="265"/>
    </row>
    <row r="91" spans="2:11" ht="15" customHeight="1">
      <c r="B91" s="274"/>
      <c r="C91" s="254" t="s">
        <v>818</v>
      </c>
      <c r="D91" s="254"/>
      <c r="E91" s="254"/>
      <c r="F91" s="273" t="s">
        <v>789</v>
      </c>
      <c r="G91" s="272"/>
      <c r="H91" s="254" t="s">
        <v>819</v>
      </c>
      <c r="I91" s="254" t="s">
        <v>820</v>
      </c>
      <c r="J91" s="254"/>
      <c r="K91" s="265"/>
    </row>
    <row r="92" spans="2:11" ht="15" customHeight="1">
      <c r="B92" s="274"/>
      <c r="C92" s="254" t="s">
        <v>821</v>
      </c>
      <c r="D92" s="254"/>
      <c r="E92" s="254"/>
      <c r="F92" s="273" t="s">
        <v>789</v>
      </c>
      <c r="G92" s="272"/>
      <c r="H92" s="254" t="s">
        <v>822</v>
      </c>
      <c r="I92" s="254" t="s">
        <v>823</v>
      </c>
      <c r="J92" s="254"/>
      <c r="K92" s="265"/>
    </row>
    <row r="93" spans="2:11" ht="15" customHeight="1">
      <c r="B93" s="274"/>
      <c r="C93" s="254" t="s">
        <v>824</v>
      </c>
      <c r="D93" s="254"/>
      <c r="E93" s="254"/>
      <c r="F93" s="273" t="s">
        <v>789</v>
      </c>
      <c r="G93" s="272"/>
      <c r="H93" s="254" t="s">
        <v>824</v>
      </c>
      <c r="I93" s="254" t="s">
        <v>823</v>
      </c>
      <c r="J93" s="254"/>
      <c r="K93" s="265"/>
    </row>
    <row r="94" spans="2:11" ht="15" customHeight="1">
      <c r="B94" s="274"/>
      <c r="C94" s="254" t="s">
        <v>41</v>
      </c>
      <c r="D94" s="254"/>
      <c r="E94" s="254"/>
      <c r="F94" s="273" t="s">
        <v>789</v>
      </c>
      <c r="G94" s="272"/>
      <c r="H94" s="254" t="s">
        <v>825</v>
      </c>
      <c r="I94" s="254" t="s">
        <v>823</v>
      </c>
      <c r="J94" s="254"/>
      <c r="K94" s="265"/>
    </row>
    <row r="95" spans="2:11" ht="15" customHeight="1">
      <c r="B95" s="274"/>
      <c r="C95" s="254" t="s">
        <v>51</v>
      </c>
      <c r="D95" s="254"/>
      <c r="E95" s="254"/>
      <c r="F95" s="273" t="s">
        <v>789</v>
      </c>
      <c r="G95" s="272"/>
      <c r="H95" s="254" t="s">
        <v>826</v>
      </c>
      <c r="I95" s="254" t="s">
        <v>823</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368" t="s">
        <v>827</v>
      </c>
      <c r="D100" s="368"/>
      <c r="E100" s="368"/>
      <c r="F100" s="368"/>
      <c r="G100" s="368"/>
      <c r="H100" s="368"/>
      <c r="I100" s="368"/>
      <c r="J100" s="368"/>
      <c r="K100" s="265"/>
    </row>
    <row r="101" spans="2:11" ht="17.25" customHeight="1">
      <c r="B101" s="264"/>
      <c r="C101" s="266" t="s">
        <v>783</v>
      </c>
      <c r="D101" s="266"/>
      <c r="E101" s="266"/>
      <c r="F101" s="266" t="s">
        <v>784</v>
      </c>
      <c r="G101" s="267"/>
      <c r="H101" s="266" t="s">
        <v>126</v>
      </c>
      <c r="I101" s="266" t="s">
        <v>60</v>
      </c>
      <c r="J101" s="266" t="s">
        <v>785</v>
      </c>
      <c r="K101" s="265"/>
    </row>
    <row r="102" spans="2:11" ht="17.25" customHeight="1">
      <c r="B102" s="264"/>
      <c r="C102" s="268" t="s">
        <v>786</v>
      </c>
      <c r="D102" s="268"/>
      <c r="E102" s="268"/>
      <c r="F102" s="269" t="s">
        <v>787</v>
      </c>
      <c r="G102" s="270"/>
      <c r="H102" s="268"/>
      <c r="I102" s="268"/>
      <c r="J102" s="268" t="s">
        <v>788</v>
      </c>
      <c r="K102" s="265"/>
    </row>
    <row r="103" spans="2:11" ht="5.25" customHeight="1">
      <c r="B103" s="264"/>
      <c r="C103" s="266"/>
      <c r="D103" s="266"/>
      <c r="E103" s="266"/>
      <c r="F103" s="266"/>
      <c r="G103" s="282"/>
      <c r="H103" s="266"/>
      <c r="I103" s="266"/>
      <c r="J103" s="266"/>
      <c r="K103" s="265"/>
    </row>
    <row r="104" spans="2:11" ht="15" customHeight="1">
      <c r="B104" s="264"/>
      <c r="C104" s="254" t="s">
        <v>56</v>
      </c>
      <c r="D104" s="271"/>
      <c r="E104" s="271"/>
      <c r="F104" s="273" t="s">
        <v>789</v>
      </c>
      <c r="G104" s="282"/>
      <c r="H104" s="254" t="s">
        <v>828</v>
      </c>
      <c r="I104" s="254" t="s">
        <v>791</v>
      </c>
      <c r="J104" s="254">
        <v>20</v>
      </c>
      <c r="K104" s="265"/>
    </row>
    <row r="105" spans="2:11" ht="15" customHeight="1">
      <c r="B105" s="264"/>
      <c r="C105" s="254" t="s">
        <v>792</v>
      </c>
      <c r="D105" s="254"/>
      <c r="E105" s="254"/>
      <c r="F105" s="273" t="s">
        <v>789</v>
      </c>
      <c r="G105" s="254"/>
      <c r="H105" s="254" t="s">
        <v>828</v>
      </c>
      <c r="I105" s="254" t="s">
        <v>791</v>
      </c>
      <c r="J105" s="254">
        <v>120</v>
      </c>
      <c r="K105" s="265"/>
    </row>
    <row r="106" spans="2:11" ht="15" customHeight="1">
      <c r="B106" s="274"/>
      <c r="C106" s="254" t="s">
        <v>794</v>
      </c>
      <c r="D106" s="254"/>
      <c r="E106" s="254"/>
      <c r="F106" s="273" t="s">
        <v>795</v>
      </c>
      <c r="G106" s="254"/>
      <c r="H106" s="254" t="s">
        <v>828</v>
      </c>
      <c r="I106" s="254" t="s">
        <v>791</v>
      </c>
      <c r="J106" s="254">
        <v>50</v>
      </c>
      <c r="K106" s="265"/>
    </row>
    <row r="107" spans="2:11" ht="15" customHeight="1">
      <c r="B107" s="274"/>
      <c r="C107" s="254" t="s">
        <v>797</v>
      </c>
      <c r="D107" s="254"/>
      <c r="E107" s="254"/>
      <c r="F107" s="273" t="s">
        <v>789</v>
      </c>
      <c r="G107" s="254"/>
      <c r="H107" s="254" t="s">
        <v>828</v>
      </c>
      <c r="I107" s="254" t="s">
        <v>799</v>
      </c>
      <c r="J107" s="254"/>
      <c r="K107" s="265"/>
    </row>
    <row r="108" spans="2:11" ht="15" customHeight="1">
      <c r="B108" s="274"/>
      <c r="C108" s="254" t="s">
        <v>808</v>
      </c>
      <c r="D108" s="254"/>
      <c r="E108" s="254"/>
      <c r="F108" s="273" t="s">
        <v>795</v>
      </c>
      <c r="G108" s="254"/>
      <c r="H108" s="254" t="s">
        <v>828</v>
      </c>
      <c r="I108" s="254" t="s">
        <v>791</v>
      </c>
      <c r="J108" s="254">
        <v>50</v>
      </c>
      <c r="K108" s="265"/>
    </row>
    <row r="109" spans="2:11" ht="15" customHeight="1">
      <c r="B109" s="274"/>
      <c r="C109" s="254" t="s">
        <v>816</v>
      </c>
      <c r="D109" s="254"/>
      <c r="E109" s="254"/>
      <c r="F109" s="273" t="s">
        <v>795</v>
      </c>
      <c r="G109" s="254"/>
      <c r="H109" s="254" t="s">
        <v>828</v>
      </c>
      <c r="I109" s="254" t="s">
        <v>791</v>
      </c>
      <c r="J109" s="254">
        <v>50</v>
      </c>
      <c r="K109" s="265"/>
    </row>
    <row r="110" spans="2:11" ht="15" customHeight="1">
      <c r="B110" s="274"/>
      <c r="C110" s="254" t="s">
        <v>814</v>
      </c>
      <c r="D110" s="254"/>
      <c r="E110" s="254"/>
      <c r="F110" s="273" t="s">
        <v>795</v>
      </c>
      <c r="G110" s="254"/>
      <c r="H110" s="254" t="s">
        <v>828</v>
      </c>
      <c r="I110" s="254" t="s">
        <v>791</v>
      </c>
      <c r="J110" s="254">
        <v>50</v>
      </c>
      <c r="K110" s="265"/>
    </row>
    <row r="111" spans="2:11" ht="15" customHeight="1">
      <c r="B111" s="274"/>
      <c r="C111" s="254" t="s">
        <v>56</v>
      </c>
      <c r="D111" s="254"/>
      <c r="E111" s="254"/>
      <c r="F111" s="273" t="s">
        <v>789</v>
      </c>
      <c r="G111" s="254"/>
      <c r="H111" s="254" t="s">
        <v>829</v>
      </c>
      <c r="I111" s="254" t="s">
        <v>791</v>
      </c>
      <c r="J111" s="254">
        <v>20</v>
      </c>
      <c r="K111" s="265"/>
    </row>
    <row r="112" spans="2:11" ht="15" customHeight="1">
      <c r="B112" s="274"/>
      <c r="C112" s="254" t="s">
        <v>830</v>
      </c>
      <c r="D112" s="254"/>
      <c r="E112" s="254"/>
      <c r="F112" s="273" t="s">
        <v>789</v>
      </c>
      <c r="G112" s="254"/>
      <c r="H112" s="254" t="s">
        <v>831</v>
      </c>
      <c r="I112" s="254" t="s">
        <v>791</v>
      </c>
      <c r="J112" s="254">
        <v>120</v>
      </c>
      <c r="K112" s="265"/>
    </row>
    <row r="113" spans="2:11" ht="15" customHeight="1">
      <c r="B113" s="274"/>
      <c r="C113" s="254" t="s">
        <v>41</v>
      </c>
      <c r="D113" s="254"/>
      <c r="E113" s="254"/>
      <c r="F113" s="273" t="s">
        <v>789</v>
      </c>
      <c r="G113" s="254"/>
      <c r="H113" s="254" t="s">
        <v>832</v>
      </c>
      <c r="I113" s="254" t="s">
        <v>823</v>
      </c>
      <c r="J113" s="254"/>
      <c r="K113" s="265"/>
    </row>
    <row r="114" spans="2:11" ht="15" customHeight="1">
      <c r="B114" s="274"/>
      <c r="C114" s="254" t="s">
        <v>51</v>
      </c>
      <c r="D114" s="254"/>
      <c r="E114" s="254"/>
      <c r="F114" s="273" t="s">
        <v>789</v>
      </c>
      <c r="G114" s="254"/>
      <c r="H114" s="254" t="s">
        <v>833</v>
      </c>
      <c r="I114" s="254" t="s">
        <v>823</v>
      </c>
      <c r="J114" s="254"/>
      <c r="K114" s="265"/>
    </row>
    <row r="115" spans="2:11" ht="15" customHeight="1">
      <c r="B115" s="274"/>
      <c r="C115" s="254" t="s">
        <v>60</v>
      </c>
      <c r="D115" s="254"/>
      <c r="E115" s="254"/>
      <c r="F115" s="273" t="s">
        <v>789</v>
      </c>
      <c r="G115" s="254"/>
      <c r="H115" s="254" t="s">
        <v>834</v>
      </c>
      <c r="I115" s="254" t="s">
        <v>835</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365" t="s">
        <v>836</v>
      </c>
      <c r="D120" s="365"/>
      <c r="E120" s="365"/>
      <c r="F120" s="365"/>
      <c r="G120" s="365"/>
      <c r="H120" s="365"/>
      <c r="I120" s="365"/>
      <c r="J120" s="365"/>
      <c r="K120" s="290"/>
    </row>
    <row r="121" spans="2:11" ht="17.25" customHeight="1">
      <c r="B121" s="291"/>
      <c r="C121" s="266" t="s">
        <v>783</v>
      </c>
      <c r="D121" s="266"/>
      <c r="E121" s="266"/>
      <c r="F121" s="266" t="s">
        <v>784</v>
      </c>
      <c r="G121" s="267"/>
      <c r="H121" s="266" t="s">
        <v>126</v>
      </c>
      <c r="I121" s="266" t="s">
        <v>60</v>
      </c>
      <c r="J121" s="266" t="s">
        <v>785</v>
      </c>
      <c r="K121" s="292"/>
    </row>
    <row r="122" spans="2:11" ht="17.25" customHeight="1">
      <c r="B122" s="291"/>
      <c r="C122" s="268" t="s">
        <v>786</v>
      </c>
      <c r="D122" s="268"/>
      <c r="E122" s="268"/>
      <c r="F122" s="269" t="s">
        <v>787</v>
      </c>
      <c r="G122" s="270"/>
      <c r="H122" s="268"/>
      <c r="I122" s="268"/>
      <c r="J122" s="268" t="s">
        <v>788</v>
      </c>
      <c r="K122" s="292"/>
    </row>
    <row r="123" spans="2:11" ht="5.25" customHeight="1">
      <c r="B123" s="293"/>
      <c r="C123" s="271"/>
      <c r="D123" s="271"/>
      <c r="E123" s="271"/>
      <c r="F123" s="271"/>
      <c r="G123" s="254"/>
      <c r="H123" s="271"/>
      <c r="I123" s="271"/>
      <c r="J123" s="271"/>
      <c r="K123" s="294"/>
    </row>
    <row r="124" spans="2:11" ht="15" customHeight="1">
      <c r="B124" s="293"/>
      <c r="C124" s="254" t="s">
        <v>792</v>
      </c>
      <c r="D124" s="271"/>
      <c r="E124" s="271"/>
      <c r="F124" s="273" t="s">
        <v>789</v>
      </c>
      <c r="G124" s="254"/>
      <c r="H124" s="254" t="s">
        <v>828</v>
      </c>
      <c r="I124" s="254" t="s">
        <v>791</v>
      </c>
      <c r="J124" s="254">
        <v>120</v>
      </c>
      <c r="K124" s="295"/>
    </row>
    <row r="125" spans="2:11" ht="15" customHeight="1">
      <c r="B125" s="293"/>
      <c r="C125" s="254" t="s">
        <v>837</v>
      </c>
      <c r="D125" s="254"/>
      <c r="E125" s="254"/>
      <c r="F125" s="273" t="s">
        <v>789</v>
      </c>
      <c r="G125" s="254"/>
      <c r="H125" s="254" t="s">
        <v>838</v>
      </c>
      <c r="I125" s="254" t="s">
        <v>791</v>
      </c>
      <c r="J125" s="254" t="s">
        <v>839</v>
      </c>
      <c r="K125" s="295"/>
    </row>
    <row r="126" spans="2:11" ht="15" customHeight="1">
      <c r="B126" s="293"/>
      <c r="C126" s="254" t="s">
        <v>738</v>
      </c>
      <c r="D126" s="254"/>
      <c r="E126" s="254"/>
      <c r="F126" s="273" t="s">
        <v>789</v>
      </c>
      <c r="G126" s="254"/>
      <c r="H126" s="254" t="s">
        <v>840</v>
      </c>
      <c r="I126" s="254" t="s">
        <v>791</v>
      </c>
      <c r="J126" s="254" t="s">
        <v>839</v>
      </c>
      <c r="K126" s="295"/>
    </row>
    <row r="127" spans="2:11" ht="15" customHeight="1">
      <c r="B127" s="293"/>
      <c r="C127" s="254" t="s">
        <v>800</v>
      </c>
      <c r="D127" s="254"/>
      <c r="E127" s="254"/>
      <c r="F127" s="273" t="s">
        <v>795</v>
      </c>
      <c r="G127" s="254"/>
      <c r="H127" s="254" t="s">
        <v>801</v>
      </c>
      <c r="I127" s="254" t="s">
        <v>791</v>
      </c>
      <c r="J127" s="254">
        <v>15</v>
      </c>
      <c r="K127" s="295"/>
    </row>
    <row r="128" spans="2:11" ht="15" customHeight="1">
      <c r="B128" s="293"/>
      <c r="C128" s="275" t="s">
        <v>802</v>
      </c>
      <c r="D128" s="275"/>
      <c r="E128" s="275"/>
      <c r="F128" s="276" t="s">
        <v>795</v>
      </c>
      <c r="G128" s="275"/>
      <c r="H128" s="275" t="s">
        <v>803</v>
      </c>
      <c r="I128" s="275" t="s">
        <v>791</v>
      </c>
      <c r="J128" s="275">
        <v>15</v>
      </c>
      <c r="K128" s="295"/>
    </row>
    <row r="129" spans="2:11" ht="15" customHeight="1">
      <c r="B129" s="293"/>
      <c r="C129" s="275" t="s">
        <v>804</v>
      </c>
      <c r="D129" s="275"/>
      <c r="E129" s="275"/>
      <c r="F129" s="276" t="s">
        <v>795</v>
      </c>
      <c r="G129" s="275"/>
      <c r="H129" s="275" t="s">
        <v>805</v>
      </c>
      <c r="I129" s="275" t="s">
        <v>791</v>
      </c>
      <c r="J129" s="275">
        <v>20</v>
      </c>
      <c r="K129" s="295"/>
    </row>
    <row r="130" spans="2:11" ht="15" customHeight="1">
      <c r="B130" s="293"/>
      <c r="C130" s="275" t="s">
        <v>806</v>
      </c>
      <c r="D130" s="275"/>
      <c r="E130" s="275"/>
      <c r="F130" s="276" t="s">
        <v>795</v>
      </c>
      <c r="G130" s="275"/>
      <c r="H130" s="275" t="s">
        <v>807</v>
      </c>
      <c r="I130" s="275" t="s">
        <v>791</v>
      </c>
      <c r="J130" s="275">
        <v>20</v>
      </c>
      <c r="K130" s="295"/>
    </row>
    <row r="131" spans="2:11" ht="15" customHeight="1">
      <c r="B131" s="293"/>
      <c r="C131" s="254" t="s">
        <v>794</v>
      </c>
      <c r="D131" s="254"/>
      <c r="E131" s="254"/>
      <c r="F131" s="273" t="s">
        <v>795</v>
      </c>
      <c r="G131" s="254"/>
      <c r="H131" s="254" t="s">
        <v>828</v>
      </c>
      <c r="I131" s="254" t="s">
        <v>791</v>
      </c>
      <c r="J131" s="254">
        <v>50</v>
      </c>
      <c r="K131" s="295"/>
    </row>
    <row r="132" spans="2:11" ht="15" customHeight="1">
      <c r="B132" s="293"/>
      <c r="C132" s="254" t="s">
        <v>808</v>
      </c>
      <c r="D132" s="254"/>
      <c r="E132" s="254"/>
      <c r="F132" s="273" t="s">
        <v>795</v>
      </c>
      <c r="G132" s="254"/>
      <c r="H132" s="254" t="s">
        <v>828</v>
      </c>
      <c r="I132" s="254" t="s">
        <v>791</v>
      </c>
      <c r="J132" s="254">
        <v>50</v>
      </c>
      <c r="K132" s="295"/>
    </row>
    <row r="133" spans="2:11" ht="15" customHeight="1">
      <c r="B133" s="293"/>
      <c r="C133" s="254" t="s">
        <v>814</v>
      </c>
      <c r="D133" s="254"/>
      <c r="E133" s="254"/>
      <c r="F133" s="273" t="s">
        <v>795</v>
      </c>
      <c r="G133" s="254"/>
      <c r="H133" s="254" t="s">
        <v>828</v>
      </c>
      <c r="I133" s="254" t="s">
        <v>791</v>
      </c>
      <c r="J133" s="254">
        <v>50</v>
      </c>
      <c r="K133" s="295"/>
    </row>
    <row r="134" spans="2:11" ht="15" customHeight="1">
      <c r="B134" s="293"/>
      <c r="C134" s="254" t="s">
        <v>816</v>
      </c>
      <c r="D134" s="254"/>
      <c r="E134" s="254"/>
      <c r="F134" s="273" t="s">
        <v>795</v>
      </c>
      <c r="G134" s="254"/>
      <c r="H134" s="254" t="s">
        <v>828</v>
      </c>
      <c r="I134" s="254" t="s">
        <v>791</v>
      </c>
      <c r="J134" s="254">
        <v>50</v>
      </c>
      <c r="K134" s="295"/>
    </row>
    <row r="135" spans="2:11" ht="15" customHeight="1">
      <c r="B135" s="293"/>
      <c r="C135" s="254" t="s">
        <v>131</v>
      </c>
      <c r="D135" s="254"/>
      <c r="E135" s="254"/>
      <c r="F135" s="273" t="s">
        <v>795</v>
      </c>
      <c r="G135" s="254"/>
      <c r="H135" s="254" t="s">
        <v>841</v>
      </c>
      <c r="I135" s="254" t="s">
        <v>791</v>
      </c>
      <c r="J135" s="254">
        <v>255</v>
      </c>
      <c r="K135" s="295"/>
    </row>
    <row r="136" spans="2:11" ht="15" customHeight="1">
      <c r="B136" s="293"/>
      <c r="C136" s="254" t="s">
        <v>818</v>
      </c>
      <c r="D136" s="254"/>
      <c r="E136" s="254"/>
      <c r="F136" s="273" t="s">
        <v>789</v>
      </c>
      <c r="G136" s="254"/>
      <c r="H136" s="254" t="s">
        <v>842</v>
      </c>
      <c r="I136" s="254" t="s">
        <v>820</v>
      </c>
      <c r="J136" s="254"/>
      <c r="K136" s="295"/>
    </row>
    <row r="137" spans="2:11" ht="15" customHeight="1">
      <c r="B137" s="293"/>
      <c r="C137" s="254" t="s">
        <v>821</v>
      </c>
      <c r="D137" s="254"/>
      <c r="E137" s="254"/>
      <c r="F137" s="273" t="s">
        <v>789</v>
      </c>
      <c r="G137" s="254"/>
      <c r="H137" s="254" t="s">
        <v>843</v>
      </c>
      <c r="I137" s="254" t="s">
        <v>823</v>
      </c>
      <c r="J137" s="254"/>
      <c r="K137" s="295"/>
    </row>
    <row r="138" spans="2:11" ht="15" customHeight="1">
      <c r="B138" s="293"/>
      <c r="C138" s="254" t="s">
        <v>824</v>
      </c>
      <c r="D138" s="254"/>
      <c r="E138" s="254"/>
      <c r="F138" s="273" t="s">
        <v>789</v>
      </c>
      <c r="G138" s="254"/>
      <c r="H138" s="254" t="s">
        <v>824</v>
      </c>
      <c r="I138" s="254" t="s">
        <v>823</v>
      </c>
      <c r="J138" s="254"/>
      <c r="K138" s="295"/>
    </row>
    <row r="139" spans="2:11" ht="15" customHeight="1">
      <c r="B139" s="293"/>
      <c r="C139" s="254" t="s">
        <v>41</v>
      </c>
      <c r="D139" s="254"/>
      <c r="E139" s="254"/>
      <c r="F139" s="273" t="s">
        <v>789</v>
      </c>
      <c r="G139" s="254"/>
      <c r="H139" s="254" t="s">
        <v>844</v>
      </c>
      <c r="I139" s="254" t="s">
        <v>823</v>
      </c>
      <c r="J139" s="254"/>
      <c r="K139" s="295"/>
    </row>
    <row r="140" spans="2:11" ht="15" customHeight="1">
      <c r="B140" s="293"/>
      <c r="C140" s="254" t="s">
        <v>845</v>
      </c>
      <c r="D140" s="254"/>
      <c r="E140" s="254"/>
      <c r="F140" s="273" t="s">
        <v>789</v>
      </c>
      <c r="G140" s="254"/>
      <c r="H140" s="254" t="s">
        <v>846</v>
      </c>
      <c r="I140" s="254" t="s">
        <v>823</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368" t="s">
        <v>847</v>
      </c>
      <c r="D145" s="368"/>
      <c r="E145" s="368"/>
      <c r="F145" s="368"/>
      <c r="G145" s="368"/>
      <c r="H145" s="368"/>
      <c r="I145" s="368"/>
      <c r="J145" s="368"/>
      <c r="K145" s="265"/>
    </row>
    <row r="146" spans="2:11" ht="17.25" customHeight="1">
      <c r="B146" s="264"/>
      <c r="C146" s="266" t="s">
        <v>783</v>
      </c>
      <c r="D146" s="266"/>
      <c r="E146" s="266"/>
      <c r="F146" s="266" t="s">
        <v>784</v>
      </c>
      <c r="G146" s="267"/>
      <c r="H146" s="266" t="s">
        <v>126</v>
      </c>
      <c r="I146" s="266" t="s">
        <v>60</v>
      </c>
      <c r="J146" s="266" t="s">
        <v>785</v>
      </c>
      <c r="K146" s="265"/>
    </row>
    <row r="147" spans="2:11" ht="17.25" customHeight="1">
      <c r="B147" s="264"/>
      <c r="C147" s="268" t="s">
        <v>786</v>
      </c>
      <c r="D147" s="268"/>
      <c r="E147" s="268"/>
      <c r="F147" s="269" t="s">
        <v>787</v>
      </c>
      <c r="G147" s="270"/>
      <c r="H147" s="268"/>
      <c r="I147" s="268"/>
      <c r="J147" s="268" t="s">
        <v>788</v>
      </c>
      <c r="K147" s="265"/>
    </row>
    <row r="148" spans="2:11" ht="5.25" customHeight="1">
      <c r="B148" s="274"/>
      <c r="C148" s="271"/>
      <c r="D148" s="271"/>
      <c r="E148" s="271"/>
      <c r="F148" s="271"/>
      <c r="G148" s="272"/>
      <c r="H148" s="271"/>
      <c r="I148" s="271"/>
      <c r="J148" s="271"/>
      <c r="K148" s="295"/>
    </row>
    <row r="149" spans="2:11" ht="15" customHeight="1">
      <c r="B149" s="274"/>
      <c r="C149" s="299" t="s">
        <v>792</v>
      </c>
      <c r="D149" s="254"/>
      <c r="E149" s="254"/>
      <c r="F149" s="300" t="s">
        <v>789</v>
      </c>
      <c r="G149" s="254"/>
      <c r="H149" s="299" t="s">
        <v>828</v>
      </c>
      <c r="I149" s="299" t="s">
        <v>791</v>
      </c>
      <c r="J149" s="299">
        <v>120</v>
      </c>
      <c r="K149" s="295"/>
    </row>
    <row r="150" spans="2:11" ht="15" customHeight="1">
      <c r="B150" s="274"/>
      <c r="C150" s="299" t="s">
        <v>837</v>
      </c>
      <c r="D150" s="254"/>
      <c r="E150" s="254"/>
      <c r="F150" s="300" t="s">
        <v>789</v>
      </c>
      <c r="G150" s="254"/>
      <c r="H150" s="299" t="s">
        <v>848</v>
      </c>
      <c r="I150" s="299" t="s">
        <v>791</v>
      </c>
      <c r="J150" s="299" t="s">
        <v>839</v>
      </c>
      <c r="K150" s="295"/>
    </row>
    <row r="151" spans="2:11" ht="15" customHeight="1">
      <c r="B151" s="274"/>
      <c r="C151" s="299" t="s">
        <v>738</v>
      </c>
      <c r="D151" s="254"/>
      <c r="E151" s="254"/>
      <c r="F151" s="300" t="s">
        <v>789</v>
      </c>
      <c r="G151" s="254"/>
      <c r="H151" s="299" t="s">
        <v>849</v>
      </c>
      <c r="I151" s="299" t="s">
        <v>791</v>
      </c>
      <c r="J151" s="299" t="s">
        <v>839</v>
      </c>
      <c r="K151" s="295"/>
    </row>
    <row r="152" spans="2:11" ht="15" customHeight="1">
      <c r="B152" s="274"/>
      <c r="C152" s="299" t="s">
        <v>794</v>
      </c>
      <c r="D152" s="254"/>
      <c r="E152" s="254"/>
      <c r="F152" s="300" t="s">
        <v>795</v>
      </c>
      <c r="G152" s="254"/>
      <c r="H152" s="299" t="s">
        <v>828</v>
      </c>
      <c r="I152" s="299" t="s">
        <v>791</v>
      </c>
      <c r="J152" s="299">
        <v>50</v>
      </c>
      <c r="K152" s="295"/>
    </row>
    <row r="153" spans="2:11" ht="15" customHeight="1">
      <c r="B153" s="274"/>
      <c r="C153" s="299" t="s">
        <v>797</v>
      </c>
      <c r="D153" s="254"/>
      <c r="E153" s="254"/>
      <c r="F153" s="300" t="s">
        <v>789</v>
      </c>
      <c r="G153" s="254"/>
      <c r="H153" s="299" t="s">
        <v>828</v>
      </c>
      <c r="I153" s="299" t="s">
        <v>799</v>
      </c>
      <c r="J153" s="299"/>
      <c r="K153" s="295"/>
    </row>
    <row r="154" spans="2:11" ht="15" customHeight="1">
      <c r="B154" s="274"/>
      <c r="C154" s="299" t="s">
        <v>808</v>
      </c>
      <c r="D154" s="254"/>
      <c r="E154" s="254"/>
      <c r="F154" s="300" t="s">
        <v>795</v>
      </c>
      <c r="G154" s="254"/>
      <c r="H154" s="299" t="s">
        <v>828</v>
      </c>
      <c r="I154" s="299" t="s">
        <v>791</v>
      </c>
      <c r="J154" s="299">
        <v>50</v>
      </c>
      <c r="K154" s="295"/>
    </row>
    <row r="155" spans="2:11" ht="15" customHeight="1">
      <c r="B155" s="274"/>
      <c r="C155" s="299" t="s">
        <v>816</v>
      </c>
      <c r="D155" s="254"/>
      <c r="E155" s="254"/>
      <c r="F155" s="300" t="s">
        <v>795</v>
      </c>
      <c r="G155" s="254"/>
      <c r="H155" s="299" t="s">
        <v>828</v>
      </c>
      <c r="I155" s="299" t="s">
        <v>791</v>
      </c>
      <c r="J155" s="299">
        <v>50</v>
      </c>
      <c r="K155" s="295"/>
    </row>
    <row r="156" spans="2:11" ht="15" customHeight="1">
      <c r="B156" s="274"/>
      <c r="C156" s="299" t="s">
        <v>814</v>
      </c>
      <c r="D156" s="254"/>
      <c r="E156" s="254"/>
      <c r="F156" s="300" t="s">
        <v>795</v>
      </c>
      <c r="G156" s="254"/>
      <c r="H156" s="299" t="s">
        <v>828</v>
      </c>
      <c r="I156" s="299" t="s">
        <v>791</v>
      </c>
      <c r="J156" s="299">
        <v>50</v>
      </c>
      <c r="K156" s="295"/>
    </row>
    <row r="157" spans="2:11" ht="15" customHeight="1">
      <c r="B157" s="274"/>
      <c r="C157" s="299" t="s">
        <v>95</v>
      </c>
      <c r="D157" s="254"/>
      <c r="E157" s="254"/>
      <c r="F157" s="300" t="s">
        <v>789</v>
      </c>
      <c r="G157" s="254"/>
      <c r="H157" s="299" t="s">
        <v>850</v>
      </c>
      <c r="I157" s="299" t="s">
        <v>791</v>
      </c>
      <c r="J157" s="299" t="s">
        <v>851</v>
      </c>
      <c r="K157" s="295"/>
    </row>
    <row r="158" spans="2:11" ht="15" customHeight="1">
      <c r="B158" s="274"/>
      <c r="C158" s="299" t="s">
        <v>852</v>
      </c>
      <c r="D158" s="254"/>
      <c r="E158" s="254"/>
      <c r="F158" s="300" t="s">
        <v>789</v>
      </c>
      <c r="G158" s="254"/>
      <c r="H158" s="299" t="s">
        <v>853</v>
      </c>
      <c r="I158" s="299" t="s">
        <v>823</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1"/>
      <c r="C162" s="242"/>
      <c r="D162" s="242"/>
      <c r="E162" s="242"/>
      <c r="F162" s="242"/>
      <c r="G162" s="242"/>
      <c r="H162" s="242"/>
      <c r="I162" s="242"/>
      <c r="J162" s="242"/>
      <c r="K162" s="243"/>
    </row>
    <row r="163" spans="2:11" ht="45" customHeight="1">
      <c r="B163" s="244"/>
      <c r="C163" s="365" t="s">
        <v>854</v>
      </c>
      <c r="D163" s="365"/>
      <c r="E163" s="365"/>
      <c r="F163" s="365"/>
      <c r="G163" s="365"/>
      <c r="H163" s="365"/>
      <c r="I163" s="365"/>
      <c r="J163" s="365"/>
      <c r="K163" s="245"/>
    </row>
    <row r="164" spans="2:11" ht="17.25" customHeight="1">
      <c r="B164" s="244"/>
      <c r="C164" s="266" t="s">
        <v>783</v>
      </c>
      <c r="D164" s="266"/>
      <c r="E164" s="266"/>
      <c r="F164" s="266" t="s">
        <v>784</v>
      </c>
      <c r="G164" s="303"/>
      <c r="H164" s="304" t="s">
        <v>126</v>
      </c>
      <c r="I164" s="304" t="s">
        <v>60</v>
      </c>
      <c r="J164" s="266" t="s">
        <v>785</v>
      </c>
      <c r="K164" s="245"/>
    </row>
    <row r="165" spans="2:11" ht="17.25" customHeight="1">
      <c r="B165" s="247"/>
      <c r="C165" s="268" t="s">
        <v>786</v>
      </c>
      <c r="D165" s="268"/>
      <c r="E165" s="268"/>
      <c r="F165" s="269" t="s">
        <v>787</v>
      </c>
      <c r="G165" s="305"/>
      <c r="H165" s="306"/>
      <c r="I165" s="306"/>
      <c r="J165" s="268" t="s">
        <v>788</v>
      </c>
      <c r="K165" s="248"/>
    </row>
    <row r="166" spans="2:11" ht="5.25" customHeight="1">
      <c r="B166" s="274"/>
      <c r="C166" s="271"/>
      <c r="D166" s="271"/>
      <c r="E166" s="271"/>
      <c r="F166" s="271"/>
      <c r="G166" s="272"/>
      <c r="H166" s="271"/>
      <c r="I166" s="271"/>
      <c r="J166" s="271"/>
      <c r="K166" s="295"/>
    </row>
    <row r="167" spans="2:11" ht="15" customHeight="1">
      <c r="B167" s="274"/>
      <c r="C167" s="254" t="s">
        <v>792</v>
      </c>
      <c r="D167" s="254"/>
      <c r="E167" s="254"/>
      <c r="F167" s="273" t="s">
        <v>789</v>
      </c>
      <c r="G167" s="254"/>
      <c r="H167" s="254" t="s">
        <v>828</v>
      </c>
      <c r="I167" s="254" t="s">
        <v>791</v>
      </c>
      <c r="J167" s="254">
        <v>120</v>
      </c>
      <c r="K167" s="295"/>
    </row>
    <row r="168" spans="2:11" ht="15" customHeight="1">
      <c r="B168" s="274"/>
      <c r="C168" s="254" t="s">
        <v>837</v>
      </c>
      <c r="D168" s="254"/>
      <c r="E168" s="254"/>
      <c r="F168" s="273" t="s">
        <v>789</v>
      </c>
      <c r="G168" s="254"/>
      <c r="H168" s="254" t="s">
        <v>838</v>
      </c>
      <c r="I168" s="254" t="s">
        <v>791</v>
      </c>
      <c r="J168" s="254" t="s">
        <v>839</v>
      </c>
      <c r="K168" s="295"/>
    </row>
    <row r="169" spans="2:11" ht="15" customHeight="1">
      <c r="B169" s="274"/>
      <c r="C169" s="254" t="s">
        <v>738</v>
      </c>
      <c r="D169" s="254"/>
      <c r="E169" s="254"/>
      <c r="F169" s="273" t="s">
        <v>789</v>
      </c>
      <c r="G169" s="254"/>
      <c r="H169" s="254" t="s">
        <v>855</v>
      </c>
      <c r="I169" s="254" t="s">
        <v>791</v>
      </c>
      <c r="J169" s="254" t="s">
        <v>839</v>
      </c>
      <c r="K169" s="295"/>
    </row>
    <row r="170" spans="2:11" ht="15" customHeight="1">
      <c r="B170" s="274"/>
      <c r="C170" s="254" t="s">
        <v>794</v>
      </c>
      <c r="D170" s="254"/>
      <c r="E170" s="254"/>
      <c r="F170" s="273" t="s">
        <v>795</v>
      </c>
      <c r="G170" s="254"/>
      <c r="H170" s="254" t="s">
        <v>855</v>
      </c>
      <c r="I170" s="254" t="s">
        <v>791</v>
      </c>
      <c r="J170" s="254">
        <v>50</v>
      </c>
      <c r="K170" s="295"/>
    </row>
    <row r="171" spans="2:11" ht="15" customHeight="1">
      <c r="B171" s="274"/>
      <c r="C171" s="254" t="s">
        <v>797</v>
      </c>
      <c r="D171" s="254"/>
      <c r="E171" s="254"/>
      <c r="F171" s="273" t="s">
        <v>789</v>
      </c>
      <c r="G171" s="254"/>
      <c r="H171" s="254" t="s">
        <v>855</v>
      </c>
      <c r="I171" s="254" t="s">
        <v>799</v>
      </c>
      <c r="J171" s="254"/>
      <c r="K171" s="295"/>
    </row>
    <row r="172" spans="2:11" ht="15" customHeight="1">
      <c r="B172" s="274"/>
      <c r="C172" s="254" t="s">
        <v>808</v>
      </c>
      <c r="D172" s="254"/>
      <c r="E172" s="254"/>
      <c r="F172" s="273" t="s">
        <v>795</v>
      </c>
      <c r="G172" s="254"/>
      <c r="H172" s="254" t="s">
        <v>855</v>
      </c>
      <c r="I172" s="254" t="s">
        <v>791</v>
      </c>
      <c r="J172" s="254">
        <v>50</v>
      </c>
      <c r="K172" s="295"/>
    </row>
    <row r="173" spans="2:11" ht="15" customHeight="1">
      <c r="B173" s="274"/>
      <c r="C173" s="254" t="s">
        <v>816</v>
      </c>
      <c r="D173" s="254"/>
      <c r="E173" s="254"/>
      <c r="F173" s="273" t="s">
        <v>795</v>
      </c>
      <c r="G173" s="254"/>
      <c r="H173" s="254" t="s">
        <v>855</v>
      </c>
      <c r="I173" s="254" t="s">
        <v>791</v>
      </c>
      <c r="J173" s="254">
        <v>50</v>
      </c>
      <c r="K173" s="295"/>
    </row>
    <row r="174" spans="2:11" ht="15" customHeight="1">
      <c r="B174" s="274"/>
      <c r="C174" s="254" t="s">
        <v>814</v>
      </c>
      <c r="D174" s="254"/>
      <c r="E174" s="254"/>
      <c r="F174" s="273" t="s">
        <v>795</v>
      </c>
      <c r="G174" s="254"/>
      <c r="H174" s="254" t="s">
        <v>855</v>
      </c>
      <c r="I174" s="254" t="s">
        <v>791</v>
      </c>
      <c r="J174" s="254">
        <v>50</v>
      </c>
      <c r="K174" s="295"/>
    </row>
    <row r="175" spans="2:11" ht="15" customHeight="1">
      <c r="B175" s="274"/>
      <c r="C175" s="254" t="s">
        <v>125</v>
      </c>
      <c r="D175" s="254"/>
      <c r="E175" s="254"/>
      <c r="F175" s="273" t="s">
        <v>789</v>
      </c>
      <c r="G175" s="254"/>
      <c r="H175" s="254" t="s">
        <v>856</v>
      </c>
      <c r="I175" s="254" t="s">
        <v>857</v>
      </c>
      <c r="J175" s="254"/>
      <c r="K175" s="295"/>
    </row>
    <row r="176" spans="2:11" ht="15" customHeight="1">
      <c r="B176" s="274"/>
      <c r="C176" s="254" t="s">
        <v>60</v>
      </c>
      <c r="D176" s="254"/>
      <c r="E176" s="254"/>
      <c r="F176" s="273" t="s">
        <v>789</v>
      </c>
      <c r="G176" s="254"/>
      <c r="H176" s="254" t="s">
        <v>858</v>
      </c>
      <c r="I176" s="254" t="s">
        <v>859</v>
      </c>
      <c r="J176" s="254">
        <v>1</v>
      </c>
      <c r="K176" s="295"/>
    </row>
    <row r="177" spans="2:11" ht="15" customHeight="1">
      <c r="B177" s="274"/>
      <c r="C177" s="254" t="s">
        <v>56</v>
      </c>
      <c r="D177" s="254"/>
      <c r="E177" s="254"/>
      <c r="F177" s="273" t="s">
        <v>789</v>
      </c>
      <c r="G177" s="254"/>
      <c r="H177" s="254" t="s">
        <v>860</v>
      </c>
      <c r="I177" s="254" t="s">
        <v>791</v>
      </c>
      <c r="J177" s="254">
        <v>20</v>
      </c>
      <c r="K177" s="295"/>
    </row>
    <row r="178" spans="2:11" ht="15" customHeight="1">
      <c r="B178" s="274"/>
      <c r="C178" s="254" t="s">
        <v>126</v>
      </c>
      <c r="D178" s="254"/>
      <c r="E178" s="254"/>
      <c r="F178" s="273" t="s">
        <v>789</v>
      </c>
      <c r="G178" s="254"/>
      <c r="H178" s="254" t="s">
        <v>861</v>
      </c>
      <c r="I178" s="254" t="s">
        <v>791</v>
      </c>
      <c r="J178" s="254">
        <v>255</v>
      </c>
      <c r="K178" s="295"/>
    </row>
    <row r="179" spans="2:11" ht="15" customHeight="1">
      <c r="B179" s="274"/>
      <c r="C179" s="254" t="s">
        <v>127</v>
      </c>
      <c r="D179" s="254"/>
      <c r="E179" s="254"/>
      <c r="F179" s="273" t="s">
        <v>789</v>
      </c>
      <c r="G179" s="254"/>
      <c r="H179" s="254" t="s">
        <v>754</v>
      </c>
      <c r="I179" s="254" t="s">
        <v>791</v>
      </c>
      <c r="J179" s="254">
        <v>10</v>
      </c>
      <c r="K179" s="295"/>
    </row>
    <row r="180" spans="2:11" ht="15" customHeight="1">
      <c r="B180" s="274"/>
      <c r="C180" s="254" t="s">
        <v>128</v>
      </c>
      <c r="D180" s="254"/>
      <c r="E180" s="254"/>
      <c r="F180" s="273" t="s">
        <v>789</v>
      </c>
      <c r="G180" s="254"/>
      <c r="H180" s="254" t="s">
        <v>862</v>
      </c>
      <c r="I180" s="254" t="s">
        <v>823</v>
      </c>
      <c r="J180" s="254"/>
      <c r="K180" s="295"/>
    </row>
    <row r="181" spans="2:11" ht="15" customHeight="1">
      <c r="B181" s="274"/>
      <c r="C181" s="254" t="s">
        <v>863</v>
      </c>
      <c r="D181" s="254"/>
      <c r="E181" s="254"/>
      <c r="F181" s="273" t="s">
        <v>789</v>
      </c>
      <c r="G181" s="254"/>
      <c r="H181" s="254" t="s">
        <v>864</v>
      </c>
      <c r="I181" s="254" t="s">
        <v>823</v>
      </c>
      <c r="J181" s="254"/>
      <c r="K181" s="295"/>
    </row>
    <row r="182" spans="2:11" ht="15" customHeight="1">
      <c r="B182" s="274"/>
      <c r="C182" s="254" t="s">
        <v>852</v>
      </c>
      <c r="D182" s="254"/>
      <c r="E182" s="254"/>
      <c r="F182" s="273" t="s">
        <v>789</v>
      </c>
      <c r="G182" s="254"/>
      <c r="H182" s="254" t="s">
        <v>865</v>
      </c>
      <c r="I182" s="254" t="s">
        <v>823</v>
      </c>
      <c r="J182" s="254"/>
      <c r="K182" s="295"/>
    </row>
    <row r="183" spans="2:11" ht="15" customHeight="1">
      <c r="B183" s="274"/>
      <c r="C183" s="254" t="s">
        <v>130</v>
      </c>
      <c r="D183" s="254"/>
      <c r="E183" s="254"/>
      <c r="F183" s="273" t="s">
        <v>795</v>
      </c>
      <c r="G183" s="254"/>
      <c r="H183" s="254" t="s">
        <v>866</v>
      </c>
      <c r="I183" s="254" t="s">
        <v>791</v>
      </c>
      <c r="J183" s="254">
        <v>50</v>
      </c>
      <c r="K183" s="295"/>
    </row>
    <row r="184" spans="2:11" ht="15" customHeight="1">
      <c r="B184" s="274"/>
      <c r="C184" s="254" t="s">
        <v>867</v>
      </c>
      <c r="D184" s="254"/>
      <c r="E184" s="254"/>
      <c r="F184" s="273" t="s">
        <v>795</v>
      </c>
      <c r="G184" s="254"/>
      <c r="H184" s="254" t="s">
        <v>868</v>
      </c>
      <c r="I184" s="254" t="s">
        <v>869</v>
      </c>
      <c r="J184" s="254"/>
      <c r="K184" s="295"/>
    </row>
    <row r="185" spans="2:11" ht="15" customHeight="1">
      <c r="B185" s="274"/>
      <c r="C185" s="254" t="s">
        <v>870</v>
      </c>
      <c r="D185" s="254"/>
      <c r="E185" s="254"/>
      <c r="F185" s="273" t="s">
        <v>795</v>
      </c>
      <c r="G185" s="254"/>
      <c r="H185" s="254" t="s">
        <v>871</v>
      </c>
      <c r="I185" s="254" t="s">
        <v>869</v>
      </c>
      <c r="J185" s="254"/>
      <c r="K185" s="295"/>
    </row>
    <row r="186" spans="2:11" ht="15" customHeight="1">
      <c r="B186" s="274"/>
      <c r="C186" s="254" t="s">
        <v>872</v>
      </c>
      <c r="D186" s="254"/>
      <c r="E186" s="254"/>
      <c r="F186" s="273" t="s">
        <v>795</v>
      </c>
      <c r="G186" s="254"/>
      <c r="H186" s="254" t="s">
        <v>873</v>
      </c>
      <c r="I186" s="254" t="s">
        <v>869</v>
      </c>
      <c r="J186" s="254"/>
      <c r="K186" s="295"/>
    </row>
    <row r="187" spans="2:11" ht="15" customHeight="1">
      <c r="B187" s="274"/>
      <c r="C187" s="307" t="s">
        <v>874</v>
      </c>
      <c r="D187" s="254"/>
      <c r="E187" s="254"/>
      <c r="F187" s="273" t="s">
        <v>795</v>
      </c>
      <c r="G187" s="254"/>
      <c r="H187" s="254" t="s">
        <v>875</v>
      </c>
      <c r="I187" s="254" t="s">
        <v>876</v>
      </c>
      <c r="J187" s="308" t="s">
        <v>877</v>
      </c>
      <c r="K187" s="295"/>
    </row>
    <row r="188" spans="2:11" ht="15" customHeight="1">
      <c r="B188" s="301"/>
      <c r="C188" s="309"/>
      <c r="D188" s="283"/>
      <c r="E188" s="283"/>
      <c r="F188" s="283"/>
      <c r="G188" s="283"/>
      <c r="H188" s="283"/>
      <c r="I188" s="283"/>
      <c r="J188" s="283"/>
      <c r="K188" s="302"/>
    </row>
    <row r="189" spans="2:11" ht="18.75" customHeight="1">
      <c r="B189" s="310"/>
      <c r="C189" s="311"/>
      <c r="D189" s="311"/>
      <c r="E189" s="311"/>
      <c r="F189" s="312"/>
      <c r="G189" s="254"/>
      <c r="H189" s="254"/>
      <c r="I189" s="254"/>
      <c r="J189" s="254"/>
      <c r="K189" s="250"/>
    </row>
    <row r="190" spans="2:11" ht="18.75" customHeight="1">
      <c r="B190" s="250"/>
      <c r="C190" s="254"/>
      <c r="D190" s="254"/>
      <c r="E190" s="254"/>
      <c r="F190" s="273"/>
      <c r="G190" s="254"/>
      <c r="H190" s="254"/>
      <c r="I190" s="254"/>
      <c r="J190" s="254"/>
      <c r="K190" s="250"/>
    </row>
    <row r="191" spans="2:11" ht="18.75" customHeight="1">
      <c r="B191" s="260"/>
      <c r="C191" s="260"/>
      <c r="D191" s="260"/>
      <c r="E191" s="260"/>
      <c r="F191" s="260"/>
      <c r="G191" s="260"/>
      <c r="H191" s="260"/>
      <c r="I191" s="260"/>
      <c r="J191" s="260"/>
      <c r="K191" s="260"/>
    </row>
    <row r="192" spans="2:11" ht="13.5">
      <c r="B192" s="241"/>
      <c r="C192" s="242"/>
      <c r="D192" s="242"/>
      <c r="E192" s="242"/>
      <c r="F192" s="242"/>
      <c r="G192" s="242"/>
      <c r="H192" s="242"/>
      <c r="I192" s="242"/>
      <c r="J192" s="242"/>
      <c r="K192" s="243"/>
    </row>
    <row r="193" spans="2:11" ht="21">
      <c r="B193" s="244"/>
      <c r="C193" s="365" t="s">
        <v>878</v>
      </c>
      <c r="D193" s="365"/>
      <c r="E193" s="365"/>
      <c r="F193" s="365"/>
      <c r="G193" s="365"/>
      <c r="H193" s="365"/>
      <c r="I193" s="365"/>
      <c r="J193" s="365"/>
      <c r="K193" s="245"/>
    </row>
    <row r="194" spans="2:11" ht="25.5" customHeight="1">
      <c r="B194" s="244"/>
      <c r="C194" s="313" t="s">
        <v>879</v>
      </c>
      <c r="D194" s="313"/>
      <c r="E194" s="313"/>
      <c r="F194" s="313" t="s">
        <v>880</v>
      </c>
      <c r="G194" s="314"/>
      <c r="H194" s="366" t="s">
        <v>881</v>
      </c>
      <c r="I194" s="366"/>
      <c r="J194" s="366"/>
      <c r="K194" s="245"/>
    </row>
    <row r="195" spans="2:11" ht="5.25" customHeight="1">
      <c r="B195" s="274"/>
      <c r="C195" s="271"/>
      <c r="D195" s="271"/>
      <c r="E195" s="271"/>
      <c r="F195" s="271"/>
      <c r="G195" s="254"/>
      <c r="H195" s="271"/>
      <c r="I195" s="271"/>
      <c r="J195" s="271"/>
      <c r="K195" s="295"/>
    </row>
    <row r="196" spans="2:11" ht="15" customHeight="1">
      <c r="B196" s="274"/>
      <c r="C196" s="254" t="s">
        <v>882</v>
      </c>
      <c r="D196" s="254"/>
      <c r="E196" s="254"/>
      <c r="F196" s="273" t="s">
        <v>46</v>
      </c>
      <c r="G196" s="254"/>
      <c r="H196" s="364" t="s">
        <v>883</v>
      </c>
      <c r="I196" s="364"/>
      <c r="J196" s="364"/>
      <c r="K196" s="295"/>
    </row>
    <row r="197" spans="2:11" ht="15" customHeight="1">
      <c r="B197" s="274"/>
      <c r="C197" s="280"/>
      <c r="D197" s="254"/>
      <c r="E197" s="254"/>
      <c r="F197" s="273" t="s">
        <v>47</v>
      </c>
      <c r="G197" s="254"/>
      <c r="H197" s="364" t="s">
        <v>884</v>
      </c>
      <c r="I197" s="364"/>
      <c r="J197" s="364"/>
      <c r="K197" s="295"/>
    </row>
    <row r="198" spans="2:11" ht="15" customHeight="1">
      <c r="B198" s="274"/>
      <c r="C198" s="280"/>
      <c r="D198" s="254"/>
      <c r="E198" s="254"/>
      <c r="F198" s="273" t="s">
        <v>50</v>
      </c>
      <c r="G198" s="254"/>
      <c r="H198" s="364" t="s">
        <v>885</v>
      </c>
      <c r="I198" s="364"/>
      <c r="J198" s="364"/>
      <c r="K198" s="295"/>
    </row>
    <row r="199" spans="2:11" ht="15" customHeight="1">
      <c r="B199" s="274"/>
      <c r="C199" s="254"/>
      <c r="D199" s="254"/>
      <c r="E199" s="254"/>
      <c r="F199" s="273" t="s">
        <v>48</v>
      </c>
      <c r="G199" s="254"/>
      <c r="H199" s="364" t="s">
        <v>886</v>
      </c>
      <c r="I199" s="364"/>
      <c r="J199" s="364"/>
      <c r="K199" s="295"/>
    </row>
    <row r="200" spans="2:11" ht="15" customHeight="1">
      <c r="B200" s="274"/>
      <c r="C200" s="254"/>
      <c r="D200" s="254"/>
      <c r="E200" s="254"/>
      <c r="F200" s="273" t="s">
        <v>49</v>
      </c>
      <c r="G200" s="254"/>
      <c r="H200" s="364" t="s">
        <v>887</v>
      </c>
      <c r="I200" s="364"/>
      <c r="J200" s="364"/>
      <c r="K200" s="295"/>
    </row>
    <row r="201" spans="2:11" ht="15" customHeight="1">
      <c r="B201" s="274"/>
      <c r="C201" s="254"/>
      <c r="D201" s="254"/>
      <c r="E201" s="254"/>
      <c r="F201" s="273"/>
      <c r="G201" s="254"/>
      <c r="H201" s="254"/>
      <c r="I201" s="254"/>
      <c r="J201" s="254"/>
      <c r="K201" s="295"/>
    </row>
    <row r="202" spans="2:11" ht="15" customHeight="1">
      <c r="B202" s="274"/>
      <c r="C202" s="254" t="s">
        <v>835</v>
      </c>
      <c r="D202" s="254"/>
      <c r="E202" s="254"/>
      <c r="F202" s="273" t="s">
        <v>81</v>
      </c>
      <c r="G202" s="254"/>
      <c r="H202" s="364" t="s">
        <v>888</v>
      </c>
      <c r="I202" s="364"/>
      <c r="J202" s="364"/>
      <c r="K202" s="295"/>
    </row>
    <row r="203" spans="2:11" ht="15" customHeight="1">
      <c r="B203" s="274"/>
      <c r="C203" s="280"/>
      <c r="D203" s="254"/>
      <c r="E203" s="254"/>
      <c r="F203" s="273" t="s">
        <v>732</v>
      </c>
      <c r="G203" s="254"/>
      <c r="H203" s="364" t="s">
        <v>733</v>
      </c>
      <c r="I203" s="364"/>
      <c r="J203" s="364"/>
      <c r="K203" s="295"/>
    </row>
    <row r="204" spans="2:11" ht="15" customHeight="1">
      <c r="B204" s="274"/>
      <c r="C204" s="254"/>
      <c r="D204" s="254"/>
      <c r="E204" s="254"/>
      <c r="F204" s="273" t="s">
        <v>730</v>
      </c>
      <c r="G204" s="254"/>
      <c r="H204" s="364" t="s">
        <v>889</v>
      </c>
      <c r="I204" s="364"/>
      <c r="J204" s="364"/>
      <c r="K204" s="295"/>
    </row>
    <row r="205" spans="2:11" ht="15" customHeight="1">
      <c r="B205" s="315"/>
      <c r="C205" s="280"/>
      <c r="D205" s="280"/>
      <c r="E205" s="280"/>
      <c r="F205" s="273" t="s">
        <v>734</v>
      </c>
      <c r="G205" s="259"/>
      <c r="H205" s="363" t="s">
        <v>735</v>
      </c>
      <c r="I205" s="363"/>
      <c r="J205" s="363"/>
      <c r="K205" s="316"/>
    </row>
    <row r="206" spans="2:11" ht="15" customHeight="1">
      <c r="B206" s="315"/>
      <c r="C206" s="280"/>
      <c r="D206" s="280"/>
      <c r="E206" s="280"/>
      <c r="F206" s="273" t="s">
        <v>736</v>
      </c>
      <c r="G206" s="259"/>
      <c r="H206" s="363" t="s">
        <v>890</v>
      </c>
      <c r="I206" s="363"/>
      <c r="J206" s="363"/>
      <c r="K206" s="316"/>
    </row>
    <row r="207" spans="2:11" ht="15" customHeight="1">
      <c r="B207" s="315"/>
      <c r="C207" s="280"/>
      <c r="D207" s="280"/>
      <c r="E207" s="280"/>
      <c r="F207" s="317"/>
      <c r="G207" s="259"/>
      <c r="H207" s="318"/>
      <c r="I207" s="318"/>
      <c r="J207" s="318"/>
      <c r="K207" s="316"/>
    </row>
    <row r="208" spans="2:11" ht="15" customHeight="1">
      <c r="B208" s="315"/>
      <c r="C208" s="254" t="s">
        <v>859</v>
      </c>
      <c r="D208" s="280"/>
      <c r="E208" s="280"/>
      <c r="F208" s="273">
        <v>1</v>
      </c>
      <c r="G208" s="259"/>
      <c r="H208" s="363" t="s">
        <v>891</v>
      </c>
      <c r="I208" s="363"/>
      <c r="J208" s="363"/>
      <c r="K208" s="316"/>
    </row>
    <row r="209" spans="2:11" ht="15" customHeight="1">
      <c r="B209" s="315"/>
      <c r="C209" s="280"/>
      <c r="D209" s="280"/>
      <c r="E209" s="280"/>
      <c r="F209" s="273">
        <v>2</v>
      </c>
      <c r="G209" s="259"/>
      <c r="H209" s="363" t="s">
        <v>892</v>
      </c>
      <c r="I209" s="363"/>
      <c r="J209" s="363"/>
      <c r="K209" s="316"/>
    </row>
    <row r="210" spans="2:11" ht="15" customHeight="1">
      <c r="B210" s="315"/>
      <c r="C210" s="280"/>
      <c r="D210" s="280"/>
      <c r="E210" s="280"/>
      <c r="F210" s="273">
        <v>3</v>
      </c>
      <c r="G210" s="259"/>
      <c r="H210" s="363" t="s">
        <v>893</v>
      </c>
      <c r="I210" s="363"/>
      <c r="J210" s="363"/>
      <c r="K210" s="316"/>
    </row>
    <row r="211" spans="2:11" ht="15" customHeight="1">
      <c r="B211" s="315"/>
      <c r="C211" s="280"/>
      <c r="D211" s="280"/>
      <c r="E211" s="280"/>
      <c r="F211" s="273">
        <v>4</v>
      </c>
      <c r="G211" s="259"/>
      <c r="H211" s="363" t="s">
        <v>894</v>
      </c>
      <c r="I211" s="363"/>
      <c r="J211" s="363"/>
      <c r="K211" s="316"/>
    </row>
    <row r="212" spans="2:11" ht="12.75" customHeight="1">
      <c r="B212" s="319"/>
      <c r="C212" s="320"/>
      <c r="D212" s="320"/>
      <c r="E212" s="320"/>
      <c r="F212" s="320"/>
      <c r="G212" s="320"/>
      <c r="H212" s="320"/>
      <c r="I212" s="320"/>
      <c r="J212" s="320"/>
      <c r="K212" s="321"/>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lfoucek-PC\l.foucek</dc:creator>
  <cp:keywords/>
  <dc:description/>
  <cp:lastModifiedBy>Kuna Jan</cp:lastModifiedBy>
  <dcterms:created xsi:type="dcterms:W3CDTF">2018-08-31T08:39:16Z</dcterms:created>
  <dcterms:modified xsi:type="dcterms:W3CDTF">2021-09-03T04:44:09Z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