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4"/>
  <workbookPr/>
  <bookViews>
    <workbookView xWindow="0" yWindow="0" windowWidth="28800" windowHeight="12225" activeTab="0"/>
  </bookViews>
  <sheets>
    <sheet name="Rekapitulace stavby" sheetId="1" r:id="rId1"/>
    <sheet name="970 - 4 kontejnerová stan..." sheetId="2" r:id="rId2"/>
  </sheets>
  <definedNames>
    <definedName name="_xlnm._FilterDatabase" localSheetId="1" hidden="1">'970 - 4 kontejnerová stan...'!$C$126:$K$182</definedName>
    <definedName name="_xlnm.Print_Area" localSheetId="1">'970 - 4 kontejnerová stan...'!$C$4:$J$76,'970 - 4 kontejnerová stan...'!$C$82:$J$110,'970 - 4 kontejnerová stan...'!$C$116:$K$182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'970 - 4 kontejnerová stan...'!$126:$126</definedName>
  </definedNames>
  <calcPr calcId="191029"/>
</workbook>
</file>

<file path=xl/sharedStrings.xml><?xml version="1.0" encoding="utf-8"?>
<sst xmlns="http://schemas.openxmlformats.org/spreadsheetml/2006/main" count="956" uniqueCount="309">
  <si>
    <t>Export Komplet</t>
  </si>
  <si>
    <t/>
  </si>
  <si>
    <t>2.0</t>
  </si>
  <si>
    <t>False</t>
  </si>
  <si>
    <t>{0f78a948-ee59-4536-b4fb-b946326c9c55}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</si>
  <si>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</si>
  <si>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</si>
  <si>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</si>
  <si>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</si>
  <si>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</si>
  <si>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</si>
  <si>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</si>
  <si>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</si>
  <si>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970</t>
  </si>
  <si>
    <t>Stavba:</t>
  </si>
  <si>
    <t>4 kontejnerová stanoviště u Jitřenky, Chomutov - stanoviště č.4</t>
  </si>
  <si>
    <t>KSO:</t>
  </si>
  <si>
    <t>CC-CZ:</t>
  </si>
  <si>
    <t>Místo:</t>
  </si>
  <si>
    <t xml:space="preserve"> </t>
  </si>
  <si>
    <t>Datum:</t>
  </si>
  <si>
    <t>21. 5. 2021</t>
  </si>
  <si>
    <t>Zadavatel:</t>
  </si>
  <si>
    <t>IČ:</t>
  </si>
  <si>
    <t>STATUTÁRNÍ MĚSTO CHOMUTOV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</si>
  <si>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</si>
  <si>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</si>
  <si>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</si>
  <si>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</si>
  <si>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</si>
  <si>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</si>
  <si>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</si>
  <si>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</si>
  <si>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</si>
  <si>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</si>
  <si>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</si>
  <si>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</si>
  <si>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</si>
  <si>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</si>
  <si>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</si>
  <si>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</si>
  <si>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</si>
  <si>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</si>
  <si>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</si>
  <si>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</si>
  <si>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</si>
  <si>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</si>
  <si>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</si>
  <si>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</si>
  <si>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</si>
  <si>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</si>
  <si>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</si>
  <si>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</si>
  <si>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</si>
  <si>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</si>
  <si>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</si>
  <si>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</si>
  <si>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</si>
  <si>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</si>
  <si>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</si>
  <si>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</si>
  <si>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</si>
  <si>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</si>
  <si>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</si>
  <si>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</si>
  <si>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</si>
  <si>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</si>
  <si>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</si>
  <si>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</si>
  <si>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</si>
  <si>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</si>
  <si>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</si>
  <si>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</si>
  <si>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</si>
  <si>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</si>
  <si>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</si>
  <si>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</si>
  <si>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</si>
  <si>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</si>
  <si>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</si>
  <si>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</si>
  <si>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</si>
  <si>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</si>
  <si>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</si>
  <si>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</si>
  <si>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</si>
  <si>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</si>
  <si>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</si>
  <si>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</si>
  <si>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</si>
  <si>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</si>
  <si>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</si>
  <si>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</si>
  <si>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</si>
  <si>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 xml:space="preserve">    767 - Konstrukce zámečnické</t>
  </si>
  <si>
    <t>M - Práce a dodávky M</t>
  </si>
  <si>
    <t xml:space="preserve">    21-M - Elektromontáže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</si>
  <si>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</si>
  <si>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</si>
  <si>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</si>
  <si>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</si>
  <si>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</si>
  <si>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</si>
  <si>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</si>
  <si>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</si>
  <si>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</si>
  <si>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</si>
  <si>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</si>
  <si>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</si>
  <si>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</si>
  <si>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</si>
  <si>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</si>
  <si>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</si>
  <si>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</si>
  <si>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</si>
  <si>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</si>
  <si>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</si>
  <si>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52</t>
  </si>
  <si>
    <t>K</t>
  </si>
  <si>
    <t>113107131</t>
  </si>
  <si>
    <t>Odstranění podkladu z betonu prostého tl 150 mm ručně</t>
  </si>
  <si>
    <t>m2</t>
  </si>
  <si>
    <t>CS ÚRS 2019 01</t>
  </si>
  <si>
    <t>4</t>
  </si>
  <si>
    <t>1242076979</t>
  </si>
  <si>
    <t>47</t>
  </si>
  <si>
    <t>113107141</t>
  </si>
  <si>
    <t>Odstranění podkladu živičného tl 50 mm ručně</t>
  </si>
  <si>
    <t>1141641632</t>
  </si>
  <si>
    <t>31</t>
  </si>
  <si>
    <t>113154114</t>
  </si>
  <si>
    <t>Frézování živičného krytu tl 100 mm pruh š 0,5 m pl do 500 m2 bez překážek v trase</t>
  </si>
  <si>
    <t>-366596116</t>
  </si>
  <si>
    <t>121151103</t>
  </si>
  <si>
    <t>Sejmutí ornice strojně při souvilé ploše do 100 m2, tl vrstvy do 200 mm</t>
  </si>
  <si>
    <t>m3</t>
  </si>
  <si>
    <t>1237431089</t>
  </si>
  <si>
    <t>3</t>
  </si>
  <si>
    <t>122251101</t>
  </si>
  <si>
    <t>Odkopávky a prokopávky nezapažené strojně v hornině třídy těžitelnosti I skupiny tř. 3 do 20 m3</t>
  </si>
  <si>
    <t>1808327444</t>
  </si>
  <si>
    <t>162701105</t>
  </si>
  <si>
    <t>Vodorovné přemístění  výkopku/sypaniny po suchu na obvyklém dopravním prostředku, bez naložení výkopku, avšak se složením bez rozhrnutí z horniny třídy těžitelnosti I skupiny  1 až 3 na vzdálenost  přes 9000 do 10 000  m</t>
  </si>
  <si>
    <t>-96140208</t>
  </si>
  <si>
    <t>6</t>
  </si>
  <si>
    <t>171201201</t>
  </si>
  <si>
    <t>Uložení sypaniny na skládky</t>
  </si>
  <si>
    <t>-684520686</t>
  </si>
  <si>
    <t>5</t>
  </si>
  <si>
    <t>171201211</t>
  </si>
  <si>
    <t>Poplatek za uložení stavebního odpadu - zeminy a kameniva na skládce</t>
  </si>
  <si>
    <t>t</t>
  </si>
  <si>
    <t>1478310105</t>
  </si>
  <si>
    <t>7</t>
  </si>
  <si>
    <t>181411131</t>
  </si>
  <si>
    <t>Založení parkového trávníku výsevem plochy do 1000 m2 v rovině a ve svahu do 1:5</t>
  </si>
  <si>
    <t>-553877116</t>
  </si>
  <si>
    <t>8</t>
  </si>
  <si>
    <t>M</t>
  </si>
  <si>
    <t>00572100</t>
  </si>
  <si>
    <t>osivo jetelotráva intenzivní víceletá</t>
  </si>
  <si>
    <t>kg</t>
  </si>
  <si>
    <t>1541874595</t>
  </si>
  <si>
    <t>9</t>
  </si>
  <si>
    <t>181912112</t>
  </si>
  <si>
    <t>Úprava pláně vyrovnání výškových rozdílů ručně v hornině třídy těžitelnosti I skupiny 3 se zhutněním</t>
  </si>
  <si>
    <t>819378745</t>
  </si>
  <si>
    <t>10</t>
  </si>
  <si>
    <t>182303111</t>
  </si>
  <si>
    <t>Doplnění zeminy nebo substrátu na travnatých plochách tl 50 mm rovina v rovinně a svahu do 1:5</t>
  </si>
  <si>
    <t>-687727574</t>
  </si>
  <si>
    <t>11</t>
  </si>
  <si>
    <t>10371500</t>
  </si>
  <si>
    <t>substrát pro trávníky VL</t>
  </si>
  <si>
    <t>1320611116</t>
  </si>
  <si>
    <t>12</t>
  </si>
  <si>
    <t>185804312</t>
  </si>
  <si>
    <t>Zalití rostlin vodou plocha přes 20 m2</t>
  </si>
  <si>
    <t>-412530891</t>
  </si>
  <si>
    <t>Zakládání</t>
  </si>
  <si>
    <t>54</t>
  </si>
  <si>
    <t>279113134</t>
  </si>
  <si>
    <t>Základová zeď tl do 300 mm z tvárnic ztraceného bednění včetně výplně z betonu tř. C 16/20 (základové patky pro ocel. konstrukce)</t>
  </si>
  <si>
    <t>936021681</t>
  </si>
  <si>
    <t>Komunikace pozemní</t>
  </si>
  <si>
    <t>13</t>
  </si>
  <si>
    <t>564831111</t>
  </si>
  <si>
    <t>Podklad ze štěrkodrtě ŠD tl 100 mm</t>
  </si>
  <si>
    <t>2099261021</t>
  </si>
  <si>
    <t>53</t>
  </si>
  <si>
    <t>564851111</t>
  </si>
  <si>
    <t>Podklad ze štěrkodrtě ŠD tl 150 mm</t>
  </si>
  <si>
    <t>-1774573064</t>
  </si>
  <si>
    <t>14</t>
  </si>
  <si>
    <t>564871111</t>
  </si>
  <si>
    <t>Podklad ze štěrkodrtě ŠD tl 250 mm</t>
  </si>
  <si>
    <t>739473266</t>
  </si>
  <si>
    <t>33</t>
  </si>
  <si>
    <t>577134111</t>
  </si>
  <si>
    <t>Asfaltový beton vrstva obrusná ACO 11 (ABS) tř. I tl 40 mm š do 3 m z nemodifikovaného asfaltu</t>
  </si>
  <si>
    <t>2091999804</t>
  </si>
  <si>
    <t>34</t>
  </si>
  <si>
    <t>577155111</t>
  </si>
  <si>
    <t>Asfaltový beton vrstva obrusná ACO 16 (ABH) tl 60 mm š do 3 m z nemodifikovaného asfaltu</t>
  </si>
  <si>
    <t>449231281</t>
  </si>
  <si>
    <t>16</t>
  </si>
  <si>
    <t>596211111</t>
  </si>
  <si>
    <t>Kladení zámkové dlažby komunikací pro pěší tl 60 mm skupiny A pl přes 50 do 100 m2</t>
  </si>
  <si>
    <t>1215078971</t>
  </si>
  <si>
    <t>17</t>
  </si>
  <si>
    <t>59245018</t>
  </si>
  <si>
    <t>dlažba skladebná betonová 200x100x60mm přírodní</t>
  </si>
  <si>
    <t>-1564638381</t>
  </si>
  <si>
    <t>Ostatní konstrukce a práce, bourání</t>
  </si>
  <si>
    <t>19</t>
  </si>
  <si>
    <t>916231113</t>
  </si>
  <si>
    <t>Osazení chodníkového obrubníku betonového ležatého s boční opěrou do lože z betonu prostého</t>
  </si>
  <si>
    <t>m</t>
  </si>
  <si>
    <t>227479710</t>
  </si>
  <si>
    <t>20</t>
  </si>
  <si>
    <t>59217016</t>
  </si>
  <si>
    <t>obrubník betonový chodníkový 1000x80x250mm</t>
  </si>
  <si>
    <t>697264466</t>
  </si>
  <si>
    <t>38</t>
  </si>
  <si>
    <t>919121221</t>
  </si>
  <si>
    <t>Těsnění spár zálivkou za studena pro komůrky š 15 mm hl 20 mm bez těsnicího profilu</t>
  </si>
  <si>
    <t>1971301478</t>
  </si>
  <si>
    <t>39</t>
  </si>
  <si>
    <t>919732211</t>
  </si>
  <si>
    <t>Styčná spára napojení nového živičného povrchu na stávající za tepla š 15 mm hl 25 mm s prořezáním</t>
  </si>
  <si>
    <t>1021548438</t>
  </si>
  <si>
    <t>40</t>
  </si>
  <si>
    <t>919735112</t>
  </si>
  <si>
    <t>Řezání stávajícího živičného krytu hl do 100 mm</t>
  </si>
  <si>
    <t>1847589154</t>
  </si>
  <si>
    <t>997</t>
  </si>
  <si>
    <t>Přesun sutě</t>
  </si>
  <si>
    <t>41</t>
  </si>
  <si>
    <t>997221561</t>
  </si>
  <si>
    <t>Vodorovná doprava suti z kusových materiálů do 1 km</t>
  </si>
  <si>
    <t>-1254965312</t>
  </si>
  <si>
    <t>42</t>
  </si>
  <si>
    <t>997221569</t>
  </si>
  <si>
    <t>Příplatek ZKD 1 km u vodorovné dopravy suti z kusových materiálů</t>
  </si>
  <si>
    <t>-505293015</t>
  </si>
  <si>
    <t>43</t>
  </si>
  <si>
    <t>997221611</t>
  </si>
  <si>
    <t>Nakládání suti na dopravní prostředky pro vodorovnou dopravu</t>
  </si>
  <si>
    <t>-761904338</t>
  </si>
  <si>
    <t>44</t>
  </si>
  <si>
    <t>997221815</t>
  </si>
  <si>
    <t>Poplatek za uložení na skládce (skládkovné) stavebního odpadu betonového kód odpadu 170 101</t>
  </si>
  <si>
    <t>-1011288393</t>
  </si>
  <si>
    <t>45</t>
  </si>
  <si>
    <t>997221845</t>
  </si>
  <si>
    <t>Poplatek za uložení na skládce (skládkovné) odpadu asfaltového bez dehtu kód odpadu 170 302</t>
  </si>
  <si>
    <t>-2043264945</t>
  </si>
  <si>
    <t>48</t>
  </si>
  <si>
    <t>997221855</t>
  </si>
  <si>
    <t>Poplatek za uložení na skládce (skládkovné) zeminy a kameniva kód odpadu 170 504</t>
  </si>
  <si>
    <t>-1111587343</t>
  </si>
  <si>
    <t>998</t>
  </si>
  <si>
    <t>Přesun hmot</t>
  </si>
  <si>
    <t>26</t>
  </si>
  <si>
    <t>998223011</t>
  </si>
  <si>
    <t>Přesun hmot pro pozemní komunikace s krytem dlážděným</t>
  </si>
  <si>
    <t>1596181877</t>
  </si>
  <si>
    <t>PSV</t>
  </si>
  <si>
    <t>Práce a dodávky PSV</t>
  </si>
  <si>
    <t>741</t>
  </si>
  <si>
    <t>Elektroinstalace - silnoproud</t>
  </si>
  <si>
    <t>49</t>
  </si>
  <si>
    <t>741810001</t>
  </si>
  <si>
    <t>Zkoušky a prohlídky elektrických rozvodů a zařízení celková prohlídka a vyhotovení revizní zprávy pro objem montážních prací do 100 000,- Kč</t>
  </si>
  <si>
    <t>kus</t>
  </si>
  <si>
    <t>2565737</t>
  </si>
  <si>
    <t>767</t>
  </si>
  <si>
    <t>Konstrukce zámečnické</t>
  </si>
  <si>
    <t>27</t>
  </si>
  <si>
    <t>76701.1.2</t>
  </si>
  <si>
    <t>Dodávka a montáž ocelového oplocení stanoviště</t>
  </si>
  <si>
    <t>kpl</t>
  </si>
  <si>
    <t>134912768</t>
  </si>
  <si>
    <t>Práce a dodávky M</t>
  </si>
  <si>
    <t>21-M</t>
  </si>
  <si>
    <t>Elektromontáže</t>
  </si>
  <si>
    <t>50</t>
  </si>
  <si>
    <t>2100001</t>
  </si>
  <si>
    <t>Posunutí stožárů osvětlení ocelového samostatně stojícího</t>
  </si>
  <si>
    <t>64</t>
  </si>
  <si>
    <t>945462068</t>
  </si>
  <si>
    <t>51</t>
  </si>
  <si>
    <t>2100002</t>
  </si>
  <si>
    <t>Uložení stávajících inženýrských sítí do chrániček vč. zemních prací</t>
  </si>
  <si>
    <t>-1809704071</t>
  </si>
  <si>
    <t>VRN</t>
  </si>
  <si>
    <t>Vedlejší rozpočtové náklady</t>
  </si>
  <si>
    <t>VRN3</t>
  </si>
  <si>
    <t>Zařízení staveniště</t>
  </si>
  <si>
    <t>55</t>
  </si>
  <si>
    <t>030001000</t>
  </si>
  <si>
    <t>1024</t>
  </si>
  <si>
    <t>1189666755</t>
  </si>
  <si>
    <t>VRN7</t>
  </si>
  <si>
    <t>Provozní vlivy</t>
  </si>
  <si>
    <t>56</t>
  </si>
  <si>
    <t>072002000</t>
  </si>
  <si>
    <t>Silniční provoz</t>
  </si>
  <si>
    <t>-157221375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</si>
</sst>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8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6" fillId="0" borderId="17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1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4" fillId="0" borderId="18" xfId="0" applyNumberFormat="1" applyFont="1" applyBorder="1" applyAlignment="1">
      <alignment vertical="center"/>
    </xf>
    <xf numFmtId="4" fontId="24" fillId="0" borderId="19" xfId="0" applyNumberFormat="1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/>
    </xf>
    <xf numFmtId="0" fontId="25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8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4" fontId="20" fillId="0" borderId="0" xfId="0" applyNumberFormat="1" applyFont="1" applyAlignment="1">
      <alignment/>
    </xf>
    <xf numFmtId="166" fontId="27" fillId="0" borderId="10" xfId="0" applyNumberFormat="1" applyFont="1" applyBorder="1" applyAlignment="1">
      <alignment/>
    </xf>
    <xf numFmtId="166" fontId="27" fillId="0" borderId="11" xfId="0" applyNumberFormat="1" applyFont="1" applyBorder="1" applyAlignment="1">
      <alignment/>
    </xf>
    <xf numFmtId="4" fontId="28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67" fontId="18" fillId="0" borderId="22" xfId="0" applyNumberFormat="1" applyFont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 locked="0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2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9" fillId="0" borderId="22" xfId="0" applyFont="1" applyBorder="1" applyAlignment="1" applyProtection="1">
      <alignment horizontal="center" vertical="center"/>
      <protection locked="0"/>
    </xf>
    <xf numFmtId="49" fontId="29" fillId="0" borderId="22" xfId="0" applyNumberFormat="1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167" fontId="29" fillId="0" borderId="22" xfId="0" applyNumberFormat="1" applyFont="1" applyBorder="1" applyAlignment="1" applyProtection="1">
      <alignment vertical="center"/>
      <protection locked="0"/>
    </xf>
    <xf numFmtId="4" fontId="29" fillId="0" borderId="22" xfId="0" applyNumberFormat="1" applyFont="1" applyBorder="1" applyAlignment="1" applyProtection="1">
      <alignment vertical="center"/>
      <protection locked="0"/>
    </xf>
    <xf numFmtId="0" fontId="30" fillId="0" borderId="3" xfId="0" applyFont="1" applyBorder="1" applyAlignment="1">
      <alignment vertical="center"/>
    </xf>
    <xf numFmtId="0" fontId="29" fillId="0" borderId="17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166" fontId="19" fillId="0" borderId="19" xfId="0" applyNumberFormat="1" applyFont="1" applyBorder="1" applyAlignment="1">
      <alignment vertical="center"/>
    </xf>
    <xf numFmtId="166" fontId="19" fillId="0" borderId="20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right" vertical="center"/>
    </xf>
    <xf numFmtId="0" fontId="18" fillId="3" borderId="21" xfId="0" applyFont="1" applyFill="1" applyBorder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11" fillId="4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97"/>
  <sheetViews>
    <sheetView showGridLines="0" tabSelected="1" workbookViewId="0" topLeftCell="A64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44:72" ht="36.95" customHeight="1">
      <c r="AR2" s="171" t="s">
        <v>5</v>
      </c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S2" s="13" t="s">
        <v>6</v>
      </c>
      <c r="BT2" s="13" t="s">
        <v>7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4.95" customHeight="1">
      <c r="B4" s="16"/>
      <c r="D4" s="17" t="s">
        <v>9</v>
      </c>
      <c r="AR4" s="16"/>
      <c r="AS4" s="18" t="s">
        <v>10</v>
      </c>
      <c r="BS4" s="13" t="s">
        <v>11</v>
      </c>
    </row>
    <row r="5" spans="2:71" ht="12" customHeight="1">
      <c r="B5" s="16"/>
      <c r="D5" s="19" t="s">
        <v>12</v>
      </c>
      <c r="K5" s="168" t="s">
        <v>13</v>
      </c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R5" s="16"/>
      <c r="BS5" s="13" t="s">
        <v>6</v>
      </c>
    </row>
    <row r="6" spans="2:71" ht="36.95" customHeight="1">
      <c r="B6" s="16"/>
      <c r="D6" s="21" t="s">
        <v>14</v>
      </c>
      <c r="K6" s="170" t="s">
        <v>15</v>
      </c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R6" s="16"/>
      <c r="BS6" s="13" t="s">
        <v>6</v>
      </c>
    </row>
    <row r="7" spans="2:71" ht="12" customHeight="1">
      <c r="B7" s="16"/>
      <c r="D7" s="22" t="s">
        <v>16</v>
      </c>
      <c r="K7" s="20" t="s">
        <v>1</v>
      </c>
      <c r="AK7" s="22" t="s">
        <v>17</v>
      </c>
      <c r="AN7" s="20" t="s">
        <v>1</v>
      </c>
      <c r="AR7" s="16"/>
      <c r="BS7" s="13" t="s">
        <v>6</v>
      </c>
    </row>
    <row r="8" spans="2:71" ht="12" customHeight="1">
      <c r="B8" s="16"/>
      <c r="D8" s="22" t="s">
        <v>18</v>
      </c>
      <c r="K8" s="20" t="s">
        <v>19</v>
      </c>
      <c r="AK8" s="22" t="s">
        <v>20</v>
      </c>
      <c r="AN8" s="20" t="s">
        <v>21</v>
      </c>
      <c r="AR8" s="16"/>
      <c r="BS8" s="13" t="s">
        <v>6</v>
      </c>
    </row>
    <row r="9" spans="2:71" ht="14.45" customHeight="1">
      <c r="B9" s="16"/>
      <c r="AR9" s="16"/>
      <c r="BS9" s="13" t="s">
        <v>6</v>
      </c>
    </row>
    <row r="10" spans="2:71" ht="12" customHeight="1">
      <c r="B10" s="16"/>
      <c r="D10" s="22" t="s">
        <v>22</v>
      </c>
      <c r="AK10" s="22" t="s">
        <v>23</v>
      </c>
      <c r="AN10" s="20" t="s">
        <v>1</v>
      </c>
      <c r="AR10" s="16"/>
      <c r="BS10" s="13" t="s">
        <v>6</v>
      </c>
    </row>
    <row r="11" spans="2:71" ht="18.4" customHeight="1">
      <c r="B11" s="16"/>
      <c r="E11" s="20" t="s">
        <v>24</v>
      </c>
      <c r="AK11" s="22" t="s">
        <v>25</v>
      </c>
      <c r="AN11" s="20" t="s">
        <v>1</v>
      </c>
      <c r="AR11" s="16"/>
      <c r="BS11" s="13" t="s">
        <v>6</v>
      </c>
    </row>
    <row r="12" spans="2:71" ht="6.95" customHeight="1">
      <c r="B12" s="16"/>
      <c r="AR12" s="16"/>
      <c r="BS12" s="13" t="s">
        <v>6</v>
      </c>
    </row>
    <row r="13" spans="2:71" ht="12" customHeight="1">
      <c r="B13" s="16"/>
      <c r="D13" s="22" t="s">
        <v>26</v>
      </c>
      <c r="AK13" s="22" t="s">
        <v>23</v>
      </c>
      <c r="AN13" s="20" t="s">
        <v>1</v>
      </c>
      <c r="AR13" s="16"/>
      <c r="BS13" s="13" t="s">
        <v>6</v>
      </c>
    </row>
    <row r="14" spans="2:71" ht="12.75">
      <c r="B14" s="16"/>
      <c r="E14" s="20" t="s">
        <v>19</v>
      </c>
      <c r="AK14" s="22" t="s">
        <v>25</v>
      </c>
      <c r="AN14" s="20" t="s">
        <v>1</v>
      </c>
      <c r="AR14" s="16"/>
      <c r="BS14" s="13" t="s">
        <v>6</v>
      </c>
    </row>
    <row r="15" spans="2:71" ht="6.95" customHeight="1">
      <c r="B15" s="16"/>
      <c r="AR15" s="16"/>
      <c r="BS15" s="13" t="s">
        <v>3</v>
      </c>
    </row>
    <row r="16" spans="2:71" ht="12" customHeight="1">
      <c r="B16" s="16"/>
      <c r="D16" s="22" t="s">
        <v>27</v>
      </c>
      <c r="AK16" s="22" t="s">
        <v>23</v>
      </c>
      <c r="AN16" s="20" t="s">
        <v>1</v>
      </c>
      <c r="AR16" s="16"/>
      <c r="BS16" s="13" t="s">
        <v>3</v>
      </c>
    </row>
    <row r="17" spans="2:71" ht="18.4" customHeight="1">
      <c r="B17" s="16"/>
      <c r="E17" s="20" t="s">
        <v>19</v>
      </c>
      <c r="AK17" s="22" t="s">
        <v>25</v>
      </c>
      <c r="AN17" s="20" t="s">
        <v>1</v>
      </c>
      <c r="AR17" s="16"/>
      <c r="BS17" s="13" t="s">
        <v>28</v>
      </c>
    </row>
    <row r="18" spans="2:71" ht="6.95" customHeight="1">
      <c r="B18" s="16"/>
      <c r="AR18" s="16"/>
      <c r="BS18" s="13" t="s">
        <v>6</v>
      </c>
    </row>
    <row r="19" spans="2:71" ht="12" customHeight="1">
      <c r="B19" s="16"/>
      <c r="D19" s="22" t="s">
        <v>29</v>
      </c>
      <c r="AK19" s="22" t="s">
        <v>23</v>
      </c>
      <c r="AN19" s="20" t="s">
        <v>1</v>
      </c>
      <c r="AR19" s="16"/>
      <c r="BS19" s="13" t="s">
        <v>6</v>
      </c>
    </row>
    <row r="20" spans="2:71" ht="18.4" customHeight="1">
      <c r="B20" s="16"/>
      <c r="E20" s="20" t="s">
        <v>19</v>
      </c>
      <c r="AK20" s="22" t="s">
        <v>25</v>
      </c>
      <c r="AN20" s="20" t="s">
        <v>1</v>
      </c>
      <c r="AR20" s="16"/>
      <c r="BS20" s="13" t="s">
        <v>28</v>
      </c>
    </row>
    <row r="21" spans="2:44" ht="6.95" customHeight="1">
      <c r="B21" s="16"/>
      <c r="AR21" s="16"/>
    </row>
    <row r="22" spans="2:44" ht="12" customHeight="1">
      <c r="B22" s="16"/>
      <c r="D22" s="22" t="s">
        <v>30</v>
      </c>
      <c r="AR22" s="16"/>
    </row>
    <row r="23" spans="2:44" ht="16.5" customHeight="1">
      <c r="B23" s="16"/>
      <c r="E23" s="172" t="s">
        <v>1</v>
      </c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R23" s="16"/>
    </row>
    <row r="24" spans="2:44" ht="6.95" customHeight="1">
      <c r="B24" s="16"/>
      <c r="AR24" s="16"/>
    </row>
    <row r="25" spans="2:44" ht="6.95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44" s="1" customFormat="1" ht="25.9" customHeight="1">
      <c r="B26" s="25"/>
      <c r="D26" s="26" t="s">
        <v>31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73">
        <f>ROUND(AG94,2)</f>
        <v>0</v>
      </c>
      <c r="AL26" s="174"/>
      <c r="AM26" s="174"/>
      <c r="AN26" s="174"/>
      <c r="AO26" s="174"/>
      <c r="AR26" s="25"/>
    </row>
    <row r="27" spans="2:44" s="1" customFormat="1" ht="6.95" customHeight="1">
      <c r="B27" s="25"/>
      <c r="AR27" s="25"/>
    </row>
    <row r="28" spans="2:44" s="1" customFormat="1" ht="12.75">
      <c r="B28" s="25"/>
      <c r="L28" s="175" t="s">
        <v>32</v>
      </c>
      <c r="M28" s="175"/>
      <c r="N28" s="175"/>
      <c r="O28" s="175"/>
      <c r="P28" s="175"/>
      <c r="W28" s="175" t="s">
        <v>33</v>
      </c>
      <c r="X28" s="175"/>
      <c r="Y28" s="175"/>
      <c r="Z28" s="175"/>
      <c r="AA28" s="175"/>
      <c r="AB28" s="175"/>
      <c r="AC28" s="175"/>
      <c r="AD28" s="175"/>
      <c r="AE28" s="175"/>
      <c r="AK28" s="175" t="s">
        <v>34</v>
      </c>
      <c r="AL28" s="175"/>
      <c r="AM28" s="175"/>
      <c r="AN28" s="175"/>
      <c r="AO28" s="175"/>
      <c r="AR28" s="25"/>
    </row>
    <row r="29" spans="2:44" s="2" customFormat="1" ht="14.45" customHeight="1">
      <c r="B29" s="29"/>
      <c r="D29" s="22" t="s">
        <v>35</v>
      </c>
      <c r="F29" s="22" t="s">
        <v>36</v>
      </c>
      <c r="L29" s="178">
        <v>0.21</v>
      </c>
      <c r="M29" s="177"/>
      <c r="N29" s="177"/>
      <c r="O29" s="177"/>
      <c r="P29" s="177"/>
      <c r="W29" s="176">
        <f>ROUND(AZ94,2)</f>
        <v>0</v>
      </c>
      <c r="X29" s="177"/>
      <c r="Y29" s="177"/>
      <c r="Z29" s="177"/>
      <c r="AA29" s="177"/>
      <c r="AB29" s="177"/>
      <c r="AC29" s="177"/>
      <c r="AD29" s="177"/>
      <c r="AE29" s="177"/>
      <c r="AK29" s="176">
        <f>ROUND(AV94,2)</f>
        <v>0</v>
      </c>
      <c r="AL29" s="177"/>
      <c r="AM29" s="177"/>
      <c r="AN29" s="177"/>
      <c r="AO29" s="177"/>
      <c r="AR29" s="29"/>
    </row>
    <row r="30" spans="2:44" s="2" customFormat="1" ht="14.45" customHeight="1">
      <c r="B30" s="29"/>
      <c r="F30" s="22" t="s">
        <v>37</v>
      </c>
      <c r="L30" s="178">
        <v>0.15</v>
      </c>
      <c r="M30" s="177"/>
      <c r="N30" s="177"/>
      <c r="O30" s="177"/>
      <c r="P30" s="177"/>
      <c r="W30" s="176">
        <f>ROUND(BA94,2)</f>
        <v>0</v>
      </c>
      <c r="X30" s="177"/>
      <c r="Y30" s="177"/>
      <c r="Z30" s="177"/>
      <c r="AA30" s="177"/>
      <c r="AB30" s="177"/>
      <c r="AC30" s="177"/>
      <c r="AD30" s="177"/>
      <c r="AE30" s="177"/>
      <c r="AK30" s="176">
        <f>ROUND(AW94,2)</f>
        <v>0</v>
      </c>
      <c r="AL30" s="177"/>
      <c r="AM30" s="177"/>
      <c r="AN30" s="177"/>
      <c r="AO30" s="177"/>
      <c r="AR30" s="29"/>
    </row>
    <row r="31" spans="2:44" s="2" customFormat="1" ht="14.45" customHeight="1" hidden="1">
      <c r="B31" s="29"/>
      <c r="F31" s="22" t="s">
        <v>38</v>
      </c>
      <c r="L31" s="178">
        <v>0.21</v>
      </c>
      <c r="M31" s="177"/>
      <c r="N31" s="177"/>
      <c r="O31" s="177"/>
      <c r="P31" s="177"/>
      <c r="W31" s="176">
        <f>ROUND(BB94,2)</f>
        <v>0</v>
      </c>
      <c r="X31" s="177"/>
      <c r="Y31" s="177"/>
      <c r="Z31" s="177"/>
      <c r="AA31" s="177"/>
      <c r="AB31" s="177"/>
      <c r="AC31" s="177"/>
      <c r="AD31" s="177"/>
      <c r="AE31" s="177"/>
      <c r="AK31" s="176">
        <v>0</v>
      </c>
      <c r="AL31" s="177"/>
      <c r="AM31" s="177"/>
      <c r="AN31" s="177"/>
      <c r="AO31" s="177"/>
      <c r="AR31" s="29"/>
    </row>
    <row r="32" spans="2:44" s="2" customFormat="1" ht="14.45" customHeight="1" hidden="1">
      <c r="B32" s="29"/>
      <c r="F32" s="22" t="s">
        <v>39</v>
      </c>
      <c r="L32" s="178">
        <v>0.15</v>
      </c>
      <c r="M32" s="177"/>
      <c r="N32" s="177"/>
      <c r="O32" s="177"/>
      <c r="P32" s="177"/>
      <c r="W32" s="176">
        <f>ROUND(BC94,2)</f>
        <v>0</v>
      </c>
      <c r="X32" s="177"/>
      <c r="Y32" s="177"/>
      <c r="Z32" s="177"/>
      <c r="AA32" s="177"/>
      <c r="AB32" s="177"/>
      <c r="AC32" s="177"/>
      <c r="AD32" s="177"/>
      <c r="AE32" s="177"/>
      <c r="AK32" s="176">
        <v>0</v>
      </c>
      <c r="AL32" s="177"/>
      <c r="AM32" s="177"/>
      <c r="AN32" s="177"/>
      <c r="AO32" s="177"/>
      <c r="AR32" s="29"/>
    </row>
    <row r="33" spans="2:44" s="2" customFormat="1" ht="14.45" customHeight="1" hidden="1">
      <c r="B33" s="29"/>
      <c r="F33" s="22" t="s">
        <v>40</v>
      </c>
      <c r="L33" s="178">
        <v>0</v>
      </c>
      <c r="M33" s="177"/>
      <c r="N33" s="177"/>
      <c r="O33" s="177"/>
      <c r="P33" s="177"/>
      <c r="W33" s="176">
        <f>ROUND(BD94,2)</f>
        <v>0</v>
      </c>
      <c r="X33" s="177"/>
      <c r="Y33" s="177"/>
      <c r="Z33" s="177"/>
      <c r="AA33" s="177"/>
      <c r="AB33" s="177"/>
      <c r="AC33" s="177"/>
      <c r="AD33" s="177"/>
      <c r="AE33" s="177"/>
      <c r="AK33" s="176">
        <v>0</v>
      </c>
      <c r="AL33" s="177"/>
      <c r="AM33" s="177"/>
      <c r="AN33" s="177"/>
      <c r="AO33" s="177"/>
      <c r="AR33" s="29"/>
    </row>
    <row r="34" spans="2:44" s="1" customFormat="1" ht="6.95" customHeight="1">
      <c r="B34" s="25"/>
      <c r="AR34" s="25"/>
    </row>
    <row r="35" spans="2:44" s="1" customFormat="1" ht="25.9" customHeight="1">
      <c r="B35" s="25"/>
      <c r="C35" s="30"/>
      <c r="D35" s="31" t="s">
        <v>41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 t="s">
        <v>42</v>
      </c>
      <c r="U35" s="32"/>
      <c r="V35" s="32"/>
      <c r="W35" s="32"/>
      <c r="X35" s="179" t="s">
        <v>43</v>
      </c>
      <c r="Y35" s="180"/>
      <c r="Z35" s="180"/>
      <c r="AA35" s="180"/>
      <c r="AB35" s="180"/>
      <c r="AC35" s="32"/>
      <c r="AD35" s="32"/>
      <c r="AE35" s="32"/>
      <c r="AF35" s="32"/>
      <c r="AG35" s="32"/>
      <c r="AH35" s="32"/>
      <c r="AI35" s="32"/>
      <c r="AJ35" s="32"/>
      <c r="AK35" s="181">
        <f>SUM(AK26:AK33)</f>
        <v>0</v>
      </c>
      <c r="AL35" s="180"/>
      <c r="AM35" s="180"/>
      <c r="AN35" s="180"/>
      <c r="AO35" s="182"/>
      <c r="AP35" s="30"/>
      <c r="AQ35" s="30"/>
      <c r="AR35" s="25"/>
    </row>
    <row r="36" spans="2:44" s="1" customFormat="1" ht="6.95" customHeight="1">
      <c r="B36" s="25"/>
      <c r="AR36" s="25"/>
    </row>
    <row r="37" spans="2:44" s="1" customFormat="1" ht="14.45" customHeight="1">
      <c r="B37" s="25"/>
      <c r="AR37" s="25"/>
    </row>
    <row r="38" spans="2:44" ht="14.45" customHeight="1">
      <c r="B38" s="16"/>
      <c r="AR38" s="16"/>
    </row>
    <row r="39" spans="2:44" ht="14.45" customHeight="1">
      <c r="B39" s="16"/>
      <c r="AR39" s="16"/>
    </row>
    <row r="40" spans="2:44" ht="14.45" customHeight="1">
      <c r="B40" s="16"/>
      <c r="AR40" s="16"/>
    </row>
    <row r="41" spans="2:44" ht="14.45" customHeight="1">
      <c r="B41" s="16"/>
      <c r="AR41" s="16"/>
    </row>
    <row r="42" spans="2:44" ht="14.45" customHeight="1">
      <c r="B42" s="16"/>
      <c r="AR42" s="16"/>
    </row>
    <row r="43" spans="2:44" ht="14.45" customHeight="1">
      <c r="B43" s="16"/>
      <c r="AR43" s="16"/>
    </row>
    <row r="44" spans="2:44" ht="14.45" customHeight="1">
      <c r="B44" s="16"/>
      <c r="AR44" s="16"/>
    </row>
    <row r="45" spans="2:44" ht="14.45" customHeight="1">
      <c r="B45" s="16"/>
      <c r="AR45" s="16"/>
    </row>
    <row r="46" spans="2:44" ht="14.45" customHeight="1">
      <c r="B46" s="16"/>
      <c r="AR46" s="16"/>
    </row>
    <row r="47" spans="2:44" ht="14.45" customHeight="1">
      <c r="B47" s="16"/>
      <c r="AR47" s="16"/>
    </row>
    <row r="48" spans="2:44" ht="14.45" customHeight="1">
      <c r="B48" s="16"/>
      <c r="AR48" s="16"/>
    </row>
    <row r="49" spans="2:44" s="1" customFormat="1" ht="14.45" customHeight="1">
      <c r="B49" s="25"/>
      <c r="D49" s="34" t="s">
        <v>44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4" t="s">
        <v>45</v>
      </c>
      <c r="AI49" s="35"/>
      <c r="AJ49" s="35"/>
      <c r="AK49" s="35"/>
      <c r="AL49" s="35"/>
      <c r="AM49" s="35"/>
      <c r="AN49" s="35"/>
      <c r="AO49" s="35"/>
      <c r="AR49" s="25"/>
    </row>
    <row r="50" spans="2:44" ht="11.25">
      <c r="B50" s="16"/>
      <c r="AR50" s="16"/>
    </row>
    <row r="51" spans="2:44" ht="11.25">
      <c r="B51" s="16"/>
      <c r="AR51" s="16"/>
    </row>
    <row r="52" spans="2:44" ht="11.25">
      <c r="B52" s="16"/>
      <c r="AR52" s="16"/>
    </row>
    <row r="53" spans="2:44" ht="11.25">
      <c r="B53" s="16"/>
      <c r="AR53" s="16"/>
    </row>
    <row r="54" spans="2:44" ht="11.25">
      <c r="B54" s="16"/>
      <c r="AR54" s="16"/>
    </row>
    <row r="55" spans="2:44" ht="11.25">
      <c r="B55" s="16"/>
      <c r="AR55" s="16"/>
    </row>
    <row r="56" spans="2:44" ht="11.25">
      <c r="B56" s="16"/>
      <c r="AR56" s="16"/>
    </row>
    <row r="57" spans="2:44" ht="11.25">
      <c r="B57" s="16"/>
      <c r="AR57" s="16"/>
    </row>
    <row r="58" spans="2:44" ht="11.25">
      <c r="B58" s="16"/>
      <c r="AR58" s="16"/>
    </row>
    <row r="59" spans="2:44" ht="11.25">
      <c r="B59" s="16"/>
      <c r="AR59" s="16"/>
    </row>
    <row r="60" spans="2:44" s="1" customFormat="1" ht="12.75">
      <c r="B60" s="25"/>
      <c r="D60" s="36" t="s">
        <v>46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6" t="s">
        <v>47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6" t="s">
        <v>46</v>
      </c>
      <c r="AI60" s="27"/>
      <c r="AJ60" s="27"/>
      <c r="AK60" s="27"/>
      <c r="AL60" s="27"/>
      <c r="AM60" s="36" t="s">
        <v>47</v>
      </c>
      <c r="AN60" s="27"/>
      <c r="AO60" s="27"/>
      <c r="AR60" s="25"/>
    </row>
    <row r="61" spans="2:44" ht="11.25">
      <c r="B61" s="16"/>
      <c r="AR61" s="16"/>
    </row>
    <row r="62" spans="2:44" ht="11.25">
      <c r="B62" s="16"/>
      <c r="AR62" s="16"/>
    </row>
    <row r="63" spans="2:44" ht="11.25">
      <c r="B63" s="16"/>
      <c r="AR63" s="16"/>
    </row>
    <row r="64" spans="2:44" s="1" customFormat="1" ht="12.75">
      <c r="B64" s="25"/>
      <c r="D64" s="34" t="s">
        <v>48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4" t="s">
        <v>49</v>
      </c>
      <c r="AI64" s="35"/>
      <c r="AJ64" s="35"/>
      <c r="AK64" s="35"/>
      <c r="AL64" s="35"/>
      <c r="AM64" s="35"/>
      <c r="AN64" s="35"/>
      <c r="AO64" s="35"/>
      <c r="AR64" s="25"/>
    </row>
    <row r="65" spans="2:44" ht="11.25">
      <c r="B65" s="16"/>
      <c r="AR65" s="16"/>
    </row>
    <row r="66" spans="2:44" ht="11.25">
      <c r="B66" s="16"/>
      <c r="AR66" s="16"/>
    </row>
    <row r="67" spans="2:44" ht="11.25">
      <c r="B67" s="16"/>
      <c r="AR67" s="16"/>
    </row>
    <row r="68" spans="2:44" ht="11.25">
      <c r="B68" s="16"/>
      <c r="AR68" s="16"/>
    </row>
    <row r="69" spans="2:44" ht="11.25">
      <c r="B69" s="16"/>
      <c r="AR69" s="16"/>
    </row>
    <row r="70" spans="2:44" ht="11.25">
      <c r="B70" s="16"/>
      <c r="AR70" s="16"/>
    </row>
    <row r="71" spans="2:44" ht="11.25">
      <c r="B71" s="16"/>
      <c r="AR71" s="16"/>
    </row>
    <row r="72" spans="2:44" ht="11.25">
      <c r="B72" s="16"/>
      <c r="AR72" s="16"/>
    </row>
    <row r="73" spans="2:44" ht="11.25">
      <c r="B73" s="16"/>
      <c r="AR73" s="16"/>
    </row>
    <row r="74" spans="2:44" ht="11.25">
      <c r="B74" s="16"/>
      <c r="AR74" s="16"/>
    </row>
    <row r="75" spans="2:44" s="1" customFormat="1" ht="12.75">
      <c r="B75" s="25"/>
      <c r="D75" s="36" t="s">
        <v>46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6" t="s">
        <v>47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6" t="s">
        <v>46</v>
      </c>
      <c r="AI75" s="27"/>
      <c r="AJ75" s="27"/>
      <c r="AK75" s="27"/>
      <c r="AL75" s="27"/>
      <c r="AM75" s="36" t="s">
        <v>47</v>
      </c>
      <c r="AN75" s="27"/>
      <c r="AO75" s="27"/>
      <c r="AR75" s="25"/>
    </row>
    <row r="76" spans="2:44" s="1" customFormat="1" ht="11.25">
      <c r="B76" s="25"/>
      <c r="AR76" s="25"/>
    </row>
    <row r="77" spans="2:44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25"/>
    </row>
    <row r="81" spans="2:44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25"/>
    </row>
    <row r="82" spans="2:44" s="1" customFormat="1" ht="24.95" customHeight="1">
      <c r="B82" s="25"/>
      <c r="C82" s="17" t="s">
        <v>50</v>
      </c>
      <c r="AR82" s="25"/>
    </row>
    <row r="83" spans="2:44" s="1" customFormat="1" ht="6.95" customHeight="1">
      <c r="B83" s="25"/>
      <c r="AR83" s="25"/>
    </row>
    <row r="84" spans="2:44" s="3" customFormat="1" ht="12" customHeight="1">
      <c r="B84" s="41"/>
      <c r="C84" s="22" t="s">
        <v>12</v>
      </c>
      <c r="L84" s="3" t="str">
        <f>K5</f>
        <v>970</v>
      </c>
      <c r="AR84" s="41"/>
    </row>
    <row r="85" spans="2:44" s="4" customFormat="1" ht="36.95" customHeight="1">
      <c r="B85" s="42"/>
      <c r="C85" s="43" t="s">
        <v>14</v>
      </c>
      <c r="L85" s="149" t="str">
        <f>K6</f>
        <v>4 kontejnerová stanoviště u Jitřenky, Chomutov - stanoviště č.4</v>
      </c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0"/>
      <c r="AM85" s="150"/>
      <c r="AN85" s="150"/>
      <c r="AO85" s="150"/>
      <c r="AR85" s="42"/>
    </row>
    <row r="86" spans="2:44" s="1" customFormat="1" ht="6.95" customHeight="1">
      <c r="B86" s="25"/>
      <c r="AR86" s="25"/>
    </row>
    <row r="87" spans="2:44" s="1" customFormat="1" ht="12" customHeight="1">
      <c r="B87" s="25"/>
      <c r="C87" s="22" t="s">
        <v>18</v>
      </c>
      <c r="L87" s="44" t="str">
        <f>IF(K8="","",K8)</f>
        <v xml:space="preserve"> </v>
      </c>
      <c r="AI87" s="22" t="s">
        <v>20</v>
      </c>
      <c r="AM87" s="151" t="str">
        <f>IF(AN8="","",AN8)</f>
        <v>21. 5. 2021</v>
      </c>
      <c r="AN87" s="151"/>
      <c r="AR87" s="25"/>
    </row>
    <row r="88" spans="2:44" s="1" customFormat="1" ht="6.95" customHeight="1">
      <c r="B88" s="25"/>
      <c r="AR88" s="25"/>
    </row>
    <row r="89" spans="2:56" s="1" customFormat="1" ht="15.2" customHeight="1">
      <c r="B89" s="25"/>
      <c r="C89" s="22" t="s">
        <v>22</v>
      </c>
      <c r="L89" s="3" t="str">
        <f>IF(E11="","",E11)</f>
        <v>STATUTÁRNÍ MĚSTO CHOMUTOV</v>
      </c>
      <c r="AI89" s="22" t="s">
        <v>27</v>
      </c>
      <c r="AM89" s="152" t="str">
        <f>IF(E17="","",E17)</f>
        <v xml:space="preserve"> </v>
      </c>
      <c r="AN89" s="153"/>
      <c r="AO89" s="153"/>
      <c r="AP89" s="153"/>
      <c r="AR89" s="25"/>
      <c r="AS89" s="154" t="s">
        <v>51</v>
      </c>
      <c r="AT89" s="155"/>
      <c r="AU89" s="46"/>
      <c r="AV89" s="46"/>
      <c r="AW89" s="46"/>
      <c r="AX89" s="46"/>
      <c r="AY89" s="46"/>
      <c r="AZ89" s="46"/>
      <c r="BA89" s="46"/>
      <c r="BB89" s="46"/>
      <c r="BC89" s="46"/>
      <c r="BD89" s="47"/>
    </row>
    <row r="90" spans="2:56" s="1" customFormat="1" ht="15.2" customHeight="1">
      <c r="B90" s="25"/>
      <c r="C90" s="22" t="s">
        <v>26</v>
      </c>
      <c r="L90" s="3" t="str">
        <f>IF(E14="","",E14)</f>
        <v xml:space="preserve"> </v>
      </c>
      <c r="AI90" s="22" t="s">
        <v>29</v>
      </c>
      <c r="AM90" s="152" t="str">
        <f>IF(E20="","",E20)</f>
        <v xml:space="preserve"> </v>
      </c>
      <c r="AN90" s="153"/>
      <c r="AO90" s="153"/>
      <c r="AP90" s="153"/>
      <c r="AR90" s="25"/>
      <c r="AS90" s="156"/>
      <c r="AT90" s="157"/>
      <c r="AU90" s="48"/>
      <c r="AV90" s="48"/>
      <c r="AW90" s="48"/>
      <c r="AX90" s="48"/>
      <c r="AY90" s="48"/>
      <c r="AZ90" s="48"/>
      <c r="BA90" s="48"/>
      <c r="BB90" s="48"/>
      <c r="BC90" s="48"/>
      <c r="BD90" s="49"/>
    </row>
    <row r="91" spans="2:56" s="1" customFormat="1" ht="10.9" customHeight="1">
      <c r="B91" s="25"/>
      <c r="AR91" s="25"/>
      <c r="AS91" s="156"/>
      <c r="AT91" s="157"/>
      <c r="AU91" s="48"/>
      <c r="AV91" s="48"/>
      <c r="AW91" s="48"/>
      <c r="AX91" s="48"/>
      <c r="AY91" s="48"/>
      <c r="AZ91" s="48"/>
      <c r="BA91" s="48"/>
      <c r="BB91" s="48"/>
      <c r="BC91" s="48"/>
      <c r="BD91" s="49"/>
    </row>
    <row r="92" spans="2:56" s="1" customFormat="1" ht="29.25" customHeight="1">
      <c r="B92" s="25"/>
      <c r="C92" s="158" t="s">
        <v>52</v>
      </c>
      <c r="D92" s="159"/>
      <c r="E92" s="159"/>
      <c r="F92" s="159"/>
      <c r="G92" s="159"/>
      <c r="H92" s="50"/>
      <c r="I92" s="160" t="s">
        <v>53</v>
      </c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59"/>
      <c r="AB92" s="159"/>
      <c r="AC92" s="159"/>
      <c r="AD92" s="159"/>
      <c r="AE92" s="159"/>
      <c r="AF92" s="159"/>
      <c r="AG92" s="161" t="s">
        <v>54</v>
      </c>
      <c r="AH92" s="159"/>
      <c r="AI92" s="159"/>
      <c r="AJ92" s="159"/>
      <c r="AK92" s="159"/>
      <c r="AL92" s="159"/>
      <c r="AM92" s="159"/>
      <c r="AN92" s="160" t="s">
        <v>55</v>
      </c>
      <c r="AO92" s="159"/>
      <c r="AP92" s="162"/>
      <c r="AQ92" s="51" t="s">
        <v>56</v>
      </c>
      <c r="AR92" s="25"/>
      <c r="AS92" s="52" t="s">
        <v>57</v>
      </c>
      <c r="AT92" s="53" t="s">
        <v>58</v>
      </c>
      <c r="AU92" s="53" t="s">
        <v>59</v>
      </c>
      <c r="AV92" s="53" t="s">
        <v>60</v>
      </c>
      <c r="AW92" s="53" t="s">
        <v>61</v>
      </c>
      <c r="AX92" s="53" t="s">
        <v>62</v>
      </c>
      <c r="AY92" s="53" t="s">
        <v>63</v>
      </c>
      <c r="AZ92" s="53" t="s">
        <v>64</v>
      </c>
      <c r="BA92" s="53" t="s">
        <v>65</v>
      </c>
      <c r="BB92" s="53" t="s">
        <v>66</v>
      </c>
      <c r="BC92" s="53" t="s">
        <v>67</v>
      </c>
      <c r="BD92" s="54" t="s">
        <v>68</v>
      </c>
    </row>
    <row r="93" spans="2:56" s="1" customFormat="1" ht="10.9" customHeight="1">
      <c r="B93" s="25"/>
      <c r="AR93" s="25"/>
      <c r="AS93" s="55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7"/>
    </row>
    <row r="94" spans="2:90" s="5" customFormat="1" ht="32.45" customHeight="1">
      <c r="B94" s="56"/>
      <c r="C94" s="57" t="s">
        <v>69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166">
        <f>ROUND(AG95,2)</f>
        <v>0</v>
      </c>
      <c r="AH94" s="166"/>
      <c r="AI94" s="166"/>
      <c r="AJ94" s="166"/>
      <c r="AK94" s="166"/>
      <c r="AL94" s="166"/>
      <c r="AM94" s="166"/>
      <c r="AN94" s="167">
        <f>SUM(AG94,AT94)</f>
        <v>0</v>
      </c>
      <c r="AO94" s="167"/>
      <c r="AP94" s="167"/>
      <c r="AQ94" s="60" t="s">
        <v>1</v>
      </c>
      <c r="AR94" s="56"/>
      <c r="AS94" s="61">
        <f>ROUND(AS95,2)</f>
        <v>0</v>
      </c>
      <c r="AT94" s="62">
        <f>ROUND(SUM(AV94:AW94),2)</f>
        <v>0</v>
      </c>
      <c r="AU94" s="63">
        <f>ROUND(AU95,5)</f>
        <v>160.07731</v>
      </c>
      <c r="AV94" s="62">
        <f>ROUND(AZ94*L29,2)</f>
        <v>0</v>
      </c>
      <c r="AW94" s="62">
        <f>ROUND(BA94*L30,2)</f>
        <v>0</v>
      </c>
      <c r="AX94" s="62">
        <f>ROUND(BB94*L29,2)</f>
        <v>0</v>
      </c>
      <c r="AY94" s="62">
        <f>ROUND(BC94*L30,2)</f>
        <v>0</v>
      </c>
      <c r="AZ94" s="62">
        <f>ROUND(AZ95,2)</f>
        <v>0</v>
      </c>
      <c r="BA94" s="62">
        <f>ROUND(BA95,2)</f>
        <v>0</v>
      </c>
      <c r="BB94" s="62">
        <f>ROUND(BB95,2)</f>
        <v>0</v>
      </c>
      <c r="BC94" s="62">
        <f>ROUND(BC95,2)</f>
        <v>0</v>
      </c>
      <c r="BD94" s="64">
        <f>ROUND(BD95,2)</f>
        <v>0</v>
      </c>
      <c r="BS94" s="65" t="s">
        <v>70</v>
      </c>
      <c r="BT94" s="65" t="s">
        <v>71</v>
      </c>
      <c r="BV94" s="65" t="s">
        <v>72</v>
      </c>
      <c r="BW94" s="65" t="s">
        <v>4</v>
      </c>
      <c r="BX94" s="65" t="s">
        <v>73</v>
      </c>
      <c r="CL94" s="65" t="s">
        <v>1</v>
      </c>
    </row>
    <row r="95" spans="1:90" s="6" customFormat="1" ht="27" customHeight="1">
      <c r="A95" s="66" t="s">
        <v>74</v>
      </c>
      <c r="B95" s="67"/>
      <c r="C95" s="68"/>
      <c r="D95" s="165" t="s">
        <v>13</v>
      </c>
      <c r="E95" s="165"/>
      <c r="F95" s="165"/>
      <c r="G95" s="165"/>
      <c r="H95" s="165"/>
      <c r="I95" s="69"/>
      <c r="J95" s="165" t="s">
        <v>15</v>
      </c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5"/>
      <c r="AF95" s="165"/>
      <c r="AG95" s="163">
        <f>'970 - 4 kontejnerová stan...'!J28</f>
        <v>0</v>
      </c>
      <c r="AH95" s="164"/>
      <c r="AI95" s="164"/>
      <c r="AJ95" s="164"/>
      <c r="AK95" s="164"/>
      <c r="AL95" s="164"/>
      <c r="AM95" s="164"/>
      <c r="AN95" s="163">
        <f>SUM(AG95,AT95)</f>
        <v>0</v>
      </c>
      <c r="AO95" s="164"/>
      <c r="AP95" s="164"/>
      <c r="AQ95" s="70" t="s">
        <v>75</v>
      </c>
      <c r="AR95" s="67"/>
      <c r="AS95" s="71">
        <v>0</v>
      </c>
      <c r="AT95" s="72">
        <f>ROUND(SUM(AV95:AW95),2)</f>
        <v>0</v>
      </c>
      <c r="AU95" s="73">
        <f>'970 - 4 kontejnerová stan...'!P127</f>
        <v>160.077311</v>
      </c>
      <c r="AV95" s="72">
        <f>'970 - 4 kontejnerová stan...'!J31</f>
        <v>0</v>
      </c>
      <c r="AW95" s="72">
        <f>'970 - 4 kontejnerová stan...'!J32</f>
        <v>0</v>
      </c>
      <c r="AX95" s="72">
        <f>'970 - 4 kontejnerová stan...'!J33</f>
        <v>0</v>
      </c>
      <c r="AY95" s="72">
        <f>'970 - 4 kontejnerová stan...'!J34</f>
        <v>0</v>
      </c>
      <c r="AZ95" s="72">
        <f>'970 - 4 kontejnerová stan...'!F31</f>
        <v>0</v>
      </c>
      <c r="BA95" s="72">
        <f>'970 - 4 kontejnerová stan...'!F32</f>
        <v>0</v>
      </c>
      <c r="BB95" s="72">
        <f>'970 - 4 kontejnerová stan...'!F33</f>
        <v>0</v>
      </c>
      <c r="BC95" s="72">
        <f>'970 - 4 kontejnerová stan...'!F34</f>
        <v>0</v>
      </c>
      <c r="BD95" s="74">
        <f>'970 - 4 kontejnerová stan...'!F35</f>
        <v>0</v>
      </c>
      <c r="BT95" s="75" t="s">
        <v>76</v>
      </c>
      <c r="BU95" s="75" t="s">
        <v>77</v>
      </c>
      <c r="BV95" s="75" t="s">
        <v>72</v>
      </c>
      <c r="BW95" s="75" t="s">
        <v>4</v>
      </c>
      <c r="BX95" s="75" t="s">
        <v>73</v>
      </c>
      <c r="CL95" s="75" t="s">
        <v>1</v>
      </c>
    </row>
    <row r="96" spans="2:44" s="1" customFormat="1" ht="30" customHeight="1">
      <c r="B96" s="25"/>
      <c r="AR96" s="25"/>
    </row>
    <row r="97" spans="2:44" s="1" customFormat="1" ht="6.95" customHeight="1"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25"/>
    </row>
  </sheetData>
  <mergeCells count="40"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  <mergeCell ref="L28:P28"/>
    <mergeCell ref="W28:AE28"/>
    <mergeCell ref="AK28:AO28"/>
    <mergeCell ref="AK29:AO29"/>
    <mergeCell ref="L29:P29"/>
    <mergeCell ref="K5:AO5"/>
    <mergeCell ref="K6:AO6"/>
    <mergeCell ref="AR2:BE2"/>
    <mergeCell ref="E23:AN23"/>
    <mergeCell ref="AK26:AO26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970 - 4 kontejnerová sta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83"/>
  <sheetViews>
    <sheetView showGridLines="0" workbookViewId="0" topLeftCell="A111">
      <selection activeCell="I130" sqref="I130:I18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76"/>
    </row>
    <row r="2" spans="12:46" ht="36.95" customHeight="1">
      <c r="L2" s="171" t="s">
        <v>5</v>
      </c>
      <c r="M2" s="169"/>
      <c r="N2" s="169"/>
      <c r="O2" s="169"/>
      <c r="P2" s="169"/>
      <c r="Q2" s="169"/>
      <c r="R2" s="169"/>
      <c r="S2" s="169"/>
      <c r="T2" s="169"/>
      <c r="U2" s="169"/>
      <c r="V2" s="169"/>
      <c r="AT2" s="13" t="s">
        <v>4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78</v>
      </c>
    </row>
    <row r="4" spans="2:46" ht="24.95" customHeight="1">
      <c r="B4" s="16"/>
      <c r="D4" s="17" t="s">
        <v>79</v>
      </c>
      <c r="L4" s="16"/>
      <c r="M4" s="77" t="s">
        <v>10</v>
      </c>
      <c r="AT4" s="13" t="s">
        <v>3</v>
      </c>
    </row>
    <row r="5" spans="2:12" ht="6.95" customHeight="1">
      <c r="B5" s="16"/>
      <c r="L5" s="16"/>
    </row>
    <row r="6" spans="2:12" s="1" customFormat="1" ht="12" customHeight="1">
      <c r="B6" s="25"/>
      <c r="D6" s="22" t="s">
        <v>14</v>
      </c>
      <c r="L6" s="25"/>
    </row>
    <row r="7" spans="2:12" s="1" customFormat="1" ht="36.95" customHeight="1">
      <c r="B7" s="25"/>
      <c r="E7" s="149" t="s">
        <v>15</v>
      </c>
      <c r="F7" s="183"/>
      <c r="G7" s="183"/>
      <c r="H7" s="183"/>
      <c r="L7" s="25"/>
    </row>
    <row r="8" spans="2:12" s="1" customFormat="1" ht="11.25">
      <c r="B8" s="25"/>
      <c r="L8" s="25"/>
    </row>
    <row r="9" spans="2:12" s="1" customFormat="1" ht="12" customHeight="1">
      <c r="B9" s="25"/>
      <c r="D9" s="22" t="s">
        <v>16</v>
      </c>
      <c r="F9" s="20" t="s">
        <v>1</v>
      </c>
      <c r="I9" s="22" t="s">
        <v>17</v>
      </c>
      <c r="J9" s="20" t="s">
        <v>1</v>
      </c>
      <c r="L9" s="25"/>
    </row>
    <row r="10" spans="2:12" s="1" customFormat="1" ht="12" customHeight="1">
      <c r="B10" s="25"/>
      <c r="D10" s="22" t="s">
        <v>18</v>
      </c>
      <c r="F10" s="20" t="s">
        <v>19</v>
      </c>
      <c r="I10" s="22" t="s">
        <v>20</v>
      </c>
      <c r="J10" s="45" t="str">
        <f>'Rekapitulace stavby'!AN8</f>
        <v>21. 5. 2021</v>
      </c>
      <c r="L10" s="25"/>
    </row>
    <row r="11" spans="2:12" s="1" customFormat="1" ht="10.9" customHeight="1">
      <c r="B11" s="25"/>
      <c r="L11" s="25"/>
    </row>
    <row r="12" spans="2:12" s="1" customFormat="1" ht="12" customHeight="1">
      <c r="B12" s="25"/>
      <c r="D12" s="22" t="s">
        <v>22</v>
      </c>
      <c r="I12" s="22" t="s">
        <v>23</v>
      </c>
      <c r="J12" s="20" t="s">
        <v>1</v>
      </c>
      <c r="L12" s="25"/>
    </row>
    <row r="13" spans="2:12" s="1" customFormat="1" ht="18" customHeight="1">
      <c r="B13" s="25"/>
      <c r="E13" s="20" t="s">
        <v>24</v>
      </c>
      <c r="I13" s="22" t="s">
        <v>25</v>
      </c>
      <c r="J13" s="20" t="s">
        <v>1</v>
      </c>
      <c r="L13" s="25"/>
    </row>
    <row r="14" spans="2:12" s="1" customFormat="1" ht="6.95" customHeight="1">
      <c r="B14" s="25"/>
      <c r="L14" s="25"/>
    </row>
    <row r="15" spans="2:12" s="1" customFormat="1" ht="12" customHeight="1">
      <c r="B15" s="25"/>
      <c r="D15" s="22" t="s">
        <v>26</v>
      </c>
      <c r="I15" s="22" t="s">
        <v>23</v>
      </c>
      <c r="J15" s="20" t="str">
        <f>'Rekapitulace stavby'!AN13</f>
        <v/>
      </c>
      <c r="L15" s="25"/>
    </row>
    <row r="16" spans="2:12" s="1" customFormat="1" ht="18" customHeight="1">
      <c r="B16" s="25"/>
      <c r="E16" s="168" t="str">
        <f>'Rekapitulace stavby'!E14</f>
        <v xml:space="preserve"> </v>
      </c>
      <c r="F16" s="168"/>
      <c r="G16" s="168"/>
      <c r="H16" s="168"/>
      <c r="I16" s="22" t="s">
        <v>25</v>
      </c>
      <c r="J16" s="20" t="str">
        <f>'Rekapitulace stavby'!AN14</f>
        <v/>
      </c>
      <c r="L16" s="25"/>
    </row>
    <row r="17" spans="2:12" s="1" customFormat="1" ht="6.95" customHeight="1">
      <c r="B17" s="25"/>
      <c r="L17" s="25"/>
    </row>
    <row r="18" spans="2:12" s="1" customFormat="1" ht="12" customHeight="1">
      <c r="B18" s="25"/>
      <c r="D18" s="22" t="s">
        <v>27</v>
      </c>
      <c r="I18" s="22" t="s">
        <v>23</v>
      </c>
      <c r="J18" s="20" t="str">
        <f>IF('Rekapitulace stavby'!AN16="","",'Rekapitulace stavby'!AN16)</f>
        <v/>
      </c>
      <c r="L18" s="25"/>
    </row>
    <row r="19" spans="2:12" s="1" customFormat="1" ht="18" customHeight="1">
      <c r="B19" s="25"/>
      <c r="E19" s="20" t="str">
        <f>IF('Rekapitulace stavby'!E17="","",'Rekapitulace stavby'!E17)</f>
        <v xml:space="preserve"> </v>
      </c>
      <c r="I19" s="22" t="s">
        <v>25</v>
      </c>
      <c r="J19" s="20" t="str">
        <f>IF('Rekapitulace stavby'!AN17="","",'Rekapitulace stavby'!AN17)</f>
        <v/>
      </c>
      <c r="L19" s="25"/>
    </row>
    <row r="20" spans="2:12" s="1" customFormat="1" ht="6.95" customHeight="1">
      <c r="B20" s="25"/>
      <c r="L20" s="25"/>
    </row>
    <row r="21" spans="2:12" s="1" customFormat="1" ht="12" customHeight="1">
      <c r="B21" s="25"/>
      <c r="D21" s="22" t="s">
        <v>29</v>
      </c>
      <c r="I21" s="22" t="s">
        <v>23</v>
      </c>
      <c r="J21" s="20" t="str">
        <f>IF('Rekapitulace stavby'!AN19="","",'Rekapitulace stavby'!AN19)</f>
        <v/>
      </c>
      <c r="L21" s="25"/>
    </row>
    <row r="22" spans="2:12" s="1" customFormat="1" ht="18" customHeight="1">
      <c r="B22" s="25"/>
      <c r="E22" s="20" t="str">
        <f>IF('Rekapitulace stavby'!E20="","",'Rekapitulace stavby'!E20)</f>
        <v xml:space="preserve"> </v>
      </c>
      <c r="I22" s="22" t="s">
        <v>25</v>
      </c>
      <c r="J22" s="20" t="str">
        <f>IF('Rekapitulace stavby'!AN20="","",'Rekapitulace stavby'!AN20)</f>
        <v/>
      </c>
      <c r="L22" s="25"/>
    </row>
    <row r="23" spans="2:12" s="1" customFormat="1" ht="6.95" customHeight="1">
      <c r="B23" s="25"/>
      <c r="L23" s="25"/>
    </row>
    <row r="24" spans="2:12" s="1" customFormat="1" ht="12" customHeight="1">
      <c r="B24" s="25"/>
      <c r="D24" s="22" t="s">
        <v>30</v>
      </c>
      <c r="L24" s="25"/>
    </row>
    <row r="25" spans="2:12" s="7" customFormat="1" ht="16.5" customHeight="1">
      <c r="B25" s="78"/>
      <c r="E25" s="172" t="s">
        <v>1</v>
      </c>
      <c r="F25" s="172"/>
      <c r="G25" s="172"/>
      <c r="H25" s="172"/>
      <c r="L25" s="78"/>
    </row>
    <row r="26" spans="2:12" s="1" customFormat="1" ht="6.95" customHeight="1">
      <c r="B26" s="25"/>
      <c r="L26" s="25"/>
    </row>
    <row r="27" spans="2:12" s="1" customFormat="1" ht="6.95" customHeight="1">
      <c r="B27" s="25"/>
      <c r="D27" s="46"/>
      <c r="E27" s="46"/>
      <c r="F27" s="46"/>
      <c r="G27" s="46"/>
      <c r="H27" s="46"/>
      <c r="I27" s="46"/>
      <c r="J27" s="46"/>
      <c r="K27" s="46"/>
      <c r="L27" s="25"/>
    </row>
    <row r="28" spans="2:12" s="1" customFormat="1" ht="25.35" customHeight="1">
      <c r="B28" s="25"/>
      <c r="D28" s="79" t="s">
        <v>31</v>
      </c>
      <c r="J28" s="59">
        <f>ROUND(J127,2)</f>
        <v>0</v>
      </c>
      <c r="L28" s="25"/>
    </row>
    <row r="29" spans="2:12" s="1" customFormat="1" ht="6.95" customHeight="1">
      <c r="B29" s="25"/>
      <c r="D29" s="46"/>
      <c r="E29" s="46"/>
      <c r="F29" s="46"/>
      <c r="G29" s="46"/>
      <c r="H29" s="46"/>
      <c r="I29" s="46"/>
      <c r="J29" s="46"/>
      <c r="K29" s="46"/>
      <c r="L29" s="25"/>
    </row>
    <row r="30" spans="2:12" s="1" customFormat="1" ht="14.45" customHeight="1">
      <c r="B30" s="25"/>
      <c r="F30" s="28" t="s">
        <v>33</v>
      </c>
      <c r="I30" s="28" t="s">
        <v>32</v>
      </c>
      <c r="J30" s="28" t="s">
        <v>34</v>
      </c>
      <c r="L30" s="25"/>
    </row>
    <row r="31" spans="2:12" s="1" customFormat="1" ht="14.45" customHeight="1">
      <c r="B31" s="25"/>
      <c r="D31" s="80" t="s">
        <v>35</v>
      </c>
      <c r="E31" s="22" t="s">
        <v>36</v>
      </c>
      <c r="F31" s="81">
        <f>ROUND((SUM(BE127:BE182)),2)</f>
        <v>0</v>
      </c>
      <c r="I31" s="82">
        <v>0.21</v>
      </c>
      <c r="J31" s="81">
        <f>ROUND(((SUM(BE127:BE182))*I31),2)</f>
        <v>0</v>
      </c>
      <c r="L31" s="25"/>
    </row>
    <row r="32" spans="2:12" s="1" customFormat="1" ht="14.45" customHeight="1">
      <c r="B32" s="25"/>
      <c r="E32" s="22" t="s">
        <v>37</v>
      </c>
      <c r="F32" s="81">
        <f>ROUND((SUM(BF127:BF182)),2)</f>
        <v>0</v>
      </c>
      <c r="I32" s="82">
        <v>0.15</v>
      </c>
      <c r="J32" s="81">
        <f>ROUND(((SUM(BF127:BF182))*I32),2)</f>
        <v>0</v>
      </c>
      <c r="L32" s="25"/>
    </row>
    <row r="33" spans="2:12" s="1" customFormat="1" ht="14.45" customHeight="1" hidden="1">
      <c r="B33" s="25"/>
      <c r="E33" s="22" t="s">
        <v>38</v>
      </c>
      <c r="F33" s="81">
        <f>ROUND((SUM(BG127:BG182)),2)</f>
        <v>0</v>
      </c>
      <c r="I33" s="82">
        <v>0.21</v>
      </c>
      <c r="J33" s="81">
        <f>0</f>
        <v>0</v>
      </c>
      <c r="L33" s="25"/>
    </row>
    <row r="34" spans="2:12" s="1" customFormat="1" ht="14.45" customHeight="1" hidden="1">
      <c r="B34" s="25"/>
      <c r="E34" s="22" t="s">
        <v>39</v>
      </c>
      <c r="F34" s="81">
        <f>ROUND((SUM(BH127:BH182)),2)</f>
        <v>0</v>
      </c>
      <c r="I34" s="82">
        <v>0.15</v>
      </c>
      <c r="J34" s="81">
        <f>0</f>
        <v>0</v>
      </c>
      <c r="L34" s="25"/>
    </row>
    <row r="35" spans="2:12" s="1" customFormat="1" ht="14.45" customHeight="1" hidden="1">
      <c r="B35" s="25"/>
      <c r="E35" s="22" t="s">
        <v>40</v>
      </c>
      <c r="F35" s="81">
        <f>ROUND((SUM(BI127:BI182)),2)</f>
        <v>0</v>
      </c>
      <c r="I35" s="82">
        <v>0</v>
      </c>
      <c r="J35" s="81">
        <f>0</f>
        <v>0</v>
      </c>
      <c r="L35" s="25"/>
    </row>
    <row r="36" spans="2:12" s="1" customFormat="1" ht="6.95" customHeight="1">
      <c r="B36" s="25"/>
      <c r="L36" s="25"/>
    </row>
    <row r="37" spans="2:12" s="1" customFormat="1" ht="25.35" customHeight="1">
      <c r="B37" s="25"/>
      <c r="C37" s="83"/>
      <c r="D37" s="84" t="s">
        <v>41</v>
      </c>
      <c r="E37" s="50"/>
      <c r="F37" s="50"/>
      <c r="G37" s="85" t="s">
        <v>42</v>
      </c>
      <c r="H37" s="86" t="s">
        <v>43</v>
      </c>
      <c r="I37" s="50"/>
      <c r="J37" s="87">
        <f>SUM(J28:J35)</f>
        <v>0</v>
      </c>
      <c r="K37" s="88"/>
      <c r="L37" s="25"/>
    </row>
    <row r="38" spans="2:12" s="1" customFormat="1" ht="14.45" customHeight="1">
      <c r="B38" s="25"/>
      <c r="L38" s="25"/>
    </row>
    <row r="39" spans="2:12" ht="14.45" customHeight="1">
      <c r="B39" s="16"/>
      <c r="L39" s="16"/>
    </row>
    <row r="40" spans="2:12" ht="14.45" customHeight="1">
      <c r="B40" s="16"/>
      <c r="L40" s="16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4" t="s">
        <v>44</v>
      </c>
      <c r="E50" s="35"/>
      <c r="F50" s="35"/>
      <c r="G50" s="34" t="s">
        <v>45</v>
      </c>
      <c r="H50" s="35"/>
      <c r="I50" s="35"/>
      <c r="J50" s="35"/>
      <c r="K50" s="35"/>
      <c r="L50" s="25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5"/>
      <c r="D61" s="36" t="s">
        <v>46</v>
      </c>
      <c r="E61" s="27"/>
      <c r="F61" s="89" t="s">
        <v>47</v>
      </c>
      <c r="G61" s="36" t="s">
        <v>46</v>
      </c>
      <c r="H61" s="27"/>
      <c r="I61" s="27"/>
      <c r="J61" s="90" t="s">
        <v>47</v>
      </c>
      <c r="K61" s="27"/>
      <c r="L61" s="25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5"/>
      <c r="D65" s="34" t="s">
        <v>48</v>
      </c>
      <c r="E65" s="35"/>
      <c r="F65" s="35"/>
      <c r="G65" s="34" t="s">
        <v>49</v>
      </c>
      <c r="H65" s="35"/>
      <c r="I65" s="35"/>
      <c r="J65" s="35"/>
      <c r="K65" s="35"/>
      <c r="L65" s="25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5"/>
      <c r="D76" s="36" t="s">
        <v>46</v>
      </c>
      <c r="E76" s="27"/>
      <c r="F76" s="89" t="s">
        <v>47</v>
      </c>
      <c r="G76" s="36" t="s">
        <v>46</v>
      </c>
      <c r="H76" s="27"/>
      <c r="I76" s="27"/>
      <c r="J76" s="90" t="s">
        <v>47</v>
      </c>
      <c r="K76" s="27"/>
      <c r="L76" s="25"/>
    </row>
    <row r="77" spans="2:12" s="1" customFormat="1" ht="14.4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12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12" s="1" customFormat="1" ht="24.95" customHeight="1">
      <c r="B82" s="25"/>
      <c r="C82" s="17" t="s">
        <v>80</v>
      </c>
      <c r="L82" s="25"/>
    </row>
    <row r="83" spans="2:12" s="1" customFormat="1" ht="6.95" customHeight="1">
      <c r="B83" s="25"/>
      <c r="L83" s="25"/>
    </row>
    <row r="84" spans="2:12" s="1" customFormat="1" ht="12" customHeight="1">
      <c r="B84" s="25"/>
      <c r="C84" s="22" t="s">
        <v>14</v>
      </c>
      <c r="L84" s="25"/>
    </row>
    <row r="85" spans="2:12" s="1" customFormat="1" ht="16.5" customHeight="1">
      <c r="B85" s="25"/>
      <c r="E85" s="149" t="str">
        <f>E7</f>
        <v>4 kontejnerová stanoviště u Jitřenky, Chomutov - stanoviště č.4</v>
      </c>
      <c r="F85" s="183"/>
      <c r="G85" s="183"/>
      <c r="H85" s="183"/>
      <c r="L85" s="25"/>
    </row>
    <row r="86" spans="2:12" s="1" customFormat="1" ht="6.95" customHeight="1">
      <c r="B86" s="25"/>
      <c r="L86" s="25"/>
    </row>
    <row r="87" spans="2:12" s="1" customFormat="1" ht="12" customHeight="1">
      <c r="B87" s="25"/>
      <c r="C87" s="22" t="s">
        <v>18</v>
      </c>
      <c r="F87" s="20" t="str">
        <f>F10</f>
        <v xml:space="preserve"> </v>
      </c>
      <c r="I87" s="22" t="s">
        <v>20</v>
      </c>
      <c r="J87" s="45" t="str">
        <f>IF(J10="","",J10)</f>
        <v>21. 5. 2021</v>
      </c>
      <c r="L87" s="25"/>
    </row>
    <row r="88" spans="2:12" s="1" customFormat="1" ht="6.95" customHeight="1">
      <c r="B88" s="25"/>
      <c r="L88" s="25"/>
    </row>
    <row r="89" spans="2:12" s="1" customFormat="1" ht="15.2" customHeight="1">
      <c r="B89" s="25"/>
      <c r="C89" s="22" t="s">
        <v>22</v>
      </c>
      <c r="F89" s="20" t="str">
        <f>E13</f>
        <v>STATUTÁRNÍ MĚSTO CHOMUTOV</v>
      </c>
      <c r="I89" s="22" t="s">
        <v>27</v>
      </c>
      <c r="J89" s="23" t="str">
        <f>E19</f>
        <v xml:space="preserve"> </v>
      </c>
      <c r="L89" s="25"/>
    </row>
    <row r="90" spans="2:12" s="1" customFormat="1" ht="15.2" customHeight="1">
      <c r="B90" s="25"/>
      <c r="C90" s="22" t="s">
        <v>26</v>
      </c>
      <c r="F90" s="20" t="str">
        <f>IF(E16="","",E16)</f>
        <v xml:space="preserve"> </v>
      </c>
      <c r="I90" s="22" t="s">
        <v>29</v>
      </c>
      <c r="J90" s="23" t="str">
        <f>E22</f>
        <v xml:space="preserve"> </v>
      </c>
      <c r="L90" s="25"/>
    </row>
    <row r="91" spans="2:12" s="1" customFormat="1" ht="10.35" customHeight="1">
      <c r="B91" s="25"/>
      <c r="L91" s="25"/>
    </row>
    <row r="92" spans="2:12" s="1" customFormat="1" ht="29.25" customHeight="1">
      <c r="B92" s="25"/>
      <c r="C92" s="91" t="s">
        <v>81</v>
      </c>
      <c r="D92" s="83"/>
      <c r="E92" s="83"/>
      <c r="F92" s="83"/>
      <c r="G92" s="83"/>
      <c r="H92" s="83"/>
      <c r="I92" s="83"/>
      <c r="J92" s="92" t="s">
        <v>82</v>
      </c>
      <c r="K92" s="83"/>
      <c r="L92" s="25"/>
    </row>
    <row r="93" spans="2:12" s="1" customFormat="1" ht="10.35" customHeight="1">
      <c r="B93" s="25"/>
      <c r="L93" s="25"/>
    </row>
    <row r="94" spans="2:47" s="1" customFormat="1" ht="22.9" customHeight="1">
      <c r="B94" s="25"/>
      <c r="C94" s="93" t="s">
        <v>83</v>
      </c>
      <c r="J94" s="59">
        <f>J127</f>
        <v>0</v>
      </c>
      <c r="L94" s="25"/>
      <c r="AU94" s="13" t="s">
        <v>84</v>
      </c>
    </row>
    <row r="95" spans="2:12" s="8" customFormat="1" ht="24.95" customHeight="1">
      <c r="B95" s="94"/>
      <c r="D95" s="95" t="s">
        <v>85</v>
      </c>
      <c r="E95" s="96"/>
      <c r="F95" s="96"/>
      <c r="G95" s="96"/>
      <c r="H95" s="96"/>
      <c r="I95" s="96"/>
      <c r="J95" s="97">
        <f>J128</f>
        <v>0</v>
      </c>
      <c r="L95" s="94"/>
    </row>
    <row r="96" spans="2:12" s="9" customFormat="1" ht="19.9" customHeight="1">
      <c r="B96" s="98"/>
      <c r="D96" s="99" t="s">
        <v>86</v>
      </c>
      <c r="E96" s="100"/>
      <c r="F96" s="100"/>
      <c r="G96" s="100"/>
      <c r="H96" s="100"/>
      <c r="I96" s="100"/>
      <c r="J96" s="101">
        <f>J129</f>
        <v>0</v>
      </c>
      <c r="L96" s="98"/>
    </row>
    <row r="97" spans="2:12" s="9" customFormat="1" ht="19.9" customHeight="1">
      <c r="B97" s="98"/>
      <c r="D97" s="99" t="s">
        <v>87</v>
      </c>
      <c r="E97" s="100"/>
      <c r="F97" s="100"/>
      <c r="G97" s="100"/>
      <c r="H97" s="100"/>
      <c r="I97" s="100"/>
      <c r="J97" s="101">
        <f>J144</f>
        <v>0</v>
      </c>
      <c r="L97" s="98"/>
    </row>
    <row r="98" spans="2:12" s="9" customFormat="1" ht="19.9" customHeight="1">
      <c r="B98" s="98"/>
      <c r="D98" s="99" t="s">
        <v>88</v>
      </c>
      <c r="E98" s="100"/>
      <c r="F98" s="100"/>
      <c r="G98" s="100"/>
      <c r="H98" s="100"/>
      <c r="I98" s="100"/>
      <c r="J98" s="101">
        <f>J146</f>
        <v>0</v>
      </c>
      <c r="L98" s="98"/>
    </row>
    <row r="99" spans="2:12" s="9" customFormat="1" ht="19.9" customHeight="1">
      <c r="B99" s="98"/>
      <c r="D99" s="99" t="s">
        <v>89</v>
      </c>
      <c r="E99" s="100"/>
      <c r="F99" s="100"/>
      <c r="G99" s="100"/>
      <c r="H99" s="100"/>
      <c r="I99" s="100"/>
      <c r="J99" s="101">
        <f>J154</f>
        <v>0</v>
      </c>
      <c r="L99" s="98"/>
    </row>
    <row r="100" spans="2:12" s="9" customFormat="1" ht="19.9" customHeight="1">
      <c r="B100" s="98"/>
      <c r="D100" s="99" t="s">
        <v>90</v>
      </c>
      <c r="E100" s="100"/>
      <c r="F100" s="100"/>
      <c r="G100" s="100"/>
      <c r="H100" s="100"/>
      <c r="I100" s="100"/>
      <c r="J100" s="101">
        <f>J160</f>
        <v>0</v>
      </c>
      <c r="L100" s="98"/>
    </row>
    <row r="101" spans="2:12" s="9" customFormat="1" ht="19.9" customHeight="1">
      <c r="B101" s="98"/>
      <c r="D101" s="99" t="s">
        <v>91</v>
      </c>
      <c r="E101" s="100"/>
      <c r="F101" s="100"/>
      <c r="G101" s="100"/>
      <c r="H101" s="100"/>
      <c r="I101" s="100"/>
      <c r="J101" s="101">
        <f>J167</f>
        <v>0</v>
      </c>
      <c r="L101" s="98"/>
    </row>
    <row r="102" spans="2:12" s="8" customFormat="1" ht="24.95" customHeight="1">
      <c r="B102" s="94"/>
      <c r="D102" s="95" t="s">
        <v>92</v>
      </c>
      <c r="E102" s="96"/>
      <c r="F102" s="96"/>
      <c r="G102" s="96"/>
      <c r="H102" s="96"/>
      <c r="I102" s="96"/>
      <c r="J102" s="97">
        <f>J169</f>
        <v>0</v>
      </c>
      <c r="L102" s="94"/>
    </row>
    <row r="103" spans="2:12" s="9" customFormat="1" ht="19.9" customHeight="1">
      <c r="B103" s="98"/>
      <c r="D103" s="99" t="s">
        <v>93</v>
      </c>
      <c r="E103" s="100"/>
      <c r="F103" s="100"/>
      <c r="G103" s="100"/>
      <c r="H103" s="100"/>
      <c r="I103" s="100"/>
      <c r="J103" s="101">
        <f>J170</f>
        <v>0</v>
      </c>
      <c r="L103" s="98"/>
    </row>
    <row r="104" spans="2:12" s="9" customFormat="1" ht="19.9" customHeight="1">
      <c r="B104" s="98"/>
      <c r="D104" s="99" t="s">
        <v>94</v>
      </c>
      <c r="E104" s="100"/>
      <c r="F104" s="100"/>
      <c r="G104" s="100"/>
      <c r="H104" s="100"/>
      <c r="I104" s="100"/>
      <c r="J104" s="101">
        <f>J172</f>
        <v>0</v>
      </c>
      <c r="L104" s="98"/>
    </row>
    <row r="105" spans="2:12" s="8" customFormat="1" ht="24.95" customHeight="1">
      <c r="B105" s="94"/>
      <c r="D105" s="95" t="s">
        <v>95</v>
      </c>
      <c r="E105" s="96"/>
      <c r="F105" s="96"/>
      <c r="G105" s="96"/>
      <c r="H105" s="96"/>
      <c r="I105" s="96"/>
      <c r="J105" s="97">
        <f>J174</f>
        <v>0</v>
      </c>
      <c r="L105" s="94"/>
    </row>
    <row r="106" spans="2:12" s="9" customFormat="1" ht="19.9" customHeight="1">
      <c r="B106" s="98"/>
      <c r="D106" s="99" t="s">
        <v>96</v>
      </c>
      <c r="E106" s="100"/>
      <c r="F106" s="100"/>
      <c r="G106" s="100"/>
      <c r="H106" s="100"/>
      <c r="I106" s="100"/>
      <c r="J106" s="101">
        <f>J175</f>
        <v>0</v>
      </c>
      <c r="L106" s="98"/>
    </row>
    <row r="107" spans="2:12" s="8" customFormat="1" ht="24.95" customHeight="1">
      <c r="B107" s="94"/>
      <c r="D107" s="95" t="s">
        <v>97</v>
      </c>
      <c r="E107" s="96"/>
      <c r="F107" s="96"/>
      <c r="G107" s="96"/>
      <c r="H107" s="96"/>
      <c r="I107" s="96"/>
      <c r="J107" s="97">
        <f>J178</f>
        <v>0</v>
      </c>
      <c r="L107" s="94"/>
    </row>
    <row r="108" spans="2:12" s="9" customFormat="1" ht="19.9" customHeight="1">
      <c r="B108" s="98"/>
      <c r="D108" s="99" t="s">
        <v>98</v>
      </c>
      <c r="E108" s="100"/>
      <c r="F108" s="100"/>
      <c r="G108" s="100"/>
      <c r="H108" s="100"/>
      <c r="I108" s="100"/>
      <c r="J108" s="101">
        <f>J179</f>
        <v>0</v>
      </c>
      <c r="L108" s="98"/>
    </row>
    <row r="109" spans="2:12" s="9" customFormat="1" ht="19.9" customHeight="1">
      <c r="B109" s="98"/>
      <c r="D109" s="99" t="s">
        <v>99</v>
      </c>
      <c r="E109" s="100"/>
      <c r="F109" s="100"/>
      <c r="G109" s="100"/>
      <c r="H109" s="100"/>
      <c r="I109" s="100"/>
      <c r="J109" s="101">
        <f>J181</f>
        <v>0</v>
      </c>
      <c r="L109" s="98"/>
    </row>
    <row r="110" spans="2:12" s="1" customFormat="1" ht="21.75" customHeight="1">
      <c r="B110" s="25"/>
      <c r="L110" s="25"/>
    </row>
    <row r="111" spans="2:12" s="1" customFormat="1" ht="6.95" customHeight="1"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25"/>
    </row>
    <row r="115" spans="2:12" s="1" customFormat="1" ht="6.95" customHeight="1"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25"/>
    </row>
    <row r="116" spans="2:12" s="1" customFormat="1" ht="24.95" customHeight="1">
      <c r="B116" s="25"/>
      <c r="C116" s="17" t="s">
        <v>100</v>
      </c>
      <c r="L116" s="25"/>
    </row>
    <row r="117" spans="2:12" s="1" customFormat="1" ht="6.95" customHeight="1">
      <c r="B117" s="25"/>
      <c r="L117" s="25"/>
    </row>
    <row r="118" spans="2:12" s="1" customFormat="1" ht="12" customHeight="1">
      <c r="B118" s="25"/>
      <c r="C118" s="22" t="s">
        <v>14</v>
      </c>
      <c r="L118" s="25"/>
    </row>
    <row r="119" spans="2:12" s="1" customFormat="1" ht="16.5" customHeight="1">
      <c r="B119" s="25"/>
      <c r="E119" s="149" t="str">
        <f>E7</f>
        <v>4 kontejnerová stanoviště u Jitřenky, Chomutov - stanoviště č.4</v>
      </c>
      <c r="F119" s="183"/>
      <c r="G119" s="183"/>
      <c r="H119" s="183"/>
      <c r="L119" s="25"/>
    </row>
    <row r="120" spans="2:12" s="1" customFormat="1" ht="6.95" customHeight="1">
      <c r="B120" s="25"/>
      <c r="L120" s="25"/>
    </row>
    <row r="121" spans="2:12" s="1" customFormat="1" ht="12" customHeight="1">
      <c r="B121" s="25"/>
      <c r="C121" s="22" t="s">
        <v>18</v>
      </c>
      <c r="F121" s="20" t="str">
        <f>F10</f>
        <v xml:space="preserve"> </v>
      </c>
      <c r="I121" s="22" t="s">
        <v>20</v>
      </c>
      <c r="J121" s="45" t="str">
        <f>IF(J10="","",J10)</f>
        <v>21. 5. 2021</v>
      </c>
      <c r="L121" s="25"/>
    </row>
    <row r="122" spans="2:12" s="1" customFormat="1" ht="6.95" customHeight="1">
      <c r="B122" s="25"/>
      <c r="L122" s="25"/>
    </row>
    <row r="123" spans="2:12" s="1" customFormat="1" ht="15.2" customHeight="1">
      <c r="B123" s="25"/>
      <c r="C123" s="22" t="s">
        <v>22</v>
      </c>
      <c r="F123" s="20" t="str">
        <f>E13</f>
        <v>STATUTÁRNÍ MĚSTO CHOMUTOV</v>
      </c>
      <c r="I123" s="22" t="s">
        <v>27</v>
      </c>
      <c r="J123" s="23" t="str">
        <f>E19</f>
        <v xml:space="preserve"> </v>
      </c>
      <c r="L123" s="25"/>
    </row>
    <row r="124" spans="2:12" s="1" customFormat="1" ht="15.2" customHeight="1">
      <c r="B124" s="25"/>
      <c r="C124" s="22" t="s">
        <v>26</v>
      </c>
      <c r="F124" s="20" t="str">
        <f>IF(E16="","",E16)</f>
        <v xml:space="preserve"> </v>
      </c>
      <c r="I124" s="22" t="s">
        <v>29</v>
      </c>
      <c r="J124" s="23" t="str">
        <f>E22</f>
        <v xml:space="preserve"> </v>
      </c>
      <c r="L124" s="25"/>
    </row>
    <row r="125" spans="2:12" s="1" customFormat="1" ht="10.35" customHeight="1">
      <c r="B125" s="25"/>
      <c r="L125" s="25"/>
    </row>
    <row r="126" spans="2:20" s="10" customFormat="1" ht="29.25" customHeight="1">
      <c r="B126" s="102"/>
      <c r="C126" s="103" t="s">
        <v>101</v>
      </c>
      <c r="D126" s="104" t="s">
        <v>56</v>
      </c>
      <c r="E126" s="104" t="s">
        <v>52</v>
      </c>
      <c r="F126" s="104" t="s">
        <v>53</v>
      </c>
      <c r="G126" s="104" t="s">
        <v>102</v>
      </c>
      <c r="H126" s="104" t="s">
        <v>103</v>
      </c>
      <c r="I126" s="104" t="s">
        <v>104</v>
      </c>
      <c r="J126" s="105" t="s">
        <v>82</v>
      </c>
      <c r="K126" s="106" t="s">
        <v>105</v>
      </c>
      <c r="L126" s="102"/>
      <c r="M126" s="52" t="s">
        <v>1</v>
      </c>
      <c r="N126" s="53" t="s">
        <v>35</v>
      </c>
      <c r="O126" s="53" t="s">
        <v>106</v>
      </c>
      <c r="P126" s="53" t="s">
        <v>107</v>
      </c>
      <c r="Q126" s="53" t="s">
        <v>108</v>
      </c>
      <c r="R126" s="53" t="s">
        <v>109</v>
      </c>
      <c r="S126" s="53" t="s">
        <v>110</v>
      </c>
      <c r="T126" s="54" t="s">
        <v>111</v>
      </c>
    </row>
    <row r="127" spans="2:63" s="1" customFormat="1" ht="22.9" customHeight="1">
      <c r="B127" s="25"/>
      <c r="C127" s="57" t="s">
        <v>112</v>
      </c>
      <c r="J127" s="107">
        <f>BK127</f>
        <v>0</v>
      </c>
      <c r="L127" s="25"/>
      <c r="M127" s="55"/>
      <c r="N127" s="46"/>
      <c r="O127" s="46"/>
      <c r="P127" s="108">
        <f>P128+P169+P174+P178</f>
        <v>160.077311</v>
      </c>
      <c r="Q127" s="46"/>
      <c r="R127" s="108">
        <f>R128+R169+R174+R178</f>
        <v>16.8683754</v>
      </c>
      <c r="S127" s="46"/>
      <c r="T127" s="109">
        <f>T128+T169+T174+T178</f>
        <v>4.8565000000000005</v>
      </c>
      <c r="AT127" s="13" t="s">
        <v>70</v>
      </c>
      <c r="AU127" s="13" t="s">
        <v>84</v>
      </c>
      <c r="BK127" s="110">
        <f>BK128+BK169+BK174+BK178</f>
        <v>0</v>
      </c>
    </row>
    <row r="128" spans="2:63" s="11" customFormat="1" ht="25.9" customHeight="1">
      <c r="B128" s="111"/>
      <c r="D128" s="112" t="s">
        <v>70</v>
      </c>
      <c r="E128" s="113" t="s">
        <v>113</v>
      </c>
      <c r="F128" s="113" t="s">
        <v>114</v>
      </c>
      <c r="J128" s="114">
        <f>BK128</f>
        <v>0</v>
      </c>
      <c r="L128" s="111"/>
      <c r="M128" s="115"/>
      <c r="N128" s="116"/>
      <c r="O128" s="116"/>
      <c r="P128" s="117">
        <f>P129+P144+P146+P154+P160+P167</f>
        <v>144.655311</v>
      </c>
      <c r="Q128" s="116"/>
      <c r="R128" s="117">
        <f>R129+R144+R146+R154+R160+R167</f>
        <v>16.8682254</v>
      </c>
      <c r="S128" s="116"/>
      <c r="T128" s="118">
        <f>T129+T144+T146+T154+T160+T167</f>
        <v>4.8565000000000005</v>
      </c>
      <c r="AR128" s="112" t="s">
        <v>76</v>
      </c>
      <c r="AT128" s="119" t="s">
        <v>70</v>
      </c>
      <c r="AU128" s="119" t="s">
        <v>71</v>
      </c>
      <c r="AY128" s="112" t="s">
        <v>115</v>
      </c>
      <c r="BK128" s="120">
        <f>BK129+BK144+BK146+BK154+BK160+BK167</f>
        <v>0</v>
      </c>
    </row>
    <row r="129" spans="2:63" s="11" customFormat="1" ht="22.9" customHeight="1">
      <c r="B129" s="111"/>
      <c r="D129" s="112" t="s">
        <v>70</v>
      </c>
      <c r="E129" s="121" t="s">
        <v>76</v>
      </c>
      <c r="F129" s="121" t="s">
        <v>116</v>
      </c>
      <c r="J129" s="122">
        <f>BK129</f>
        <v>0</v>
      </c>
      <c r="L129" s="111"/>
      <c r="M129" s="115"/>
      <c r="N129" s="116"/>
      <c r="O129" s="116"/>
      <c r="P129" s="117">
        <f>SUM(P130:P143)</f>
        <v>84.555739</v>
      </c>
      <c r="Q129" s="116"/>
      <c r="R129" s="117">
        <f>SUM(R130:R143)</f>
        <v>0.095675</v>
      </c>
      <c r="S129" s="116"/>
      <c r="T129" s="118">
        <f>SUM(T130:T143)</f>
        <v>4.8565000000000005</v>
      </c>
      <c r="AR129" s="112" t="s">
        <v>76</v>
      </c>
      <c r="AT129" s="119" t="s">
        <v>70</v>
      </c>
      <c r="AU129" s="119" t="s">
        <v>76</v>
      </c>
      <c r="AY129" s="112" t="s">
        <v>115</v>
      </c>
      <c r="BK129" s="120">
        <f>SUM(BK130:BK143)</f>
        <v>0</v>
      </c>
    </row>
    <row r="130" spans="2:65" s="1" customFormat="1" ht="24" customHeight="1">
      <c r="B130" s="123"/>
      <c r="C130" s="124" t="s">
        <v>117</v>
      </c>
      <c r="D130" s="124" t="s">
        <v>118</v>
      </c>
      <c r="E130" s="125" t="s">
        <v>119</v>
      </c>
      <c r="F130" s="126" t="s">
        <v>120</v>
      </c>
      <c r="G130" s="127" t="s">
        <v>121</v>
      </c>
      <c r="H130" s="128">
        <v>6.7</v>
      </c>
      <c r="I130" s="129"/>
      <c r="J130" s="129">
        <f aca="true" t="shared" si="0" ref="J130:J143">ROUND(I130*H130,2)</f>
        <v>0</v>
      </c>
      <c r="K130" s="126" t="s">
        <v>122</v>
      </c>
      <c r="L130" s="25"/>
      <c r="M130" s="130" t="s">
        <v>1</v>
      </c>
      <c r="N130" s="131" t="s">
        <v>36</v>
      </c>
      <c r="O130" s="132">
        <v>1.35</v>
      </c>
      <c r="P130" s="132">
        <f aca="true" t="shared" si="1" ref="P130:P143">O130*H130</f>
        <v>9.045000000000002</v>
      </c>
      <c r="Q130" s="132">
        <v>0</v>
      </c>
      <c r="R130" s="132">
        <f aca="true" t="shared" si="2" ref="R130:R143">Q130*H130</f>
        <v>0</v>
      </c>
      <c r="S130" s="132">
        <v>0.325</v>
      </c>
      <c r="T130" s="133">
        <f aca="true" t="shared" si="3" ref="T130:T143">S130*H130</f>
        <v>2.1775</v>
      </c>
      <c r="AR130" s="134" t="s">
        <v>123</v>
      </c>
      <c r="AT130" s="134" t="s">
        <v>118</v>
      </c>
      <c r="AU130" s="134" t="s">
        <v>78</v>
      </c>
      <c r="AY130" s="13" t="s">
        <v>115</v>
      </c>
      <c r="BE130" s="135">
        <f aca="true" t="shared" si="4" ref="BE130:BE143">IF(N130="základní",J130,0)</f>
        <v>0</v>
      </c>
      <c r="BF130" s="135">
        <f aca="true" t="shared" si="5" ref="BF130:BF143">IF(N130="snížená",J130,0)</f>
        <v>0</v>
      </c>
      <c r="BG130" s="135">
        <f aca="true" t="shared" si="6" ref="BG130:BG143">IF(N130="zákl. přenesená",J130,0)</f>
        <v>0</v>
      </c>
      <c r="BH130" s="135">
        <f aca="true" t="shared" si="7" ref="BH130:BH143">IF(N130="sníž. přenesená",J130,0)</f>
        <v>0</v>
      </c>
      <c r="BI130" s="135">
        <f aca="true" t="shared" si="8" ref="BI130:BI143">IF(N130="nulová",J130,0)</f>
        <v>0</v>
      </c>
      <c r="BJ130" s="13" t="s">
        <v>76</v>
      </c>
      <c r="BK130" s="135">
        <f aca="true" t="shared" si="9" ref="BK130:BK143">ROUND(I130*H130,2)</f>
        <v>0</v>
      </c>
      <c r="BL130" s="13" t="s">
        <v>123</v>
      </c>
      <c r="BM130" s="134" t="s">
        <v>124</v>
      </c>
    </row>
    <row r="131" spans="2:65" s="1" customFormat="1" ht="16.5" customHeight="1">
      <c r="B131" s="123"/>
      <c r="C131" s="124" t="s">
        <v>125</v>
      </c>
      <c r="D131" s="124" t="s">
        <v>118</v>
      </c>
      <c r="E131" s="125" t="s">
        <v>126</v>
      </c>
      <c r="F131" s="126" t="s">
        <v>127</v>
      </c>
      <c r="G131" s="127" t="s">
        <v>121</v>
      </c>
      <c r="H131" s="128">
        <v>6.7</v>
      </c>
      <c r="I131" s="129"/>
      <c r="J131" s="129">
        <f t="shared" si="0"/>
        <v>0</v>
      </c>
      <c r="K131" s="126" t="s">
        <v>122</v>
      </c>
      <c r="L131" s="25"/>
      <c r="M131" s="130" t="s">
        <v>1</v>
      </c>
      <c r="N131" s="131" t="s">
        <v>36</v>
      </c>
      <c r="O131" s="132">
        <v>0.22</v>
      </c>
      <c r="P131" s="132">
        <f t="shared" si="1"/>
        <v>1.474</v>
      </c>
      <c r="Q131" s="132">
        <v>0</v>
      </c>
      <c r="R131" s="132">
        <f t="shared" si="2"/>
        <v>0</v>
      </c>
      <c r="S131" s="132">
        <v>0.098</v>
      </c>
      <c r="T131" s="133">
        <f t="shared" si="3"/>
        <v>0.6566000000000001</v>
      </c>
      <c r="AR131" s="134" t="s">
        <v>123</v>
      </c>
      <c r="AT131" s="134" t="s">
        <v>118</v>
      </c>
      <c r="AU131" s="134" t="s">
        <v>78</v>
      </c>
      <c r="AY131" s="13" t="s">
        <v>115</v>
      </c>
      <c r="BE131" s="135">
        <f t="shared" si="4"/>
        <v>0</v>
      </c>
      <c r="BF131" s="135">
        <f t="shared" si="5"/>
        <v>0</v>
      </c>
      <c r="BG131" s="135">
        <f t="shared" si="6"/>
        <v>0</v>
      </c>
      <c r="BH131" s="135">
        <f t="shared" si="7"/>
        <v>0</v>
      </c>
      <c r="BI131" s="135">
        <f t="shared" si="8"/>
        <v>0</v>
      </c>
      <c r="BJ131" s="13" t="s">
        <v>76</v>
      </c>
      <c r="BK131" s="135">
        <f t="shared" si="9"/>
        <v>0</v>
      </c>
      <c r="BL131" s="13" t="s">
        <v>123</v>
      </c>
      <c r="BM131" s="134" t="s">
        <v>128</v>
      </c>
    </row>
    <row r="132" spans="2:65" s="1" customFormat="1" ht="24" customHeight="1">
      <c r="B132" s="123"/>
      <c r="C132" s="124" t="s">
        <v>129</v>
      </c>
      <c r="D132" s="124" t="s">
        <v>118</v>
      </c>
      <c r="E132" s="125" t="s">
        <v>130</v>
      </c>
      <c r="F132" s="126" t="s">
        <v>131</v>
      </c>
      <c r="G132" s="127" t="s">
        <v>121</v>
      </c>
      <c r="H132" s="128">
        <v>7.9</v>
      </c>
      <c r="I132" s="129"/>
      <c r="J132" s="129">
        <f t="shared" si="0"/>
        <v>0</v>
      </c>
      <c r="K132" s="126" t="s">
        <v>122</v>
      </c>
      <c r="L132" s="25"/>
      <c r="M132" s="130" t="s">
        <v>1</v>
      </c>
      <c r="N132" s="131" t="s">
        <v>36</v>
      </c>
      <c r="O132" s="132">
        <v>0.094</v>
      </c>
      <c r="P132" s="132">
        <f t="shared" si="1"/>
        <v>0.7426</v>
      </c>
      <c r="Q132" s="132">
        <v>8E-05</v>
      </c>
      <c r="R132" s="132">
        <f t="shared" si="2"/>
        <v>0.0006320000000000001</v>
      </c>
      <c r="S132" s="132">
        <v>0.256</v>
      </c>
      <c r="T132" s="133">
        <f t="shared" si="3"/>
        <v>2.0224</v>
      </c>
      <c r="AR132" s="134" t="s">
        <v>123</v>
      </c>
      <c r="AT132" s="134" t="s">
        <v>118</v>
      </c>
      <c r="AU132" s="134" t="s">
        <v>78</v>
      </c>
      <c r="AY132" s="13" t="s">
        <v>115</v>
      </c>
      <c r="BE132" s="135">
        <f t="shared" si="4"/>
        <v>0</v>
      </c>
      <c r="BF132" s="135">
        <f t="shared" si="5"/>
        <v>0</v>
      </c>
      <c r="BG132" s="135">
        <f t="shared" si="6"/>
        <v>0</v>
      </c>
      <c r="BH132" s="135">
        <f t="shared" si="7"/>
        <v>0</v>
      </c>
      <c r="BI132" s="135">
        <f t="shared" si="8"/>
        <v>0</v>
      </c>
      <c r="BJ132" s="13" t="s">
        <v>76</v>
      </c>
      <c r="BK132" s="135">
        <f t="shared" si="9"/>
        <v>0</v>
      </c>
      <c r="BL132" s="13" t="s">
        <v>123</v>
      </c>
      <c r="BM132" s="134" t="s">
        <v>132</v>
      </c>
    </row>
    <row r="133" spans="2:65" s="1" customFormat="1" ht="24" customHeight="1">
      <c r="B133" s="123"/>
      <c r="C133" s="124" t="s">
        <v>78</v>
      </c>
      <c r="D133" s="124" t="s">
        <v>118</v>
      </c>
      <c r="E133" s="125" t="s">
        <v>133</v>
      </c>
      <c r="F133" s="126" t="s">
        <v>134</v>
      </c>
      <c r="G133" s="127" t="s">
        <v>135</v>
      </c>
      <c r="H133" s="128">
        <v>37.6</v>
      </c>
      <c r="I133" s="129"/>
      <c r="J133" s="129">
        <f t="shared" si="0"/>
        <v>0</v>
      </c>
      <c r="K133" s="126" t="s">
        <v>1</v>
      </c>
      <c r="L133" s="25"/>
      <c r="M133" s="130" t="s">
        <v>1</v>
      </c>
      <c r="N133" s="131" t="s">
        <v>36</v>
      </c>
      <c r="O133" s="132">
        <v>1.666</v>
      </c>
      <c r="P133" s="132">
        <f t="shared" si="1"/>
        <v>62.6416</v>
      </c>
      <c r="Q133" s="132">
        <v>0</v>
      </c>
      <c r="R133" s="132">
        <f t="shared" si="2"/>
        <v>0</v>
      </c>
      <c r="S133" s="132">
        <v>0</v>
      </c>
      <c r="T133" s="133">
        <f t="shared" si="3"/>
        <v>0</v>
      </c>
      <c r="AR133" s="134" t="s">
        <v>123</v>
      </c>
      <c r="AT133" s="134" t="s">
        <v>118</v>
      </c>
      <c r="AU133" s="134" t="s">
        <v>78</v>
      </c>
      <c r="AY133" s="13" t="s">
        <v>115</v>
      </c>
      <c r="BE133" s="135">
        <f t="shared" si="4"/>
        <v>0</v>
      </c>
      <c r="BF133" s="135">
        <f t="shared" si="5"/>
        <v>0</v>
      </c>
      <c r="BG133" s="135">
        <f t="shared" si="6"/>
        <v>0</v>
      </c>
      <c r="BH133" s="135">
        <f t="shared" si="7"/>
        <v>0</v>
      </c>
      <c r="BI133" s="135">
        <f t="shared" si="8"/>
        <v>0</v>
      </c>
      <c r="BJ133" s="13" t="s">
        <v>76</v>
      </c>
      <c r="BK133" s="135">
        <f t="shared" si="9"/>
        <v>0</v>
      </c>
      <c r="BL133" s="13" t="s">
        <v>123</v>
      </c>
      <c r="BM133" s="134" t="s">
        <v>136</v>
      </c>
    </row>
    <row r="134" spans="2:65" s="1" customFormat="1" ht="24" customHeight="1">
      <c r="B134" s="123"/>
      <c r="C134" s="124" t="s">
        <v>137</v>
      </c>
      <c r="D134" s="124" t="s">
        <v>118</v>
      </c>
      <c r="E134" s="125" t="s">
        <v>138</v>
      </c>
      <c r="F134" s="126" t="s">
        <v>139</v>
      </c>
      <c r="G134" s="127" t="s">
        <v>135</v>
      </c>
      <c r="H134" s="128">
        <v>16.544</v>
      </c>
      <c r="I134" s="129"/>
      <c r="J134" s="129">
        <f t="shared" si="0"/>
        <v>0</v>
      </c>
      <c r="K134" s="126" t="s">
        <v>1</v>
      </c>
      <c r="L134" s="25"/>
      <c r="M134" s="130" t="s">
        <v>1</v>
      </c>
      <c r="N134" s="131" t="s">
        <v>36</v>
      </c>
      <c r="O134" s="132">
        <v>0.368</v>
      </c>
      <c r="P134" s="132">
        <f t="shared" si="1"/>
        <v>6.088192</v>
      </c>
      <c r="Q134" s="132">
        <v>0</v>
      </c>
      <c r="R134" s="132">
        <f t="shared" si="2"/>
        <v>0</v>
      </c>
      <c r="S134" s="132">
        <v>0</v>
      </c>
      <c r="T134" s="133">
        <f t="shared" si="3"/>
        <v>0</v>
      </c>
      <c r="AR134" s="134" t="s">
        <v>123</v>
      </c>
      <c r="AT134" s="134" t="s">
        <v>118</v>
      </c>
      <c r="AU134" s="134" t="s">
        <v>78</v>
      </c>
      <c r="AY134" s="13" t="s">
        <v>115</v>
      </c>
      <c r="BE134" s="135">
        <f t="shared" si="4"/>
        <v>0</v>
      </c>
      <c r="BF134" s="135">
        <f t="shared" si="5"/>
        <v>0</v>
      </c>
      <c r="BG134" s="135">
        <f t="shared" si="6"/>
        <v>0</v>
      </c>
      <c r="BH134" s="135">
        <f t="shared" si="7"/>
        <v>0</v>
      </c>
      <c r="BI134" s="135">
        <f t="shared" si="8"/>
        <v>0</v>
      </c>
      <c r="BJ134" s="13" t="s">
        <v>76</v>
      </c>
      <c r="BK134" s="135">
        <f t="shared" si="9"/>
        <v>0</v>
      </c>
      <c r="BL134" s="13" t="s">
        <v>123</v>
      </c>
      <c r="BM134" s="134" t="s">
        <v>140</v>
      </c>
    </row>
    <row r="135" spans="2:65" s="1" customFormat="1" ht="60" customHeight="1">
      <c r="B135" s="123"/>
      <c r="C135" s="124" t="s">
        <v>123</v>
      </c>
      <c r="D135" s="124" t="s">
        <v>118</v>
      </c>
      <c r="E135" s="125" t="s">
        <v>141</v>
      </c>
      <c r="F135" s="126" t="s">
        <v>142</v>
      </c>
      <c r="G135" s="127" t="s">
        <v>135</v>
      </c>
      <c r="H135" s="128">
        <v>22.184</v>
      </c>
      <c r="I135" s="129"/>
      <c r="J135" s="129">
        <f t="shared" si="0"/>
        <v>0</v>
      </c>
      <c r="K135" s="126" t="s">
        <v>122</v>
      </c>
      <c r="L135" s="25"/>
      <c r="M135" s="130" t="s">
        <v>1</v>
      </c>
      <c r="N135" s="131" t="s">
        <v>36</v>
      </c>
      <c r="O135" s="132">
        <v>0.083</v>
      </c>
      <c r="P135" s="132">
        <f t="shared" si="1"/>
        <v>1.8412720000000002</v>
      </c>
      <c r="Q135" s="132">
        <v>0</v>
      </c>
      <c r="R135" s="132">
        <f t="shared" si="2"/>
        <v>0</v>
      </c>
      <c r="S135" s="132">
        <v>0</v>
      </c>
      <c r="T135" s="133">
        <f t="shared" si="3"/>
        <v>0</v>
      </c>
      <c r="AR135" s="134" t="s">
        <v>123</v>
      </c>
      <c r="AT135" s="134" t="s">
        <v>118</v>
      </c>
      <c r="AU135" s="134" t="s">
        <v>78</v>
      </c>
      <c r="AY135" s="13" t="s">
        <v>115</v>
      </c>
      <c r="BE135" s="135">
        <f t="shared" si="4"/>
        <v>0</v>
      </c>
      <c r="BF135" s="135">
        <f t="shared" si="5"/>
        <v>0</v>
      </c>
      <c r="BG135" s="135">
        <f t="shared" si="6"/>
        <v>0</v>
      </c>
      <c r="BH135" s="135">
        <f t="shared" si="7"/>
        <v>0</v>
      </c>
      <c r="BI135" s="135">
        <f t="shared" si="8"/>
        <v>0</v>
      </c>
      <c r="BJ135" s="13" t="s">
        <v>76</v>
      </c>
      <c r="BK135" s="135">
        <f t="shared" si="9"/>
        <v>0</v>
      </c>
      <c r="BL135" s="13" t="s">
        <v>123</v>
      </c>
      <c r="BM135" s="134" t="s">
        <v>143</v>
      </c>
    </row>
    <row r="136" spans="2:65" s="1" customFormat="1" ht="16.5" customHeight="1">
      <c r="B136" s="123"/>
      <c r="C136" s="124" t="s">
        <v>144</v>
      </c>
      <c r="D136" s="124" t="s">
        <v>118</v>
      </c>
      <c r="E136" s="125" t="s">
        <v>145</v>
      </c>
      <c r="F136" s="126" t="s">
        <v>146</v>
      </c>
      <c r="G136" s="127" t="s">
        <v>135</v>
      </c>
      <c r="H136" s="128">
        <v>22.184</v>
      </c>
      <c r="I136" s="129"/>
      <c r="J136" s="129">
        <f t="shared" si="0"/>
        <v>0</v>
      </c>
      <c r="K136" s="126" t="s">
        <v>122</v>
      </c>
      <c r="L136" s="25"/>
      <c r="M136" s="130" t="s">
        <v>1</v>
      </c>
      <c r="N136" s="131" t="s">
        <v>36</v>
      </c>
      <c r="O136" s="132">
        <v>0.009</v>
      </c>
      <c r="P136" s="132">
        <f t="shared" si="1"/>
        <v>0.199656</v>
      </c>
      <c r="Q136" s="132">
        <v>0</v>
      </c>
      <c r="R136" s="132">
        <f t="shared" si="2"/>
        <v>0</v>
      </c>
      <c r="S136" s="132">
        <v>0</v>
      </c>
      <c r="T136" s="133">
        <f t="shared" si="3"/>
        <v>0</v>
      </c>
      <c r="AR136" s="134" t="s">
        <v>123</v>
      </c>
      <c r="AT136" s="134" t="s">
        <v>118</v>
      </c>
      <c r="AU136" s="134" t="s">
        <v>78</v>
      </c>
      <c r="AY136" s="13" t="s">
        <v>115</v>
      </c>
      <c r="BE136" s="135">
        <f t="shared" si="4"/>
        <v>0</v>
      </c>
      <c r="BF136" s="135">
        <f t="shared" si="5"/>
        <v>0</v>
      </c>
      <c r="BG136" s="135">
        <f t="shared" si="6"/>
        <v>0</v>
      </c>
      <c r="BH136" s="135">
        <f t="shared" si="7"/>
        <v>0</v>
      </c>
      <c r="BI136" s="135">
        <f t="shared" si="8"/>
        <v>0</v>
      </c>
      <c r="BJ136" s="13" t="s">
        <v>76</v>
      </c>
      <c r="BK136" s="135">
        <f t="shared" si="9"/>
        <v>0</v>
      </c>
      <c r="BL136" s="13" t="s">
        <v>123</v>
      </c>
      <c r="BM136" s="134" t="s">
        <v>147</v>
      </c>
    </row>
    <row r="137" spans="2:65" s="1" customFormat="1" ht="24" customHeight="1">
      <c r="B137" s="123"/>
      <c r="C137" s="124" t="s">
        <v>148</v>
      </c>
      <c r="D137" s="124" t="s">
        <v>118</v>
      </c>
      <c r="E137" s="125" t="s">
        <v>149</v>
      </c>
      <c r="F137" s="126" t="s">
        <v>150</v>
      </c>
      <c r="G137" s="127" t="s">
        <v>151</v>
      </c>
      <c r="H137" s="128">
        <v>39.931</v>
      </c>
      <c r="I137" s="129"/>
      <c r="J137" s="129">
        <f t="shared" si="0"/>
        <v>0</v>
      </c>
      <c r="K137" s="126" t="s">
        <v>122</v>
      </c>
      <c r="L137" s="25"/>
      <c r="M137" s="130" t="s">
        <v>1</v>
      </c>
      <c r="N137" s="131" t="s">
        <v>36</v>
      </c>
      <c r="O137" s="132">
        <v>0</v>
      </c>
      <c r="P137" s="132">
        <f t="shared" si="1"/>
        <v>0</v>
      </c>
      <c r="Q137" s="132">
        <v>0</v>
      </c>
      <c r="R137" s="132">
        <f t="shared" si="2"/>
        <v>0</v>
      </c>
      <c r="S137" s="132">
        <v>0</v>
      </c>
      <c r="T137" s="133">
        <f t="shared" si="3"/>
        <v>0</v>
      </c>
      <c r="AR137" s="134" t="s">
        <v>123</v>
      </c>
      <c r="AT137" s="134" t="s">
        <v>118</v>
      </c>
      <c r="AU137" s="134" t="s">
        <v>78</v>
      </c>
      <c r="AY137" s="13" t="s">
        <v>115</v>
      </c>
      <c r="BE137" s="135">
        <f t="shared" si="4"/>
        <v>0</v>
      </c>
      <c r="BF137" s="135">
        <f t="shared" si="5"/>
        <v>0</v>
      </c>
      <c r="BG137" s="135">
        <f t="shared" si="6"/>
        <v>0</v>
      </c>
      <c r="BH137" s="135">
        <f t="shared" si="7"/>
        <v>0</v>
      </c>
      <c r="BI137" s="135">
        <f t="shared" si="8"/>
        <v>0</v>
      </c>
      <c r="BJ137" s="13" t="s">
        <v>76</v>
      </c>
      <c r="BK137" s="135">
        <f t="shared" si="9"/>
        <v>0</v>
      </c>
      <c r="BL137" s="13" t="s">
        <v>123</v>
      </c>
      <c r="BM137" s="134" t="s">
        <v>152</v>
      </c>
    </row>
    <row r="138" spans="2:65" s="1" customFormat="1" ht="24" customHeight="1">
      <c r="B138" s="123"/>
      <c r="C138" s="124" t="s">
        <v>153</v>
      </c>
      <c r="D138" s="124" t="s">
        <v>118</v>
      </c>
      <c r="E138" s="125" t="s">
        <v>154</v>
      </c>
      <c r="F138" s="126" t="s">
        <v>155</v>
      </c>
      <c r="G138" s="127" t="s">
        <v>121</v>
      </c>
      <c r="H138" s="128">
        <v>22.184</v>
      </c>
      <c r="I138" s="129"/>
      <c r="J138" s="129">
        <f t="shared" si="0"/>
        <v>0</v>
      </c>
      <c r="K138" s="126" t="s">
        <v>122</v>
      </c>
      <c r="L138" s="25"/>
      <c r="M138" s="130" t="s">
        <v>1</v>
      </c>
      <c r="N138" s="131" t="s">
        <v>36</v>
      </c>
      <c r="O138" s="132">
        <v>0.058</v>
      </c>
      <c r="P138" s="132">
        <f t="shared" si="1"/>
        <v>1.286672</v>
      </c>
      <c r="Q138" s="132">
        <v>0</v>
      </c>
      <c r="R138" s="132">
        <f t="shared" si="2"/>
        <v>0</v>
      </c>
      <c r="S138" s="132">
        <v>0</v>
      </c>
      <c r="T138" s="133">
        <f t="shared" si="3"/>
        <v>0</v>
      </c>
      <c r="AR138" s="134" t="s">
        <v>123</v>
      </c>
      <c r="AT138" s="134" t="s">
        <v>118</v>
      </c>
      <c r="AU138" s="134" t="s">
        <v>78</v>
      </c>
      <c r="AY138" s="13" t="s">
        <v>115</v>
      </c>
      <c r="BE138" s="135">
        <f t="shared" si="4"/>
        <v>0</v>
      </c>
      <c r="BF138" s="135">
        <f t="shared" si="5"/>
        <v>0</v>
      </c>
      <c r="BG138" s="135">
        <f t="shared" si="6"/>
        <v>0</v>
      </c>
      <c r="BH138" s="135">
        <f t="shared" si="7"/>
        <v>0</v>
      </c>
      <c r="BI138" s="135">
        <f t="shared" si="8"/>
        <v>0</v>
      </c>
      <c r="BJ138" s="13" t="s">
        <v>76</v>
      </c>
      <c r="BK138" s="135">
        <f t="shared" si="9"/>
        <v>0</v>
      </c>
      <c r="BL138" s="13" t="s">
        <v>123</v>
      </c>
      <c r="BM138" s="134" t="s">
        <v>156</v>
      </c>
    </row>
    <row r="139" spans="2:65" s="1" customFormat="1" ht="16.5" customHeight="1">
      <c r="B139" s="123"/>
      <c r="C139" s="136" t="s">
        <v>157</v>
      </c>
      <c r="D139" s="136" t="s">
        <v>158</v>
      </c>
      <c r="E139" s="137" t="s">
        <v>159</v>
      </c>
      <c r="F139" s="138" t="s">
        <v>160</v>
      </c>
      <c r="G139" s="139" t="s">
        <v>161</v>
      </c>
      <c r="H139" s="140">
        <v>0.333</v>
      </c>
      <c r="I139" s="141"/>
      <c r="J139" s="141">
        <f t="shared" si="0"/>
        <v>0</v>
      </c>
      <c r="K139" s="138" t="s">
        <v>122</v>
      </c>
      <c r="L139" s="142"/>
      <c r="M139" s="143" t="s">
        <v>1</v>
      </c>
      <c r="N139" s="144" t="s">
        <v>36</v>
      </c>
      <c r="O139" s="132">
        <v>0</v>
      </c>
      <c r="P139" s="132">
        <f t="shared" si="1"/>
        <v>0</v>
      </c>
      <c r="Q139" s="132">
        <v>0.001</v>
      </c>
      <c r="R139" s="132">
        <f t="shared" si="2"/>
        <v>0.000333</v>
      </c>
      <c r="S139" s="132">
        <v>0</v>
      </c>
      <c r="T139" s="133">
        <f t="shared" si="3"/>
        <v>0</v>
      </c>
      <c r="AR139" s="134" t="s">
        <v>157</v>
      </c>
      <c r="AT139" s="134" t="s">
        <v>158</v>
      </c>
      <c r="AU139" s="134" t="s">
        <v>78</v>
      </c>
      <c r="AY139" s="13" t="s">
        <v>115</v>
      </c>
      <c r="BE139" s="135">
        <f t="shared" si="4"/>
        <v>0</v>
      </c>
      <c r="BF139" s="135">
        <f t="shared" si="5"/>
        <v>0</v>
      </c>
      <c r="BG139" s="135">
        <f t="shared" si="6"/>
        <v>0</v>
      </c>
      <c r="BH139" s="135">
        <f t="shared" si="7"/>
        <v>0</v>
      </c>
      <c r="BI139" s="135">
        <f t="shared" si="8"/>
        <v>0</v>
      </c>
      <c r="BJ139" s="13" t="s">
        <v>76</v>
      </c>
      <c r="BK139" s="135">
        <f t="shared" si="9"/>
        <v>0</v>
      </c>
      <c r="BL139" s="13" t="s">
        <v>123</v>
      </c>
      <c r="BM139" s="134" t="s">
        <v>162</v>
      </c>
    </row>
    <row r="140" spans="2:65" s="1" customFormat="1" ht="24" customHeight="1">
      <c r="B140" s="123"/>
      <c r="C140" s="124" t="s">
        <v>163</v>
      </c>
      <c r="D140" s="124" t="s">
        <v>118</v>
      </c>
      <c r="E140" s="125" t="s">
        <v>164</v>
      </c>
      <c r="F140" s="126" t="s">
        <v>165</v>
      </c>
      <c r="G140" s="127" t="s">
        <v>121</v>
      </c>
      <c r="H140" s="128">
        <v>43.27</v>
      </c>
      <c r="I140" s="129"/>
      <c r="J140" s="129">
        <f t="shared" si="0"/>
        <v>0</v>
      </c>
      <c r="K140" s="126" t="s">
        <v>1</v>
      </c>
      <c r="L140" s="25"/>
      <c r="M140" s="130" t="s">
        <v>1</v>
      </c>
      <c r="N140" s="131" t="s">
        <v>36</v>
      </c>
      <c r="O140" s="132">
        <v>0.018</v>
      </c>
      <c r="P140" s="132">
        <f t="shared" si="1"/>
        <v>0.77886</v>
      </c>
      <c r="Q140" s="132">
        <v>0</v>
      </c>
      <c r="R140" s="132">
        <f t="shared" si="2"/>
        <v>0</v>
      </c>
      <c r="S140" s="132">
        <v>0</v>
      </c>
      <c r="T140" s="133">
        <f t="shared" si="3"/>
        <v>0</v>
      </c>
      <c r="AR140" s="134" t="s">
        <v>123</v>
      </c>
      <c r="AT140" s="134" t="s">
        <v>118</v>
      </c>
      <c r="AU140" s="134" t="s">
        <v>78</v>
      </c>
      <c r="AY140" s="13" t="s">
        <v>115</v>
      </c>
      <c r="BE140" s="135">
        <f t="shared" si="4"/>
        <v>0</v>
      </c>
      <c r="BF140" s="135">
        <f t="shared" si="5"/>
        <v>0</v>
      </c>
      <c r="BG140" s="135">
        <f t="shared" si="6"/>
        <v>0</v>
      </c>
      <c r="BH140" s="135">
        <f t="shared" si="7"/>
        <v>0</v>
      </c>
      <c r="BI140" s="135">
        <f t="shared" si="8"/>
        <v>0</v>
      </c>
      <c r="BJ140" s="13" t="s">
        <v>76</v>
      </c>
      <c r="BK140" s="135">
        <f t="shared" si="9"/>
        <v>0</v>
      </c>
      <c r="BL140" s="13" t="s">
        <v>123</v>
      </c>
      <c r="BM140" s="134" t="s">
        <v>166</v>
      </c>
    </row>
    <row r="141" spans="2:65" s="1" customFormat="1" ht="24" customHeight="1">
      <c r="B141" s="123"/>
      <c r="C141" s="124" t="s">
        <v>167</v>
      </c>
      <c r="D141" s="124" t="s">
        <v>118</v>
      </c>
      <c r="E141" s="125" t="s">
        <v>168</v>
      </c>
      <c r="F141" s="126" t="s">
        <v>169</v>
      </c>
      <c r="G141" s="127" t="s">
        <v>121</v>
      </c>
      <c r="H141" s="128">
        <v>7.77</v>
      </c>
      <c r="I141" s="129"/>
      <c r="J141" s="129">
        <f t="shared" si="0"/>
        <v>0</v>
      </c>
      <c r="K141" s="126" t="s">
        <v>122</v>
      </c>
      <c r="L141" s="25"/>
      <c r="M141" s="130" t="s">
        <v>1</v>
      </c>
      <c r="N141" s="131" t="s">
        <v>36</v>
      </c>
      <c r="O141" s="132">
        <v>0.055</v>
      </c>
      <c r="P141" s="132">
        <f t="shared" si="1"/>
        <v>0.42734999999999995</v>
      </c>
      <c r="Q141" s="132">
        <v>0</v>
      </c>
      <c r="R141" s="132">
        <f t="shared" si="2"/>
        <v>0</v>
      </c>
      <c r="S141" s="132">
        <v>0</v>
      </c>
      <c r="T141" s="133">
        <f t="shared" si="3"/>
        <v>0</v>
      </c>
      <c r="AR141" s="134" t="s">
        <v>123</v>
      </c>
      <c r="AT141" s="134" t="s">
        <v>118</v>
      </c>
      <c r="AU141" s="134" t="s">
        <v>78</v>
      </c>
      <c r="AY141" s="13" t="s">
        <v>115</v>
      </c>
      <c r="BE141" s="135">
        <f t="shared" si="4"/>
        <v>0</v>
      </c>
      <c r="BF141" s="135">
        <f t="shared" si="5"/>
        <v>0</v>
      </c>
      <c r="BG141" s="135">
        <f t="shared" si="6"/>
        <v>0</v>
      </c>
      <c r="BH141" s="135">
        <f t="shared" si="7"/>
        <v>0</v>
      </c>
      <c r="BI141" s="135">
        <f t="shared" si="8"/>
        <v>0</v>
      </c>
      <c r="BJ141" s="13" t="s">
        <v>76</v>
      </c>
      <c r="BK141" s="135">
        <f t="shared" si="9"/>
        <v>0</v>
      </c>
      <c r="BL141" s="13" t="s">
        <v>123</v>
      </c>
      <c r="BM141" s="134" t="s">
        <v>170</v>
      </c>
    </row>
    <row r="142" spans="2:65" s="1" customFormat="1" ht="16.5" customHeight="1">
      <c r="B142" s="123"/>
      <c r="C142" s="136" t="s">
        <v>171</v>
      </c>
      <c r="D142" s="136" t="s">
        <v>158</v>
      </c>
      <c r="E142" s="137" t="s">
        <v>172</v>
      </c>
      <c r="F142" s="138" t="s">
        <v>173</v>
      </c>
      <c r="G142" s="139" t="s">
        <v>135</v>
      </c>
      <c r="H142" s="140">
        <v>0.451</v>
      </c>
      <c r="I142" s="141"/>
      <c r="J142" s="141">
        <f t="shared" si="0"/>
        <v>0</v>
      </c>
      <c r="K142" s="138" t="s">
        <v>122</v>
      </c>
      <c r="L142" s="142"/>
      <c r="M142" s="143" t="s">
        <v>1</v>
      </c>
      <c r="N142" s="144" t="s">
        <v>36</v>
      </c>
      <c r="O142" s="132">
        <v>0</v>
      </c>
      <c r="P142" s="132">
        <f t="shared" si="1"/>
        <v>0</v>
      </c>
      <c r="Q142" s="132">
        <v>0.21</v>
      </c>
      <c r="R142" s="132">
        <f t="shared" si="2"/>
        <v>0.09471</v>
      </c>
      <c r="S142" s="132">
        <v>0</v>
      </c>
      <c r="T142" s="133">
        <f t="shared" si="3"/>
        <v>0</v>
      </c>
      <c r="AR142" s="134" t="s">
        <v>157</v>
      </c>
      <c r="AT142" s="134" t="s">
        <v>158</v>
      </c>
      <c r="AU142" s="134" t="s">
        <v>78</v>
      </c>
      <c r="AY142" s="13" t="s">
        <v>115</v>
      </c>
      <c r="BE142" s="135">
        <f t="shared" si="4"/>
        <v>0</v>
      </c>
      <c r="BF142" s="135">
        <f t="shared" si="5"/>
        <v>0</v>
      </c>
      <c r="BG142" s="135">
        <f t="shared" si="6"/>
        <v>0</v>
      </c>
      <c r="BH142" s="135">
        <f t="shared" si="7"/>
        <v>0</v>
      </c>
      <c r="BI142" s="135">
        <f t="shared" si="8"/>
        <v>0</v>
      </c>
      <c r="BJ142" s="13" t="s">
        <v>76</v>
      </c>
      <c r="BK142" s="135">
        <f t="shared" si="9"/>
        <v>0</v>
      </c>
      <c r="BL142" s="13" t="s">
        <v>123</v>
      </c>
      <c r="BM142" s="134" t="s">
        <v>174</v>
      </c>
    </row>
    <row r="143" spans="2:65" s="1" customFormat="1" ht="16.5" customHeight="1">
      <c r="B143" s="123"/>
      <c r="C143" s="124" t="s">
        <v>175</v>
      </c>
      <c r="D143" s="124" t="s">
        <v>118</v>
      </c>
      <c r="E143" s="125" t="s">
        <v>176</v>
      </c>
      <c r="F143" s="126" t="s">
        <v>177</v>
      </c>
      <c r="G143" s="127" t="s">
        <v>135</v>
      </c>
      <c r="H143" s="128">
        <v>0.117</v>
      </c>
      <c r="I143" s="129"/>
      <c r="J143" s="129">
        <f t="shared" si="0"/>
        <v>0</v>
      </c>
      <c r="K143" s="126" t="s">
        <v>122</v>
      </c>
      <c r="L143" s="25"/>
      <c r="M143" s="130" t="s">
        <v>1</v>
      </c>
      <c r="N143" s="131" t="s">
        <v>36</v>
      </c>
      <c r="O143" s="132">
        <v>0.261</v>
      </c>
      <c r="P143" s="132">
        <f t="shared" si="1"/>
        <v>0.030537</v>
      </c>
      <c r="Q143" s="132">
        <v>0</v>
      </c>
      <c r="R143" s="132">
        <f t="shared" si="2"/>
        <v>0</v>
      </c>
      <c r="S143" s="132">
        <v>0</v>
      </c>
      <c r="T143" s="133">
        <f t="shared" si="3"/>
        <v>0</v>
      </c>
      <c r="AR143" s="134" t="s">
        <v>123</v>
      </c>
      <c r="AT143" s="134" t="s">
        <v>118</v>
      </c>
      <c r="AU143" s="134" t="s">
        <v>78</v>
      </c>
      <c r="AY143" s="13" t="s">
        <v>115</v>
      </c>
      <c r="BE143" s="135">
        <f t="shared" si="4"/>
        <v>0</v>
      </c>
      <c r="BF143" s="135">
        <f t="shared" si="5"/>
        <v>0</v>
      </c>
      <c r="BG143" s="135">
        <f t="shared" si="6"/>
        <v>0</v>
      </c>
      <c r="BH143" s="135">
        <f t="shared" si="7"/>
        <v>0</v>
      </c>
      <c r="BI143" s="135">
        <f t="shared" si="8"/>
        <v>0</v>
      </c>
      <c r="BJ143" s="13" t="s">
        <v>76</v>
      </c>
      <c r="BK143" s="135">
        <f t="shared" si="9"/>
        <v>0</v>
      </c>
      <c r="BL143" s="13" t="s">
        <v>123</v>
      </c>
      <c r="BM143" s="134" t="s">
        <v>178</v>
      </c>
    </row>
    <row r="144" spans="2:63" s="11" customFormat="1" ht="22.9" customHeight="1">
      <c r="B144" s="111"/>
      <c r="D144" s="112" t="s">
        <v>70</v>
      </c>
      <c r="E144" s="121" t="s">
        <v>78</v>
      </c>
      <c r="F144" s="121" t="s">
        <v>179</v>
      </c>
      <c r="J144" s="122">
        <f>BK144</f>
        <v>0</v>
      </c>
      <c r="L144" s="111"/>
      <c r="M144" s="115"/>
      <c r="N144" s="116"/>
      <c r="O144" s="116"/>
      <c r="P144" s="117">
        <f>P145</f>
        <v>1.41</v>
      </c>
      <c r="Q144" s="116"/>
      <c r="R144" s="117">
        <f>R145</f>
        <v>1.012335</v>
      </c>
      <c r="S144" s="116"/>
      <c r="T144" s="118">
        <f>T145</f>
        <v>0</v>
      </c>
      <c r="AR144" s="112" t="s">
        <v>76</v>
      </c>
      <c r="AT144" s="119" t="s">
        <v>70</v>
      </c>
      <c r="AU144" s="119" t="s">
        <v>76</v>
      </c>
      <c r="AY144" s="112" t="s">
        <v>115</v>
      </c>
      <c r="BK144" s="120">
        <f>BK145</f>
        <v>0</v>
      </c>
    </row>
    <row r="145" spans="2:65" s="1" customFormat="1" ht="36" customHeight="1">
      <c r="B145" s="123"/>
      <c r="C145" s="124" t="s">
        <v>180</v>
      </c>
      <c r="D145" s="124" t="s">
        <v>118</v>
      </c>
      <c r="E145" s="125" t="s">
        <v>181</v>
      </c>
      <c r="F145" s="126" t="s">
        <v>182</v>
      </c>
      <c r="G145" s="127" t="s">
        <v>121</v>
      </c>
      <c r="H145" s="128">
        <v>1.5</v>
      </c>
      <c r="I145" s="129"/>
      <c r="J145" s="129">
        <f>ROUND(I145*H145,2)</f>
        <v>0</v>
      </c>
      <c r="K145" s="126" t="s">
        <v>122</v>
      </c>
      <c r="L145" s="25"/>
      <c r="M145" s="130" t="s">
        <v>1</v>
      </c>
      <c r="N145" s="131" t="s">
        <v>36</v>
      </c>
      <c r="O145" s="132">
        <v>0.94</v>
      </c>
      <c r="P145" s="132">
        <f>O145*H145</f>
        <v>1.41</v>
      </c>
      <c r="Q145" s="132">
        <v>0.67489</v>
      </c>
      <c r="R145" s="132">
        <f>Q145*H145</f>
        <v>1.012335</v>
      </c>
      <c r="S145" s="132">
        <v>0</v>
      </c>
      <c r="T145" s="133">
        <f>S145*H145</f>
        <v>0</v>
      </c>
      <c r="AR145" s="134" t="s">
        <v>123</v>
      </c>
      <c r="AT145" s="134" t="s">
        <v>118</v>
      </c>
      <c r="AU145" s="134" t="s">
        <v>78</v>
      </c>
      <c r="AY145" s="13" t="s">
        <v>115</v>
      </c>
      <c r="BE145" s="135">
        <f>IF(N145="základní",J145,0)</f>
        <v>0</v>
      </c>
      <c r="BF145" s="135">
        <f>IF(N145="snížená",J145,0)</f>
        <v>0</v>
      </c>
      <c r="BG145" s="135">
        <f>IF(N145="zákl. přenesená",J145,0)</f>
        <v>0</v>
      </c>
      <c r="BH145" s="135">
        <f>IF(N145="sníž. přenesená",J145,0)</f>
        <v>0</v>
      </c>
      <c r="BI145" s="135">
        <f>IF(N145="nulová",J145,0)</f>
        <v>0</v>
      </c>
      <c r="BJ145" s="13" t="s">
        <v>76</v>
      </c>
      <c r="BK145" s="135">
        <f>ROUND(I145*H145,2)</f>
        <v>0</v>
      </c>
      <c r="BL145" s="13" t="s">
        <v>123</v>
      </c>
      <c r="BM145" s="134" t="s">
        <v>183</v>
      </c>
    </row>
    <row r="146" spans="2:63" s="11" customFormat="1" ht="22.9" customHeight="1">
      <c r="B146" s="111"/>
      <c r="D146" s="112" t="s">
        <v>70</v>
      </c>
      <c r="E146" s="121" t="s">
        <v>148</v>
      </c>
      <c r="F146" s="121" t="s">
        <v>184</v>
      </c>
      <c r="J146" s="122">
        <f>BK146</f>
        <v>0</v>
      </c>
      <c r="L146" s="111"/>
      <c r="M146" s="115"/>
      <c r="N146" s="116"/>
      <c r="O146" s="116"/>
      <c r="P146" s="117">
        <f>SUM(P147:P153)</f>
        <v>33.6374</v>
      </c>
      <c r="Q146" s="116"/>
      <c r="R146" s="117">
        <f>SUM(R147:R153)</f>
        <v>9.259483000000001</v>
      </c>
      <c r="S146" s="116"/>
      <c r="T146" s="118">
        <f>SUM(T147:T153)</f>
        <v>0</v>
      </c>
      <c r="AR146" s="112" t="s">
        <v>76</v>
      </c>
      <c r="AT146" s="119" t="s">
        <v>70</v>
      </c>
      <c r="AU146" s="119" t="s">
        <v>76</v>
      </c>
      <c r="AY146" s="112" t="s">
        <v>115</v>
      </c>
      <c r="BK146" s="120">
        <f>SUM(BK147:BK153)</f>
        <v>0</v>
      </c>
    </row>
    <row r="147" spans="2:65" s="1" customFormat="1" ht="16.5" customHeight="1">
      <c r="B147" s="123"/>
      <c r="C147" s="124" t="s">
        <v>185</v>
      </c>
      <c r="D147" s="124" t="s">
        <v>118</v>
      </c>
      <c r="E147" s="125" t="s">
        <v>186</v>
      </c>
      <c r="F147" s="126" t="s">
        <v>187</v>
      </c>
      <c r="G147" s="127" t="s">
        <v>121</v>
      </c>
      <c r="H147" s="128">
        <v>35.5</v>
      </c>
      <c r="I147" s="129"/>
      <c r="J147" s="129">
        <f aca="true" t="shared" si="10" ref="J147:J153">ROUND(I147*H147,2)</f>
        <v>0</v>
      </c>
      <c r="K147" s="126" t="s">
        <v>122</v>
      </c>
      <c r="L147" s="25"/>
      <c r="M147" s="130" t="s">
        <v>1</v>
      </c>
      <c r="N147" s="131" t="s">
        <v>36</v>
      </c>
      <c r="O147" s="132">
        <v>0.023</v>
      </c>
      <c r="P147" s="132">
        <f aca="true" t="shared" si="11" ref="P147:P153">O147*H147</f>
        <v>0.8165</v>
      </c>
      <c r="Q147" s="132">
        <v>0</v>
      </c>
      <c r="R147" s="132">
        <f aca="true" t="shared" si="12" ref="R147:R153">Q147*H147</f>
        <v>0</v>
      </c>
      <c r="S147" s="132">
        <v>0</v>
      </c>
      <c r="T147" s="133">
        <f aca="true" t="shared" si="13" ref="T147:T153">S147*H147</f>
        <v>0</v>
      </c>
      <c r="AR147" s="134" t="s">
        <v>123</v>
      </c>
      <c r="AT147" s="134" t="s">
        <v>118</v>
      </c>
      <c r="AU147" s="134" t="s">
        <v>78</v>
      </c>
      <c r="AY147" s="13" t="s">
        <v>115</v>
      </c>
      <c r="BE147" s="135">
        <f aca="true" t="shared" si="14" ref="BE147:BE153">IF(N147="základní",J147,0)</f>
        <v>0</v>
      </c>
      <c r="BF147" s="135">
        <f aca="true" t="shared" si="15" ref="BF147:BF153">IF(N147="snížená",J147,0)</f>
        <v>0</v>
      </c>
      <c r="BG147" s="135">
        <f aca="true" t="shared" si="16" ref="BG147:BG153">IF(N147="zákl. přenesená",J147,0)</f>
        <v>0</v>
      </c>
      <c r="BH147" s="135">
        <f aca="true" t="shared" si="17" ref="BH147:BH153">IF(N147="sníž. přenesená",J147,0)</f>
        <v>0</v>
      </c>
      <c r="BI147" s="135">
        <f aca="true" t="shared" si="18" ref="BI147:BI153">IF(N147="nulová",J147,0)</f>
        <v>0</v>
      </c>
      <c r="BJ147" s="13" t="s">
        <v>76</v>
      </c>
      <c r="BK147" s="135">
        <f aca="true" t="shared" si="19" ref="BK147:BK153">ROUND(I147*H147,2)</f>
        <v>0</v>
      </c>
      <c r="BL147" s="13" t="s">
        <v>123</v>
      </c>
      <c r="BM147" s="134" t="s">
        <v>188</v>
      </c>
    </row>
    <row r="148" spans="2:65" s="1" customFormat="1" ht="16.5" customHeight="1">
      <c r="B148" s="123"/>
      <c r="C148" s="124" t="s">
        <v>189</v>
      </c>
      <c r="D148" s="124" t="s">
        <v>118</v>
      </c>
      <c r="E148" s="125" t="s">
        <v>190</v>
      </c>
      <c r="F148" s="126" t="s">
        <v>191</v>
      </c>
      <c r="G148" s="127" t="s">
        <v>121</v>
      </c>
      <c r="H148" s="128">
        <v>6.7</v>
      </c>
      <c r="I148" s="129"/>
      <c r="J148" s="129">
        <f t="shared" si="10"/>
        <v>0</v>
      </c>
      <c r="K148" s="126" t="s">
        <v>122</v>
      </c>
      <c r="L148" s="25"/>
      <c r="M148" s="130" t="s">
        <v>1</v>
      </c>
      <c r="N148" s="131" t="s">
        <v>36</v>
      </c>
      <c r="O148" s="132">
        <v>0.026</v>
      </c>
      <c r="P148" s="132">
        <f t="shared" si="11"/>
        <v>0.1742</v>
      </c>
      <c r="Q148" s="132">
        <v>0</v>
      </c>
      <c r="R148" s="132">
        <f t="shared" si="12"/>
        <v>0</v>
      </c>
      <c r="S148" s="132">
        <v>0</v>
      </c>
      <c r="T148" s="133">
        <f t="shared" si="13"/>
        <v>0</v>
      </c>
      <c r="AR148" s="134" t="s">
        <v>123</v>
      </c>
      <c r="AT148" s="134" t="s">
        <v>118</v>
      </c>
      <c r="AU148" s="134" t="s">
        <v>78</v>
      </c>
      <c r="AY148" s="13" t="s">
        <v>115</v>
      </c>
      <c r="BE148" s="135">
        <f t="shared" si="14"/>
        <v>0</v>
      </c>
      <c r="BF148" s="135">
        <f t="shared" si="15"/>
        <v>0</v>
      </c>
      <c r="BG148" s="135">
        <f t="shared" si="16"/>
        <v>0</v>
      </c>
      <c r="BH148" s="135">
        <f t="shared" si="17"/>
        <v>0</v>
      </c>
      <c r="BI148" s="135">
        <f t="shared" si="18"/>
        <v>0</v>
      </c>
      <c r="BJ148" s="13" t="s">
        <v>76</v>
      </c>
      <c r="BK148" s="135">
        <f t="shared" si="19"/>
        <v>0</v>
      </c>
      <c r="BL148" s="13" t="s">
        <v>123</v>
      </c>
      <c r="BM148" s="134" t="s">
        <v>192</v>
      </c>
    </row>
    <row r="149" spans="2:65" s="1" customFormat="1" ht="16.5" customHeight="1">
      <c r="B149" s="123"/>
      <c r="C149" s="124" t="s">
        <v>193</v>
      </c>
      <c r="D149" s="124" t="s">
        <v>118</v>
      </c>
      <c r="E149" s="125" t="s">
        <v>194</v>
      </c>
      <c r="F149" s="126" t="s">
        <v>195</v>
      </c>
      <c r="G149" s="127" t="s">
        <v>121</v>
      </c>
      <c r="H149" s="128">
        <v>35.5</v>
      </c>
      <c r="I149" s="129"/>
      <c r="J149" s="129">
        <f t="shared" si="10"/>
        <v>0</v>
      </c>
      <c r="K149" s="126" t="s">
        <v>122</v>
      </c>
      <c r="L149" s="25"/>
      <c r="M149" s="130" t="s">
        <v>1</v>
      </c>
      <c r="N149" s="131" t="s">
        <v>36</v>
      </c>
      <c r="O149" s="132">
        <v>0.031</v>
      </c>
      <c r="P149" s="132">
        <f t="shared" si="11"/>
        <v>1.1005</v>
      </c>
      <c r="Q149" s="132">
        <v>0</v>
      </c>
      <c r="R149" s="132">
        <f t="shared" si="12"/>
        <v>0</v>
      </c>
      <c r="S149" s="132">
        <v>0</v>
      </c>
      <c r="T149" s="133">
        <f t="shared" si="13"/>
        <v>0</v>
      </c>
      <c r="AR149" s="134" t="s">
        <v>123</v>
      </c>
      <c r="AT149" s="134" t="s">
        <v>118</v>
      </c>
      <c r="AU149" s="134" t="s">
        <v>78</v>
      </c>
      <c r="AY149" s="13" t="s">
        <v>115</v>
      </c>
      <c r="BE149" s="135">
        <f t="shared" si="14"/>
        <v>0</v>
      </c>
      <c r="BF149" s="135">
        <f t="shared" si="15"/>
        <v>0</v>
      </c>
      <c r="BG149" s="135">
        <f t="shared" si="16"/>
        <v>0</v>
      </c>
      <c r="BH149" s="135">
        <f t="shared" si="17"/>
        <v>0</v>
      </c>
      <c r="BI149" s="135">
        <f t="shared" si="18"/>
        <v>0</v>
      </c>
      <c r="BJ149" s="13" t="s">
        <v>76</v>
      </c>
      <c r="BK149" s="135">
        <f t="shared" si="19"/>
        <v>0</v>
      </c>
      <c r="BL149" s="13" t="s">
        <v>123</v>
      </c>
      <c r="BM149" s="134" t="s">
        <v>196</v>
      </c>
    </row>
    <row r="150" spans="2:65" s="1" customFormat="1" ht="24" customHeight="1">
      <c r="B150" s="123"/>
      <c r="C150" s="124" t="s">
        <v>197</v>
      </c>
      <c r="D150" s="124" t="s">
        <v>118</v>
      </c>
      <c r="E150" s="125" t="s">
        <v>198</v>
      </c>
      <c r="F150" s="126" t="s">
        <v>199</v>
      </c>
      <c r="G150" s="127" t="s">
        <v>121</v>
      </c>
      <c r="H150" s="128">
        <v>7.8</v>
      </c>
      <c r="I150" s="129"/>
      <c r="J150" s="129">
        <f t="shared" si="10"/>
        <v>0</v>
      </c>
      <c r="K150" s="126" t="s">
        <v>122</v>
      </c>
      <c r="L150" s="25"/>
      <c r="M150" s="130" t="s">
        <v>1</v>
      </c>
      <c r="N150" s="131" t="s">
        <v>36</v>
      </c>
      <c r="O150" s="132">
        <v>0.066</v>
      </c>
      <c r="P150" s="132">
        <f t="shared" si="11"/>
        <v>0.5148</v>
      </c>
      <c r="Q150" s="132">
        <v>0</v>
      </c>
      <c r="R150" s="132">
        <f t="shared" si="12"/>
        <v>0</v>
      </c>
      <c r="S150" s="132">
        <v>0</v>
      </c>
      <c r="T150" s="133">
        <f t="shared" si="13"/>
        <v>0</v>
      </c>
      <c r="AR150" s="134" t="s">
        <v>123</v>
      </c>
      <c r="AT150" s="134" t="s">
        <v>118</v>
      </c>
      <c r="AU150" s="134" t="s">
        <v>78</v>
      </c>
      <c r="AY150" s="13" t="s">
        <v>115</v>
      </c>
      <c r="BE150" s="135">
        <f t="shared" si="14"/>
        <v>0</v>
      </c>
      <c r="BF150" s="135">
        <f t="shared" si="15"/>
        <v>0</v>
      </c>
      <c r="BG150" s="135">
        <f t="shared" si="16"/>
        <v>0</v>
      </c>
      <c r="BH150" s="135">
        <f t="shared" si="17"/>
        <v>0</v>
      </c>
      <c r="BI150" s="135">
        <f t="shared" si="18"/>
        <v>0</v>
      </c>
      <c r="BJ150" s="13" t="s">
        <v>76</v>
      </c>
      <c r="BK150" s="135">
        <f t="shared" si="19"/>
        <v>0</v>
      </c>
      <c r="BL150" s="13" t="s">
        <v>123</v>
      </c>
      <c r="BM150" s="134" t="s">
        <v>200</v>
      </c>
    </row>
    <row r="151" spans="2:65" s="1" customFormat="1" ht="24" customHeight="1">
      <c r="B151" s="123"/>
      <c r="C151" s="124" t="s">
        <v>201</v>
      </c>
      <c r="D151" s="124" t="s">
        <v>118</v>
      </c>
      <c r="E151" s="125" t="s">
        <v>202</v>
      </c>
      <c r="F151" s="126" t="s">
        <v>203</v>
      </c>
      <c r="G151" s="127" t="s">
        <v>121</v>
      </c>
      <c r="H151" s="128">
        <v>7.8</v>
      </c>
      <c r="I151" s="129"/>
      <c r="J151" s="129">
        <f t="shared" si="10"/>
        <v>0</v>
      </c>
      <c r="K151" s="126" t="s">
        <v>122</v>
      </c>
      <c r="L151" s="25"/>
      <c r="M151" s="130" t="s">
        <v>1</v>
      </c>
      <c r="N151" s="131" t="s">
        <v>36</v>
      </c>
      <c r="O151" s="132">
        <v>0.083</v>
      </c>
      <c r="P151" s="132">
        <f t="shared" si="11"/>
        <v>0.6474</v>
      </c>
      <c r="Q151" s="132">
        <v>0</v>
      </c>
      <c r="R151" s="132">
        <f t="shared" si="12"/>
        <v>0</v>
      </c>
      <c r="S151" s="132">
        <v>0</v>
      </c>
      <c r="T151" s="133">
        <f t="shared" si="13"/>
        <v>0</v>
      </c>
      <c r="AR151" s="134" t="s">
        <v>123</v>
      </c>
      <c r="AT151" s="134" t="s">
        <v>118</v>
      </c>
      <c r="AU151" s="134" t="s">
        <v>78</v>
      </c>
      <c r="AY151" s="13" t="s">
        <v>115</v>
      </c>
      <c r="BE151" s="135">
        <f t="shared" si="14"/>
        <v>0</v>
      </c>
      <c r="BF151" s="135">
        <f t="shared" si="15"/>
        <v>0</v>
      </c>
      <c r="BG151" s="135">
        <f t="shared" si="16"/>
        <v>0</v>
      </c>
      <c r="BH151" s="135">
        <f t="shared" si="17"/>
        <v>0</v>
      </c>
      <c r="BI151" s="135">
        <f t="shared" si="18"/>
        <v>0</v>
      </c>
      <c r="BJ151" s="13" t="s">
        <v>76</v>
      </c>
      <c r="BK151" s="135">
        <f t="shared" si="19"/>
        <v>0</v>
      </c>
      <c r="BL151" s="13" t="s">
        <v>123</v>
      </c>
      <c r="BM151" s="134" t="s">
        <v>204</v>
      </c>
    </row>
    <row r="152" spans="2:65" s="1" customFormat="1" ht="24" customHeight="1">
      <c r="B152" s="123"/>
      <c r="C152" s="124" t="s">
        <v>205</v>
      </c>
      <c r="D152" s="124" t="s">
        <v>118</v>
      </c>
      <c r="E152" s="125" t="s">
        <v>206</v>
      </c>
      <c r="F152" s="126" t="s">
        <v>207</v>
      </c>
      <c r="G152" s="127" t="s">
        <v>121</v>
      </c>
      <c r="H152" s="128">
        <v>42.2</v>
      </c>
      <c r="I152" s="129"/>
      <c r="J152" s="129">
        <f t="shared" si="10"/>
        <v>0</v>
      </c>
      <c r="K152" s="126" t="s">
        <v>1</v>
      </c>
      <c r="L152" s="25"/>
      <c r="M152" s="130" t="s">
        <v>1</v>
      </c>
      <c r="N152" s="131" t="s">
        <v>36</v>
      </c>
      <c r="O152" s="132">
        <v>0.72</v>
      </c>
      <c r="P152" s="132">
        <f t="shared" si="11"/>
        <v>30.384</v>
      </c>
      <c r="Q152" s="132">
        <v>0.08425</v>
      </c>
      <c r="R152" s="132">
        <f t="shared" si="12"/>
        <v>3.5553500000000007</v>
      </c>
      <c r="S152" s="132">
        <v>0</v>
      </c>
      <c r="T152" s="133">
        <f t="shared" si="13"/>
        <v>0</v>
      </c>
      <c r="AR152" s="134" t="s">
        <v>123</v>
      </c>
      <c r="AT152" s="134" t="s">
        <v>118</v>
      </c>
      <c r="AU152" s="134" t="s">
        <v>78</v>
      </c>
      <c r="AY152" s="13" t="s">
        <v>115</v>
      </c>
      <c r="BE152" s="135">
        <f t="shared" si="14"/>
        <v>0</v>
      </c>
      <c r="BF152" s="135">
        <f t="shared" si="15"/>
        <v>0</v>
      </c>
      <c r="BG152" s="135">
        <f t="shared" si="16"/>
        <v>0</v>
      </c>
      <c r="BH152" s="135">
        <f t="shared" si="17"/>
        <v>0</v>
      </c>
      <c r="BI152" s="135">
        <f t="shared" si="18"/>
        <v>0</v>
      </c>
      <c r="BJ152" s="13" t="s">
        <v>76</v>
      </c>
      <c r="BK152" s="135">
        <f t="shared" si="19"/>
        <v>0</v>
      </c>
      <c r="BL152" s="13" t="s">
        <v>123</v>
      </c>
      <c r="BM152" s="134" t="s">
        <v>208</v>
      </c>
    </row>
    <row r="153" spans="2:65" s="1" customFormat="1" ht="16.5" customHeight="1">
      <c r="B153" s="123"/>
      <c r="C153" s="136" t="s">
        <v>209</v>
      </c>
      <c r="D153" s="136" t="s">
        <v>158</v>
      </c>
      <c r="E153" s="137" t="s">
        <v>210</v>
      </c>
      <c r="F153" s="138" t="s">
        <v>211</v>
      </c>
      <c r="G153" s="139" t="s">
        <v>121</v>
      </c>
      <c r="H153" s="140">
        <v>43.543</v>
      </c>
      <c r="I153" s="141"/>
      <c r="J153" s="141">
        <f t="shared" si="10"/>
        <v>0</v>
      </c>
      <c r="K153" s="138" t="s">
        <v>122</v>
      </c>
      <c r="L153" s="142"/>
      <c r="M153" s="143" t="s">
        <v>1</v>
      </c>
      <c r="N153" s="144" t="s">
        <v>36</v>
      </c>
      <c r="O153" s="132">
        <v>0</v>
      </c>
      <c r="P153" s="132">
        <f t="shared" si="11"/>
        <v>0</v>
      </c>
      <c r="Q153" s="132">
        <v>0.131</v>
      </c>
      <c r="R153" s="132">
        <f t="shared" si="12"/>
        <v>5.704133000000001</v>
      </c>
      <c r="S153" s="132">
        <v>0</v>
      </c>
      <c r="T153" s="133">
        <f t="shared" si="13"/>
        <v>0</v>
      </c>
      <c r="AR153" s="134" t="s">
        <v>157</v>
      </c>
      <c r="AT153" s="134" t="s">
        <v>158</v>
      </c>
      <c r="AU153" s="134" t="s">
        <v>78</v>
      </c>
      <c r="AY153" s="13" t="s">
        <v>115</v>
      </c>
      <c r="BE153" s="135">
        <f t="shared" si="14"/>
        <v>0</v>
      </c>
      <c r="BF153" s="135">
        <f t="shared" si="15"/>
        <v>0</v>
      </c>
      <c r="BG153" s="135">
        <f t="shared" si="16"/>
        <v>0</v>
      </c>
      <c r="BH153" s="135">
        <f t="shared" si="17"/>
        <v>0</v>
      </c>
      <c r="BI153" s="135">
        <f t="shared" si="18"/>
        <v>0</v>
      </c>
      <c r="BJ153" s="13" t="s">
        <v>76</v>
      </c>
      <c r="BK153" s="135">
        <f t="shared" si="19"/>
        <v>0</v>
      </c>
      <c r="BL153" s="13" t="s">
        <v>123</v>
      </c>
      <c r="BM153" s="134" t="s">
        <v>212</v>
      </c>
    </row>
    <row r="154" spans="2:63" s="11" customFormat="1" ht="22.9" customHeight="1">
      <c r="B154" s="111"/>
      <c r="D154" s="112" t="s">
        <v>70</v>
      </c>
      <c r="E154" s="121" t="s">
        <v>163</v>
      </c>
      <c r="F154" s="121" t="s">
        <v>213</v>
      </c>
      <c r="J154" s="122">
        <f>BK154</f>
        <v>0</v>
      </c>
      <c r="L154" s="111"/>
      <c r="M154" s="115"/>
      <c r="N154" s="116"/>
      <c r="O154" s="116"/>
      <c r="P154" s="117">
        <f>SUM(P155:P159)</f>
        <v>16.85094</v>
      </c>
      <c r="Q154" s="116"/>
      <c r="R154" s="117">
        <f>SUM(R155:R159)</f>
        <v>6.5007323999999995</v>
      </c>
      <c r="S154" s="116"/>
      <c r="T154" s="118">
        <f>SUM(T155:T159)</f>
        <v>0</v>
      </c>
      <c r="AR154" s="112" t="s">
        <v>76</v>
      </c>
      <c r="AT154" s="119" t="s">
        <v>70</v>
      </c>
      <c r="AU154" s="119" t="s">
        <v>76</v>
      </c>
      <c r="AY154" s="112" t="s">
        <v>115</v>
      </c>
      <c r="BK154" s="120">
        <f>SUM(BK155:BK159)</f>
        <v>0</v>
      </c>
    </row>
    <row r="155" spans="2:65" s="1" customFormat="1" ht="24" customHeight="1">
      <c r="B155" s="123"/>
      <c r="C155" s="124" t="s">
        <v>214</v>
      </c>
      <c r="D155" s="124" t="s">
        <v>118</v>
      </c>
      <c r="E155" s="125" t="s">
        <v>215</v>
      </c>
      <c r="F155" s="126" t="s">
        <v>216</v>
      </c>
      <c r="G155" s="127" t="s">
        <v>217</v>
      </c>
      <c r="H155" s="128">
        <v>30.38</v>
      </c>
      <c r="I155" s="129"/>
      <c r="J155" s="129">
        <f>ROUND(I155*H155,2)</f>
        <v>0</v>
      </c>
      <c r="K155" s="126" t="s">
        <v>122</v>
      </c>
      <c r="L155" s="25"/>
      <c r="M155" s="130" t="s">
        <v>1</v>
      </c>
      <c r="N155" s="131" t="s">
        <v>36</v>
      </c>
      <c r="O155" s="132">
        <v>0.271</v>
      </c>
      <c r="P155" s="132">
        <f>O155*H155</f>
        <v>8.23298</v>
      </c>
      <c r="Q155" s="132">
        <v>0.16849</v>
      </c>
      <c r="R155" s="132">
        <f>Q155*H155</f>
        <v>5.1187262</v>
      </c>
      <c r="S155" s="132">
        <v>0</v>
      </c>
      <c r="T155" s="133">
        <f>S155*H155</f>
        <v>0</v>
      </c>
      <c r="AR155" s="134" t="s">
        <v>123</v>
      </c>
      <c r="AT155" s="134" t="s">
        <v>118</v>
      </c>
      <c r="AU155" s="134" t="s">
        <v>78</v>
      </c>
      <c r="AY155" s="13" t="s">
        <v>115</v>
      </c>
      <c r="BE155" s="135">
        <f>IF(N155="základní",J155,0)</f>
        <v>0</v>
      </c>
      <c r="BF155" s="135">
        <f>IF(N155="snížená",J155,0)</f>
        <v>0</v>
      </c>
      <c r="BG155" s="135">
        <f>IF(N155="zákl. přenesená",J155,0)</f>
        <v>0</v>
      </c>
      <c r="BH155" s="135">
        <f>IF(N155="sníž. přenesená",J155,0)</f>
        <v>0</v>
      </c>
      <c r="BI155" s="135">
        <f>IF(N155="nulová",J155,0)</f>
        <v>0</v>
      </c>
      <c r="BJ155" s="13" t="s">
        <v>76</v>
      </c>
      <c r="BK155" s="135">
        <f>ROUND(I155*H155,2)</f>
        <v>0</v>
      </c>
      <c r="BL155" s="13" t="s">
        <v>123</v>
      </c>
      <c r="BM155" s="134" t="s">
        <v>218</v>
      </c>
    </row>
    <row r="156" spans="2:65" s="1" customFormat="1" ht="16.5" customHeight="1">
      <c r="B156" s="123"/>
      <c r="C156" s="136" t="s">
        <v>219</v>
      </c>
      <c r="D156" s="136" t="s">
        <v>158</v>
      </c>
      <c r="E156" s="137" t="s">
        <v>220</v>
      </c>
      <c r="F156" s="138" t="s">
        <v>221</v>
      </c>
      <c r="G156" s="139" t="s">
        <v>217</v>
      </c>
      <c r="H156" s="140">
        <v>30.38</v>
      </c>
      <c r="I156" s="141"/>
      <c r="J156" s="141">
        <f>ROUND(I156*H156,2)</f>
        <v>0</v>
      </c>
      <c r="K156" s="138" t="s">
        <v>122</v>
      </c>
      <c r="L156" s="142"/>
      <c r="M156" s="143" t="s">
        <v>1</v>
      </c>
      <c r="N156" s="144" t="s">
        <v>36</v>
      </c>
      <c r="O156" s="132">
        <v>0</v>
      </c>
      <c r="P156" s="132">
        <f>O156*H156</f>
        <v>0</v>
      </c>
      <c r="Q156" s="132">
        <v>0.045</v>
      </c>
      <c r="R156" s="132">
        <f>Q156*H156</f>
        <v>1.3671</v>
      </c>
      <c r="S156" s="132">
        <v>0</v>
      </c>
      <c r="T156" s="133">
        <f>S156*H156</f>
        <v>0</v>
      </c>
      <c r="AR156" s="134" t="s">
        <v>157</v>
      </c>
      <c r="AT156" s="134" t="s">
        <v>158</v>
      </c>
      <c r="AU156" s="134" t="s">
        <v>78</v>
      </c>
      <c r="AY156" s="13" t="s">
        <v>115</v>
      </c>
      <c r="BE156" s="135">
        <f>IF(N156="základní",J156,0)</f>
        <v>0</v>
      </c>
      <c r="BF156" s="135">
        <f>IF(N156="snížená",J156,0)</f>
        <v>0</v>
      </c>
      <c r="BG156" s="135">
        <f>IF(N156="zákl. přenesená",J156,0)</f>
        <v>0</v>
      </c>
      <c r="BH156" s="135">
        <f>IF(N156="sníž. přenesená",J156,0)</f>
        <v>0</v>
      </c>
      <c r="BI156" s="135">
        <f>IF(N156="nulová",J156,0)</f>
        <v>0</v>
      </c>
      <c r="BJ156" s="13" t="s">
        <v>76</v>
      </c>
      <c r="BK156" s="135">
        <f>ROUND(I156*H156,2)</f>
        <v>0</v>
      </c>
      <c r="BL156" s="13" t="s">
        <v>123</v>
      </c>
      <c r="BM156" s="134" t="s">
        <v>222</v>
      </c>
    </row>
    <row r="157" spans="2:65" s="1" customFormat="1" ht="24" customHeight="1">
      <c r="B157" s="123"/>
      <c r="C157" s="124" t="s">
        <v>223</v>
      </c>
      <c r="D157" s="124" t="s">
        <v>118</v>
      </c>
      <c r="E157" s="125" t="s">
        <v>224</v>
      </c>
      <c r="F157" s="126" t="s">
        <v>225</v>
      </c>
      <c r="G157" s="127" t="s">
        <v>217</v>
      </c>
      <c r="H157" s="128">
        <v>15.04</v>
      </c>
      <c r="I157" s="129"/>
      <c r="J157" s="129">
        <f>ROUND(I157*H157,2)</f>
        <v>0</v>
      </c>
      <c r="K157" s="126" t="s">
        <v>122</v>
      </c>
      <c r="L157" s="25"/>
      <c r="M157" s="130" t="s">
        <v>1</v>
      </c>
      <c r="N157" s="131" t="s">
        <v>36</v>
      </c>
      <c r="O157" s="132">
        <v>0.159</v>
      </c>
      <c r="P157" s="132">
        <f>O157*H157</f>
        <v>2.3913599999999997</v>
      </c>
      <c r="Q157" s="132">
        <v>0.00033</v>
      </c>
      <c r="R157" s="132">
        <f>Q157*H157</f>
        <v>0.0049632</v>
      </c>
      <c r="S157" s="132">
        <v>0</v>
      </c>
      <c r="T157" s="133">
        <f>S157*H157</f>
        <v>0</v>
      </c>
      <c r="AR157" s="134" t="s">
        <v>123</v>
      </c>
      <c r="AT157" s="134" t="s">
        <v>118</v>
      </c>
      <c r="AU157" s="134" t="s">
        <v>78</v>
      </c>
      <c r="AY157" s="13" t="s">
        <v>115</v>
      </c>
      <c r="BE157" s="135">
        <f>IF(N157="základní",J157,0)</f>
        <v>0</v>
      </c>
      <c r="BF157" s="135">
        <f>IF(N157="snížená",J157,0)</f>
        <v>0</v>
      </c>
      <c r="BG157" s="135">
        <f>IF(N157="zákl. přenesená",J157,0)</f>
        <v>0</v>
      </c>
      <c r="BH157" s="135">
        <f>IF(N157="sníž. přenesená",J157,0)</f>
        <v>0</v>
      </c>
      <c r="BI157" s="135">
        <f>IF(N157="nulová",J157,0)</f>
        <v>0</v>
      </c>
      <c r="BJ157" s="13" t="s">
        <v>76</v>
      </c>
      <c r="BK157" s="135">
        <f>ROUND(I157*H157,2)</f>
        <v>0</v>
      </c>
      <c r="BL157" s="13" t="s">
        <v>123</v>
      </c>
      <c r="BM157" s="134" t="s">
        <v>226</v>
      </c>
    </row>
    <row r="158" spans="2:65" s="1" customFormat="1" ht="24" customHeight="1">
      <c r="B158" s="123"/>
      <c r="C158" s="124" t="s">
        <v>227</v>
      </c>
      <c r="D158" s="124" t="s">
        <v>118</v>
      </c>
      <c r="E158" s="125" t="s">
        <v>228</v>
      </c>
      <c r="F158" s="126" t="s">
        <v>229</v>
      </c>
      <c r="G158" s="127" t="s">
        <v>217</v>
      </c>
      <c r="H158" s="128">
        <v>16.3</v>
      </c>
      <c r="I158" s="129"/>
      <c r="J158" s="129">
        <f>ROUND(I158*H158,2)</f>
        <v>0</v>
      </c>
      <c r="K158" s="126" t="s">
        <v>122</v>
      </c>
      <c r="L158" s="25"/>
      <c r="M158" s="130" t="s">
        <v>1</v>
      </c>
      <c r="N158" s="131" t="s">
        <v>36</v>
      </c>
      <c r="O158" s="132">
        <v>0.186</v>
      </c>
      <c r="P158" s="132">
        <f>O158*H158</f>
        <v>3.0318</v>
      </c>
      <c r="Q158" s="132">
        <v>0.00061</v>
      </c>
      <c r="R158" s="132">
        <f>Q158*H158</f>
        <v>0.009943</v>
      </c>
      <c r="S158" s="132">
        <v>0</v>
      </c>
      <c r="T158" s="133">
        <f>S158*H158</f>
        <v>0</v>
      </c>
      <c r="AR158" s="134" t="s">
        <v>123</v>
      </c>
      <c r="AT158" s="134" t="s">
        <v>118</v>
      </c>
      <c r="AU158" s="134" t="s">
        <v>78</v>
      </c>
      <c r="AY158" s="13" t="s">
        <v>115</v>
      </c>
      <c r="BE158" s="135">
        <f>IF(N158="základní",J158,0)</f>
        <v>0</v>
      </c>
      <c r="BF158" s="135">
        <f>IF(N158="snížená",J158,0)</f>
        <v>0</v>
      </c>
      <c r="BG158" s="135">
        <f>IF(N158="zákl. přenesená",J158,0)</f>
        <v>0</v>
      </c>
      <c r="BH158" s="135">
        <f>IF(N158="sníž. přenesená",J158,0)</f>
        <v>0</v>
      </c>
      <c r="BI158" s="135">
        <f>IF(N158="nulová",J158,0)</f>
        <v>0</v>
      </c>
      <c r="BJ158" s="13" t="s">
        <v>76</v>
      </c>
      <c r="BK158" s="135">
        <f>ROUND(I158*H158,2)</f>
        <v>0</v>
      </c>
      <c r="BL158" s="13" t="s">
        <v>123</v>
      </c>
      <c r="BM158" s="134" t="s">
        <v>230</v>
      </c>
    </row>
    <row r="159" spans="2:65" s="1" customFormat="1" ht="16.5" customHeight="1">
      <c r="B159" s="123"/>
      <c r="C159" s="124" t="s">
        <v>231</v>
      </c>
      <c r="D159" s="124" t="s">
        <v>118</v>
      </c>
      <c r="E159" s="125" t="s">
        <v>232</v>
      </c>
      <c r="F159" s="126" t="s">
        <v>233</v>
      </c>
      <c r="G159" s="127" t="s">
        <v>217</v>
      </c>
      <c r="H159" s="128">
        <v>16.3</v>
      </c>
      <c r="I159" s="129"/>
      <c r="J159" s="129">
        <f>ROUND(I159*H159,2)</f>
        <v>0</v>
      </c>
      <c r="K159" s="126" t="s">
        <v>122</v>
      </c>
      <c r="L159" s="25"/>
      <c r="M159" s="130" t="s">
        <v>1</v>
      </c>
      <c r="N159" s="131" t="s">
        <v>36</v>
      </c>
      <c r="O159" s="132">
        <v>0.196</v>
      </c>
      <c r="P159" s="132">
        <f>O159*H159</f>
        <v>3.1948000000000003</v>
      </c>
      <c r="Q159" s="132">
        <v>0</v>
      </c>
      <c r="R159" s="132">
        <f>Q159*H159</f>
        <v>0</v>
      </c>
      <c r="S159" s="132">
        <v>0</v>
      </c>
      <c r="T159" s="133">
        <f>S159*H159</f>
        <v>0</v>
      </c>
      <c r="AR159" s="134" t="s">
        <v>123</v>
      </c>
      <c r="AT159" s="134" t="s">
        <v>118</v>
      </c>
      <c r="AU159" s="134" t="s">
        <v>78</v>
      </c>
      <c r="AY159" s="13" t="s">
        <v>115</v>
      </c>
      <c r="BE159" s="135">
        <f>IF(N159="základní",J159,0)</f>
        <v>0</v>
      </c>
      <c r="BF159" s="135">
        <f>IF(N159="snížená",J159,0)</f>
        <v>0</v>
      </c>
      <c r="BG159" s="135">
        <f>IF(N159="zákl. přenesená",J159,0)</f>
        <v>0</v>
      </c>
      <c r="BH159" s="135">
        <f>IF(N159="sníž. přenesená",J159,0)</f>
        <v>0</v>
      </c>
      <c r="BI159" s="135">
        <f>IF(N159="nulová",J159,0)</f>
        <v>0</v>
      </c>
      <c r="BJ159" s="13" t="s">
        <v>76</v>
      </c>
      <c r="BK159" s="135">
        <f>ROUND(I159*H159,2)</f>
        <v>0</v>
      </c>
      <c r="BL159" s="13" t="s">
        <v>123</v>
      </c>
      <c r="BM159" s="134" t="s">
        <v>234</v>
      </c>
    </row>
    <row r="160" spans="2:63" s="11" customFormat="1" ht="22.9" customHeight="1">
      <c r="B160" s="111"/>
      <c r="D160" s="112" t="s">
        <v>70</v>
      </c>
      <c r="E160" s="121" t="s">
        <v>235</v>
      </c>
      <c r="F160" s="121" t="s">
        <v>236</v>
      </c>
      <c r="J160" s="122">
        <f>BK160</f>
        <v>0</v>
      </c>
      <c r="L160" s="111"/>
      <c r="M160" s="115"/>
      <c r="N160" s="116"/>
      <c r="O160" s="116"/>
      <c r="P160" s="117">
        <f>SUM(P161:P166)</f>
        <v>1.504636</v>
      </c>
      <c r="Q160" s="116"/>
      <c r="R160" s="117">
        <f>SUM(R161:R166)</f>
        <v>0</v>
      </c>
      <c r="S160" s="116"/>
      <c r="T160" s="118">
        <f>SUM(T161:T166)</f>
        <v>0</v>
      </c>
      <c r="AR160" s="112" t="s">
        <v>76</v>
      </c>
      <c r="AT160" s="119" t="s">
        <v>70</v>
      </c>
      <c r="AU160" s="119" t="s">
        <v>76</v>
      </c>
      <c r="AY160" s="112" t="s">
        <v>115</v>
      </c>
      <c r="BK160" s="120">
        <f>SUM(BK161:BK166)</f>
        <v>0</v>
      </c>
    </row>
    <row r="161" spans="2:65" s="1" customFormat="1" ht="16.5" customHeight="1">
      <c r="B161" s="123"/>
      <c r="C161" s="124" t="s">
        <v>237</v>
      </c>
      <c r="D161" s="124" t="s">
        <v>118</v>
      </c>
      <c r="E161" s="125" t="s">
        <v>238</v>
      </c>
      <c r="F161" s="126" t="s">
        <v>239</v>
      </c>
      <c r="G161" s="127" t="s">
        <v>151</v>
      </c>
      <c r="H161" s="128">
        <v>6.902</v>
      </c>
      <c r="I161" s="129"/>
      <c r="J161" s="129">
        <f aca="true" t="shared" si="20" ref="J161:J166">ROUND(I161*H161,2)</f>
        <v>0</v>
      </c>
      <c r="K161" s="126" t="s">
        <v>122</v>
      </c>
      <c r="L161" s="25"/>
      <c r="M161" s="130" t="s">
        <v>1</v>
      </c>
      <c r="N161" s="131" t="s">
        <v>36</v>
      </c>
      <c r="O161" s="132">
        <v>0.032</v>
      </c>
      <c r="P161" s="132">
        <f aca="true" t="shared" si="21" ref="P161:P166">O161*H161</f>
        <v>0.220864</v>
      </c>
      <c r="Q161" s="132">
        <v>0</v>
      </c>
      <c r="R161" s="132">
        <f aca="true" t="shared" si="22" ref="R161:R166">Q161*H161</f>
        <v>0</v>
      </c>
      <c r="S161" s="132">
        <v>0</v>
      </c>
      <c r="T161" s="133">
        <f aca="true" t="shared" si="23" ref="T161:T166">S161*H161</f>
        <v>0</v>
      </c>
      <c r="AR161" s="134" t="s">
        <v>123</v>
      </c>
      <c r="AT161" s="134" t="s">
        <v>118</v>
      </c>
      <c r="AU161" s="134" t="s">
        <v>78</v>
      </c>
      <c r="AY161" s="13" t="s">
        <v>115</v>
      </c>
      <c r="BE161" s="135">
        <f aca="true" t="shared" si="24" ref="BE161:BE166">IF(N161="základní",J161,0)</f>
        <v>0</v>
      </c>
      <c r="BF161" s="135">
        <f aca="true" t="shared" si="25" ref="BF161:BF166">IF(N161="snížená",J161,0)</f>
        <v>0</v>
      </c>
      <c r="BG161" s="135">
        <f aca="true" t="shared" si="26" ref="BG161:BG166">IF(N161="zákl. přenesená",J161,0)</f>
        <v>0</v>
      </c>
      <c r="BH161" s="135">
        <f aca="true" t="shared" si="27" ref="BH161:BH166">IF(N161="sníž. přenesená",J161,0)</f>
        <v>0</v>
      </c>
      <c r="BI161" s="135">
        <f aca="true" t="shared" si="28" ref="BI161:BI166">IF(N161="nulová",J161,0)</f>
        <v>0</v>
      </c>
      <c r="BJ161" s="13" t="s">
        <v>76</v>
      </c>
      <c r="BK161" s="135">
        <f aca="true" t="shared" si="29" ref="BK161:BK166">ROUND(I161*H161,2)</f>
        <v>0</v>
      </c>
      <c r="BL161" s="13" t="s">
        <v>123</v>
      </c>
      <c r="BM161" s="134" t="s">
        <v>240</v>
      </c>
    </row>
    <row r="162" spans="2:65" s="1" customFormat="1" ht="24" customHeight="1">
      <c r="B162" s="123"/>
      <c r="C162" s="124" t="s">
        <v>241</v>
      </c>
      <c r="D162" s="124" t="s">
        <v>118</v>
      </c>
      <c r="E162" s="125" t="s">
        <v>242</v>
      </c>
      <c r="F162" s="126" t="s">
        <v>243</v>
      </c>
      <c r="G162" s="127" t="s">
        <v>151</v>
      </c>
      <c r="H162" s="128">
        <v>62.118</v>
      </c>
      <c r="I162" s="129"/>
      <c r="J162" s="129">
        <f t="shared" si="20"/>
        <v>0</v>
      </c>
      <c r="K162" s="126" t="s">
        <v>122</v>
      </c>
      <c r="L162" s="25"/>
      <c r="M162" s="130" t="s">
        <v>1</v>
      </c>
      <c r="N162" s="131" t="s">
        <v>36</v>
      </c>
      <c r="O162" s="132">
        <v>0.003</v>
      </c>
      <c r="P162" s="132">
        <f t="shared" si="21"/>
        <v>0.18635400000000002</v>
      </c>
      <c r="Q162" s="132">
        <v>0</v>
      </c>
      <c r="R162" s="132">
        <f t="shared" si="22"/>
        <v>0</v>
      </c>
      <c r="S162" s="132">
        <v>0</v>
      </c>
      <c r="T162" s="133">
        <f t="shared" si="23"/>
        <v>0</v>
      </c>
      <c r="AR162" s="134" t="s">
        <v>123</v>
      </c>
      <c r="AT162" s="134" t="s">
        <v>118</v>
      </c>
      <c r="AU162" s="134" t="s">
        <v>78</v>
      </c>
      <c r="AY162" s="13" t="s">
        <v>115</v>
      </c>
      <c r="BE162" s="135">
        <f t="shared" si="24"/>
        <v>0</v>
      </c>
      <c r="BF162" s="135">
        <f t="shared" si="25"/>
        <v>0</v>
      </c>
      <c r="BG162" s="135">
        <f t="shared" si="26"/>
        <v>0</v>
      </c>
      <c r="BH162" s="135">
        <f t="shared" si="27"/>
        <v>0</v>
      </c>
      <c r="BI162" s="135">
        <f t="shared" si="28"/>
        <v>0</v>
      </c>
      <c r="BJ162" s="13" t="s">
        <v>76</v>
      </c>
      <c r="BK162" s="135">
        <f t="shared" si="29"/>
        <v>0</v>
      </c>
      <c r="BL162" s="13" t="s">
        <v>123</v>
      </c>
      <c r="BM162" s="134" t="s">
        <v>244</v>
      </c>
    </row>
    <row r="163" spans="2:65" s="1" customFormat="1" ht="24" customHeight="1">
      <c r="B163" s="123"/>
      <c r="C163" s="124" t="s">
        <v>245</v>
      </c>
      <c r="D163" s="124" t="s">
        <v>118</v>
      </c>
      <c r="E163" s="125" t="s">
        <v>246</v>
      </c>
      <c r="F163" s="126" t="s">
        <v>247</v>
      </c>
      <c r="G163" s="127" t="s">
        <v>151</v>
      </c>
      <c r="H163" s="128">
        <v>6.902</v>
      </c>
      <c r="I163" s="129"/>
      <c r="J163" s="129">
        <f t="shared" si="20"/>
        <v>0</v>
      </c>
      <c r="K163" s="126" t="s">
        <v>122</v>
      </c>
      <c r="L163" s="25"/>
      <c r="M163" s="130" t="s">
        <v>1</v>
      </c>
      <c r="N163" s="131" t="s">
        <v>36</v>
      </c>
      <c r="O163" s="132">
        <v>0.159</v>
      </c>
      <c r="P163" s="132">
        <f t="shared" si="21"/>
        <v>1.097418</v>
      </c>
      <c r="Q163" s="132">
        <v>0</v>
      </c>
      <c r="R163" s="132">
        <f t="shared" si="22"/>
        <v>0</v>
      </c>
      <c r="S163" s="132">
        <v>0</v>
      </c>
      <c r="T163" s="133">
        <f t="shared" si="23"/>
        <v>0</v>
      </c>
      <c r="AR163" s="134" t="s">
        <v>123</v>
      </c>
      <c r="AT163" s="134" t="s">
        <v>118</v>
      </c>
      <c r="AU163" s="134" t="s">
        <v>78</v>
      </c>
      <c r="AY163" s="13" t="s">
        <v>115</v>
      </c>
      <c r="BE163" s="135">
        <f t="shared" si="24"/>
        <v>0</v>
      </c>
      <c r="BF163" s="135">
        <f t="shared" si="25"/>
        <v>0</v>
      </c>
      <c r="BG163" s="135">
        <f t="shared" si="26"/>
        <v>0</v>
      </c>
      <c r="BH163" s="135">
        <f t="shared" si="27"/>
        <v>0</v>
      </c>
      <c r="BI163" s="135">
        <f t="shared" si="28"/>
        <v>0</v>
      </c>
      <c r="BJ163" s="13" t="s">
        <v>76</v>
      </c>
      <c r="BK163" s="135">
        <f t="shared" si="29"/>
        <v>0</v>
      </c>
      <c r="BL163" s="13" t="s">
        <v>123</v>
      </c>
      <c r="BM163" s="134" t="s">
        <v>248</v>
      </c>
    </row>
    <row r="164" spans="2:65" s="1" customFormat="1" ht="24" customHeight="1">
      <c r="B164" s="123"/>
      <c r="C164" s="124" t="s">
        <v>249</v>
      </c>
      <c r="D164" s="124" t="s">
        <v>118</v>
      </c>
      <c r="E164" s="125" t="s">
        <v>250</v>
      </c>
      <c r="F164" s="126" t="s">
        <v>251</v>
      </c>
      <c r="G164" s="127" t="s">
        <v>151</v>
      </c>
      <c r="H164" s="128">
        <v>3.289</v>
      </c>
      <c r="I164" s="129"/>
      <c r="J164" s="129">
        <f t="shared" si="20"/>
        <v>0</v>
      </c>
      <c r="K164" s="126" t="s">
        <v>122</v>
      </c>
      <c r="L164" s="25"/>
      <c r="M164" s="130" t="s">
        <v>1</v>
      </c>
      <c r="N164" s="131" t="s">
        <v>36</v>
      </c>
      <c r="O164" s="132">
        <v>0</v>
      </c>
      <c r="P164" s="132">
        <f t="shared" si="21"/>
        <v>0</v>
      </c>
      <c r="Q164" s="132">
        <v>0</v>
      </c>
      <c r="R164" s="132">
        <f t="shared" si="22"/>
        <v>0</v>
      </c>
      <c r="S164" s="132">
        <v>0</v>
      </c>
      <c r="T164" s="133">
        <f t="shared" si="23"/>
        <v>0</v>
      </c>
      <c r="AR164" s="134" t="s">
        <v>123</v>
      </c>
      <c r="AT164" s="134" t="s">
        <v>118</v>
      </c>
      <c r="AU164" s="134" t="s">
        <v>78</v>
      </c>
      <c r="AY164" s="13" t="s">
        <v>115</v>
      </c>
      <c r="BE164" s="135">
        <f t="shared" si="24"/>
        <v>0</v>
      </c>
      <c r="BF164" s="135">
        <f t="shared" si="25"/>
        <v>0</v>
      </c>
      <c r="BG164" s="135">
        <f t="shared" si="26"/>
        <v>0</v>
      </c>
      <c r="BH164" s="135">
        <f t="shared" si="27"/>
        <v>0</v>
      </c>
      <c r="BI164" s="135">
        <f t="shared" si="28"/>
        <v>0</v>
      </c>
      <c r="BJ164" s="13" t="s">
        <v>76</v>
      </c>
      <c r="BK164" s="135">
        <f t="shared" si="29"/>
        <v>0</v>
      </c>
      <c r="BL164" s="13" t="s">
        <v>123</v>
      </c>
      <c r="BM164" s="134" t="s">
        <v>252</v>
      </c>
    </row>
    <row r="165" spans="2:65" s="1" customFormat="1" ht="24" customHeight="1">
      <c r="B165" s="123"/>
      <c r="C165" s="124" t="s">
        <v>253</v>
      </c>
      <c r="D165" s="124" t="s">
        <v>118</v>
      </c>
      <c r="E165" s="125" t="s">
        <v>254</v>
      </c>
      <c r="F165" s="126" t="s">
        <v>255</v>
      </c>
      <c r="G165" s="127" t="s">
        <v>151</v>
      </c>
      <c r="H165" s="128">
        <v>2.474</v>
      </c>
      <c r="I165" s="129"/>
      <c r="J165" s="129">
        <f t="shared" si="20"/>
        <v>0</v>
      </c>
      <c r="K165" s="126" t="s">
        <v>122</v>
      </c>
      <c r="L165" s="25"/>
      <c r="M165" s="130" t="s">
        <v>1</v>
      </c>
      <c r="N165" s="131" t="s">
        <v>36</v>
      </c>
      <c r="O165" s="132">
        <v>0</v>
      </c>
      <c r="P165" s="132">
        <f t="shared" si="21"/>
        <v>0</v>
      </c>
      <c r="Q165" s="132">
        <v>0</v>
      </c>
      <c r="R165" s="132">
        <f t="shared" si="22"/>
        <v>0</v>
      </c>
      <c r="S165" s="132">
        <v>0</v>
      </c>
      <c r="T165" s="133">
        <f t="shared" si="23"/>
        <v>0</v>
      </c>
      <c r="AR165" s="134" t="s">
        <v>123</v>
      </c>
      <c r="AT165" s="134" t="s">
        <v>118</v>
      </c>
      <c r="AU165" s="134" t="s">
        <v>78</v>
      </c>
      <c r="AY165" s="13" t="s">
        <v>115</v>
      </c>
      <c r="BE165" s="135">
        <f t="shared" si="24"/>
        <v>0</v>
      </c>
      <c r="BF165" s="135">
        <f t="shared" si="25"/>
        <v>0</v>
      </c>
      <c r="BG165" s="135">
        <f t="shared" si="26"/>
        <v>0</v>
      </c>
      <c r="BH165" s="135">
        <f t="shared" si="27"/>
        <v>0</v>
      </c>
      <c r="BI165" s="135">
        <f t="shared" si="28"/>
        <v>0</v>
      </c>
      <c r="BJ165" s="13" t="s">
        <v>76</v>
      </c>
      <c r="BK165" s="135">
        <f t="shared" si="29"/>
        <v>0</v>
      </c>
      <c r="BL165" s="13" t="s">
        <v>123</v>
      </c>
      <c r="BM165" s="134" t="s">
        <v>256</v>
      </c>
    </row>
    <row r="166" spans="2:65" s="1" customFormat="1" ht="24" customHeight="1">
      <c r="B166" s="123"/>
      <c r="C166" s="124" t="s">
        <v>257</v>
      </c>
      <c r="D166" s="124" t="s">
        <v>118</v>
      </c>
      <c r="E166" s="125" t="s">
        <v>258</v>
      </c>
      <c r="F166" s="126" t="s">
        <v>259</v>
      </c>
      <c r="G166" s="127" t="s">
        <v>151</v>
      </c>
      <c r="H166" s="128">
        <v>1.139</v>
      </c>
      <c r="I166" s="129"/>
      <c r="J166" s="129">
        <f t="shared" si="20"/>
        <v>0</v>
      </c>
      <c r="K166" s="126" t="s">
        <v>122</v>
      </c>
      <c r="L166" s="25"/>
      <c r="M166" s="130" t="s">
        <v>1</v>
      </c>
      <c r="N166" s="131" t="s">
        <v>36</v>
      </c>
      <c r="O166" s="132">
        <v>0</v>
      </c>
      <c r="P166" s="132">
        <f t="shared" si="21"/>
        <v>0</v>
      </c>
      <c r="Q166" s="132">
        <v>0</v>
      </c>
      <c r="R166" s="132">
        <f t="shared" si="22"/>
        <v>0</v>
      </c>
      <c r="S166" s="132">
        <v>0</v>
      </c>
      <c r="T166" s="133">
        <f t="shared" si="23"/>
        <v>0</v>
      </c>
      <c r="AR166" s="134" t="s">
        <v>123</v>
      </c>
      <c r="AT166" s="134" t="s">
        <v>118</v>
      </c>
      <c r="AU166" s="134" t="s">
        <v>78</v>
      </c>
      <c r="AY166" s="13" t="s">
        <v>115</v>
      </c>
      <c r="BE166" s="135">
        <f t="shared" si="24"/>
        <v>0</v>
      </c>
      <c r="BF166" s="135">
        <f t="shared" si="25"/>
        <v>0</v>
      </c>
      <c r="BG166" s="135">
        <f t="shared" si="26"/>
        <v>0</v>
      </c>
      <c r="BH166" s="135">
        <f t="shared" si="27"/>
        <v>0</v>
      </c>
      <c r="BI166" s="135">
        <f t="shared" si="28"/>
        <v>0</v>
      </c>
      <c r="BJ166" s="13" t="s">
        <v>76</v>
      </c>
      <c r="BK166" s="135">
        <f t="shared" si="29"/>
        <v>0</v>
      </c>
      <c r="BL166" s="13" t="s">
        <v>123</v>
      </c>
      <c r="BM166" s="134" t="s">
        <v>260</v>
      </c>
    </row>
    <row r="167" spans="2:63" s="11" customFormat="1" ht="22.9" customHeight="1">
      <c r="B167" s="111"/>
      <c r="D167" s="112" t="s">
        <v>70</v>
      </c>
      <c r="E167" s="121" t="s">
        <v>261</v>
      </c>
      <c r="F167" s="121" t="s">
        <v>262</v>
      </c>
      <c r="J167" s="122">
        <f>BK167</f>
        <v>0</v>
      </c>
      <c r="L167" s="111"/>
      <c r="M167" s="115"/>
      <c r="N167" s="116"/>
      <c r="O167" s="116"/>
      <c r="P167" s="117">
        <f>P168</f>
        <v>6.6965959999999995</v>
      </c>
      <c r="Q167" s="116"/>
      <c r="R167" s="117">
        <f>R168</f>
        <v>0</v>
      </c>
      <c r="S167" s="116"/>
      <c r="T167" s="118">
        <f>T168</f>
        <v>0</v>
      </c>
      <c r="AR167" s="112" t="s">
        <v>76</v>
      </c>
      <c r="AT167" s="119" t="s">
        <v>70</v>
      </c>
      <c r="AU167" s="119" t="s">
        <v>76</v>
      </c>
      <c r="AY167" s="112" t="s">
        <v>115</v>
      </c>
      <c r="BK167" s="120">
        <f>BK168</f>
        <v>0</v>
      </c>
    </row>
    <row r="168" spans="2:65" s="1" customFormat="1" ht="24" customHeight="1">
      <c r="B168" s="123"/>
      <c r="C168" s="124" t="s">
        <v>263</v>
      </c>
      <c r="D168" s="124" t="s">
        <v>118</v>
      </c>
      <c r="E168" s="125" t="s">
        <v>264</v>
      </c>
      <c r="F168" s="126" t="s">
        <v>265</v>
      </c>
      <c r="G168" s="127" t="s">
        <v>151</v>
      </c>
      <c r="H168" s="128">
        <v>16.868</v>
      </c>
      <c r="I168" s="129"/>
      <c r="J168" s="129">
        <f>ROUND(I168*H168,2)</f>
        <v>0</v>
      </c>
      <c r="K168" s="126" t="s">
        <v>122</v>
      </c>
      <c r="L168" s="25"/>
      <c r="M168" s="130" t="s">
        <v>1</v>
      </c>
      <c r="N168" s="131" t="s">
        <v>36</v>
      </c>
      <c r="O168" s="132">
        <v>0.397</v>
      </c>
      <c r="P168" s="132">
        <f>O168*H168</f>
        <v>6.6965959999999995</v>
      </c>
      <c r="Q168" s="132">
        <v>0</v>
      </c>
      <c r="R168" s="132">
        <f>Q168*H168</f>
        <v>0</v>
      </c>
      <c r="S168" s="132">
        <v>0</v>
      </c>
      <c r="T168" s="133">
        <f>S168*H168</f>
        <v>0</v>
      </c>
      <c r="AR168" s="134" t="s">
        <v>123</v>
      </c>
      <c r="AT168" s="134" t="s">
        <v>118</v>
      </c>
      <c r="AU168" s="134" t="s">
        <v>78</v>
      </c>
      <c r="AY168" s="13" t="s">
        <v>115</v>
      </c>
      <c r="BE168" s="135">
        <f>IF(N168="základní",J168,0)</f>
        <v>0</v>
      </c>
      <c r="BF168" s="135">
        <f>IF(N168="snížená",J168,0)</f>
        <v>0</v>
      </c>
      <c r="BG168" s="135">
        <f>IF(N168="zákl. přenesená",J168,0)</f>
        <v>0</v>
      </c>
      <c r="BH168" s="135">
        <f>IF(N168="sníž. přenesená",J168,0)</f>
        <v>0</v>
      </c>
      <c r="BI168" s="135">
        <f>IF(N168="nulová",J168,0)</f>
        <v>0</v>
      </c>
      <c r="BJ168" s="13" t="s">
        <v>76</v>
      </c>
      <c r="BK168" s="135">
        <f>ROUND(I168*H168,2)</f>
        <v>0</v>
      </c>
      <c r="BL168" s="13" t="s">
        <v>123</v>
      </c>
      <c r="BM168" s="134" t="s">
        <v>266</v>
      </c>
    </row>
    <row r="169" spans="2:63" s="11" customFormat="1" ht="25.9" customHeight="1">
      <c r="B169" s="111"/>
      <c r="D169" s="112" t="s">
        <v>70</v>
      </c>
      <c r="E169" s="113" t="s">
        <v>267</v>
      </c>
      <c r="F169" s="113" t="s">
        <v>268</v>
      </c>
      <c r="J169" s="114">
        <f>BK169</f>
        <v>0</v>
      </c>
      <c r="L169" s="111"/>
      <c r="M169" s="115"/>
      <c r="N169" s="116"/>
      <c r="O169" s="116"/>
      <c r="P169" s="117">
        <f>P170+P172</f>
        <v>13.097</v>
      </c>
      <c r="Q169" s="116"/>
      <c r="R169" s="117">
        <f>R170+R172</f>
        <v>0.00015</v>
      </c>
      <c r="S169" s="116"/>
      <c r="T169" s="118">
        <f>T170+T172</f>
        <v>0</v>
      </c>
      <c r="AR169" s="112" t="s">
        <v>78</v>
      </c>
      <c r="AT169" s="119" t="s">
        <v>70</v>
      </c>
      <c r="AU169" s="119" t="s">
        <v>71</v>
      </c>
      <c r="AY169" s="112" t="s">
        <v>115</v>
      </c>
      <c r="BK169" s="120">
        <f>BK170+BK172</f>
        <v>0</v>
      </c>
    </row>
    <row r="170" spans="2:63" s="11" customFormat="1" ht="22.9" customHeight="1">
      <c r="B170" s="111"/>
      <c r="D170" s="112" t="s">
        <v>70</v>
      </c>
      <c r="E170" s="121" t="s">
        <v>269</v>
      </c>
      <c r="F170" s="121" t="s">
        <v>270</v>
      </c>
      <c r="J170" s="122">
        <f>BK170</f>
        <v>0</v>
      </c>
      <c r="L170" s="111"/>
      <c r="M170" s="115"/>
      <c r="N170" s="116"/>
      <c r="O170" s="116"/>
      <c r="P170" s="117">
        <f>P171</f>
        <v>12.398</v>
      </c>
      <c r="Q170" s="116"/>
      <c r="R170" s="117">
        <f>R171</f>
        <v>0</v>
      </c>
      <c r="S170" s="116"/>
      <c r="T170" s="118">
        <f>T171</f>
        <v>0</v>
      </c>
      <c r="AR170" s="112" t="s">
        <v>78</v>
      </c>
      <c r="AT170" s="119" t="s">
        <v>70</v>
      </c>
      <c r="AU170" s="119" t="s">
        <v>76</v>
      </c>
      <c r="AY170" s="112" t="s">
        <v>115</v>
      </c>
      <c r="BK170" s="120">
        <f>BK171</f>
        <v>0</v>
      </c>
    </row>
    <row r="171" spans="2:65" s="1" customFormat="1" ht="36" customHeight="1">
      <c r="B171" s="123"/>
      <c r="C171" s="124" t="s">
        <v>271</v>
      </c>
      <c r="D171" s="124" t="s">
        <v>118</v>
      </c>
      <c r="E171" s="125" t="s">
        <v>272</v>
      </c>
      <c r="F171" s="126" t="s">
        <v>273</v>
      </c>
      <c r="G171" s="127" t="s">
        <v>274</v>
      </c>
      <c r="H171" s="128">
        <v>1</v>
      </c>
      <c r="I171" s="129"/>
      <c r="J171" s="129">
        <f>ROUND(I171*H171,2)</f>
        <v>0</v>
      </c>
      <c r="K171" s="126" t="s">
        <v>122</v>
      </c>
      <c r="L171" s="25"/>
      <c r="M171" s="130" t="s">
        <v>1</v>
      </c>
      <c r="N171" s="131" t="s">
        <v>36</v>
      </c>
      <c r="O171" s="132">
        <v>12.398</v>
      </c>
      <c r="P171" s="132">
        <f>O171*H171</f>
        <v>12.398</v>
      </c>
      <c r="Q171" s="132">
        <v>0</v>
      </c>
      <c r="R171" s="132">
        <f>Q171*H171</f>
        <v>0</v>
      </c>
      <c r="S171" s="132">
        <v>0</v>
      </c>
      <c r="T171" s="133">
        <f>S171*H171</f>
        <v>0</v>
      </c>
      <c r="AR171" s="134" t="s">
        <v>205</v>
      </c>
      <c r="AT171" s="134" t="s">
        <v>118</v>
      </c>
      <c r="AU171" s="134" t="s">
        <v>78</v>
      </c>
      <c r="AY171" s="13" t="s">
        <v>115</v>
      </c>
      <c r="BE171" s="135">
        <f>IF(N171="základní",J171,0)</f>
        <v>0</v>
      </c>
      <c r="BF171" s="135">
        <f>IF(N171="snížená",J171,0)</f>
        <v>0</v>
      </c>
      <c r="BG171" s="135">
        <f>IF(N171="zákl. přenesená",J171,0)</f>
        <v>0</v>
      </c>
      <c r="BH171" s="135">
        <f>IF(N171="sníž. přenesená",J171,0)</f>
        <v>0</v>
      </c>
      <c r="BI171" s="135">
        <f>IF(N171="nulová",J171,0)</f>
        <v>0</v>
      </c>
      <c r="BJ171" s="13" t="s">
        <v>76</v>
      </c>
      <c r="BK171" s="135">
        <f>ROUND(I171*H171,2)</f>
        <v>0</v>
      </c>
      <c r="BL171" s="13" t="s">
        <v>205</v>
      </c>
      <c r="BM171" s="134" t="s">
        <v>275</v>
      </c>
    </row>
    <row r="172" spans="2:63" s="11" customFormat="1" ht="22.9" customHeight="1">
      <c r="B172" s="111"/>
      <c r="D172" s="112" t="s">
        <v>70</v>
      </c>
      <c r="E172" s="121" t="s">
        <v>276</v>
      </c>
      <c r="F172" s="121" t="s">
        <v>277</v>
      </c>
      <c r="J172" s="122">
        <f>BK172</f>
        <v>0</v>
      </c>
      <c r="L172" s="111"/>
      <c r="M172" s="115"/>
      <c r="N172" s="116"/>
      <c r="O172" s="116"/>
      <c r="P172" s="117">
        <f>P173</f>
        <v>0.699</v>
      </c>
      <c r="Q172" s="116"/>
      <c r="R172" s="117">
        <f>R173</f>
        <v>0.00015</v>
      </c>
      <c r="S172" s="116"/>
      <c r="T172" s="118">
        <f>T173</f>
        <v>0</v>
      </c>
      <c r="AR172" s="112" t="s">
        <v>78</v>
      </c>
      <c r="AT172" s="119" t="s">
        <v>70</v>
      </c>
      <c r="AU172" s="119" t="s">
        <v>76</v>
      </c>
      <c r="AY172" s="112" t="s">
        <v>115</v>
      </c>
      <c r="BK172" s="120">
        <f>BK173</f>
        <v>0</v>
      </c>
    </row>
    <row r="173" spans="2:65" s="1" customFormat="1" ht="16.5" customHeight="1">
      <c r="B173" s="123"/>
      <c r="C173" s="124" t="s">
        <v>278</v>
      </c>
      <c r="D173" s="124" t="s">
        <v>118</v>
      </c>
      <c r="E173" s="125" t="s">
        <v>279</v>
      </c>
      <c r="F173" s="126" t="s">
        <v>280</v>
      </c>
      <c r="G173" s="127" t="s">
        <v>281</v>
      </c>
      <c r="H173" s="128">
        <v>1</v>
      </c>
      <c r="I173" s="129"/>
      <c r="J173" s="129">
        <f>ROUND(I173*H173,2)</f>
        <v>0</v>
      </c>
      <c r="K173" s="126" t="s">
        <v>1</v>
      </c>
      <c r="L173" s="25"/>
      <c r="M173" s="130" t="s">
        <v>1</v>
      </c>
      <c r="N173" s="131" t="s">
        <v>36</v>
      </c>
      <c r="O173" s="132">
        <v>0.699</v>
      </c>
      <c r="P173" s="132">
        <f>O173*H173</f>
        <v>0.699</v>
      </c>
      <c r="Q173" s="132">
        <v>0.00015</v>
      </c>
      <c r="R173" s="132">
        <f>Q173*H173</f>
        <v>0.00015</v>
      </c>
      <c r="S173" s="132">
        <v>0</v>
      </c>
      <c r="T173" s="133">
        <f>S173*H173</f>
        <v>0</v>
      </c>
      <c r="AR173" s="134" t="s">
        <v>205</v>
      </c>
      <c r="AT173" s="134" t="s">
        <v>118</v>
      </c>
      <c r="AU173" s="134" t="s">
        <v>78</v>
      </c>
      <c r="AY173" s="13" t="s">
        <v>115</v>
      </c>
      <c r="BE173" s="135">
        <f>IF(N173="základní",J173,0)</f>
        <v>0</v>
      </c>
      <c r="BF173" s="135">
        <f>IF(N173="snížená",J173,0)</f>
        <v>0</v>
      </c>
      <c r="BG173" s="135">
        <f>IF(N173="zákl. přenesená",J173,0)</f>
        <v>0</v>
      </c>
      <c r="BH173" s="135">
        <f>IF(N173="sníž. přenesená",J173,0)</f>
        <v>0</v>
      </c>
      <c r="BI173" s="135">
        <f>IF(N173="nulová",J173,0)</f>
        <v>0</v>
      </c>
      <c r="BJ173" s="13" t="s">
        <v>76</v>
      </c>
      <c r="BK173" s="135">
        <f>ROUND(I173*H173,2)</f>
        <v>0</v>
      </c>
      <c r="BL173" s="13" t="s">
        <v>205</v>
      </c>
      <c r="BM173" s="134" t="s">
        <v>282</v>
      </c>
    </row>
    <row r="174" spans="2:63" s="11" customFormat="1" ht="25.9" customHeight="1">
      <c r="B174" s="111"/>
      <c r="D174" s="112" t="s">
        <v>70</v>
      </c>
      <c r="E174" s="113" t="s">
        <v>158</v>
      </c>
      <c r="F174" s="113" t="s">
        <v>283</v>
      </c>
      <c r="J174" s="114">
        <f>BK174</f>
        <v>0</v>
      </c>
      <c r="L174" s="111"/>
      <c r="M174" s="115"/>
      <c r="N174" s="116"/>
      <c r="O174" s="116"/>
      <c r="P174" s="117">
        <f>P175</f>
        <v>2.325</v>
      </c>
      <c r="Q174" s="116"/>
      <c r="R174" s="117">
        <f>R175</f>
        <v>0</v>
      </c>
      <c r="S174" s="116"/>
      <c r="T174" s="118">
        <f>T175</f>
        <v>0</v>
      </c>
      <c r="AR174" s="112" t="s">
        <v>137</v>
      </c>
      <c r="AT174" s="119" t="s">
        <v>70</v>
      </c>
      <c r="AU174" s="119" t="s">
        <v>71</v>
      </c>
      <c r="AY174" s="112" t="s">
        <v>115</v>
      </c>
      <c r="BK174" s="120">
        <f>BK175</f>
        <v>0</v>
      </c>
    </row>
    <row r="175" spans="2:63" s="11" customFormat="1" ht="22.9" customHeight="1">
      <c r="B175" s="111"/>
      <c r="D175" s="112" t="s">
        <v>70</v>
      </c>
      <c r="E175" s="121" t="s">
        <v>284</v>
      </c>
      <c r="F175" s="121" t="s">
        <v>285</v>
      </c>
      <c r="J175" s="122">
        <f>BK175</f>
        <v>0</v>
      </c>
      <c r="L175" s="111"/>
      <c r="M175" s="115"/>
      <c r="N175" s="116"/>
      <c r="O175" s="116"/>
      <c r="P175" s="117">
        <f>SUM(P176:P177)</f>
        <v>2.325</v>
      </c>
      <c r="Q175" s="116"/>
      <c r="R175" s="117">
        <f>SUM(R176:R177)</f>
        <v>0</v>
      </c>
      <c r="S175" s="116"/>
      <c r="T175" s="118">
        <f>SUM(T176:T177)</f>
        <v>0</v>
      </c>
      <c r="AR175" s="112" t="s">
        <v>137</v>
      </c>
      <c r="AT175" s="119" t="s">
        <v>70</v>
      </c>
      <c r="AU175" s="119" t="s">
        <v>76</v>
      </c>
      <c r="AY175" s="112" t="s">
        <v>115</v>
      </c>
      <c r="BK175" s="120">
        <f>SUM(BK176:BK177)</f>
        <v>0</v>
      </c>
    </row>
    <row r="176" spans="2:65" s="1" customFormat="1" ht="24" customHeight="1">
      <c r="B176" s="123"/>
      <c r="C176" s="124" t="s">
        <v>286</v>
      </c>
      <c r="D176" s="124" t="s">
        <v>118</v>
      </c>
      <c r="E176" s="125" t="s">
        <v>287</v>
      </c>
      <c r="F176" s="126" t="s">
        <v>288</v>
      </c>
      <c r="G176" s="127" t="s">
        <v>274</v>
      </c>
      <c r="H176" s="128">
        <v>1</v>
      </c>
      <c r="I176" s="129"/>
      <c r="J176" s="129">
        <f>ROUND(I176*H176,2)</f>
        <v>0</v>
      </c>
      <c r="K176" s="126" t="s">
        <v>1</v>
      </c>
      <c r="L176" s="25"/>
      <c r="M176" s="130" t="s">
        <v>1</v>
      </c>
      <c r="N176" s="131" t="s">
        <v>36</v>
      </c>
      <c r="O176" s="132">
        <v>0.075</v>
      </c>
      <c r="P176" s="132">
        <f>O176*H176</f>
        <v>0.075</v>
      </c>
      <c r="Q176" s="132">
        <v>0</v>
      </c>
      <c r="R176" s="132">
        <f>Q176*H176</f>
        <v>0</v>
      </c>
      <c r="S176" s="132">
        <v>0</v>
      </c>
      <c r="T176" s="133">
        <f>S176*H176</f>
        <v>0</v>
      </c>
      <c r="AR176" s="134" t="s">
        <v>289</v>
      </c>
      <c r="AT176" s="134" t="s">
        <v>118</v>
      </c>
      <c r="AU176" s="134" t="s">
        <v>78</v>
      </c>
      <c r="AY176" s="13" t="s">
        <v>115</v>
      </c>
      <c r="BE176" s="135">
        <f>IF(N176="základní",J176,0)</f>
        <v>0</v>
      </c>
      <c r="BF176" s="135">
        <f>IF(N176="snížená",J176,0)</f>
        <v>0</v>
      </c>
      <c r="BG176" s="135">
        <f>IF(N176="zákl. přenesená",J176,0)</f>
        <v>0</v>
      </c>
      <c r="BH176" s="135">
        <f>IF(N176="sníž. přenesená",J176,0)</f>
        <v>0</v>
      </c>
      <c r="BI176" s="135">
        <f>IF(N176="nulová",J176,0)</f>
        <v>0</v>
      </c>
      <c r="BJ176" s="13" t="s">
        <v>76</v>
      </c>
      <c r="BK176" s="135">
        <f>ROUND(I176*H176,2)</f>
        <v>0</v>
      </c>
      <c r="BL176" s="13" t="s">
        <v>289</v>
      </c>
      <c r="BM176" s="134" t="s">
        <v>290</v>
      </c>
    </row>
    <row r="177" spans="2:65" s="1" customFormat="1" ht="24" customHeight="1">
      <c r="B177" s="123"/>
      <c r="C177" s="124" t="s">
        <v>291</v>
      </c>
      <c r="D177" s="124" t="s">
        <v>118</v>
      </c>
      <c r="E177" s="125" t="s">
        <v>292</v>
      </c>
      <c r="F177" s="126" t="s">
        <v>293</v>
      </c>
      <c r="G177" s="127" t="s">
        <v>217</v>
      </c>
      <c r="H177" s="128">
        <v>30</v>
      </c>
      <c r="I177" s="129"/>
      <c r="J177" s="129">
        <f>ROUND(I177*H177,2)</f>
        <v>0</v>
      </c>
      <c r="K177" s="126" t="s">
        <v>1</v>
      </c>
      <c r="L177" s="25"/>
      <c r="M177" s="130" t="s">
        <v>1</v>
      </c>
      <c r="N177" s="131" t="s">
        <v>36</v>
      </c>
      <c r="O177" s="132">
        <v>0.075</v>
      </c>
      <c r="P177" s="132">
        <f>O177*H177</f>
        <v>2.25</v>
      </c>
      <c r="Q177" s="132">
        <v>0</v>
      </c>
      <c r="R177" s="132">
        <f>Q177*H177</f>
        <v>0</v>
      </c>
      <c r="S177" s="132">
        <v>0</v>
      </c>
      <c r="T177" s="133">
        <f>S177*H177</f>
        <v>0</v>
      </c>
      <c r="AR177" s="134" t="s">
        <v>289</v>
      </c>
      <c r="AT177" s="134" t="s">
        <v>118</v>
      </c>
      <c r="AU177" s="134" t="s">
        <v>78</v>
      </c>
      <c r="AY177" s="13" t="s">
        <v>115</v>
      </c>
      <c r="BE177" s="135">
        <f>IF(N177="základní",J177,0)</f>
        <v>0</v>
      </c>
      <c r="BF177" s="135">
        <f>IF(N177="snížená",J177,0)</f>
        <v>0</v>
      </c>
      <c r="BG177" s="135">
        <f>IF(N177="zákl. přenesená",J177,0)</f>
        <v>0</v>
      </c>
      <c r="BH177" s="135">
        <f>IF(N177="sníž. přenesená",J177,0)</f>
        <v>0</v>
      </c>
      <c r="BI177" s="135">
        <f>IF(N177="nulová",J177,0)</f>
        <v>0</v>
      </c>
      <c r="BJ177" s="13" t="s">
        <v>76</v>
      </c>
      <c r="BK177" s="135">
        <f>ROUND(I177*H177,2)</f>
        <v>0</v>
      </c>
      <c r="BL177" s="13" t="s">
        <v>289</v>
      </c>
      <c r="BM177" s="134" t="s">
        <v>294</v>
      </c>
    </row>
    <row r="178" spans="2:63" s="11" customFormat="1" ht="25.9" customHeight="1">
      <c r="B178" s="111"/>
      <c r="D178" s="112" t="s">
        <v>70</v>
      </c>
      <c r="E178" s="113" t="s">
        <v>295</v>
      </c>
      <c r="F178" s="113" t="s">
        <v>296</v>
      </c>
      <c r="J178" s="114">
        <f>BK178</f>
        <v>0</v>
      </c>
      <c r="L178" s="111"/>
      <c r="M178" s="115"/>
      <c r="N178" s="116"/>
      <c r="O178" s="116"/>
      <c r="P178" s="117">
        <f>P179+P181</f>
        <v>0</v>
      </c>
      <c r="Q178" s="116"/>
      <c r="R178" s="117">
        <f>R179+R181</f>
        <v>0</v>
      </c>
      <c r="S178" s="116"/>
      <c r="T178" s="118">
        <f>T179+T181</f>
        <v>0</v>
      </c>
      <c r="AR178" s="112" t="s">
        <v>148</v>
      </c>
      <c r="AT178" s="119" t="s">
        <v>70</v>
      </c>
      <c r="AU178" s="119" t="s">
        <v>71</v>
      </c>
      <c r="AY178" s="112" t="s">
        <v>115</v>
      </c>
      <c r="BK178" s="120">
        <f>BK179+BK181</f>
        <v>0</v>
      </c>
    </row>
    <row r="179" spans="2:63" s="11" customFormat="1" ht="22.9" customHeight="1">
      <c r="B179" s="111"/>
      <c r="D179" s="112" t="s">
        <v>70</v>
      </c>
      <c r="E179" s="121" t="s">
        <v>297</v>
      </c>
      <c r="F179" s="121" t="s">
        <v>298</v>
      </c>
      <c r="J179" s="122">
        <f>BK179</f>
        <v>0</v>
      </c>
      <c r="L179" s="111"/>
      <c r="M179" s="115"/>
      <c r="N179" s="116"/>
      <c r="O179" s="116"/>
      <c r="P179" s="117">
        <f>P180</f>
        <v>0</v>
      </c>
      <c r="Q179" s="116"/>
      <c r="R179" s="117">
        <f>R180</f>
        <v>0</v>
      </c>
      <c r="S179" s="116"/>
      <c r="T179" s="118">
        <f>T180</f>
        <v>0</v>
      </c>
      <c r="AR179" s="112" t="s">
        <v>148</v>
      </c>
      <c r="AT179" s="119" t="s">
        <v>70</v>
      </c>
      <c r="AU179" s="119" t="s">
        <v>76</v>
      </c>
      <c r="AY179" s="112" t="s">
        <v>115</v>
      </c>
      <c r="BK179" s="120">
        <f>BK180</f>
        <v>0</v>
      </c>
    </row>
    <row r="180" spans="2:65" s="1" customFormat="1" ht="16.5" customHeight="1">
      <c r="B180" s="123"/>
      <c r="C180" s="124" t="s">
        <v>299</v>
      </c>
      <c r="D180" s="124" t="s">
        <v>118</v>
      </c>
      <c r="E180" s="125" t="s">
        <v>300</v>
      </c>
      <c r="F180" s="126" t="s">
        <v>298</v>
      </c>
      <c r="G180" s="127" t="s">
        <v>281</v>
      </c>
      <c r="H180" s="128">
        <v>1</v>
      </c>
      <c r="I180" s="129"/>
      <c r="J180" s="129">
        <f>ROUND(I180*H180,2)</f>
        <v>0</v>
      </c>
      <c r="K180" s="126" t="s">
        <v>122</v>
      </c>
      <c r="L180" s="25"/>
      <c r="M180" s="130" t="s">
        <v>1</v>
      </c>
      <c r="N180" s="131" t="s">
        <v>36</v>
      </c>
      <c r="O180" s="132">
        <v>0</v>
      </c>
      <c r="P180" s="132">
        <f>O180*H180</f>
        <v>0</v>
      </c>
      <c r="Q180" s="132">
        <v>0</v>
      </c>
      <c r="R180" s="132">
        <f>Q180*H180</f>
        <v>0</v>
      </c>
      <c r="S180" s="132">
        <v>0</v>
      </c>
      <c r="T180" s="133">
        <f>S180*H180</f>
        <v>0</v>
      </c>
      <c r="AR180" s="134" t="s">
        <v>301</v>
      </c>
      <c r="AT180" s="134" t="s">
        <v>118</v>
      </c>
      <c r="AU180" s="134" t="s">
        <v>78</v>
      </c>
      <c r="AY180" s="13" t="s">
        <v>115</v>
      </c>
      <c r="BE180" s="135">
        <f>IF(N180="základní",J180,0)</f>
        <v>0</v>
      </c>
      <c r="BF180" s="135">
        <f>IF(N180="snížená",J180,0)</f>
        <v>0</v>
      </c>
      <c r="BG180" s="135">
        <f>IF(N180="zákl. přenesená",J180,0)</f>
        <v>0</v>
      </c>
      <c r="BH180" s="135">
        <f>IF(N180="sníž. přenesená",J180,0)</f>
        <v>0</v>
      </c>
      <c r="BI180" s="135">
        <f>IF(N180="nulová",J180,0)</f>
        <v>0</v>
      </c>
      <c r="BJ180" s="13" t="s">
        <v>76</v>
      </c>
      <c r="BK180" s="135">
        <f>ROUND(I180*H180,2)</f>
        <v>0</v>
      </c>
      <c r="BL180" s="13" t="s">
        <v>301</v>
      </c>
      <c r="BM180" s="134" t="s">
        <v>302</v>
      </c>
    </row>
    <row r="181" spans="2:63" s="11" customFormat="1" ht="22.9" customHeight="1">
      <c r="B181" s="111"/>
      <c r="D181" s="112" t="s">
        <v>70</v>
      </c>
      <c r="E181" s="121" t="s">
        <v>303</v>
      </c>
      <c r="F181" s="121" t="s">
        <v>304</v>
      </c>
      <c r="J181" s="122">
        <f>BK181</f>
        <v>0</v>
      </c>
      <c r="L181" s="111"/>
      <c r="M181" s="115"/>
      <c r="N181" s="116"/>
      <c r="O181" s="116"/>
      <c r="P181" s="117">
        <f>P182</f>
        <v>0</v>
      </c>
      <c r="Q181" s="116"/>
      <c r="R181" s="117">
        <f>R182</f>
        <v>0</v>
      </c>
      <c r="S181" s="116"/>
      <c r="T181" s="118">
        <f>T182</f>
        <v>0</v>
      </c>
      <c r="AR181" s="112" t="s">
        <v>148</v>
      </c>
      <c r="AT181" s="119" t="s">
        <v>70</v>
      </c>
      <c r="AU181" s="119" t="s">
        <v>76</v>
      </c>
      <c r="AY181" s="112" t="s">
        <v>115</v>
      </c>
      <c r="BK181" s="120">
        <f>BK182</f>
        <v>0</v>
      </c>
    </row>
    <row r="182" spans="2:65" s="1" customFormat="1" ht="16.5" customHeight="1">
      <c r="B182" s="123"/>
      <c r="C182" s="124" t="s">
        <v>305</v>
      </c>
      <c r="D182" s="124" t="s">
        <v>118</v>
      </c>
      <c r="E182" s="125" t="s">
        <v>306</v>
      </c>
      <c r="F182" s="126" t="s">
        <v>307</v>
      </c>
      <c r="G182" s="127" t="s">
        <v>281</v>
      </c>
      <c r="H182" s="128">
        <v>1</v>
      </c>
      <c r="I182" s="129"/>
      <c r="J182" s="129">
        <f>ROUND(I182*H182,2)</f>
        <v>0</v>
      </c>
      <c r="K182" s="126" t="s">
        <v>122</v>
      </c>
      <c r="L182" s="25"/>
      <c r="M182" s="145" t="s">
        <v>1</v>
      </c>
      <c r="N182" s="146" t="s">
        <v>36</v>
      </c>
      <c r="O182" s="147">
        <v>0</v>
      </c>
      <c r="P182" s="147">
        <f>O182*H182</f>
        <v>0</v>
      </c>
      <c r="Q182" s="147">
        <v>0</v>
      </c>
      <c r="R182" s="147">
        <f>Q182*H182</f>
        <v>0</v>
      </c>
      <c r="S182" s="147">
        <v>0</v>
      </c>
      <c r="T182" s="148">
        <f>S182*H182</f>
        <v>0</v>
      </c>
      <c r="AR182" s="134" t="s">
        <v>301</v>
      </c>
      <c r="AT182" s="134" t="s">
        <v>118</v>
      </c>
      <c r="AU182" s="134" t="s">
        <v>78</v>
      </c>
      <c r="AY182" s="13" t="s">
        <v>115</v>
      </c>
      <c r="BE182" s="135">
        <f>IF(N182="základní",J182,0)</f>
        <v>0</v>
      </c>
      <c r="BF182" s="135">
        <f>IF(N182="snížená",J182,0)</f>
        <v>0</v>
      </c>
      <c r="BG182" s="135">
        <f>IF(N182="zákl. přenesená",J182,0)</f>
        <v>0</v>
      </c>
      <c r="BH182" s="135">
        <f>IF(N182="sníž. přenesená",J182,0)</f>
        <v>0</v>
      </c>
      <c r="BI182" s="135">
        <f>IF(N182="nulová",J182,0)</f>
        <v>0</v>
      </c>
      <c r="BJ182" s="13" t="s">
        <v>76</v>
      </c>
      <c r="BK182" s="135">
        <f>ROUND(I182*H182,2)</f>
        <v>0</v>
      </c>
      <c r="BL182" s="13" t="s">
        <v>301</v>
      </c>
      <c r="BM182" s="134" t="s">
        <v>308</v>
      </c>
    </row>
    <row r="183" spans="2:12" s="1" customFormat="1" ht="6.95" customHeight="1">
      <c r="B183" s="37"/>
      <c r="C183" s="38"/>
      <c r="D183" s="38"/>
      <c r="E183" s="38"/>
      <c r="F183" s="38"/>
      <c r="G183" s="38"/>
      <c r="H183" s="38"/>
      <c r="I183" s="38"/>
      <c r="J183" s="38"/>
      <c r="K183" s="38"/>
      <c r="L183" s="25"/>
    </row>
  </sheetData>
  <autoFilter ref="C126:K182"/>
  <mergeCells count="6">
    <mergeCell ref="L2:V2"/>
    <mergeCell ref="E7:H7"/>
    <mergeCell ref="E16:H16"/>
    <mergeCell ref="E25:H25"/>
    <mergeCell ref="E85:H85"/>
    <mergeCell ref="E119:H11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Kuna Jan</dc:creator>
  <cp:keywords/>
  <dc:description/>
  <cp:lastModifiedBy>Kuna Jan</cp:lastModifiedBy>
  <dcterms:created xsi:type="dcterms:W3CDTF">2021-06-09T09:06:18Z</dcterms:created>
  <dcterms:modified xsi:type="dcterms:W3CDTF">2021-06-09T09:08:10Z</dcterms:modified>
  <cp:category/>
  <cp:version/>
  <cp:contentType/>
  <cp:contentStatus/>
</cp:coreProperties>
</file>