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4"/>
  <workbookPr/>
  <bookViews>
    <workbookView xWindow="0" yWindow="0" windowWidth="28800" windowHeight="12225" activeTab="1"/>
  </bookViews>
  <sheets>
    <sheet name="Rekapitulace stavby" sheetId="1" r:id="rId1"/>
    <sheet name="968 - 4 kontejnerová stan..." sheetId="2" r:id="rId2"/>
  </sheets>
  <definedNames>
    <definedName name="_xlnm._FilterDatabase" localSheetId="1" hidden="1">'968 - 4 kontejnerová stan...'!$C$122:$K$157</definedName>
    <definedName name="_xlnm.Print_Area" localSheetId="1">'968 - 4 kontejnerová stan...'!$C$4:$J$76,'968 - 4 kontejnerová stan...'!$C$82:$J$106,'968 - 4 kontejnerová stan...'!$C$112:$K$157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'968 - 4 kontejnerová stan...'!$122:$122</definedName>
  </definedNames>
  <calcPr calcId="191029"/>
</workbook>
</file>

<file path=xl/sharedStrings.xml><?xml version="1.0" encoding="utf-8"?>
<sst xmlns="http://schemas.openxmlformats.org/spreadsheetml/2006/main" count="669" uniqueCount="229">
  <si>
    <t>Export Komplet</t>
  </si>
  <si>
    <t/>
  </si>
  <si>
    <t>2.0</t>
  </si>
  <si>
    <t>False</t>
  </si>
  <si>
    <t>{68789c89-4ce2-4401-905d-42518bf22cba}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</si>
  <si>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</si>
  <si>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</si>
  <si>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</si>
  <si>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</si>
  <si>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</si>
  <si>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</si>
  <si>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</si>
  <si>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</si>
  <si>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968</t>
  </si>
  <si>
    <t>Stavba:</t>
  </si>
  <si>
    <t>4 kontejnerová stanoviště u Jitřenky, Chomutov - stanoviště č.2</t>
  </si>
  <si>
    <t>KSO:</t>
  </si>
  <si>
    <t>CC-CZ:</t>
  </si>
  <si>
    <t>Místo:</t>
  </si>
  <si>
    <t xml:space="preserve"> </t>
  </si>
  <si>
    <t>Datum:</t>
  </si>
  <si>
    <t>21. 5. 2021</t>
  </si>
  <si>
    <t>Zadavatel:</t>
  </si>
  <si>
    <t>IČ:</t>
  </si>
  <si>
    <t>STATUTÁRNÍ MĚSTO CHOMUTOV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</si>
  <si>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</si>
  <si>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</si>
  <si>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</si>
  <si>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</si>
  <si>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</si>
  <si>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</si>
  <si>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</si>
  <si>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</si>
  <si>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</si>
  <si>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</si>
  <si>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</si>
  <si>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</si>
  <si>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</si>
  <si>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</si>
  <si>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</si>
  <si>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</si>
  <si>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</si>
  <si>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</si>
  <si>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</si>
  <si>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</si>
  <si>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</si>
  <si>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</si>
  <si>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</si>
  <si>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</si>
  <si>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</si>
  <si>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</si>
  <si>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</si>
  <si>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</si>
  <si>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</si>
  <si>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</si>
  <si>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</si>
  <si>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</si>
  <si>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</si>
  <si>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</si>
  <si>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</si>
  <si>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</si>
  <si>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</si>
  <si>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</si>
  <si>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</si>
  <si>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</si>
  <si>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</si>
  <si>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</si>
  <si>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</si>
  <si>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</si>
  <si>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</si>
  <si>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</si>
  <si>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</si>
  <si>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</si>
  <si>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</si>
  <si>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</si>
  <si>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</si>
  <si>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</si>
  <si>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</si>
  <si>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</si>
  <si>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</si>
  <si>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</si>
  <si>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</si>
  <si>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</si>
  <si>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</si>
  <si>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</si>
  <si>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</si>
  <si>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</si>
  <si>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</si>
  <si>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</si>
  <si>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</si>
  <si>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</si>
  <si>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</si>
  <si>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</si>
  <si>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</si>
  <si>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</si>
  <si>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</si>
  <si>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</si>
  <si>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</si>
  <si>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</si>
  <si>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</si>
  <si>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</si>
  <si>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</si>
  <si>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</si>
  <si>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</si>
  <si>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</si>
  <si>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</si>
  <si>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</si>
  <si>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</si>
  <si>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</si>
  <si>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</si>
  <si>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</si>
  <si>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</si>
  <si>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</si>
  <si>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</si>
  <si>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121151103</t>
  </si>
  <si>
    <t>Sejmutí ornice strojně při souvilé ploše do 100 m2, tl vrstvy do 200 mm</t>
  </si>
  <si>
    <t>m3</t>
  </si>
  <si>
    <t>4</t>
  </si>
  <si>
    <t>1237431089</t>
  </si>
  <si>
    <t>3</t>
  </si>
  <si>
    <t>122251102</t>
  </si>
  <si>
    <t>Odkopávky a prokopávky nezapažené strojně v hornině třídy těžitelnosti I skupiny tř. 3 přes 20 do 50 m3</t>
  </si>
  <si>
    <t>1808327444</t>
  </si>
  <si>
    <t>162701105</t>
  </si>
  <si>
    <t>Vodorovné přemístění  výkopku/sypaniny po suchu na obvyklém dopravním prostředku, bez naložení výkopku, avšak se složením bez rozhrnutí z horniny třídy těžitelnosti I skupiny  1 až 3 na vzdálenost  přes 9000 do 10 000  m</t>
  </si>
  <si>
    <t>CS ÚRS 2019 01</t>
  </si>
  <si>
    <t>-96140208</t>
  </si>
  <si>
    <t>6</t>
  </si>
  <si>
    <t>171201201</t>
  </si>
  <si>
    <t>Uložení sypaniny na skládky</t>
  </si>
  <si>
    <t>-684520686</t>
  </si>
  <si>
    <t>5</t>
  </si>
  <si>
    <t>171201211</t>
  </si>
  <si>
    <t>Poplatek za uložení stavebního odpadu - zeminy a kameniva na skládce</t>
  </si>
  <si>
    <t>t</t>
  </si>
  <si>
    <t>1478310105</t>
  </si>
  <si>
    <t>7</t>
  </si>
  <si>
    <t>181411131</t>
  </si>
  <si>
    <t>Založení parkového trávníku výsevem plochy do 1000 m2 v rovině a ve svahu do 1:5</t>
  </si>
  <si>
    <t>m2</t>
  </si>
  <si>
    <t>-553877116</t>
  </si>
  <si>
    <t>8</t>
  </si>
  <si>
    <t>M</t>
  </si>
  <si>
    <t>00572100</t>
  </si>
  <si>
    <t>osivo jetelotráva intenzivní víceletá</t>
  </si>
  <si>
    <t>kg</t>
  </si>
  <si>
    <t>1541874595</t>
  </si>
  <si>
    <t>9</t>
  </si>
  <si>
    <t>181912112</t>
  </si>
  <si>
    <t>Úprava pláně vyrovnání výškových rozdílů ručně v hornině třídy těžitelnosti I skupiny 3 se zhutněním</t>
  </si>
  <si>
    <t>819378745</t>
  </si>
  <si>
    <t>10</t>
  </si>
  <si>
    <t>182303111</t>
  </si>
  <si>
    <t>Doplnění zeminy nebo substrátu na travnatých plochách tl 50 mm rovina v rovinně a svahu do 1:5</t>
  </si>
  <si>
    <t>-687727574</t>
  </si>
  <si>
    <t>11</t>
  </si>
  <si>
    <t>10371500</t>
  </si>
  <si>
    <t>substrát pro trávníky VL</t>
  </si>
  <si>
    <t>1320611116</t>
  </si>
  <si>
    <t>12</t>
  </si>
  <si>
    <t>185804312</t>
  </si>
  <si>
    <t>Zalití rostlin vodou plocha přes 20 m2</t>
  </si>
  <si>
    <t>-412530891</t>
  </si>
  <si>
    <t>Zakládání</t>
  </si>
  <si>
    <t>29</t>
  </si>
  <si>
    <t>279113134</t>
  </si>
  <si>
    <t>Základová zeď tl do 300 mm z tvárnic ztraceného bednění včetně výplně z betonu tř. C 16/20 (základové patky pro ocel. konstrukce)</t>
  </si>
  <si>
    <t>-280556502</t>
  </si>
  <si>
    <t>Komunikace pozemní</t>
  </si>
  <si>
    <t>13</t>
  </si>
  <si>
    <t>564831111</t>
  </si>
  <si>
    <t>Podklad ze štěrkodrtě ŠD tl 100 mm</t>
  </si>
  <si>
    <t>2099261021</t>
  </si>
  <si>
    <t>14</t>
  </si>
  <si>
    <t>564871111</t>
  </si>
  <si>
    <t>Podklad ze štěrkodrtě ŠD tl 250 mm</t>
  </si>
  <si>
    <t>739473266</t>
  </si>
  <si>
    <t>16</t>
  </si>
  <si>
    <t>596211110</t>
  </si>
  <si>
    <t>Kladení zámkové dlažby komunikací pro pěší tl 60 mm skupiny A pl do 50 m2</t>
  </si>
  <si>
    <t>1215078971</t>
  </si>
  <si>
    <t>17</t>
  </si>
  <si>
    <t>59245018</t>
  </si>
  <si>
    <t>dlažba skladebná betonová 200x100x60mm přírodní</t>
  </si>
  <si>
    <t>-1564638381</t>
  </si>
  <si>
    <t>Ostatní konstrukce a práce, bourání</t>
  </si>
  <si>
    <t>28</t>
  </si>
  <si>
    <t>911</t>
  </si>
  <si>
    <t>Oprava propadlé šachty a osazení novým poklopem</t>
  </si>
  <si>
    <t>kus</t>
  </si>
  <si>
    <t>-1312754013</t>
  </si>
  <si>
    <t>19</t>
  </si>
  <si>
    <t>916231113</t>
  </si>
  <si>
    <t>Osazení chodníkového obrubníku betonového ležatého s boční opěrou do lože z betonu prostého</t>
  </si>
  <si>
    <t>m</t>
  </si>
  <si>
    <t>227479710</t>
  </si>
  <si>
    <t>20</t>
  </si>
  <si>
    <t>59217016</t>
  </si>
  <si>
    <t>obrubník betonový chodníkový 1000x80x250mm</t>
  </si>
  <si>
    <t>697264466</t>
  </si>
  <si>
    <t>998</t>
  </si>
  <si>
    <t>Přesun hmot</t>
  </si>
  <si>
    <t>26</t>
  </si>
  <si>
    <t>998223011</t>
  </si>
  <si>
    <t>Přesun hmot pro pozemní komunikace s krytem dlážděným</t>
  </si>
  <si>
    <t>1596181877</t>
  </si>
  <si>
    <t>PSV</t>
  </si>
  <si>
    <t>Práce a dodávky PSV</t>
  </si>
  <si>
    <t>767</t>
  </si>
  <si>
    <t>Konstrukce zámečnické</t>
  </si>
  <si>
    <t>27</t>
  </si>
  <si>
    <t>76701.1.2</t>
  </si>
  <si>
    <t>Dodávka a montáž ocelového oplocení stanoviště</t>
  </si>
  <si>
    <t>kpl</t>
  </si>
  <si>
    <t>134912768</t>
  </si>
  <si>
    <t>VRN</t>
  </si>
  <si>
    <t>Vedlejší rozpočtové náklady</t>
  </si>
  <si>
    <t>VRN3</t>
  </si>
  <si>
    <t>Zařízení staveniště</t>
  </si>
  <si>
    <t>30</t>
  </si>
  <si>
    <t>030001000</t>
  </si>
  <si>
    <t>1024</t>
  </si>
  <si>
    <t>1471257979</t>
  </si>
  <si>
    <t>VRN7</t>
  </si>
  <si>
    <t>Provozní vlivy</t>
  </si>
  <si>
    <t>31</t>
  </si>
  <si>
    <t>072002000</t>
  </si>
  <si>
    <t>Silniční provoz</t>
  </si>
  <si>
    <t>-1569691954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</si>
</sst>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5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71" t="s">
        <v>5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68" t="s">
        <v>13</v>
      </c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R5" s="16"/>
      <c r="BS5" s="13" t="s">
        <v>6</v>
      </c>
    </row>
    <row r="6" spans="2:71" ht="36.95" customHeight="1">
      <c r="B6" s="16"/>
      <c r="D6" s="21" t="s">
        <v>14</v>
      </c>
      <c r="K6" s="170" t="s">
        <v>15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R6" s="16"/>
      <c r="BS6" s="13" t="s">
        <v>6</v>
      </c>
    </row>
    <row r="7" spans="2:71" ht="12" customHeight="1">
      <c r="B7" s="16"/>
      <c r="D7" s="22" t="s">
        <v>16</v>
      </c>
      <c r="K7" s="20" t="s">
        <v>1</v>
      </c>
      <c r="AK7" s="22" t="s">
        <v>17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18</v>
      </c>
      <c r="K8" s="20" t="s">
        <v>19</v>
      </c>
      <c r="AK8" s="22" t="s">
        <v>20</v>
      </c>
      <c r="AN8" s="20" t="s">
        <v>21</v>
      </c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22" t="s">
        <v>22</v>
      </c>
      <c r="AK10" s="22" t="s">
        <v>23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24</v>
      </c>
      <c r="AK11" s="22" t="s">
        <v>25</v>
      </c>
      <c r="AN11" s="20" t="s">
        <v>1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22" t="s">
        <v>26</v>
      </c>
      <c r="AK13" s="22" t="s">
        <v>23</v>
      </c>
      <c r="AN13" s="20" t="s">
        <v>1</v>
      </c>
      <c r="AR13" s="16"/>
      <c r="BS13" s="13" t="s">
        <v>6</v>
      </c>
    </row>
    <row r="14" spans="2:71" ht="12.75">
      <c r="B14" s="16"/>
      <c r="E14" s="20" t="s">
        <v>19</v>
      </c>
      <c r="AK14" s="22" t="s">
        <v>25</v>
      </c>
      <c r="AN14" s="20" t="s">
        <v>1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27</v>
      </c>
      <c r="AK16" s="22" t="s">
        <v>23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19</v>
      </c>
      <c r="AK17" s="22" t="s">
        <v>25</v>
      </c>
      <c r="AN17" s="20" t="s">
        <v>1</v>
      </c>
      <c r="AR17" s="16"/>
      <c r="BS17" s="13" t="s">
        <v>28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29</v>
      </c>
      <c r="AK19" s="22" t="s">
        <v>23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19</v>
      </c>
      <c r="AK20" s="22" t="s">
        <v>25</v>
      </c>
      <c r="AN20" s="20" t="s">
        <v>1</v>
      </c>
      <c r="AR20" s="16"/>
      <c r="BS20" s="13" t="s">
        <v>28</v>
      </c>
    </row>
    <row r="21" spans="2:44" ht="6.95" customHeight="1">
      <c r="B21" s="16"/>
      <c r="AR21" s="16"/>
    </row>
    <row r="22" spans="2:44" ht="12" customHeight="1">
      <c r="B22" s="16"/>
      <c r="D22" s="22" t="s">
        <v>30</v>
      </c>
      <c r="AR22" s="16"/>
    </row>
    <row r="23" spans="2:44" ht="16.5" customHeight="1">
      <c r="B23" s="16"/>
      <c r="E23" s="172" t="s">
        <v>1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31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3">
        <f>ROUND(AG94,2)</f>
        <v>0</v>
      </c>
      <c r="AL26" s="174"/>
      <c r="AM26" s="174"/>
      <c r="AN26" s="174"/>
      <c r="AO26" s="174"/>
      <c r="AR26" s="25"/>
    </row>
    <row r="27" spans="2:44" s="1" customFormat="1" ht="6.95" customHeight="1">
      <c r="B27" s="25"/>
      <c r="AR27" s="25"/>
    </row>
    <row r="28" spans="2:44" s="1" customFormat="1" ht="12.75">
      <c r="B28" s="25"/>
      <c r="L28" s="175" t="s">
        <v>32</v>
      </c>
      <c r="M28" s="175"/>
      <c r="N28" s="175"/>
      <c r="O28" s="175"/>
      <c r="P28" s="175"/>
      <c r="W28" s="175" t="s">
        <v>33</v>
      </c>
      <c r="X28" s="175"/>
      <c r="Y28" s="175"/>
      <c r="Z28" s="175"/>
      <c r="AA28" s="175"/>
      <c r="AB28" s="175"/>
      <c r="AC28" s="175"/>
      <c r="AD28" s="175"/>
      <c r="AE28" s="175"/>
      <c r="AK28" s="175" t="s">
        <v>34</v>
      </c>
      <c r="AL28" s="175"/>
      <c r="AM28" s="175"/>
      <c r="AN28" s="175"/>
      <c r="AO28" s="175"/>
      <c r="AR28" s="25"/>
    </row>
    <row r="29" spans="2:44" s="2" customFormat="1" ht="14.45" customHeight="1">
      <c r="B29" s="29"/>
      <c r="D29" s="22" t="s">
        <v>35</v>
      </c>
      <c r="F29" s="22" t="s">
        <v>36</v>
      </c>
      <c r="L29" s="178">
        <v>0.21</v>
      </c>
      <c r="M29" s="177"/>
      <c r="N29" s="177"/>
      <c r="O29" s="177"/>
      <c r="P29" s="177"/>
      <c r="W29" s="176">
        <f>ROUND(AZ94,2)</f>
        <v>0</v>
      </c>
      <c r="X29" s="177"/>
      <c r="Y29" s="177"/>
      <c r="Z29" s="177"/>
      <c r="AA29" s="177"/>
      <c r="AB29" s="177"/>
      <c r="AC29" s="177"/>
      <c r="AD29" s="177"/>
      <c r="AE29" s="177"/>
      <c r="AK29" s="176">
        <f>ROUND(AV94,2)</f>
        <v>0</v>
      </c>
      <c r="AL29" s="177"/>
      <c r="AM29" s="177"/>
      <c r="AN29" s="177"/>
      <c r="AO29" s="177"/>
      <c r="AR29" s="29"/>
    </row>
    <row r="30" spans="2:44" s="2" customFormat="1" ht="14.45" customHeight="1">
      <c r="B30" s="29"/>
      <c r="F30" s="22" t="s">
        <v>37</v>
      </c>
      <c r="L30" s="178">
        <v>0.15</v>
      </c>
      <c r="M30" s="177"/>
      <c r="N30" s="177"/>
      <c r="O30" s="177"/>
      <c r="P30" s="177"/>
      <c r="W30" s="176">
        <f>ROUND(BA94,2)</f>
        <v>0</v>
      </c>
      <c r="X30" s="177"/>
      <c r="Y30" s="177"/>
      <c r="Z30" s="177"/>
      <c r="AA30" s="177"/>
      <c r="AB30" s="177"/>
      <c r="AC30" s="177"/>
      <c r="AD30" s="177"/>
      <c r="AE30" s="177"/>
      <c r="AK30" s="176">
        <f>ROUND(AW94,2)</f>
        <v>0</v>
      </c>
      <c r="AL30" s="177"/>
      <c r="AM30" s="177"/>
      <c r="AN30" s="177"/>
      <c r="AO30" s="177"/>
      <c r="AR30" s="29"/>
    </row>
    <row r="31" spans="2:44" s="2" customFormat="1" ht="14.45" customHeight="1" hidden="1">
      <c r="B31" s="29"/>
      <c r="F31" s="22" t="s">
        <v>38</v>
      </c>
      <c r="L31" s="178">
        <v>0.21</v>
      </c>
      <c r="M31" s="177"/>
      <c r="N31" s="177"/>
      <c r="O31" s="177"/>
      <c r="P31" s="177"/>
      <c r="W31" s="176">
        <f>ROUND(BB94,2)</f>
        <v>0</v>
      </c>
      <c r="X31" s="177"/>
      <c r="Y31" s="177"/>
      <c r="Z31" s="177"/>
      <c r="AA31" s="177"/>
      <c r="AB31" s="177"/>
      <c r="AC31" s="177"/>
      <c r="AD31" s="177"/>
      <c r="AE31" s="177"/>
      <c r="AK31" s="176">
        <v>0</v>
      </c>
      <c r="AL31" s="177"/>
      <c r="AM31" s="177"/>
      <c r="AN31" s="177"/>
      <c r="AO31" s="177"/>
      <c r="AR31" s="29"/>
    </row>
    <row r="32" spans="2:44" s="2" customFormat="1" ht="14.45" customHeight="1" hidden="1">
      <c r="B32" s="29"/>
      <c r="F32" s="22" t="s">
        <v>39</v>
      </c>
      <c r="L32" s="178">
        <v>0.15</v>
      </c>
      <c r="M32" s="177"/>
      <c r="N32" s="177"/>
      <c r="O32" s="177"/>
      <c r="P32" s="177"/>
      <c r="W32" s="176">
        <f>ROUND(BC94,2)</f>
        <v>0</v>
      </c>
      <c r="X32" s="177"/>
      <c r="Y32" s="177"/>
      <c r="Z32" s="177"/>
      <c r="AA32" s="177"/>
      <c r="AB32" s="177"/>
      <c r="AC32" s="177"/>
      <c r="AD32" s="177"/>
      <c r="AE32" s="177"/>
      <c r="AK32" s="176">
        <v>0</v>
      </c>
      <c r="AL32" s="177"/>
      <c r="AM32" s="177"/>
      <c r="AN32" s="177"/>
      <c r="AO32" s="177"/>
      <c r="AR32" s="29"/>
    </row>
    <row r="33" spans="2:44" s="2" customFormat="1" ht="14.45" customHeight="1" hidden="1">
      <c r="B33" s="29"/>
      <c r="F33" s="22" t="s">
        <v>40</v>
      </c>
      <c r="L33" s="178">
        <v>0</v>
      </c>
      <c r="M33" s="177"/>
      <c r="N33" s="177"/>
      <c r="O33" s="177"/>
      <c r="P33" s="177"/>
      <c r="W33" s="176">
        <f>ROUND(BD94,2)</f>
        <v>0</v>
      </c>
      <c r="X33" s="177"/>
      <c r="Y33" s="177"/>
      <c r="Z33" s="177"/>
      <c r="AA33" s="177"/>
      <c r="AB33" s="177"/>
      <c r="AC33" s="177"/>
      <c r="AD33" s="177"/>
      <c r="AE33" s="177"/>
      <c r="AK33" s="176">
        <v>0</v>
      </c>
      <c r="AL33" s="177"/>
      <c r="AM33" s="177"/>
      <c r="AN33" s="177"/>
      <c r="AO33" s="177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41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42</v>
      </c>
      <c r="U35" s="32"/>
      <c r="V35" s="32"/>
      <c r="W35" s="32"/>
      <c r="X35" s="179" t="s">
        <v>43</v>
      </c>
      <c r="Y35" s="180"/>
      <c r="Z35" s="180"/>
      <c r="AA35" s="180"/>
      <c r="AB35" s="180"/>
      <c r="AC35" s="32"/>
      <c r="AD35" s="32"/>
      <c r="AE35" s="32"/>
      <c r="AF35" s="32"/>
      <c r="AG35" s="32"/>
      <c r="AH35" s="32"/>
      <c r="AI35" s="32"/>
      <c r="AJ35" s="32"/>
      <c r="AK35" s="181">
        <f>SUM(AK26:AK33)</f>
        <v>0</v>
      </c>
      <c r="AL35" s="180"/>
      <c r="AM35" s="180"/>
      <c r="AN35" s="180"/>
      <c r="AO35" s="182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44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45</v>
      </c>
      <c r="AI49" s="35"/>
      <c r="AJ49" s="35"/>
      <c r="AK49" s="35"/>
      <c r="AL49" s="35"/>
      <c r="AM49" s="35"/>
      <c r="AN49" s="35"/>
      <c r="AO49" s="35"/>
      <c r="AR49" s="25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5"/>
      <c r="D60" s="36" t="s">
        <v>46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47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46</v>
      </c>
      <c r="AI60" s="27"/>
      <c r="AJ60" s="27"/>
      <c r="AK60" s="27"/>
      <c r="AL60" s="27"/>
      <c r="AM60" s="36" t="s">
        <v>47</v>
      </c>
      <c r="AN60" s="27"/>
      <c r="AO60" s="27"/>
      <c r="AR60" s="25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5"/>
      <c r="D64" s="34" t="s">
        <v>48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49</v>
      </c>
      <c r="AI64" s="35"/>
      <c r="AJ64" s="35"/>
      <c r="AK64" s="35"/>
      <c r="AL64" s="35"/>
      <c r="AM64" s="35"/>
      <c r="AN64" s="35"/>
      <c r="AO64" s="35"/>
      <c r="AR64" s="25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5"/>
      <c r="D75" s="36" t="s">
        <v>46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47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46</v>
      </c>
      <c r="AI75" s="27"/>
      <c r="AJ75" s="27"/>
      <c r="AK75" s="27"/>
      <c r="AL75" s="27"/>
      <c r="AM75" s="36" t="s">
        <v>47</v>
      </c>
      <c r="AN75" s="27"/>
      <c r="AO75" s="27"/>
      <c r="AR75" s="25"/>
    </row>
    <row r="76" spans="2:44" s="1" customFormat="1" ht="11.25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4.95" customHeight="1">
      <c r="B82" s="25"/>
      <c r="C82" s="17" t="s">
        <v>50</v>
      </c>
      <c r="AR82" s="25"/>
    </row>
    <row r="83" spans="2:44" s="1" customFormat="1" ht="6.95" customHeight="1">
      <c r="B83" s="25"/>
      <c r="AR83" s="25"/>
    </row>
    <row r="84" spans="2:44" s="3" customFormat="1" ht="12" customHeight="1">
      <c r="B84" s="41"/>
      <c r="C84" s="22" t="s">
        <v>12</v>
      </c>
      <c r="L84" s="3" t="str">
        <f>K5</f>
        <v>968</v>
      </c>
      <c r="AR84" s="41"/>
    </row>
    <row r="85" spans="2:44" s="4" customFormat="1" ht="36.95" customHeight="1">
      <c r="B85" s="42"/>
      <c r="C85" s="43" t="s">
        <v>14</v>
      </c>
      <c r="L85" s="149" t="str">
        <f>K6</f>
        <v>4 kontejnerová stanoviště u Jitřenky, Chomutov - stanoviště č.2</v>
      </c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R85" s="42"/>
    </row>
    <row r="86" spans="2:44" s="1" customFormat="1" ht="6.95" customHeight="1">
      <c r="B86" s="25"/>
      <c r="AR86" s="25"/>
    </row>
    <row r="87" spans="2:44" s="1" customFormat="1" ht="12" customHeight="1">
      <c r="B87" s="25"/>
      <c r="C87" s="22" t="s">
        <v>18</v>
      </c>
      <c r="L87" s="44" t="str">
        <f>IF(K8="","",K8)</f>
        <v xml:space="preserve"> </v>
      </c>
      <c r="AI87" s="22" t="s">
        <v>20</v>
      </c>
      <c r="AM87" s="151" t="str">
        <f>IF(AN8="","",AN8)</f>
        <v>21. 5. 2021</v>
      </c>
      <c r="AN87" s="151"/>
      <c r="AR87" s="25"/>
    </row>
    <row r="88" spans="2:44" s="1" customFormat="1" ht="6.95" customHeight="1">
      <c r="B88" s="25"/>
      <c r="AR88" s="25"/>
    </row>
    <row r="89" spans="2:56" s="1" customFormat="1" ht="15.2" customHeight="1">
      <c r="B89" s="25"/>
      <c r="C89" s="22" t="s">
        <v>22</v>
      </c>
      <c r="L89" s="3" t="str">
        <f>IF(E11="","",E11)</f>
        <v>STATUTÁRNÍ MĚSTO CHOMUTOV</v>
      </c>
      <c r="AI89" s="22" t="s">
        <v>27</v>
      </c>
      <c r="AM89" s="152" t="str">
        <f>IF(E17="","",E17)</f>
        <v xml:space="preserve"> </v>
      </c>
      <c r="AN89" s="153"/>
      <c r="AO89" s="153"/>
      <c r="AP89" s="153"/>
      <c r="AR89" s="25"/>
      <c r="AS89" s="154" t="s">
        <v>51</v>
      </c>
      <c r="AT89" s="155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" customHeight="1">
      <c r="B90" s="25"/>
      <c r="C90" s="22" t="s">
        <v>26</v>
      </c>
      <c r="L90" s="3" t="str">
        <f>IF(E14="","",E14)</f>
        <v xml:space="preserve"> </v>
      </c>
      <c r="AI90" s="22" t="s">
        <v>29</v>
      </c>
      <c r="AM90" s="152" t="str">
        <f>IF(E20="","",E20)</f>
        <v xml:space="preserve"> </v>
      </c>
      <c r="AN90" s="153"/>
      <c r="AO90" s="153"/>
      <c r="AP90" s="153"/>
      <c r="AR90" s="25"/>
      <c r="AS90" s="156"/>
      <c r="AT90" s="157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2:56" s="1" customFormat="1" ht="10.9" customHeight="1">
      <c r="B91" s="25"/>
      <c r="AR91" s="25"/>
      <c r="AS91" s="156"/>
      <c r="AT91" s="157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2:56" s="1" customFormat="1" ht="29.25" customHeight="1">
      <c r="B92" s="25"/>
      <c r="C92" s="158" t="s">
        <v>52</v>
      </c>
      <c r="D92" s="159"/>
      <c r="E92" s="159"/>
      <c r="F92" s="159"/>
      <c r="G92" s="159"/>
      <c r="H92" s="50"/>
      <c r="I92" s="160" t="s">
        <v>53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61" t="s">
        <v>54</v>
      </c>
      <c r="AH92" s="159"/>
      <c r="AI92" s="159"/>
      <c r="AJ92" s="159"/>
      <c r="AK92" s="159"/>
      <c r="AL92" s="159"/>
      <c r="AM92" s="159"/>
      <c r="AN92" s="160" t="s">
        <v>55</v>
      </c>
      <c r="AO92" s="159"/>
      <c r="AP92" s="162"/>
      <c r="AQ92" s="51" t="s">
        <v>56</v>
      </c>
      <c r="AR92" s="25"/>
      <c r="AS92" s="52" t="s">
        <v>57</v>
      </c>
      <c r="AT92" s="53" t="s">
        <v>58</v>
      </c>
      <c r="AU92" s="53" t="s">
        <v>59</v>
      </c>
      <c r="AV92" s="53" t="s">
        <v>60</v>
      </c>
      <c r="AW92" s="53" t="s">
        <v>61</v>
      </c>
      <c r="AX92" s="53" t="s">
        <v>62</v>
      </c>
      <c r="AY92" s="53" t="s">
        <v>63</v>
      </c>
      <c r="AZ92" s="53" t="s">
        <v>64</v>
      </c>
      <c r="BA92" s="53" t="s">
        <v>65</v>
      </c>
      <c r="BB92" s="53" t="s">
        <v>66</v>
      </c>
      <c r="BC92" s="53" t="s">
        <v>67</v>
      </c>
      <c r="BD92" s="54" t="s">
        <v>68</v>
      </c>
    </row>
    <row r="93" spans="2:56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45" customHeight="1">
      <c r="B94" s="56"/>
      <c r="C94" s="57" t="s">
        <v>69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6">
        <f>ROUND(AG95,2)</f>
        <v>0</v>
      </c>
      <c r="AH94" s="166"/>
      <c r="AI94" s="166"/>
      <c r="AJ94" s="166"/>
      <c r="AK94" s="166"/>
      <c r="AL94" s="166"/>
      <c r="AM94" s="166"/>
      <c r="AN94" s="167">
        <f>SUM(AG94,AT94)</f>
        <v>0</v>
      </c>
      <c r="AO94" s="167"/>
      <c r="AP94" s="167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66.54002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70</v>
      </c>
      <c r="BT94" s="65" t="s">
        <v>71</v>
      </c>
      <c r="BV94" s="65" t="s">
        <v>72</v>
      </c>
      <c r="BW94" s="65" t="s">
        <v>4</v>
      </c>
      <c r="BX94" s="65" t="s">
        <v>73</v>
      </c>
      <c r="CL94" s="65" t="s">
        <v>1</v>
      </c>
    </row>
    <row r="95" spans="1:90" s="6" customFormat="1" ht="27" customHeight="1">
      <c r="A95" s="66" t="s">
        <v>74</v>
      </c>
      <c r="B95" s="67"/>
      <c r="C95" s="68"/>
      <c r="D95" s="165" t="s">
        <v>13</v>
      </c>
      <c r="E95" s="165"/>
      <c r="F95" s="165"/>
      <c r="G95" s="165"/>
      <c r="H95" s="165"/>
      <c r="I95" s="69"/>
      <c r="J95" s="165" t="s">
        <v>15</v>
      </c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3">
        <f>'968 - 4 kontejnerová stan...'!J28</f>
        <v>0</v>
      </c>
      <c r="AH95" s="164"/>
      <c r="AI95" s="164"/>
      <c r="AJ95" s="164"/>
      <c r="AK95" s="164"/>
      <c r="AL95" s="164"/>
      <c r="AM95" s="164"/>
      <c r="AN95" s="163">
        <f>SUM(AG95,AT95)</f>
        <v>0</v>
      </c>
      <c r="AO95" s="164"/>
      <c r="AP95" s="164"/>
      <c r="AQ95" s="70" t="s">
        <v>75</v>
      </c>
      <c r="AR95" s="67"/>
      <c r="AS95" s="71">
        <v>0</v>
      </c>
      <c r="AT95" s="72">
        <f>ROUND(SUM(AV95:AW95),2)</f>
        <v>0</v>
      </c>
      <c r="AU95" s="73">
        <f>'968 - 4 kontejnerová stan...'!P123</f>
        <v>66.540017</v>
      </c>
      <c r="AV95" s="72">
        <f>'968 - 4 kontejnerová stan...'!J31</f>
        <v>0</v>
      </c>
      <c r="AW95" s="72">
        <f>'968 - 4 kontejnerová stan...'!J32</f>
        <v>0</v>
      </c>
      <c r="AX95" s="72">
        <f>'968 - 4 kontejnerová stan...'!J33</f>
        <v>0</v>
      </c>
      <c r="AY95" s="72">
        <f>'968 - 4 kontejnerová stan...'!J34</f>
        <v>0</v>
      </c>
      <c r="AZ95" s="72">
        <f>'968 - 4 kontejnerová stan...'!F31</f>
        <v>0</v>
      </c>
      <c r="BA95" s="72">
        <f>'968 - 4 kontejnerová stan...'!F32</f>
        <v>0</v>
      </c>
      <c r="BB95" s="72">
        <f>'968 - 4 kontejnerová stan...'!F33</f>
        <v>0</v>
      </c>
      <c r="BC95" s="72">
        <f>'968 - 4 kontejnerová stan...'!F34</f>
        <v>0</v>
      </c>
      <c r="BD95" s="74">
        <f>'968 - 4 kontejnerová stan...'!F35</f>
        <v>0</v>
      </c>
      <c r="BT95" s="75" t="s">
        <v>76</v>
      </c>
      <c r="BU95" s="75" t="s">
        <v>77</v>
      </c>
      <c r="BV95" s="75" t="s">
        <v>72</v>
      </c>
      <c r="BW95" s="75" t="s">
        <v>4</v>
      </c>
      <c r="BX95" s="75" t="s">
        <v>73</v>
      </c>
      <c r="CL95" s="75" t="s">
        <v>1</v>
      </c>
    </row>
    <row r="96" spans="2:44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968 - 4 kontejnerová sta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58"/>
  <sheetViews>
    <sheetView showGridLines="0" tabSelected="1" workbookViewId="0" topLeftCell="A1">
      <selection activeCell="V121" sqref="V12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6"/>
    </row>
    <row r="2" spans="12:46" ht="36.95" customHeight="1">
      <c r="L2" s="171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3" t="s">
        <v>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79</v>
      </c>
      <c r="L4" s="16"/>
      <c r="M4" s="77" t="s">
        <v>10</v>
      </c>
      <c r="AT4" s="13" t="s">
        <v>3</v>
      </c>
    </row>
    <row r="5" spans="2:12" ht="6.95" customHeight="1">
      <c r="B5" s="16"/>
      <c r="L5" s="16"/>
    </row>
    <row r="6" spans="2:12" s="1" customFormat="1" ht="12" customHeight="1">
      <c r="B6" s="25"/>
      <c r="D6" s="22" t="s">
        <v>14</v>
      </c>
      <c r="L6" s="25"/>
    </row>
    <row r="7" spans="2:12" s="1" customFormat="1" ht="36.95" customHeight="1">
      <c r="B7" s="25"/>
      <c r="E7" s="149" t="s">
        <v>15</v>
      </c>
      <c r="F7" s="183"/>
      <c r="G7" s="183"/>
      <c r="H7" s="183"/>
      <c r="L7" s="25"/>
    </row>
    <row r="8" spans="2:12" s="1" customFormat="1" ht="11.25">
      <c r="B8" s="25"/>
      <c r="L8" s="25"/>
    </row>
    <row r="9" spans="2:12" s="1" customFormat="1" ht="12" customHeight="1">
      <c r="B9" s="25"/>
      <c r="D9" s="22" t="s">
        <v>16</v>
      </c>
      <c r="F9" s="20" t="s">
        <v>1</v>
      </c>
      <c r="I9" s="22" t="s">
        <v>17</v>
      </c>
      <c r="J9" s="20" t="s">
        <v>1</v>
      </c>
      <c r="L9" s="25"/>
    </row>
    <row r="10" spans="2:12" s="1" customFormat="1" ht="12" customHeight="1">
      <c r="B10" s="25"/>
      <c r="D10" s="22" t="s">
        <v>18</v>
      </c>
      <c r="F10" s="20" t="s">
        <v>19</v>
      </c>
      <c r="I10" s="22" t="s">
        <v>20</v>
      </c>
      <c r="J10" s="45" t="str">
        <f>'Rekapitulace stavby'!AN8</f>
        <v>21. 5. 2021</v>
      </c>
      <c r="L10" s="25"/>
    </row>
    <row r="11" spans="2:12" s="1" customFormat="1" ht="10.9" customHeight="1">
      <c r="B11" s="25"/>
      <c r="L11" s="25"/>
    </row>
    <row r="12" spans="2:12" s="1" customFormat="1" ht="12" customHeight="1">
      <c r="B12" s="25"/>
      <c r="D12" s="22" t="s">
        <v>22</v>
      </c>
      <c r="I12" s="22" t="s">
        <v>23</v>
      </c>
      <c r="J12" s="20" t="s">
        <v>1</v>
      </c>
      <c r="L12" s="25"/>
    </row>
    <row r="13" spans="2:12" s="1" customFormat="1" ht="18" customHeight="1">
      <c r="B13" s="25"/>
      <c r="E13" s="20" t="s">
        <v>24</v>
      </c>
      <c r="I13" s="22" t="s">
        <v>25</v>
      </c>
      <c r="J13" s="20" t="s">
        <v>1</v>
      </c>
      <c r="L13" s="25"/>
    </row>
    <row r="14" spans="2:12" s="1" customFormat="1" ht="6.95" customHeight="1">
      <c r="B14" s="25"/>
      <c r="L14" s="25"/>
    </row>
    <row r="15" spans="2:12" s="1" customFormat="1" ht="12" customHeight="1">
      <c r="B15" s="25"/>
      <c r="D15" s="22" t="s">
        <v>26</v>
      </c>
      <c r="I15" s="22" t="s">
        <v>23</v>
      </c>
      <c r="J15" s="20" t="str">
        <f>'Rekapitulace stavby'!AN13</f>
        <v/>
      </c>
      <c r="L15" s="25"/>
    </row>
    <row r="16" spans="2:12" s="1" customFormat="1" ht="18" customHeight="1">
      <c r="B16" s="25"/>
      <c r="E16" s="168" t="str">
        <f>'Rekapitulace stavby'!E14</f>
        <v xml:space="preserve"> </v>
      </c>
      <c r="F16" s="168"/>
      <c r="G16" s="168"/>
      <c r="H16" s="168"/>
      <c r="I16" s="22" t="s">
        <v>25</v>
      </c>
      <c r="J16" s="20" t="str">
        <f>'Rekapitulace stavby'!AN14</f>
        <v/>
      </c>
      <c r="L16" s="25"/>
    </row>
    <row r="17" spans="2:12" s="1" customFormat="1" ht="6.95" customHeight="1">
      <c r="B17" s="25"/>
      <c r="L17" s="25"/>
    </row>
    <row r="18" spans="2:12" s="1" customFormat="1" ht="12" customHeight="1">
      <c r="B18" s="25"/>
      <c r="D18" s="22" t="s">
        <v>27</v>
      </c>
      <c r="I18" s="22" t="s">
        <v>23</v>
      </c>
      <c r="J18" s="20" t="str">
        <f>IF('Rekapitulace stavby'!AN16="","",'Rekapitulace stavby'!AN16)</f>
        <v/>
      </c>
      <c r="L18" s="25"/>
    </row>
    <row r="19" spans="2:12" s="1" customFormat="1" ht="18" customHeight="1">
      <c r="B19" s="25"/>
      <c r="E19" s="20" t="str">
        <f>IF('Rekapitulace stavby'!E17="","",'Rekapitulace stavby'!E17)</f>
        <v xml:space="preserve"> </v>
      </c>
      <c r="I19" s="22" t="s">
        <v>25</v>
      </c>
      <c r="J19" s="20" t="str">
        <f>IF('Rekapitulace stavby'!AN17="","",'Rekapitulace stavby'!AN17)</f>
        <v/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2" t="s">
        <v>29</v>
      </c>
      <c r="I21" s="22" t="s">
        <v>23</v>
      </c>
      <c r="J21" s="20" t="str">
        <f>IF('Rekapitulace stavby'!AN19="","",'Rekapitulace stavby'!AN19)</f>
        <v/>
      </c>
      <c r="L21" s="25"/>
    </row>
    <row r="22" spans="2:12" s="1" customFormat="1" ht="18" customHeight="1">
      <c r="B22" s="25"/>
      <c r="E22" s="20" t="str">
        <f>IF('Rekapitulace stavby'!E20="","",'Rekapitulace stavby'!E20)</f>
        <v xml:space="preserve"> </v>
      </c>
      <c r="I22" s="22" t="s">
        <v>25</v>
      </c>
      <c r="J22" s="20" t="str">
        <f>IF('Rekapitulace stavby'!AN20="","",'Rekapitulace stavby'!AN20)</f>
        <v/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2" t="s">
        <v>30</v>
      </c>
      <c r="L24" s="25"/>
    </row>
    <row r="25" spans="2:12" s="7" customFormat="1" ht="16.5" customHeight="1">
      <c r="B25" s="78"/>
      <c r="E25" s="172" t="s">
        <v>1</v>
      </c>
      <c r="F25" s="172"/>
      <c r="G25" s="172"/>
      <c r="H25" s="172"/>
      <c r="L25" s="78"/>
    </row>
    <row r="26" spans="2:12" s="1" customFormat="1" ht="6.95" customHeight="1">
      <c r="B26" s="25"/>
      <c r="L26" s="25"/>
    </row>
    <row r="27" spans="2:12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25"/>
    </row>
    <row r="28" spans="2:12" s="1" customFormat="1" ht="25.35" customHeight="1">
      <c r="B28" s="25"/>
      <c r="D28" s="79" t="s">
        <v>31</v>
      </c>
      <c r="J28" s="59">
        <f>ROUND(J123,2)</f>
        <v>0</v>
      </c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14.45" customHeight="1">
      <c r="B30" s="25"/>
      <c r="F30" s="28" t="s">
        <v>33</v>
      </c>
      <c r="I30" s="28" t="s">
        <v>32</v>
      </c>
      <c r="J30" s="28" t="s">
        <v>34</v>
      </c>
      <c r="L30" s="25"/>
    </row>
    <row r="31" spans="2:12" s="1" customFormat="1" ht="14.45" customHeight="1">
      <c r="B31" s="25"/>
      <c r="D31" s="80" t="s">
        <v>35</v>
      </c>
      <c r="E31" s="22" t="s">
        <v>36</v>
      </c>
      <c r="F31" s="81">
        <f>ROUND((SUM(BE123:BE157)),2)</f>
        <v>0</v>
      </c>
      <c r="I31" s="82">
        <v>0.21</v>
      </c>
      <c r="J31" s="81">
        <f>ROUND(((SUM(BE123:BE157))*I31),2)</f>
        <v>0</v>
      </c>
      <c r="L31" s="25"/>
    </row>
    <row r="32" spans="2:12" s="1" customFormat="1" ht="14.45" customHeight="1">
      <c r="B32" s="25"/>
      <c r="E32" s="22" t="s">
        <v>37</v>
      </c>
      <c r="F32" s="81">
        <f>ROUND((SUM(BF123:BF157)),2)</f>
        <v>0</v>
      </c>
      <c r="I32" s="82">
        <v>0.15</v>
      </c>
      <c r="J32" s="81">
        <f>ROUND(((SUM(BF123:BF157))*I32),2)</f>
        <v>0</v>
      </c>
      <c r="L32" s="25"/>
    </row>
    <row r="33" spans="2:12" s="1" customFormat="1" ht="14.45" customHeight="1" hidden="1">
      <c r="B33" s="25"/>
      <c r="E33" s="22" t="s">
        <v>38</v>
      </c>
      <c r="F33" s="81">
        <f>ROUND((SUM(BG123:BG157)),2)</f>
        <v>0</v>
      </c>
      <c r="I33" s="82">
        <v>0.21</v>
      </c>
      <c r="J33" s="81">
        <f>0</f>
        <v>0</v>
      </c>
      <c r="L33" s="25"/>
    </row>
    <row r="34" spans="2:12" s="1" customFormat="1" ht="14.45" customHeight="1" hidden="1">
      <c r="B34" s="25"/>
      <c r="E34" s="22" t="s">
        <v>39</v>
      </c>
      <c r="F34" s="81">
        <f>ROUND((SUM(BH123:BH157)),2)</f>
        <v>0</v>
      </c>
      <c r="I34" s="82">
        <v>0.15</v>
      </c>
      <c r="J34" s="81">
        <f>0</f>
        <v>0</v>
      </c>
      <c r="L34" s="25"/>
    </row>
    <row r="35" spans="2:12" s="1" customFormat="1" ht="14.45" customHeight="1" hidden="1">
      <c r="B35" s="25"/>
      <c r="E35" s="22" t="s">
        <v>40</v>
      </c>
      <c r="F35" s="81">
        <f>ROUND((SUM(BI123:BI157)),2)</f>
        <v>0</v>
      </c>
      <c r="I35" s="82">
        <v>0</v>
      </c>
      <c r="J35" s="81">
        <f>0</f>
        <v>0</v>
      </c>
      <c r="L35" s="25"/>
    </row>
    <row r="36" spans="2:12" s="1" customFormat="1" ht="6.95" customHeight="1">
      <c r="B36" s="25"/>
      <c r="L36" s="25"/>
    </row>
    <row r="37" spans="2:12" s="1" customFormat="1" ht="25.35" customHeight="1">
      <c r="B37" s="25"/>
      <c r="C37" s="83"/>
      <c r="D37" s="84" t="s">
        <v>41</v>
      </c>
      <c r="E37" s="50"/>
      <c r="F37" s="50"/>
      <c r="G37" s="85" t="s">
        <v>42</v>
      </c>
      <c r="H37" s="86" t="s">
        <v>43</v>
      </c>
      <c r="I37" s="50"/>
      <c r="J37" s="87">
        <f>SUM(J28:J35)</f>
        <v>0</v>
      </c>
      <c r="K37" s="88"/>
      <c r="L37" s="25"/>
    </row>
    <row r="38" spans="2:12" s="1" customFormat="1" ht="14.45" customHeight="1">
      <c r="B38" s="25"/>
      <c r="L38" s="25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44</v>
      </c>
      <c r="E50" s="35"/>
      <c r="F50" s="35"/>
      <c r="G50" s="34" t="s">
        <v>45</v>
      </c>
      <c r="H50" s="35"/>
      <c r="I50" s="35"/>
      <c r="J50" s="35"/>
      <c r="K50" s="35"/>
      <c r="L50" s="2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5"/>
      <c r="D61" s="36" t="s">
        <v>46</v>
      </c>
      <c r="E61" s="27"/>
      <c r="F61" s="89" t="s">
        <v>47</v>
      </c>
      <c r="G61" s="36" t="s">
        <v>46</v>
      </c>
      <c r="H61" s="27"/>
      <c r="I61" s="27"/>
      <c r="J61" s="90" t="s">
        <v>47</v>
      </c>
      <c r="K61" s="27"/>
      <c r="L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5"/>
      <c r="D65" s="34" t="s">
        <v>48</v>
      </c>
      <c r="E65" s="35"/>
      <c r="F65" s="35"/>
      <c r="G65" s="34" t="s">
        <v>49</v>
      </c>
      <c r="H65" s="35"/>
      <c r="I65" s="35"/>
      <c r="J65" s="35"/>
      <c r="K65" s="35"/>
      <c r="L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5"/>
      <c r="D76" s="36" t="s">
        <v>46</v>
      </c>
      <c r="E76" s="27"/>
      <c r="F76" s="89" t="s">
        <v>47</v>
      </c>
      <c r="G76" s="36" t="s">
        <v>46</v>
      </c>
      <c r="H76" s="27"/>
      <c r="I76" s="27"/>
      <c r="J76" s="90" t="s">
        <v>47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80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149" t="str">
        <f>E7</f>
        <v>4 kontejnerová stanoviště u Jitřenky, Chomutov - stanoviště č.2</v>
      </c>
      <c r="F85" s="183"/>
      <c r="G85" s="183"/>
      <c r="H85" s="183"/>
      <c r="L85" s="25"/>
    </row>
    <row r="86" spans="2:12" s="1" customFormat="1" ht="6.95" customHeight="1">
      <c r="B86" s="25"/>
      <c r="L86" s="25"/>
    </row>
    <row r="87" spans="2:12" s="1" customFormat="1" ht="12" customHeight="1">
      <c r="B87" s="25"/>
      <c r="C87" s="22" t="s">
        <v>18</v>
      </c>
      <c r="F87" s="20" t="str">
        <f>F10</f>
        <v xml:space="preserve"> </v>
      </c>
      <c r="I87" s="22" t="s">
        <v>20</v>
      </c>
      <c r="J87" s="45" t="str">
        <f>IF(J10="","",J10)</f>
        <v>21. 5. 2021</v>
      </c>
      <c r="L87" s="25"/>
    </row>
    <row r="88" spans="2:12" s="1" customFormat="1" ht="6.95" customHeight="1">
      <c r="B88" s="25"/>
      <c r="L88" s="25"/>
    </row>
    <row r="89" spans="2:12" s="1" customFormat="1" ht="15.2" customHeight="1">
      <c r="B89" s="25"/>
      <c r="C89" s="22" t="s">
        <v>22</v>
      </c>
      <c r="F89" s="20" t="str">
        <f>E13</f>
        <v>STATUTÁRNÍ MĚSTO CHOMUTOV</v>
      </c>
      <c r="I89" s="22" t="s">
        <v>27</v>
      </c>
      <c r="J89" s="23" t="str">
        <f>E19</f>
        <v xml:space="preserve"> </v>
      </c>
      <c r="L89" s="25"/>
    </row>
    <row r="90" spans="2:12" s="1" customFormat="1" ht="15.2" customHeight="1">
      <c r="B90" s="25"/>
      <c r="C90" s="22" t="s">
        <v>26</v>
      </c>
      <c r="F90" s="20" t="str">
        <f>IF(E16="","",E16)</f>
        <v xml:space="preserve"> </v>
      </c>
      <c r="I90" s="22" t="s">
        <v>29</v>
      </c>
      <c r="J90" s="23" t="str">
        <f>E22</f>
        <v xml:space="preserve"> </v>
      </c>
      <c r="L90" s="25"/>
    </row>
    <row r="91" spans="2:12" s="1" customFormat="1" ht="10.35" customHeight="1">
      <c r="B91" s="25"/>
      <c r="L91" s="25"/>
    </row>
    <row r="92" spans="2:12" s="1" customFormat="1" ht="29.25" customHeight="1">
      <c r="B92" s="25"/>
      <c r="C92" s="91" t="s">
        <v>81</v>
      </c>
      <c r="D92" s="83"/>
      <c r="E92" s="83"/>
      <c r="F92" s="83"/>
      <c r="G92" s="83"/>
      <c r="H92" s="83"/>
      <c r="I92" s="83"/>
      <c r="J92" s="92" t="s">
        <v>82</v>
      </c>
      <c r="K92" s="83"/>
      <c r="L92" s="25"/>
    </row>
    <row r="93" spans="2:12" s="1" customFormat="1" ht="10.35" customHeight="1">
      <c r="B93" s="25"/>
      <c r="L93" s="25"/>
    </row>
    <row r="94" spans="2:47" s="1" customFormat="1" ht="22.9" customHeight="1">
      <c r="B94" s="25"/>
      <c r="C94" s="93" t="s">
        <v>83</v>
      </c>
      <c r="J94" s="59">
        <f>J123</f>
        <v>0</v>
      </c>
      <c r="L94" s="25"/>
      <c r="AU94" s="13" t="s">
        <v>84</v>
      </c>
    </row>
    <row r="95" spans="2:12" s="8" customFormat="1" ht="24.95" customHeight="1">
      <c r="B95" s="94"/>
      <c r="D95" s="95" t="s">
        <v>85</v>
      </c>
      <c r="E95" s="96"/>
      <c r="F95" s="96"/>
      <c r="G95" s="96"/>
      <c r="H95" s="96"/>
      <c r="I95" s="96"/>
      <c r="J95" s="97">
        <f>J124</f>
        <v>0</v>
      </c>
      <c r="L95" s="94"/>
    </row>
    <row r="96" spans="2:12" s="9" customFormat="1" ht="19.9" customHeight="1">
      <c r="B96" s="98"/>
      <c r="D96" s="99" t="s">
        <v>86</v>
      </c>
      <c r="E96" s="100"/>
      <c r="F96" s="100"/>
      <c r="G96" s="100"/>
      <c r="H96" s="100"/>
      <c r="I96" s="100"/>
      <c r="J96" s="101">
        <f>J125</f>
        <v>0</v>
      </c>
      <c r="L96" s="98"/>
    </row>
    <row r="97" spans="2:12" s="9" customFormat="1" ht="19.9" customHeight="1">
      <c r="B97" s="98"/>
      <c r="D97" s="99" t="s">
        <v>87</v>
      </c>
      <c r="E97" s="100"/>
      <c r="F97" s="100"/>
      <c r="G97" s="100"/>
      <c r="H97" s="100"/>
      <c r="I97" s="100"/>
      <c r="J97" s="101">
        <f>J137</f>
        <v>0</v>
      </c>
      <c r="L97" s="98"/>
    </row>
    <row r="98" spans="2:12" s="9" customFormat="1" ht="19.9" customHeight="1">
      <c r="B98" s="98"/>
      <c r="D98" s="99" t="s">
        <v>88</v>
      </c>
      <c r="E98" s="100"/>
      <c r="F98" s="100"/>
      <c r="G98" s="100"/>
      <c r="H98" s="100"/>
      <c r="I98" s="100"/>
      <c r="J98" s="101">
        <f>J139</f>
        <v>0</v>
      </c>
      <c r="L98" s="98"/>
    </row>
    <row r="99" spans="2:12" s="9" customFormat="1" ht="19.9" customHeight="1">
      <c r="B99" s="98"/>
      <c r="D99" s="99" t="s">
        <v>89</v>
      </c>
      <c r="E99" s="100"/>
      <c r="F99" s="100"/>
      <c r="G99" s="100"/>
      <c r="H99" s="100"/>
      <c r="I99" s="100"/>
      <c r="J99" s="101">
        <f>J144</f>
        <v>0</v>
      </c>
      <c r="L99" s="98"/>
    </row>
    <row r="100" spans="2:12" s="9" customFormat="1" ht="19.9" customHeight="1">
      <c r="B100" s="98"/>
      <c r="D100" s="99" t="s">
        <v>90</v>
      </c>
      <c r="E100" s="100"/>
      <c r="F100" s="100"/>
      <c r="G100" s="100"/>
      <c r="H100" s="100"/>
      <c r="I100" s="100"/>
      <c r="J100" s="101">
        <f>J148</f>
        <v>0</v>
      </c>
      <c r="L100" s="98"/>
    </row>
    <row r="101" spans="2:12" s="8" customFormat="1" ht="24.95" customHeight="1">
      <c r="B101" s="94"/>
      <c r="D101" s="95" t="s">
        <v>91</v>
      </c>
      <c r="E101" s="96"/>
      <c r="F101" s="96"/>
      <c r="G101" s="96"/>
      <c r="H101" s="96"/>
      <c r="I101" s="96"/>
      <c r="J101" s="97">
        <f>J150</f>
        <v>0</v>
      </c>
      <c r="L101" s="94"/>
    </row>
    <row r="102" spans="2:12" s="9" customFormat="1" ht="19.9" customHeight="1">
      <c r="B102" s="98"/>
      <c r="D102" s="99" t="s">
        <v>92</v>
      </c>
      <c r="E102" s="100"/>
      <c r="F102" s="100"/>
      <c r="G102" s="100"/>
      <c r="H102" s="100"/>
      <c r="I102" s="100"/>
      <c r="J102" s="101">
        <f>J151</f>
        <v>0</v>
      </c>
      <c r="L102" s="98"/>
    </row>
    <row r="103" spans="2:12" s="8" customFormat="1" ht="24.95" customHeight="1">
      <c r="B103" s="94"/>
      <c r="D103" s="95" t="s">
        <v>93</v>
      </c>
      <c r="E103" s="96"/>
      <c r="F103" s="96"/>
      <c r="G103" s="96"/>
      <c r="H103" s="96"/>
      <c r="I103" s="96"/>
      <c r="J103" s="97">
        <f>J153</f>
        <v>0</v>
      </c>
      <c r="L103" s="94"/>
    </row>
    <row r="104" spans="2:12" s="9" customFormat="1" ht="19.9" customHeight="1">
      <c r="B104" s="98"/>
      <c r="D104" s="99" t="s">
        <v>94</v>
      </c>
      <c r="E104" s="100"/>
      <c r="F104" s="100"/>
      <c r="G104" s="100"/>
      <c r="H104" s="100"/>
      <c r="I104" s="100"/>
      <c r="J104" s="101">
        <f>J154</f>
        <v>0</v>
      </c>
      <c r="L104" s="98"/>
    </row>
    <row r="105" spans="2:12" s="9" customFormat="1" ht="19.9" customHeight="1">
      <c r="B105" s="98"/>
      <c r="D105" s="99" t="s">
        <v>95</v>
      </c>
      <c r="E105" s="100"/>
      <c r="F105" s="100"/>
      <c r="G105" s="100"/>
      <c r="H105" s="100"/>
      <c r="I105" s="100"/>
      <c r="J105" s="101">
        <f>J156</f>
        <v>0</v>
      </c>
      <c r="L105" s="98"/>
    </row>
    <row r="106" spans="2:12" s="1" customFormat="1" ht="21.75" customHeight="1">
      <c r="B106" s="25"/>
      <c r="L106" s="25"/>
    </row>
    <row r="107" spans="2:12" s="1" customFormat="1" ht="6.95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25"/>
    </row>
    <row r="111" spans="2:12" s="1" customFormat="1" ht="6.95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25"/>
    </row>
    <row r="112" spans="2:12" s="1" customFormat="1" ht="24.95" customHeight="1">
      <c r="B112" s="25"/>
      <c r="C112" s="17" t="s">
        <v>96</v>
      </c>
      <c r="L112" s="25"/>
    </row>
    <row r="113" spans="2:12" s="1" customFormat="1" ht="6.95" customHeight="1">
      <c r="B113" s="25"/>
      <c r="L113" s="25"/>
    </row>
    <row r="114" spans="2:12" s="1" customFormat="1" ht="12" customHeight="1">
      <c r="B114" s="25"/>
      <c r="C114" s="22" t="s">
        <v>14</v>
      </c>
      <c r="L114" s="25"/>
    </row>
    <row r="115" spans="2:12" s="1" customFormat="1" ht="16.5" customHeight="1">
      <c r="B115" s="25"/>
      <c r="E115" s="149" t="str">
        <f>E7</f>
        <v>4 kontejnerová stanoviště u Jitřenky, Chomutov - stanoviště č.2</v>
      </c>
      <c r="F115" s="183"/>
      <c r="G115" s="183"/>
      <c r="H115" s="183"/>
      <c r="L115" s="25"/>
    </row>
    <row r="116" spans="2:12" s="1" customFormat="1" ht="6.95" customHeight="1">
      <c r="B116" s="25"/>
      <c r="L116" s="25"/>
    </row>
    <row r="117" spans="2:12" s="1" customFormat="1" ht="12" customHeight="1">
      <c r="B117" s="25"/>
      <c r="C117" s="22" t="s">
        <v>18</v>
      </c>
      <c r="F117" s="20" t="str">
        <f>F10</f>
        <v xml:space="preserve"> </v>
      </c>
      <c r="I117" s="22" t="s">
        <v>20</v>
      </c>
      <c r="J117" s="45" t="str">
        <f>IF(J10="","",J10)</f>
        <v>21. 5. 2021</v>
      </c>
      <c r="L117" s="25"/>
    </row>
    <row r="118" spans="2:12" s="1" customFormat="1" ht="6.95" customHeight="1">
      <c r="B118" s="25"/>
      <c r="L118" s="25"/>
    </row>
    <row r="119" spans="2:12" s="1" customFormat="1" ht="15.2" customHeight="1">
      <c r="B119" s="25"/>
      <c r="C119" s="22" t="s">
        <v>22</v>
      </c>
      <c r="F119" s="20" t="str">
        <f>E13</f>
        <v>STATUTÁRNÍ MĚSTO CHOMUTOV</v>
      </c>
      <c r="I119" s="22" t="s">
        <v>27</v>
      </c>
      <c r="J119" s="23" t="str">
        <f>E19</f>
        <v xml:space="preserve"> </v>
      </c>
      <c r="L119" s="25"/>
    </row>
    <row r="120" spans="2:12" s="1" customFormat="1" ht="15.2" customHeight="1">
      <c r="B120" s="25"/>
      <c r="C120" s="22" t="s">
        <v>26</v>
      </c>
      <c r="F120" s="20" t="str">
        <f>IF(E16="","",E16)</f>
        <v xml:space="preserve"> </v>
      </c>
      <c r="I120" s="22" t="s">
        <v>29</v>
      </c>
      <c r="J120" s="23" t="str">
        <f>E22</f>
        <v xml:space="preserve"> </v>
      </c>
      <c r="L120" s="25"/>
    </row>
    <row r="121" spans="2:12" s="1" customFormat="1" ht="10.35" customHeight="1">
      <c r="B121" s="25"/>
      <c r="L121" s="25"/>
    </row>
    <row r="122" spans="2:20" s="10" customFormat="1" ht="29.25" customHeight="1">
      <c r="B122" s="102"/>
      <c r="C122" s="103" t="s">
        <v>97</v>
      </c>
      <c r="D122" s="104" t="s">
        <v>56</v>
      </c>
      <c r="E122" s="104" t="s">
        <v>52</v>
      </c>
      <c r="F122" s="104" t="s">
        <v>53</v>
      </c>
      <c r="G122" s="104" t="s">
        <v>98</v>
      </c>
      <c r="H122" s="104" t="s">
        <v>99</v>
      </c>
      <c r="I122" s="104" t="s">
        <v>100</v>
      </c>
      <c r="J122" s="105" t="s">
        <v>82</v>
      </c>
      <c r="K122" s="106" t="s">
        <v>101</v>
      </c>
      <c r="L122" s="102"/>
      <c r="M122" s="52" t="s">
        <v>1</v>
      </c>
      <c r="N122" s="53" t="s">
        <v>35</v>
      </c>
      <c r="O122" s="53" t="s">
        <v>102</v>
      </c>
      <c r="P122" s="53" t="s">
        <v>103</v>
      </c>
      <c r="Q122" s="53" t="s">
        <v>104</v>
      </c>
      <c r="R122" s="53" t="s">
        <v>105</v>
      </c>
      <c r="S122" s="53" t="s">
        <v>106</v>
      </c>
      <c r="T122" s="54" t="s">
        <v>107</v>
      </c>
    </row>
    <row r="123" spans="2:63" s="1" customFormat="1" ht="22.9" customHeight="1">
      <c r="B123" s="25"/>
      <c r="C123" s="57" t="s">
        <v>108</v>
      </c>
      <c r="J123" s="107">
        <f>BK123</f>
        <v>0</v>
      </c>
      <c r="L123" s="25"/>
      <c r="M123" s="55"/>
      <c r="N123" s="46"/>
      <c r="O123" s="46"/>
      <c r="P123" s="108">
        <f>P124+P150+P153</f>
        <v>66.540017</v>
      </c>
      <c r="Q123" s="46"/>
      <c r="R123" s="108">
        <f>R124+R150+R153</f>
        <v>8.802533599999999</v>
      </c>
      <c r="S123" s="46"/>
      <c r="T123" s="109">
        <f>T124+T150+T153</f>
        <v>0</v>
      </c>
      <c r="AT123" s="13" t="s">
        <v>70</v>
      </c>
      <c r="AU123" s="13" t="s">
        <v>84</v>
      </c>
      <c r="BK123" s="110">
        <f>BK124+BK150+BK153</f>
        <v>0</v>
      </c>
    </row>
    <row r="124" spans="2:63" s="11" customFormat="1" ht="25.9" customHeight="1">
      <c r="B124" s="111"/>
      <c r="D124" s="112" t="s">
        <v>70</v>
      </c>
      <c r="E124" s="113" t="s">
        <v>109</v>
      </c>
      <c r="F124" s="113" t="s">
        <v>110</v>
      </c>
      <c r="J124" s="114">
        <f>BK124</f>
        <v>0</v>
      </c>
      <c r="L124" s="111"/>
      <c r="M124" s="115"/>
      <c r="N124" s="116"/>
      <c r="O124" s="116"/>
      <c r="P124" s="117">
        <f>P125+P137+P139+P144+P148</f>
        <v>65.84101700000001</v>
      </c>
      <c r="Q124" s="116"/>
      <c r="R124" s="117">
        <f>R125+R137+R139+R144+R148</f>
        <v>8.802383599999999</v>
      </c>
      <c r="S124" s="116"/>
      <c r="T124" s="118">
        <f>T125+T137+T139+T144+T148</f>
        <v>0</v>
      </c>
      <c r="AR124" s="112" t="s">
        <v>76</v>
      </c>
      <c r="AT124" s="119" t="s">
        <v>70</v>
      </c>
      <c r="AU124" s="119" t="s">
        <v>71</v>
      </c>
      <c r="AY124" s="112" t="s">
        <v>111</v>
      </c>
      <c r="BK124" s="120">
        <f>BK125+BK137+BK139+BK144+BK148</f>
        <v>0</v>
      </c>
    </row>
    <row r="125" spans="2:63" s="11" customFormat="1" ht="22.9" customHeight="1">
      <c r="B125" s="111"/>
      <c r="D125" s="112" t="s">
        <v>70</v>
      </c>
      <c r="E125" s="121" t="s">
        <v>76</v>
      </c>
      <c r="F125" s="121" t="s">
        <v>112</v>
      </c>
      <c r="J125" s="122">
        <f>BK125</f>
        <v>0</v>
      </c>
      <c r="L125" s="111"/>
      <c r="M125" s="115"/>
      <c r="N125" s="116"/>
      <c r="O125" s="116"/>
      <c r="P125" s="117">
        <f>SUM(P126:P136)</f>
        <v>41.084683000000005</v>
      </c>
      <c r="Q125" s="116"/>
      <c r="R125" s="117">
        <f>SUM(R126:R136)</f>
        <v>0.10807299999999999</v>
      </c>
      <c r="S125" s="116"/>
      <c r="T125" s="118">
        <f>SUM(T126:T136)</f>
        <v>0</v>
      </c>
      <c r="AR125" s="112" t="s">
        <v>76</v>
      </c>
      <c r="AT125" s="119" t="s">
        <v>70</v>
      </c>
      <c r="AU125" s="119" t="s">
        <v>76</v>
      </c>
      <c r="AY125" s="112" t="s">
        <v>111</v>
      </c>
      <c r="BK125" s="120">
        <f>SUM(BK126:BK136)</f>
        <v>0</v>
      </c>
    </row>
    <row r="126" spans="2:65" s="1" customFormat="1" ht="24" customHeight="1">
      <c r="B126" s="123"/>
      <c r="C126" s="124" t="s">
        <v>78</v>
      </c>
      <c r="D126" s="124" t="s">
        <v>113</v>
      </c>
      <c r="E126" s="125" t="s">
        <v>114</v>
      </c>
      <c r="F126" s="126" t="s">
        <v>115</v>
      </c>
      <c r="G126" s="127" t="s">
        <v>116</v>
      </c>
      <c r="H126" s="128">
        <v>21</v>
      </c>
      <c r="I126" s="129"/>
      <c r="J126" s="129">
        <f aca="true" t="shared" si="0" ref="J126:J136">ROUND(I126*H126,2)</f>
        <v>0</v>
      </c>
      <c r="K126" s="126" t="s">
        <v>1</v>
      </c>
      <c r="L126" s="25"/>
      <c r="M126" s="130" t="s">
        <v>1</v>
      </c>
      <c r="N126" s="131" t="s">
        <v>36</v>
      </c>
      <c r="O126" s="132">
        <v>1.666</v>
      </c>
      <c r="P126" s="132">
        <f aca="true" t="shared" si="1" ref="P126:P136">O126*H126</f>
        <v>34.986</v>
      </c>
      <c r="Q126" s="132">
        <v>0</v>
      </c>
      <c r="R126" s="132">
        <f aca="true" t="shared" si="2" ref="R126:R136">Q126*H126</f>
        <v>0</v>
      </c>
      <c r="S126" s="132">
        <v>0</v>
      </c>
      <c r="T126" s="133">
        <f aca="true" t="shared" si="3" ref="T126:T136">S126*H126</f>
        <v>0</v>
      </c>
      <c r="AR126" s="134" t="s">
        <v>117</v>
      </c>
      <c r="AT126" s="134" t="s">
        <v>113</v>
      </c>
      <c r="AU126" s="134" t="s">
        <v>78</v>
      </c>
      <c r="AY126" s="13" t="s">
        <v>111</v>
      </c>
      <c r="BE126" s="135">
        <f aca="true" t="shared" si="4" ref="BE126:BE136">IF(N126="základní",J126,0)</f>
        <v>0</v>
      </c>
      <c r="BF126" s="135">
        <f aca="true" t="shared" si="5" ref="BF126:BF136">IF(N126="snížená",J126,0)</f>
        <v>0</v>
      </c>
      <c r="BG126" s="135">
        <f aca="true" t="shared" si="6" ref="BG126:BG136">IF(N126="zákl. přenesená",J126,0)</f>
        <v>0</v>
      </c>
      <c r="BH126" s="135">
        <f aca="true" t="shared" si="7" ref="BH126:BH136">IF(N126="sníž. přenesená",J126,0)</f>
        <v>0</v>
      </c>
      <c r="BI126" s="135">
        <f aca="true" t="shared" si="8" ref="BI126:BI136">IF(N126="nulová",J126,0)</f>
        <v>0</v>
      </c>
      <c r="BJ126" s="13" t="s">
        <v>76</v>
      </c>
      <c r="BK126" s="135">
        <f aca="true" t="shared" si="9" ref="BK126:BK136">ROUND(I126*H126,2)</f>
        <v>0</v>
      </c>
      <c r="BL126" s="13" t="s">
        <v>117</v>
      </c>
      <c r="BM126" s="134" t="s">
        <v>118</v>
      </c>
    </row>
    <row r="127" spans="2:65" s="1" customFormat="1" ht="24" customHeight="1">
      <c r="B127" s="123"/>
      <c r="C127" s="124" t="s">
        <v>119</v>
      </c>
      <c r="D127" s="124" t="s">
        <v>113</v>
      </c>
      <c r="E127" s="125" t="s">
        <v>120</v>
      </c>
      <c r="F127" s="126" t="s">
        <v>121</v>
      </c>
      <c r="G127" s="127" t="s">
        <v>116</v>
      </c>
      <c r="H127" s="128">
        <v>9.24</v>
      </c>
      <c r="I127" s="129"/>
      <c r="J127" s="129">
        <f t="shared" si="0"/>
        <v>0</v>
      </c>
      <c r="K127" s="126" t="s">
        <v>1</v>
      </c>
      <c r="L127" s="25"/>
      <c r="M127" s="130" t="s">
        <v>1</v>
      </c>
      <c r="N127" s="131" t="s">
        <v>36</v>
      </c>
      <c r="O127" s="132">
        <v>0.368</v>
      </c>
      <c r="P127" s="132">
        <f t="shared" si="1"/>
        <v>3.4003200000000002</v>
      </c>
      <c r="Q127" s="132">
        <v>0</v>
      </c>
      <c r="R127" s="132">
        <f t="shared" si="2"/>
        <v>0</v>
      </c>
      <c r="S127" s="132">
        <v>0</v>
      </c>
      <c r="T127" s="133">
        <f t="shared" si="3"/>
        <v>0</v>
      </c>
      <c r="AR127" s="134" t="s">
        <v>117</v>
      </c>
      <c r="AT127" s="134" t="s">
        <v>113</v>
      </c>
      <c r="AU127" s="134" t="s">
        <v>78</v>
      </c>
      <c r="AY127" s="13" t="s">
        <v>111</v>
      </c>
      <c r="BE127" s="135">
        <f t="shared" si="4"/>
        <v>0</v>
      </c>
      <c r="BF127" s="135">
        <f t="shared" si="5"/>
        <v>0</v>
      </c>
      <c r="BG127" s="135">
        <f t="shared" si="6"/>
        <v>0</v>
      </c>
      <c r="BH127" s="135">
        <f t="shared" si="7"/>
        <v>0</v>
      </c>
      <c r="BI127" s="135">
        <f t="shared" si="8"/>
        <v>0</v>
      </c>
      <c r="BJ127" s="13" t="s">
        <v>76</v>
      </c>
      <c r="BK127" s="135">
        <f t="shared" si="9"/>
        <v>0</v>
      </c>
      <c r="BL127" s="13" t="s">
        <v>117</v>
      </c>
      <c r="BM127" s="134" t="s">
        <v>122</v>
      </c>
    </row>
    <row r="128" spans="2:65" s="1" customFormat="1" ht="60" customHeight="1">
      <c r="B128" s="123"/>
      <c r="C128" s="124" t="s">
        <v>117</v>
      </c>
      <c r="D128" s="124" t="s">
        <v>113</v>
      </c>
      <c r="E128" s="125" t="s">
        <v>123</v>
      </c>
      <c r="F128" s="126" t="s">
        <v>124</v>
      </c>
      <c r="G128" s="127" t="s">
        <v>116</v>
      </c>
      <c r="H128" s="128">
        <v>12.39</v>
      </c>
      <c r="I128" s="129"/>
      <c r="J128" s="129">
        <f t="shared" si="0"/>
        <v>0</v>
      </c>
      <c r="K128" s="126" t="s">
        <v>125</v>
      </c>
      <c r="L128" s="25"/>
      <c r="M128" s="130" t="s">
        <v>1</v>
      </c>
      <c r="N128" s="131" t="s">
        <v>36</v>
      </c>
      <c r="O128" s="132">
        <v>0.083</v>
      </c>
      <c r="P128" s="132">
        <f t="shared" si="1"/>
        <v>1.02837</v>
      </c>
      <c r="Q128" s="132">
        <v>0</v>
      </c>
      <c r="R128" s="132">
        <f t="shared" si="2"/>
        <v>0</v>
      </c>
      <c r="S128" s="132">
        <v>0</v>
      </c>
      <c r="T128" s="133">
        <f t="shared" si="3"/>
        <v>0</v>
      </c>
      <c r="AR128" s="134" t="s">
        <v>117</v>
      </c>
      <c r="AT128" s="134" t="s">
        <v>113</v>
      </c>
      <c r="AU128" s="134" t="s">
        <v>78</v>
      </c>
      <c r="AY128" s="13" t="s">
        <v>111</v>
      </c>
      <c r="BE128" s="135">
        <f t="shared" si="4"/>
        <v>0</v>
      </c>
      <c r="BF128" s="135">
        <f t="shared" si="5"/>
        <v>0</v>
      </c>
      <c r="BG128" s="135">
        <f t="shared" si="6"/>
        <v>0</v>
      </c>
      <c r="BH128" s="135">
        <f t="shared" si="7"/>
        <v>0</v>
      </c>
      <c r="BI128" s="135">
        <f t="shared" si="8"/>
        <v>0</v>
      </c>
      <c r="BJ128" s="13" t="s">
        <v>76</v>
      </c>
      <c r="BK128" s="135">
        <f t="shared" si="9"/>
        <v>0</v>
      </c>
      <c r="BL128" s="13" t="s">
        <v>117</v>
      </c>
      <c r="BM128" s="134" t="s">
        <v>126</v>
      </c>
    </row>
    <row r="129" spans="2:65" s="1" customFormat="1" ht="16.5" customHeight="1">
      <c r="B129" s="123"/>
      <c r="C129" s="124" t="s">
        <v>127</v>
      </c>
      <c r="D129" s="124" t="s">
        <v>113</v>
      </c>
      <c r="E129" s="125" t="s">
        <v>128</v>
      </c>
      <c r="F129" s="126" t="s">
        <v>129</v>
      </c>
      <c r="G129" s="127" t="s">
        <v>116</v>
      </c>
      <c r="H129" s="128">
        <v>12.39</v>
      </c>
      <c r="I129" s="129"/>
      <c r="J129" s="129">
        <f t="shared" si="0"/>
        <v>0</v>
      </c>
      <c r="K129" s="126" t="s">
        <v>125</v>
      </c>
      <c r="L129" s="25"/>
      <c r="M129" s="130" t="s">
        <v>1</v>
      </c>
      <c r="N129" s="131" t="s">
        <v>36</v>
      </c>
      <c r="O129" s="132">
        <v>0.009</v>
      </c>
      <c r="P129" s="132">
        <f t="shared" si="1"/>
        <v>0.11151</v>
      </c>
      <c r="Q129" s="132">
        <v>0</v>
      </c>
      <c r="R129" s="132">
        <f t="shared" si="2"/>
        <v>0</v>
      </c>
      <c r="S129" s="132">
        <v>0</v>
      </c>
      <c r="T129" s="133">
        <f t="shared" si="3"/>
        <v>0</v>
      </c>
      <c r="AR129" s="134" t="s">
        <v>117</v>
      </c>
      <c r="AT129" s="134" t="s">
        <v>113</v>
      </c>
      <c r="AU129" s="134" t="s">
        <v>78</v>
      </c>
      <c r="AY129" s="13" t="s">
        <v>111</v>
      </c>
      <c r="BE129" s="135">
        <f t="shared" si="4"/>
        <v>0</v>
      </c>
      <c r="BF129" s="135">
        <f t="shared" si="5"/>
        <v>0</v>
      </c>
      <c r="BG129" s="135">
        <f t="shared" si="6"/>
        <v>0</v>
      </c>
      <c r="BH129" s="135">
        <f t="shared" si="7"/>
        <v>0</v>
      </c>
      <c r="BI129" s="135">
        <f t="shared" si="8"/>
        <v>0</v>
      </c>
      <c r="BJ129" s="13" t="s">
        <v>76</v>
      </c>
      <c r="BK129" s="135">
        <f t="shared" si="9"/>
        <v>0</v>
      </c>
      <c r="BL129" s="13" t="s">
        <v>117</v>
      </c>
      <c r="BM129" s="134" t="s">
        <v>130</v>
      </c>
    </row>
    <row r="130" spans="2:65" s="1" customFormat="1" ht="24" customHeight="1">
      <c r="B130" s="123"/>
      <c r="C130" s="124" t="s">
        <v>131</v>
      </c>
      <c r="D130" s="124" t="s">
        <v>113</v>
      </c>
      <c r="E130" s="125" t="s">
        <v>132</v>
      </c>
      <c r="F130" s="126" t="s">
        <v>133</v>
      </c>
      <c r="G130" s="127" t="s">
        <v>134</v>
      </c>
      <c r="H130" s="128">
        <v>22.302</v>
      </c>
      <c r="I130" s="129"/>
      <c r="J130" s="129">
        <f t="shared" si="0"/>
        <v>0</v>
      </c>
      <c r="K130" s="126" t="s">
        <v>125</v>
      </c>
      <c r="L130" s="25"/>
      <c r="M130" s="130" t="s">
        <v>1</v>
      </c>
      <c r="N130" s="131" t="s">
        <v>36</v>
      </c>
      <c r="O130" s="132">
        <v>0</v>
      </c>
      <c r="P130" s="132">
        <f t="shared" si="1"/>
        <v>0</v>
      </c>
      <c r="Q130" s="132">
        <v>0</v>
      </c>
      <c r="R130" s="132">
        <f t="shared" si="2"/>
        <v>0</v>
      </c>
      <c r="S130" s="132">
        <v>0</v>
      </c>
      <c r="T130" s="133">
        <f t="shared" si="3"/>
        <v>0</v>
      </c>
      <c r="AR130" s="134" t="s">
        <v>117</v>
      </c>
      <c r="AT130" s="134" t="s">
        <v>113</v>
      </c>
      <c r="AU130" s="134" t="s">
        <v>78</v>
      </c>
      <c r="AY130" s="13" t="s">
        <v>111</v>
      </c>
      <c r="BE130" s="135">
        <f t="shared" si="4"/>
        <v>0</v>
      </c>
      <c r="BF130" s="135">
        <f t="shared" si="5"/>
        <v>0</v>
      </c>
      <c r="BG130" s="135">
        <f t="shared" si="6"/>
        <v>0</v>
      </c>
      <c r="BH130" s="135">
        <f t="shared" si="7"/>
        <v>0</v>
      </c>
      <c r="BI130" s="135">
        <f t="shared" si="8"/>
        <v>0</v>
      </c>
      <c r="BJ130" s="13" t="s">
        <v>76</v>
      </c>
      <c r="BK130" s="135">
        <f t="shared" si="9"/>
        <v>0</v>
      </c>
      <c r="BL130" s="13" t="s">
        <v>117</v>
      </c>
      <c r="BM130" s="134" t="s">
        <v>135</v>
      </c>
    </row>
    <row r="131" spans="2:65" s="1" customFormat="1" ht="24" customHeight="1">
      <c r="B131" s="123"/>
      <c r="C131" s="124" t="s">
        <v>136</v>
      </c>
      <c r="D131" s="124" t="s">
        <v>113</v>
      </c>
      <c r="E131" s="125" t="s">
        <v>137</v>
      </c>
      <c r="F131" s="126" t="s">
        <v>138</v>
      </c>
      <c r="G131" s="127" t="s">
        <v>139</v>
      </c>
      <c r="H131" s="128">
        <v>8.87</v>
      </c>
      <c r="I131" s="129"/>
      <c r="J131" s="129">
        <f t="shared" si="0"/>
        <v>0</v>
      </c>
      <c r="K131" s="126" t="s">
        <v>125</v>
      </c>
      <c r="L131" s="25"/>
      <c r="M131" s="130" t="s">
        <v>1</v>
      </c>
      <c r="N131" s="131" t="s">
        <v>36</v>
      </c>
      <c r="O131" s="132">
        <v>0.058</v>
      </c>
      <c r="P131" s="132">
        <f t="shared" si="1"/>
        <v>0.51446</v>
      </c>
      <c r="Q131" s="132">
        <v>0</v>
      </c>
      <c r="R131" s="132">
        <f t="shared" si="2"/>
        <v>0</v>
      </c>
      <c r="S131" s="132">
        <v>0</v>
      </c>
      <c r="T131" s="133">
        <f t="shared" si="3"/>
        <v>0</v>
      </c>
      <c r="AR131" s="134" t="s">
        <v>117</v>
      </c>
      <c r="AT131" s="134" t="s">
        <v>113</v>
      </c>
      <c r="AU131" s="134" t="s">
        <v>78</v>
      </c>
      <c r="AY131" s="13" t="s">
        <v>111</v>
      </c>
      <c r="BE131" s="135">
        <f t="shared" si="4"/>
        <v>0</v>
      </c>
      <c r="BF131" s="135">
        <f t="shared" si="5"/>
        <v>0</v>
      </c>
      <c r="BG131" s="135">
        <f t="shared" si="6"/>
        <v>0</v>
      </c>
      <c r="BH131" s="135">
        <f t="shared" si="7"/>
        <v>0</v>
      </c>
      <c r="BI131" s="135">
        <f t="shared" si="8"/>
        <v>0</v>
      </c>
      <c r="BJ131" s="13" t="s">
        <v>76</v>
      </c>
      <c r="BK131" s="135">
        <f t="shared" si="9"/>
        <v>0</v>
      </c>
      <c r="BL131" s="13" t="s">
        <v>117</v>
      </c>
      <c r="BM131" s="134" t="s">
        <v>140</v>
      </c>
    </row>
    <row r="132" spans="2:65" s="1" customFormat="1" ht="16.5" customHeight="1">
      <c r="B132" s="123"/>
      <c r="C132" s="136" t="s">
        <v>141</v>
      </c>
      <c r="D132" s="136" t="s">
        <v>142</v>
      </c>
      <c r="E132" s="137" t="s">
        <v>143</v>
      </c>
      <c r="F132" s="138" t="s">
        <v>144</v>
      </c>
      <c r="G132" s="139" t="s">
        <v>145</v>
      </c>
      <c r="H132" s="140">
        <v>0.133</v>
      </c>
      <c r="I132" s="141"/>
      <c r="J132" s="141">
        <f t="shared" si="0"/>
        <v>0</v>
      </c>
      <c r="K132" s="138" t="s">
        <v>125</v>
      </c>
      <c r="L132" s="142"/>
      <c r="M132" s="143" t="s">
        <v>1</v>
      </c>
      <c r="N132" s="144" t="s">
        <v>36</v>
      </c>
      <c r="O132" s="132">
        <v>0</v>
      </c>
      <c r="P132" s="132">
        <f t="shared" si="1"/>
        <v>0</v>
      </c>
      <c r="Q132" s="132">
        <v>0.001</v>
      </c>
      <c r="R132" s="132">
        <f t="shared" si="2"/>
        <v>0.000133</v>
      </c>
      <c r="S132" s="132">
        <v>0</v>
      </c>
      <c r="T132" s="133">
        <f t="shared" si="3"/>
        <v>0</v>
      </c>
      <c r="AR132" s="134" t="s">
        <v>141</v>
      </c>
      <c r="AT132" s="134" t="s">
        <v>142</v>
      </c>
      <c r="AU132" s="134" t="s">
        <v>78</v>
      </c>
      <c r="AY132" s="13" t="s">
        <v>111</v>
      </c>
      <c r="BE132" s="135">
        <f t="shared" si="4"/>
        <v>0</v>
      </c>
      <c r="BF132" s="135">
        <f t="shared" si="5"/>
        <v>0</v>
      </c>
      <c r="BG132" s="135">
        <f t="shared" si="6"/>
        <v>0</v>
      </c>
      <c r="BH132" s="135">
        <f t="shared" si="7"/>
        <v>0</v>
      </c>
      <c r="BI132" s="135">
        <f t="shared" si="8"/>
        <v>0</v>
      </c>
      <c r="BJ132" s="13" t="s">
        <v>76</v>
      </c>
      <c r="BK132" s="135">
        <f t="shared" si="9"/>
        <v>0</v>
      </c>
      <c r="BL132" s="13" t="s">
        <v>117</v>
      </c>
      <c r="BM132" s="134" t="s">
        <v>146</v>
      </c>
    </row>
    <row r="133" spans="2:65" s="1" customFormat="1" ht="24" customHeight="1">
      <c r="B133" s="123"/>
      <c r="C133" s="124" t="s">
        <v>147</v>
      </c>
      <c r="D133" s="124" t="s">
        <v>113</v>
      </c>
      <c r="E133" s="125" t="s">
        <v>148</v>
      </c>
      <c r="F133" s="126" t="s">
        <v>149</v>
      </c>
      <c r="G133" s="127" t="s">
        <v>139</v>
      </c>
      <c r="H133" s="128">
        <v>28.97</v>
      </c>
      <c r="I133" s="129"/>
      <c r="J133" s="129">
        <f t="shared" si="0"/>
        <v>0</v>
      </c>
      <c r="K133" s="126" t="s">
        <v>1</v>
      </c>
      <c r="L133" s="25"/>
      <c r="M133" s="130" t="s">
        <v>1</v>
      </c>
      <c r="N133" s="131" t="s">
        <v>36</v>
      </c>
      <c r="O133" s="132">
        <v>0.018</v>
      </c>
      <c r="P133" s="132">
        <f t="shared" si="1"/>
        <v>0.5214599999999999</v>
      </c>
      <c r="Q133" s="132">
        <v>0</v>
      </c>
      <c r="R133" s="132">
        <f t="shared" si="2"/>
        <v>0</v>
      </c>
      <c r="S133" s="132">
        <v>0</v>
      </c>
      <c r="T133" s="133">
        <f t="shared" si="3"/>
        <v>0</v>
      </c>
      <c r="AR133" s="134" t="s">
        <v>117</v>
      </c>
      <c r="AT133" s="134" t="s">
        <v>113</v>
      </c>
      <c r="AU133" s="134" t="s">
        <v>78</v>
      </c>
      <c r="AY133" s="13" t="s">
        <v>111</v>
      </c>
      <c r="BE133" s="135">
        <f t="shared" si="4"/>
        <v>0</v>
      </c>
      <c r="BF133" s="135">
        <f t="shared" si="5"/>
        <v>0</v>
      </c>
      <c r="BG133" s="135">
        <f t="shared" si="6"/>
        <v>0</v>
      </c>
      <c r="BH133" s="135">
        <f t="shared" si="7"/>
        <v>0</v>
      </c>
      <c r="BI133" s="135">
        <f t="shared" si="8"/>
        <v>0</v>
      </c>
      <c r="BJ133" s="13" t="s">
        <v>76</v>
      </c>
      <c r="BK133" s="135">
        <f t="shared" si="9"/>
        <v>0</v>
      </c>
      <c r="BL133" s="13" t="s">
        <v>117</v>
      </c>
      <c r="BM133" s="134" t="s">
        <v>150</v>
      </c>
    </row>
    <row r="134" spans="2:65" s="1" customFormat="1" ht="24" customHeight="1">
      <c r="B134" s="123"/>
      <c r="C134" s="124" t="s">
        <v>151</v>
      </c>
      <c r="D134" s="124" t="s">
        <v>113</v>
      </c>
      <c r="E134" s="125" t="s">
        <v>152</v>
      </c>
      <c r="F134" s="126" t="s">
        <v>153</v>
      </c>
      <c r="G134" s="127" t="s">
        <v>139</v>
      </c>
      <c r="H134" s="128">
        <v>8.87</v>
      </c>
      <c r="I134" s="129"/>
      <c r="J134" s="129">
        <f t="shared" si="0"/>
        <v>0</v>
      </c>
      <c r="K134" s="126" t="s">
        <v>125</v>
      </c>
      <c r="L134" s="25"/>
      <c r="M134" s="130" t="s">
        <v>1</v>
      </c>
      <c r="N134" s="131" t="s">
        <v>36</v>
      </c>
      <c r="O134" s="132">
        <v>0.055</v>
      </c>
      <c r="P134" s="132">
        <f t="shared" si="1"/>
        <v>0.48784999999999995</v>
      </c>
      <c r="Q134" s="132">
        <v>0</v>
      </c>
      <c r="R134" s="132">
        <f t="shared" si="2"/>
        <v>0</v>
      </c>
      <c r="S134" s="132">
        <v>0</v>
      </c>
      <c r="T134" s="133">
        <f t="shared" si="3"/>
        <v>0</v>
      </c>
      <c r="AR134" s="134" t="s">
        <v>117</v>
      </c>
      <c r="AT134" s="134" t="s">
        <v>113</v>
      </c>
      <c r="AU134" s="134" t="s">
        <v>78</v>
      </c>
      <c r="AY134" s="13" t="s">
        <v>111</v>
      </c>
      <c r="BE134" s="135">
        <f t="shared" si="4"/>
        <v>0</v>
      </c>
      <c r="BF134" s="135">
        <f t="shared" si="5"/>
        <v>0</v>
      </c>
      <c r="BG134" s="135">
        <f t="shared" si="6"/>
        <v>0</v>
      </c>
      <c r="BH134" s="135">
        <f t="shared" si="7"/>
        <v>0</v>
      </c>
      <c r="BI134" s="135">
        <f t="shared" si="8"/>
        <v>0</v>
      </c>
      <c r="BJ134" s="13" t="s">
        <v>76</v>
      </c>
      <c r="BK134" s="135">
        <f t="shared" si="9"/>
        <v>0</v>
      </c>
      <c r="BL134" s="13" t="s">
        <v>117</v>
      </c>
      <c r="BM134" s="134" t="s">
        <v>154</v>
      </c>
    </row>
    <row r="135" spans="2:65" s="1" customFormat="1" ht="16.5" customHeight="1">
      <c r="B135" s="123"/>
      <c r="C135" s="136" t="s">
        <v>155</v>
      </c>
      <c r="D135" s="136" t="s">
        <v>142</v>
      </c>
      <c r="E135" s="137" t="s">
        <v>156</v>
      </c>
      <c r="F135" s="138" t="s">
        <v>157</v>
      </c>
      <c r="G135" s="139" t="s">
        <v>116</v>
      </c>
      <c r="H135" s="140">
        <v>0.514</v>
      </c>
      <c r="I135" s="141"/>
      <c r="J135" s="141">
        <f t="shared" si="0"/>
        <v>0</v>
      </c>
      <c r="K135" s="138" t="s">
        <v>125</v>
      </c>
      <c r="L135" s="142"/>
      <c r="M135" s="143" t="s">
        <v>1</v>
      </c>
      <c r="N135" s="144" t="s">
        <v>36</v>
      </c>
      <c r="O135" s="132">
        <v>0</v>
      </c>
      <c r="P135" s="132">
        <f t="shared" si="1"/>
        <v>0</v>
      </c>
      <c r="Q135" s="132">
        <v>0.21</v>
      </c>
      <c r="R135" s="132">
        <f t="shared" si="2"/>
        <v>0.10794</v>
      </c>
      <c r="S135" s="132">
        <v>0</v>
      </c>
      <c r="T135" s="133">
        <f t="shared" si="3"/>
        <v>0</v>
      </c>
      <c r="AR135" s="134" t="s">
        <v>141</v>
      </c>
      <c r="AT135" s="134" t="s">
        <v>142</v>
      </c>
      <c r="AU135" s="134" t="s">
        <v>78</v>
      </c>
      <c r="AY135" s="13" t="s">
        <v>111</v>
      </c>
      <c r="BE135" s="135">
        <f t="shared" si="4"/>
        <v>0</v>
      </c>
      <c r="BF135" s="135">
        <f t="shared" si="5"/>
        <v>0</v>
      </c>
      <c r="BG135" s="135">
        <f t="shared" si="6"/>
        <v>0</v>
      </c>
      <c r="BH135" s="135">
        <f t="shared" si="7"/>
        <v>0</v>
      </c>
      <c r="BI135" s="135">
        <f t="shared" si="8"/>
        <v>0</v>
      </c>
      <c r="BJ135" s="13" t="s">
        <v>76</v>
      </c>
      <c r="BK135" s="135">
        <f t="shared" si="9"/>
        <v>0</v>
      </c>
      <c r="BL135" s="13" t="s">
        <v>117</v>
      </c>
      <c r="BM135" s="134" t="s">
        <v>158</v>
      </c>
    </row>
    <row r="136" spans="2:65" s="1" customFormat="1" ht="16.5" customHeight="1">
      <c r="B136" s="123"/>
      <c r="C136" s="124" t="s">
        <v>159</v>
      </c>
      <c r="D136" s="124" t="s">
        <v>113</v>
      </c>
      <c r="E136" s="125" t="s">
        <v>160</v>
      </c>
      <c r="F136" s="126" t="s">
        <v>161</v>
      </c>
      <c r="G136" s="127" t="s">
        <v>116</v>
      </c>
      <c r="H136" s="128">
        <v>0.133</v>
      </c>
      <c r="I136" s="129"/>
      <c r="J136" s="129">
        <f t="shared" si="0"/>
        <v>0</v>
      </c>
      <c r="K136" s="126" t="s">
        <v>125</v>
      </c>
      <c r="L136" s="25"/>
      <c r="M136" s="130" t="s">
        <v>1</v>
      </c>
      <c r="N136" s="131" t="s">
        <v>36</v>
      </c>
      <c r="O136" s="132">
        <v>0.261</v>
      </c>
      <c r="P136" s="132">
        <f t="shared" si="1"/>
        <v>0.034713</v>
      </c>
      <c r="Q136" s="132">
        <v>0</v>
      </c>
      <c r="R136" s="132">
        <f t="shared" si="2"/>
        <v>0</v>
      </c>
      <c r="S136" s="132">
        <v>0</v>
      </c>
      <c r="T136" s="133">
        <f t="shared" si="3"/>
        <v>0</v>
      </c>
      <c r="AR136" s="134" t="s">
        <v>117</v>
      </c>
      <c r="AT136" s="134" t="s">
        <v>113</v>
      </c>
      <c r="AU136" s="134" t="s">
        <v>78</v>
      </c>
      <c r="AY136" s="13" t="s">
        <v>111</v>
      </c>
      <c r="BE136" s="135">
        <f t="shared" si="4"/>
        <v>0</v>
      </c>
      <c r="BF136" s="135">
        <f t="shared" si="5"/>
        <v>0</v>
      </c>
      <c r="BG136" s="135">
        <f t="shared" si="6"/>
        <v>0</v>
      </c>
      <c r="BH136" s="135">
        <f t="shared" si="7"/>
        <v>0</v>
      </c>
      <c r="BI136" s="135">
        <f t="shared" si="8"/>
        <v>0</v>
      </c>
      <c r="BJ136" s="13" t="s">
        <v>76</v>
      </c>
      <c r="BK136" s="135">
        <f t="shared" si="9"/>
        <v>0</v>
      </c>
      <c r="BL136" s="13" t="s">
        <v>117</v>
      </c>
      <c r="BM136" s="134" t="s">
        <v>162</v>
      </c>
    </row>
    <row r="137" spans="2:63" s="11" customFormat="1" ht="22.9" customHeight="1">
      <c r="B137" s="111"/>
      <c r="D137" s="112" t="s">
        <v>70</v>
      </c>
      <c r="E137" s="121" t="s">
        <v>78</v>
      </c>
      <c r="F137" s="121" t="s">
        <v>163</v>
      </c>
      <c r="J137" s="122">
        <f>BK137</f>
        <v>0</v>
      </c>
      <c r="L137" s="111"/>
      <c r="M137" s="115"/>
      <c r="N137" s="116"/>
      <c r="O137" s="116"/>
      <c r="P137" s="117">
        <f>P138</f>
        <v>0.94</v>
      </c>
      <c r="Q137" s="116"/>
      <c r="R137" s="117">
        <f>R138</f>
        <v>0.67489</v>
      </c>
      <c r="S137" s="116"/>
      <c r="T137" s="118">
        <f>T138</f>
        <v>0</v>
      </c>
      <c r="AR137" s="112" t="s">
        <v>76</v>
      </c>
      <c r="AT137" s="119" t="s">
        <v>70</v>
      </c>
      <c r="AU137" s="119" t="s">
        <v>76</v>
      </c>
      <c r="AY137" s="112" t="s">
        <v>111</v>
      </c>
      <c r="BK137" s="120">
        <f>BK138</f>
        <v>0</v>
      </c>
    </row>
    <row r="138" spans="2:65" s="1" customFormat="1" ht="36" customHeight="1">
      <c r="B138" s="123"/>
      <c r="C138" s="124" t="s">
        <v>164</v>
      </c>
      <c r="D138" s="124" t="s">
        <v>113</v>
      </c>
      <c r="E138" s="125" t="s">
        <v>165</v>
      </c>
      <c r="F138" s="126" t="s">
        <v>166</v>
      </c>
      <c r="G138" s="127" t="s">
        <v>139</v>
      </c>
      <c r="H138" s="128">
        <v>1</v>
      </c>
      <c r="I138" s="129"/>
      <c r="J138" s="129">
        <f>ROUND(I138*H138,2)</f>
        <v>0</v>
      </c>
      <c r="K138" s="126" t="s">
        <v>125</v>
      </c>
      <c r="L138" s="25"/>
      <c r="M138" s="130" t="s">
        <v>1</v>
      </c>
      <c r="N138" s="131" t="s">
        <v>36</v>
      </c>
      <c r="O138" s="132">
        <v>0.94</v>
      </c>
      <c r="P138" s="132">
        <f>O138*H138</f>
        <v>0.94</v>
      </c>
      <c r="Q138" s="132">
        <v>0.67489</v>
      </c>
      <c r="R138" s="132">
        <f>Q138*H138</f>
        <v>0.67489</v>
      </c>
      <c r="S138" s="132">
        <v>0</v>
      </c>
      <c r="T138" s="133">
        <f>S138*H138</f>
        <v>0</v>
      </c>
      <c r="AR138" s="134" t="s">
        <v>117</v>
      </c>
      <c r="AT138" s="134" t="s">
        <v>113</v>
      </c>
      <c r="AU138" s="134" t="s">
        <v>78</v>
      </c>
      <c r="AY138" s="13" t="s">
        <v>111</v>
      </c>
      <c r="BE138" s="135">
        <f>IF(N138="základní",J138,0)</f>
        <v>0</v>
      </c>
      <c r="BF138" s="135">
        <f>IF(N138="snížená",J138,0)</f>
        <v>0</v>
      </c>
      <c r="BG138" s="135">
        <f>IF(N138="zákl. přenesená",J138,0)</f>
        <v>0</v>
      </c>
      <c r="BH138" s="135">
        <f>IF(N138="sníž. přenesená",J138,0)</f>
        <v>0</v>
      </c>
      <c r="BI138" s="135">
        <f>IF(N138="nulová",J138,0)</f>
        <v>0</v>
      </c>
      <c r="BJ138" s="13" t="s">
        <v>76</v>
      </c>
      <c r="BK138" s="135">
        <f>ROUND(I138*H138,2)</f>
        <v>0</v>
      </c>
      <c r="BL138" s="13" t="s">
        <v>117</v>
      </c>
      <c r="BM138" s="134" t="s">
        <v>167</v>
      </c>
    </row>
    <row r="139" spans="2:63" s="11" customFormat="1" ht="22.9" customHeight="1">
      <c r="B139" s="111"/>
      <c r="D139" s="112" t="s">
        <v>70</v>
      </c>
      <c r="E139" s="121" t="s">
        <v>131</v>
      </c>
      <c r="F139" s="121" t="s">
        <v>168</v>
      </c>
      <c r="J139" s="122">
        <f>BK139</f>
        <v>0</v>
      </c>
      <c r="L139" s="111"/>
      <c r="M139" s="115"/>
      <c r="N139" s="116"/>
      <c r="O139" s="116"/>
      <c r="P139" s="117">
        <f>SUM(P140:P143)</f>
        <v>15.557400000000001</v>
      </c>
      <c r="Q139" s="116"/>
      <c r="R139" s="117">
        <f>SUM(R140:R143)</f>
        <v>4.405518</v>
      </c>
      <c r="S139" s="116"/>
      <c r="T139" s="118">
        <f>SUM(T140:T143)</f>
        <v>0</v>
      </c>
      <c r="AR139" s="112" t="s">
        <v>76</v>
      </c>
      <c r="AT139" s="119" t="s">
        <v>70</v>
      </c>
      <c r="AU139" s="119" t="s">
        <v>76</v>
      </c>
      <c r="AY139" s="112" t="s">
        <v>111</v>
      </c>
      <c r="BK139" s="120">
        <f>SUM(BK140:BK143)</f>
        <v>0</v>
      </c>
    </row>
    <row r="140" spans="2:65" s="1" customFormat="1" ht="16.5" customHeight="1">
      <c r="B140" s="123"/>
      <c r="C140" s="124" t="s">
        <v>169</v>
      </c>
      <c r="D140" s="124" t="s">
        <v>113</v>
      </c>
      <c r="E140" s="125" t="s">
        <v>170</v>
      </c>
      <c r="F140" s="126" t="s">
        <v>171</v>
      </c>
      <c r="G140" s="127" t="s">
        <v>139</v>
      </c>
      <c r="H140" s="128">
        <v>20.1</v>
      </c>
      <c r="I140" s="129"/>
      <c r="J140" s="129">
        <f>ROUND(I140*H140,2)</f>
        <v>0</v>
      </c>
      <c r="K140" s="126" t="s">
        <v>125</v>
      </c>
      <c r="L140" s="25"/>
      <c r="M140" s="130" t="s">
        <v>1</v>
      </c>
      <c r="N140" s="131" t="s">
        <v>36</v>
      </c>
      <c r="O140" s="132">
        <v>0.023</v>
      </c>
      <c r="P140" s="132">
        <f>O140*H140</f>
        <v>0.46230000000000004</v>
      </c>
      <c r="Q140" s="132">
        <v>0</v>
      </c>
      <c r="R140" s="132">
        <f>Q140*H140</f>
        <v>0</v>
      </c>
      <c r="S140" s="132">
        <v>0</v>
      </c>
      <c r="T140" s="133">
        <f>S140*H140</f>
        <v>0</v>
      </c>
      <c r="AR140" s="134" t="s">
        <v>117</v>
      </c>
      <c r="AT140" s="134" t="s">
        <v>113</v>
      </c>
      <c r="AU140" s="134" t="s">
        <v>78</v>
      </c>
      <c r="AY140" s="13" t="s">
        <v>111</v>
      </c>
      <c r="BE140" s="135">
        <f>IF(N140="základní",J140,0)</f>
        <v>0</v>
      </c>
      <c r="BF140" s="135">
        <f>IF(N140="snížená",J140,0)</f>
        <v>0</v>
      </c>
      <c r="BG140" s="135">
        <f>IF(N140="zákl. přenesená",J140,0)</f>
        <v>0</v>
      </c>
      <c r="BH140" s="135">
        <f>IF(N140="sníž. přenesená",J140,0)</f>
        <v>0</v>
      </c>
      <c r="BI140" s="135">
        <f>IF(N140="nulová",J140,0)</f>
        <v>0</v>
      </c>
      <c r="BJ140" s="13" t="s">
        <v>76</v>
      </c>
      <c r="BK140" s="135">
        <f>ROUND(I140*H140,2)</f>
        <v>0</v>
      </c>
      <c r="BL140" s="13" t="s">
        <v>117</v>
      </c>
      <c r="BM140" s="134" t="s">
        <v>172</v>
      </c>
    </row>
    <row r="141" spans="2:65" s="1" customFormat="1" ht="16.5" customHeight="1">
      <c r="B141" s="123"/>
      <c r="C141" s="124" t="s">
        <v>173</v>
      </c>
      <c r="D141" s="124" t="s">
        <v>113</v>
      </c>
      <c r="E141" s="125" t="s">
        <v>174</v>
      </c>
      <c r="F141" s="126" t="s">
        <v>175</v>
      </c>
      <c r="G141" s="127" t="s">
        <v>139</v>
      </c>
      <c r="H141" s="128">
        <v>20.1</v>
      </c>
      <c r="I141" s="129"/>
      <c r="J141" s="129">
        <f>ROUND(I141*H141,2)</f>
        <v>0</v>
      </c>
      <c r="K141" s="126" t="s">
        <v>125</v>
      </c>
      <c r="L141" s="25"/>
      <c r="M141" s="130" t="s">
        <v>1</v>
      </c>
      <c r="N141" s="131" t="s">
        <v>36</v>
      </c>
      <c r="O141" s="132">
        <v>0.031</v>
      </c>
      <c r="P141" s="132">
        <f>O141*H141</f>
        <v>0.6231</v>
      </c>
      <c r="Q141" s="132">
        <v>0</v>
      </c>
      <c r="R141" s="132">
        <f>Q141*H141</f>
        <v>0</v>
      </c>
      <c r="S141" s="132">
        <v>0</v>
      </c>
      <c r="T141" s="133">
        <f>S141*H141</f>
        <v>0</v>
      </c>
      <c r="AR141" s="134" t="s">
        <v>117</v>
      </c>
      <c r="AT141" s="134" t="s">
        <v>113</v>
      </c>
      <c r="AU141" s="134" t="s">
        <v>78</v>
      </c>
      <c r="AY141" s="13" t="s">
        <v>111</v>
      </c>
      <c r="BE141" s="135">
        <f>IF(N141="základní",J141,0)</f>
        <v>0</v>
      </c>
      <c r="BF141" s="135">
        <f>IF(N141="snížená",J141,0)</f>
        <v>0</v>
      </c>
      <c r="BG141" s="135">
        <f>IF(N141="zákl. přenesená",J141,0)</f>
        <v>0</v>
      </c>
      <c r="BH141" s="135">
        <f>IF(N141="sníž. přenesená",J141,0)</f>
        <v>0</v>
      </c>
      <c r="BI141" s="135">
        <f>IF(N141="nulová",J141,0)</f>
        <v>0</v>
      </c>
      <c r="BJ141" s="13" t="s">
        <v>76</v>
      </c>
      <c r="BK141" s="135">
        <f>ROUND(I141*H141,2)</f>
        <v>0</v>
      </c>
      <c r="BL141" s="13" t="s">
        <v>117</v>
      </c>
      <c r="BM141" s="134" t="s">
        <v>176</v>
      </c>
    </row>
    <row r="142" spans="2:65" s="1" customFormat="1" ht="24" customHeight="1">
      <c r="B142" s="123"/>
      <c r="C142" s="124" t="s">
        <v>177</v>
      </c>
      <c r="D142" s="124" t="s">
        <v>113</v>
      </c>
      <c r="E142" s="125" t="s">
        <v>178</v>
      </c>
      <c r="F142" s="126" t="s">
        <v>179</v>
      </c>
      <c r="G142" s="127" t="s">
        <v>139</v>
      </c>
      <c r="H142" s="128">
        <v>20.1</v>
      </c>
      <c r="I142" s="129"/>
      <c r="J142" s="129">
        <f>ROUND(I142*H142,2)</f>
        <v>0</v>
      </c>
      <c r="K142" s="126" t="s">
        <v>125</v>
      </c>
      <c r="L142" s="25"/>
      <c r="M142" s="130" t="s">
        <v>1</v>
      </c>
      <c r="N142" s="131" t="s">
        <v>36</v>
      </c>
      <c r="O142" s="132">
        <v>0.72</v>
      </c>
      <c r="P142" s="132">
        <f>O142*H142</f>
        <v>14.472000000000001</v>
      </c>
      <c r="Q142" s="132">
        <v>0.08425</v>
      </c>
      <c r="R142" s="132">
        <f>Q142*H142</f>
        <v>1.6934250000000002</v>
      </c>
      <c r="S142" s="132">
        <v>0</v>
      </c>
      <c r="T142" s="133">
        <f>S142*H142</f>
        <v>0</v>
      </c>
      <c r="AR142" s="134" t="s">
        <v>117</v>
      </c>
      <c r="AT142" s="134" t="s">
        <v>113</v>
      </c>
      <c r="AU142" s="134" t="s">
        <v>78</v>
      </c>
      <c r="AY142" s="13" t="s">
        <v>111</v>
      </c>
      <c r="BE142" s="135">
        <f>IF(N142="základní",J142,0)</f>
        <v>0</v>
      </c>
      <c r="BF142" s="135">
        <f>IF(N142="snížená",J142,0)</f>
        <v>0</v>
      </c>
      <c r="BG142" s="135">
        <f>IF(N142="zákl. přenesená",J142,0)</f>
        <v>0</v>
      </c>
      <c r="BH142" s="135">
        <f>IF(N142="sníž. přenesená",J142,0)</f>
        <v>0</v>
      </c>
      <c r="BI142" s="135">
        <f>IF(N142="nulová",J142,0)</f>
        <v>0</v>
      </c>
      <c r="BJ142" s="13" t="s">
        <v>76</v>
      </c>
      <c r="BK142" s="135">
        <f>ROUND(I142*H142,2)</f>
        <v>0</v>
      </c>
      <c r="BL142" s="13" t="s">
        <v>117</v>
      </c>
      <c r="BM142" s="134" t="s">
        <v>180</v>
      </c>
    </row>
    <row r="143" spans="2:65" s="1" customFormat="1" ht="16.5" customHeight="1">
      <c r="B143" s="123"/>
      <c r="C143" s="136" t="s">
        <v>181</v>
      </c>
      <c r="D143" s="136" t="s">
        <v>142</v>
      </c>
      <c r="E143" s="137" t="s">
        <v>182</v>
      </c>
      <c r="F143" s="138" t="s">
        <v>183</v>
      </c>
      <c r="G143" s="139" t="s">
        <v>139</v>
      </c>
      <c r="H143" s="140">
        <v>20.703</v>
      </c>
      <c r="I143" s="141"/>
      <c r="J143" s="141">
        <f>ROUND(I143*H143,2)</f>
        <v>0</v>
      </c>
      <c r="K143" s="138" t="s">
        <v>125</v>
      </c>
      <c r="L143" s="142"/>
      <c r="M143" s="143" t="s">
        <v>1</v>
      </c>
      <c r="N143" s="144" t="s">
        <v>36</v>
      </c>
      <c r="O143" s="132">
        <v>0</v>
      </c>
      <c r="P143" s="132">
        <f>O143*H143</f>
        <v>0</v>
      </c>
      <c r="Q143" s="132">
        <v>0.131</v>
      </c>
      <c r="R143" s="132">
        <f>Q143*H143</f>
        <v>2.712093</v>
      </c>
      <c r="S143" s="132">
        <v>0</v>
      </c>
      <c r="T143" s="133">
        <f>S143*H143</f>
        <v>0</v>
      </c>
      <c r="AR143" s="134" t="s">
        <v>141</v>
      </c>
      <c r="AT143" s="134" t="s">
        <v>142</v>
      </c>
      <c r="AU143" s="134" t="s">
        <v>78</v>
      </c>
      <c r="AY143" s="13" t="s">
        <v>111</v>
      </c>
      <c r="BE143" s="135">
        <f>IF(N143="základní",J143,0)</f>
        <v>0</v>
      </c>
      <c r="BF143" s="135">
        <f>IF(N143="snížená",J143,0)</f>
        <v>0</v>
      </c>
      <c r="BG143" s="135">
        <f>IF(N143="zákl. přenesená",J143,0)</f>
        <v>0</v>
      </c>
      <c r="BH143" s="135">
        <f>IF(N143="sníž. přenesená",J143,0)</f>
        <v>0</v>
      </c>
      <c r="BI143" s="135">
        <f>IF(N143="nulová",J143,0)</f>
        <v>0</v>
      </c>
      <c r="BJ143" s="13" t="s">
        <v>76</v>
      </c>
      <c r="BK143" s="135">
        <f>ROUND(I143*H143,2)</f>
        <v>0</v>
      </c>
      <c r="BL143" s="13" t="s">
        <v>117</v>
      </c>
      <c r="BM143" s="134" t="s">
        <v>184</v>
      </c>
    </row>
    <row r="144" spans="2:63" s="11" customFormat="1" ht="22.9" customHeight="1">
      <c r="B144" s="111"/>
      <c r="D144" s="112" t="s">
        <v>70</v>
      </c>
      <c r="E144" s="121" t="s">
        <v>147</v>
      </c>
      <c r="F144" s="121" t="s">
        <v>185</v>
      </c>
      <c r="J144" s="122">
        <f>BK144</f>
        <v>0</v>
      </c>
      <c r="L144" s="111"/>
      <c r="M144" s="115"/>
      <c r="N144" s="116"/>
      <c r="O144" s="116"/>
      <c r="P144" s="117">
        <f>SUM(P145:P147)</f>
        <v>4.764539999999999</v>
      </c>
      <c r="Q144" s="116"/>
      <c r="R144" s="117">
        <f>SUM(R145:R147)</f>
        <v>3.6139026</v>
      </c>
      <c r="S144" s="116"/>
      <c r="T144" s="118">
        <f>SUM(T145:T147)</f>
        <v>0</v>
      </c>
      <c r="AR144" s="112" t="s">
        <v>76</v>
      </c>
      <c r="AT144" s="119" t="s">
        <v>70</v>
      </c>
      <c r="AU144" s="119" t="s">
        <v>76</v>
      </c>
      <c r="AY144" s="112" t="s">
        <v>111</v>
      </c>
      <c r="BK144" s="120">
        <f>SUM(BK145:BK147)</f>
        <v>0</v>
      </c>
    </row>
    <row r="145" spans="2:65" s="1" customFormat="1" ht="16.5" customHeight="1">
      <c r="B145" s="123"/>
      <c r="C145" s="124" t="s">
        <v>186</v>
      </c>
      <c r="D145" s="124" t="s">
        <v>113</v>
      </c>
      <c r="E145" s="125" t="s">
        <v>187</v>
      </c>
      <c r="F145" s="126" t="s">
        <v>188</v>
      </c>
      <c r="G145" s="127" t="s">
        <v>189</v>
      </c>
      <c r="H145" s="128">
        <v>1</v>
      </c>
      <c r="I145" s="129"/>
      <c r="J145" s="129">
        <f>ROUND(I145*H145,2)</f>
        <v>0</v>
      </c>
      <c r="K145" s="126" t="s">
        <v>1</v>
      </c>
      <c r="L145" s="25"/>
      <c r="M145" s="130" t="s">
        <v>1</v>
      </c>
      <c r="N145" s="131" t="s">
        <v>36</v>
      </c>
      <c r="O145" s="132">
        <v>0.228</v>
      </c>
      <c r="P145" s="132">
        <f>O145*H145</f>
        <v>0.228</v>
      </c>
      <c r="Q145" s="132">
        <v>0.04008</v>
      </c>
      <c r="R145" s="132">
        <f>Q145*H145</f>
        <v>0.04008</v>
      </c>
      <c r="S145" s="132">
        <v>0</v>
      </c>
      <c r="T145" s="133">
        <f>S145*H145</f>
        <v>0</v>
      </c>
      <c r="AR145" s="134" t="s">
        <v>117</v>
      </c>
      <c r="AT145" s="134" t="s">
        <v>113</v>
      </c>
      <c r="AU145" s="134" t="s">
        <v>78</v>
      </c>
      <c r="AY145" s="13" t="s">
        <v>111</v>
      </c>
      <c r="BE145" s="135">
        <f>IF(N145="základní",J145,0)</f>
        <v>0</v>
      </c>
      <c r="BF145" s="135">
        <f>IF(N145="snížená",J145,0)</f>
        <v>0</v>
      </c>
      <c r="BG145" s="135">
        <f>IF(N145="zákl. přenesená",J145,0)</f>
        <v>0</v>
      </c>
      <c r="BH145" s="135">
        <f>IF(N145="sníž. přenesená",J145,0)</f>
        <v>0</v>
      </c>
      <c r="BI145" s="135">
        <f>IF(N145="nulová",J145,0)</f>
        <v>0</v>
      </c>
      <c r="BJ145" s="13" t="s">
        <v>76</v>
      </c>
      <c r="BK145" s="135">
        <f>ROUND(I145*H145,2)</f>
        <v>0</v>
      </c>
      <c r="BL145" s="13" t="s">
        <v>117</v>
      </c>
      <c r="BM145" s="134" t="s">
        <v>190</v>
      </c>
    </row>
    <row r="146" spans="2:65" s="1" customFormat="1" ht="24" customHeight="1">
      <c r="B146" s="123"/>
      <c r="C146" s="124" t="s">
        <v>191</v>
      </c>
      <c r="D146" s="124" t="s">
        <v>113</v>
      </c>
      <c r="E146" s="125" t="s">
        <v>192</v>
      </c>
      <c r="F146" s="126" t="s">
        <v>193</v>
      </c>
      <c r="G146" s="127" t="s">
        <v>194</v>
      </c>
      <c r="H146" s="128">
        <v>16.74</v>
      </c>
      <c r="I146" s="129"/>
      <c r="J146" s="129">
        <f>ROUND(I146*H146,2)</f>
        <v>0</v>
      </c>
      <c r="K146" s="126" t="s">
        <v>125</v>
      </c>
      <c r="L146" s="25"/>
      <c r="M146" s="130" t="s">
        <v>1</v>
      </c>
      <c r="N146" s="131" t="s">
        <v>36</v>
      </c>
      <c r="O146" s="132">
        <v>0.271</v>
      </c>
      <c r="P146" s="132">
        <f>O146*H146</f>
        <v>4.53654</v>
      </c>
      <c r="Q146" s="132">
        <v>0.16849</v>
      </c>
      <c r="R146" s="132">
        <f>Q146*H146</f>
        <v>2.8205226</v>
      </c>
      <c r="S146" s="132">
        <v>0</v>
      </c>
      <c r="T146" s="133">
        <f>S146*H146</f>
        <v>0</v>
      </c>
      <c r="AR146" s="134" t="s">
        <v>117</v>
      </c>
      <c r="AT146" s="134" t="s">
        <v>113</v>
      </c>
      <c r="AU146" s="134" t="s">
        <v>78</v>
      </c>
      <c r="AY146" s="13" t="s">
        <v>111</v>
      </c>
      <c r="BE146" s="135">
        <f>IF(N146="základní",J146,0)</f>
        <v>0</v>
      </c>
      <c r="BF146" s="135">
        <f>IF(N146="snížená",J146,0)</f>
        <v>0</v>
      </c>
      <c r="BG146" s="135">
        <f>IF(N146="zákl. přenesená",J146,0)</f>
        <v>0</v>
      </c>
      <c r="BH146" s="135">
        <f>IF(N146="sníž. přenesená",J146,0)</f>
        <v>0</v>
      </c>
      <c r="BI146" s="135">
        <f>IF(N146="nulová",J146,0)</f>
        <v>0</v>
      </c>
      <c r="BJ146" s="13" t="s">
        <v>76</v>
      </c>
      <c r="BK146" s="135">
        <f>ROUND(I146*H146,2)</f>
        <v>0</v>
      </c>
      <c r="BL146" s="13" t="s">
        <v>117</v>
      </c>
      <c r="BM146" s="134" t="s">
        <v>195</v>
      </c>
    </row>
    <row r="147" spans="2:65" s="1" customFormat="1" ht="16.5" customHeight="1">
      <c r="B147" s="123"/>
      <c r="C147" s="136" t="s">
        <v>196</v>
      </c>
      <c r="D147" s="136" t="s">
        <v>142</v>
      </c>
      <c r="E147" s="137" t="s">
        <v>197</v>
      </c>
      <c r="F147" s="138" t="s">
        <v>198</v>
      </c>
      <c r="G147" s="139" t="s">
        <v>194</v>
      </c>
      <c r="H147" s="140">
        <v>16.74</v>
      </c>
      <c r="I147" s="141"/>
      <c r="J147" s="141">
        <f>ROUND(I147*H147,2)</f>
        <v>0</v>
      </c>
      <c r="K147" s="138" t="s">
        <v>125</v>
      </c>
      <c r="L147" s="142"/>
      <c r="M147" s="143" t="s">
        <v>1</v>
      </c>
      <c r="N147" s="144" t="s">
        <v>36</v>
      </c>
      <c r="O147" s="132">
        <v>0</v>
      </c>
      <c r="P147" s="132">
        <f>O147*H147</f>
        <v>0</v>
      </c>
      <c r="Q147" s="132">
        <v>0.045</v>
      </c>
      <c r="R147" s="132">
        <f>Q147*H147</f>
        <v>0.7532999999999999</v>
      </c>
      <c r="S147" s="132">
        <v>0</v>
      </c>
      <c r="T147" s="133">
        <f>S147*H147</f>
        <v>0</v>
      </c>
      <c r="AR147" s="134" t="s">
        <v>141</v>
      </c>
      <c r="AT147" s="134" t="s">
        <v>142</v>
      </c>
      <c r="AU147" s="134" t="s">
        <v>78</v>
      </c>
      <c r="AY147" s="13" t="s">
        <v>111</v>
      </c>
      <c r="BE147" s="135">
        <f>IF(N147="základní",J147,0)</f>
        <v>0</v>
      </c>
      <c r="BF147" s="135">
        <f>IF(N147="snížená",J147,0)</f>
        <v>0</v>
      </c>
      <c r="BG147" s="135">
        <f>IF(N147="zákl. přenesená",J147,0)</f>
        <v>0</v>
      </c>
      <c r="BH147" s="135">
        <f>IF(N147="sníž. přenesená",J147,0)</f>
        <v>0</v>
      </c>
      <c r="BI147" s="135">
        <f>IF(N147="nulová",J147,0)</f>
        <v>0</v>
      </c>
      <c r="BJ147" s="13" t="s">
        <v>76</v>
      </c>
      <c r="BK147" s="135">
        <f>ROUND(I147*H147,2)</f>
        <v>0</v>
      </c>
      <c r="BL147" s="13" t="s">
        <v>117</v>
      </c>
      <c r="BM147" s="134" t="s">
        <v>199</v>
      </c>
    </row>
    <row r="148" spans="2:63" s="11" customFormat="1" ht="22.9" customHeight="1">
      <c r="B148" s="111"/>
      <c r="D148" s="112" t="s">
        <v>70</v>
      </c>
      <c r="E148" s="121" t="s">
        <v>200</v>
      </c>
      <c r="F148" s="121" t="s">
        <v>201</v>
      </c>
      <c r="J148" s="122">
        <f>BK148</f>
        <v>0</v>
      </c>
      <c r="L148" s="111"/>
      <c r="M148" s="115"/>
      <c r="N148" s="116"/>
      <c r="O148" s="116"/>
      <c r="P148" s="117">
        <f>P149</f>
        <v>3.4943940000000002</v>
      </c>
      <c r="Q148" s="116"/>
      <c r="R148" s="117">
        <f>R149</f>
        <v>0</v>
      </c>
      <c r="S148" s="116"/>
      <c r="T148" s="118">
        <f>T149</f>
        <v>0</v>
      </c>
      <c r="AR148" s="112" t="s">
        <v>76</v>
      </c>
      <c r="AT148" s="119" t="s">
        <v>70</v>
      </c>
      <c r="AU148" s="119" t="s">
        <v>76</v>
      </c>
      <c r="AY148" s="112" t="s">
        <v>111</v>
      </c>
      <c r="BK148" s="120">
        <f>BK149</f>
        <v>0</v>
      </c>
    </row>
    <row r="149" spans="2:65" s="1" customFormat="1" ht="24" customHeight="1">
      <c r="B149" s="123"/>
      <c r="C149" s="124" t="s">
        <v>202</v>
      </c>
      <c r="D149" s="124" t="s">
        <v>113</v>
      </c>
      <c r="E149" s="125" t="s">
        <v>203</v>
      </c>
      <c r="F149" s="126" t="s">
        <v>204</v>
      </c>
      <c r="G149" s="127" t="s">
        <v>134</v>
      </c>
      <c r="H149" s="128">
        <v>8.802</v>
      </c>
      <c r="I149" s="129"/>
      <c r="J149" s="129">
        <f>ROUND(I149*H149,2)</f>
        <v>0</v>
      </c>
      <c r="K149" s="126" t="s">
        <v>125</v>
      </c>
      <c r="L149" s="25"/>
      <c r="M149" s="130" t="s">
        <v>1</v>
      </c>
      <c r="N149" s="131" t="s">
        <v>36</v>
      </c>
      <c r="O149" s="132">
        <v>0.397</v>
      </c>
      <c r="P149" s="132">
        <f>O149*H149</f>
        <v>3.4943940000000002</v>
      </c>
      <c r="Q149" s="132">
        <v>0</v>
      </c>
      <c r="R149" s="132">
        <f>Q149*H149</f>
        <v>0</v>
      </c>
      <c r="S149" s="132">
        <v>0</v>
      </c>
      <c r="T149" s="133">
        <f>S149*H149</f>
        <v>0</v>
      </c>
      <c r="AR149" s="134" t="s">
        <v>117</v>
      </c>
      <c r="AT149" s="134" t="s">
        <v>113</v>
      </c>
      <c r="AU149" s="134" t="s">
        <v>78</v>
      </c>
      <c r="AY149" s="13" t="s">
        <v>111</v>
      </c>
      <c r="BE149" s="135">
        <f>IF(N149="základní",J149,0)</f>
        <v>0</v>
      </c>
      <c r="BF149" s="135">
        <f>IF(N149="snížená",J149,0)</f>
        <v>0</v>
      </c>
      <c r="BG149" s="135">
        <f>IF(N149="zákl. přenesená",J149,0)</f>
        <v>0</v>
      </c>
      <c r="BH149" s="135">
        <f>IF(N149="sníž. přenesená",J149,0)</f>
        <v>0</v>
      </c>
      <c r="BI149" s="135">
        <f>IF(N149="nulová",J149,0)</f>
        <v>0</v>
      </c>
      <c r="BJ149" s="13" t="s">
        <v>76</v>
      </c>
      <c r="BK149" s="135">
        <f>ROUND(I149*H149,2)</f>
        <v>0</v>
      </c>
      <c r="BL149" s="13" t="s">
        <v>117</v>
      </c>
      <c r="BM149" s="134" t="s">
        <v>205</v>
      </c>
    </row>
    <row r="150" spans="2:63" s="11" customFormat="1" ht="25.9" customHeight="1">
      <c r="B150" s="111"/>
      <c r="D150" s="112" t="s">
        <v>70</v>
      </c>
      <c r="E150" s="113" t="s">
        <v>206</v>
      </c>
      <c r="F150" s="113" t="s">
        <v>207</v>
      </c>
      <c r="J150" s="114">
        <f>BK150</f>
        <v>0</v>
      </c>
      <c r="L150" s="111"/>
      <c r="M150" s="115"/>
      <c r="N150" s="116"/>
      <c r="O150" s="116"/>
      <c r="P150" s="117">
        <f>P151</f>
        <v>0.699</v>
      </c>
      <c r="Q150" s="116"/>
      <c r="R150" s="117">
        <f>R151</f>
        <v>0.00015</v>
      </c>
      <c r="S150" s="116"/>
      <c r="T150" s="118">
        <f>T151</f>
        <v>0</v>
      </c>
      <c r="AR150" s="112" t="s">
        <v>78</v>
      </c>
      <c r="AT150" s="119" t="s">
        <v>70</v>
      </c>
      <c r="AU150" s="119" t="s">
        <v>71</v>
      </c>
      <c r="AY150" s="112" t="s">
        <v>111</v>
      </c>
      <c r="BK150" s="120">
        <f>BK151</f>
        <v>0</v>
      </c>
    </row>
    <row r="151" spans="2:63" s="11" customFormat="1" ht="22.9" customHeight="1">
      <c r="B151" s="111"/>
      <c r="D151" s="112" t="s">
        <v>70</v>
      </c>
      <c r="E151" s="121" t="s">
        <v>208</v>
      </c>
      <c r="F151" s="121" t="s">
        <v>209</v>
      </c>
      <c r="J151" s="122">
        <f>BK151</f>
        <v>0</v>
      </c>
      <c r="L151" s="111"/>
      <c r="M151" s="115"/>
      <c r="N151" s="116"/>
      <c r="O151" s="116"/>
      <c r="P151" s="117">
        <f>P152</f>
        <v>0.699</v>
      </c>
      <c r="Q151" s="116"/>
      <c r="R151" s="117">
        <f>R152</f>
        <v>0.00015</v>
      </c>
      <c r="S151" s="116"/>
      <c r="T151" s="118">
        <f>T152</f>
        <v>0</v>
      </c>
      <c r="AR151" s="112" t="s">
        <v>78</v>
      </c>
      <c r="AT151" s="119" t="s">
        <v>70</v>
      </c>
      <c r="AU151" s="119" t="s">
        <v>76</v>
      </c>
      <c r="AY151" s="112" t="s">
        <v>111</v>
      </c>
      <c r="BK151" s="120">
        <f>BK152</f>
        <v>0</v>
      </c>
    </row>
    <row r="152" spans="2:65" s="1" customFormat="1" ht="16.5" customHeight="1">
      <c r="B152" s="123"/>
      <c r="C152" s="124" t="s">
        <v>210</v>
      </c>
      <c r="D152" s="124" t="s">
        <v>113</v>
      </c>
      <c r="E152" s="125" t="s">
        <v>211</v>
      </c>
      <c r="F152" s="126" t="s">
        <v>212</v>
      </c>
      <c r="G152" s="127" t="s">
        <v>213</v>
      </c>
      <c r="H152" s="128">
        <v>1</v>
      </c>
      <c r="I152" s="129"/>
      <c r="J152" s="129">
        <f>ROUND(I152*H152,2)</f>
        <v>0</v>
      </c>
      <c r="K152" s="126" t="s">
        <v>1</v>
      </c>
      <c r="L152" s="25"/>
      <c r="M152" s="130" t="s">
        <v>1</v>
      </c>
      <c r="N152" s="131" t="s">
        <v>36</v>
      </c>
      <c r="O152" s="132">
        <v>0.699</v>
      </c>
      <c r="P152" s="132">
        <f>O152*H152</f>
        <v>0.699</v>
      </c>
      <c r="Q152" s="132">
        <v>0.00015</v>
      </c>
      <c r="R152" s="132">
        <f>Q152*H152</f>
        <v>0.00015</v>
      </c>
      <c r="S152" s="132">
        <v>0</v>
      </c>
      <c r="T152" s="133">
        <f>S152*H152</f>
        <v>0</v>
      </c>
      <c r="AR152" s="134" t="s">
        <v>177</v>
      </c>
      <c r="AT152" s="134" t="s">
        <v>113</v>
      </c>
      <c r="AU152" s="134" t="s">
        <v>78</v>
      </c>
      <c r="AY152" s="13" t="s">
        <v>111</v>
      </c>
      <c r="BE152" s="135">
        <f>IF(N152="základní",J152,0)</f>
        <v>0</v>
      </c>
      <c r="BF152" s="135">
        <f>IF(N152="snížená",J152,0)</f>
        <v>0</v>
      </c>
      <c r="BG152" s="135">
        <f>IF(N152="zákl. přenesená",J152,0)</f>
        <v>0</v>
      </c>
      <c r="BH152" s="135">
        <f>IF(N152="sníž. přenesená",J152,0)</f>
        <v>0</v>
      </c>
      <c r="BI152" s="135">
        <f>IF(N152="nulová",J152,0)</f>
        <v>0</v>
      </c>
      <c r="BJ152" s="13" t="s">
        <v>76</v>
      </c>
      <c r="BK152" s="135">
        <f>ROUND(I152*H152,2)</f>
        <v>0</v>
      </c>
      <c r="BL152" s="13" t="s">
        <v>177</v>
      </c>
      <c r="BM152" s="134" t="s">
        <v>214</v>
      </c>
    </row>
    <row r="153" spans="2:63" s="11" customFormat="1" ht="25.9" customHeight="1">
      <c r="B153" s="111"/>
      <c r="D153" s="112" t="s">
        <v>70</v>
      </c>
      <c r="E153" s="113" t="s">
        <v>215</v>
      </c>
      <c r="F153" s="113" t="s">
        <v>216</v>
      </c>
      <c r="J153" s="114">
        <f>BK153</f>
        <v>0</v>
      </c>
      <c r="L153" s="111"/>
      <c r="M153" s="115"/>
      <c r="N153" s="116"/>
      <c r="O153" s="116"/>
      <c r="P153" s="117">
        <f>P154+P156</f>
        <v>0</v>
      </c>
      <c r="Q153" s="116"/>
      <c r="R153" s="117">
        <f>R154+R156</f>
        <v>0</v>
      </c>
      <c r="S153" s="116"/>
      <c r="T153" s="118">
        <f>T154+T156</f>
        <v>0</v>
      </c>
      <c r="AR153" s="112" t="s">
        <v>131</v>
      </c>
      <c r="AT153" s="119" t="s">
        <v>70</v>
      </c>
      <c r="AU153" s="119" t="s">
        <v>71</v>
      </c>
      <c r="AY153" s="112" t="s">
        <v>111</v>
      </c>
      <c r="BK153" s="120">
        <f>BK154+BK156</f>
        <v>0</v>
      </c>
    </row>
    <row r="154" spans="2:63" s="11" customFormat="1" ht="22.9" customHeight="1">
      <c r="B154" s="111"/>
      <c r="D154" s="112" t="s">
        <v>70</v>
      </c>
      <c r="E154" s="121" t="s">
        <v>217</v>
      </c>
      <c r="F154" s="121" t="s">
        <v>218</v>
      </c>
      <c r="J154" s="122">
        <f>BK154</f>
        <v>0</v>
      </c>
      <c r="L154" s="111"/>
      <c r="M154" s="115"/>
      <c r="N154" s="116"/>
      <c r="O154" s="116"/>
      <c r="P154" s="117">
        <f>P155</f>
        <v>0</v>
      </c>
      <c r="Q154" s="116"/>
      <c r="R154" s="117">
        <f>R155</f>
        <v>0</v>
      </c>
      <c r="S154" s="116"/>
      <c r="T154" s="118">
        <f>T155</f>
        <v>0</v>
      </c>
      <c r="AR154" s="112" t="s">
        <v>131</v>
      </c>
      <c r="AT154" s="119" t="s">
        <v>70</v>
      </c>
      <c r="AU154" s="119" t="s">
        <v>76</v>
      </c>
      <c r="AY154" s="112" t="s">
        <v>111</v>
      </c>
      <c r="BK154" s="120">
        <f>BK155</f>
        <v>0</v>
      </c>
    </row>
    <row r="155" spans="2:65" s="1" customFormat="1" ht="16.5" customHeight="1">
      <c r="B155" s="123"/>
      <c r="C155" s="124" t="s">
        <v>219</v>
      </c>
      <c r="D155" s="124" t="s">
        <v>113</v>
      </c>
      <c r="E155" s="125" t="s">
        <v>220</v>
      </c>
      <c r="F155" s="126" t="s">
        <v>218</v>
      </c>
      <c r="G155" s="127" t="s">
        <v>213</v>
      </c>
      <c r="H155" s="128">
        <v>1</v>
      </c>
      <c r="I155" s="129"/>
      <c r="J155" s="129">
        <f>ROUND(I155*H155,2)</f>
        <v>0</v>
      </c>
      <c r="K155" s="126" t="s">
        <v>125</v>
      </c>
      <c r="L155" s="25"/>
      <c r="M155" s="130" t="s">
        <v>1</v>
      </c>
      <c r="N155" s="131" t="s">
        <v>36</v>
      </c>
      <c r="O155" s="132">
        <v>0</v>
      </c>
      <c r="P155" s="132">
        <f>O155*H155</f>
        <v>0</v>
      </c>
      <c r="Q155" s="132">
        <v>0</v>
      </c>
      <c r="R155" s="132">
        <f>Q155*H155</f>
        <v>0</v>
      </c>
      <c r="S155" s="132">
        <v>0</v>
      </c>
      <c r="T155" s="133">
        <f>S155*H155</f>
        <v>0</v>
      </c>
      <c r="AR155" s="134" t="s">
        <v>221</v>
      </c>
      <c r="AT155" s="134" t="s">
        <v>113</v>
      </c>
      <c r="AU155" s="134" t="s">
        <v>78</v>
      </c>
      <c r="AY155" s="13" t="s">
        <v>111</v>
      </c>
      <c r="BE155" s="135">
        <f>IF(N155="základní",J155,0)</f>
        <v>0</v>
      </c>
      <c r="BF155" s="135">
        <f>IF(N155="snížená",J155,0)</f>
        <v>0</v>
      </c>
      <c r="BG155" s="135">
        <f>IF(N155="zákl. přenesená",J155,0)</f>
        <v>0</v>
      </c>
      <c r="BH155" s="135">
        <f>IF(N155="sníž. přenesená",J155,0)</f>
        <v>0</v>
      </c>
      <c r="BI155" s="135">
        <f>IF(N155="nulová",J155,0)</f>
        <v>0</v>
      </c>
      <c r="BJ155" s="13" t="s">
        <v>76</v>
      </c>
      <c r="BK155" s="135">
        <f>ROUND(I155*H155,2)</f>
        <v>0</v>
      </c>
      <c r="BL155" s="13" t="s">
        <v>221</v>
      </c>
      <c r="BM155" s="134" t="s">
        <v>222</v>
      </c>
    </row>
    <row r="156" spans="2:63" s="11" customFormat="1" ht="22.9" customHeight="1">
      <c r="B156" s="111"/>
      <c r="D156" s="112" t="s">
        <v>70</v>
      </c>
      <c r="E156" s="121" t="s">
        <v>223</v>
      </c>
      <c r="F156" s="121" t="s">
        <v>224</v>
      </c>
      <c r="J156" s="122">
        <f>BK156</f>
        <v>0</v>
      </c>
      <c r="L156" s="111"/>
      <c r="M156" s="115"/>
      <c r="N156" s="116"/>
      <c r="O156" s="116"/>
      <c r="P156" s="117">
        <f>P157</f>
        <v>0</v>
      </c>
      <c r="Q156" s="116"/>
      <c r="R156" s="117">
        <f>R157</f>
        <v>0</v>
      </c>
      <c r="S156" s="116"/>
      <c r="T156" s="118">
        <f>T157</f>
        <v>0</v>
      </c>
      <c r="AR156" s="112" t="s">
        <v>131</v>
      </c>
      <c r="AT156" s="119" t="s">
        <v>70</v>
      </c>
      <c r="AU156" s="119" t="s">
        <v>76</v>
      </c>
      <c r="AY156" s="112" t="s">
        <v>111</v>
      </c>
      <c r="BK156" s="120">
        <f>BK157</f>
        <v>0</v>
      </c>
    </row>
    <row r="157" spans="2:65" s="1" customFormat="1" ht="16.5" customHeight="1">
      <c r="B157" s="123"/>
      <c r="C157" s="124" t="s">
        <v>225</v>
      </c>
      <c r="D157" s="124" t="s">
        <v>113</v>
      </c>
      <c r="E157" s="125" t="s">
        <v>226</v>
      </c>
      <c r="F157" s="126" t="s">
        <v>227</v>
      </c>
      <c r="G157" s="127" t="s">
        <v>213</v>
      </c>
      <c r="H157" s="128">
        <v>1</v>
      </c>
      <c r="I157" s="129"/>
      <c r="J157" s="129">
        <f>ROUND(I157*H157,2)</f>
        <v>0</v>
      </c>
      <c r="K157" s="126" t="s">
        <v>125</v>
      </c>
      <c r="L157" s="25"/>
      <c r="M157" s="145" t="s">
        <v>1</v>
      </c>
      <c r="N157" s="146" t="s">
        <v>36</v>
      </c>
      <c r="O157" s="147">
        <v>0</v>
      </c>
      <c r="P157" s="147">
        <f>O157*H157</f>
        <v>0</v>
      </c>
      <c r="Q157" s="147">
        <v>0</v>
      </c>
      <c r="R157" s="147">
        <f>Q157*H157</f>
        <v>0</v>
      </c>
      <c r="S157" s="147">
        <v>0</v>
      </c>
      <c r="T157" s="148">
        <f>S157*H157</f>
        <v>0</v>
      </c>
      <c r="AR157" s="134" t="s">
        <v>221</v>
      </c>
      <c r="AT157" s="134" t="s">
        <v>113</v>
      </c>
      <c r="AU157" s="134" t="s">
        <v>78</v>
      </c>
      <c r="AY157" s="13" t="s">
        <v>111</v>
      </c>
      <c r="BE157" s="135">
        <f>IF(N157="základní",J157,0)</f>
        <v>0</v>
      </c>
      <c r="BF157" s="135">
        <f>IF(N157="snížená",J157,0)</f>
        <v>0</v>
      </c>
      <c r="BG157" s="135">
        <f>IF(N157="zákl. přenesená",J157,0)</f>
        <v>0</v>
      </c>
      <c r="BH157" s="135">
        <f>IF(N157="sníž. přenesená",J157,0)</f>
        <v>0</v>
      </c>
      <c r="BI157" s="135">
        <f>IF(N157="nulová",J157,0)</f>
        <v>0</v>
      </c>
      <c r="BJ157" s="13" t="s">
        <v>76</v>
      </c>
      <c r="BK157" s="135">
        <f>ROUND(I157*H157,2)</f>
        <v>0</v>
      </c>
      <c r="BL157" s="13" t="s">
        <v>221</v>
      </c>
      <c r="BM157" s="134" t="s">
        <v>228</v>
      </c>
    </row>
    <row r="158" spans="2:12" s="1" customFormat="1" ht="6.95" customHeight="1">
      <c r="B158" s="37"/>
      <c r="C158" s="38"/>
      <c r="D158" s="38"/>
      <c r="E158" s="38"/>
      <c r="F158" s="38"/>
      <c r="G158" s="38"/>
      <c r="H158" s="38"/>
      <c r="I158" s="38"/>
      <c r="J158" s="38"/>
      <c r="K158" s="38"/>
      <c r="L158" s="25"/>
    </row>
  </sheetData>
  <autoFilter ref="C122:K157"/>
  <mergeCells count="6">
    <mergeCell ref="L2:V2"/>
    <mergeCell ref="E7:H7"/>
    <mergeCell ref="E16:H16"/>
    <mergeCell ref="E25:H25"/>
    <mergeCell ref="E85:H85"/>
    <mergeCell ref="E115:H11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 Jan</dc:creator>
  <cp:keywords/>
  <dc:description/>
  <cp:lastModifiedBy>Kuna Jan</cp:lastModifiedBy>
  <dcterms:created xsi:type="dcterms:W3CDTF">2021-06-09T09:05:49Z</dcterms:created>
  <dcterms:modified xsi:type="dcterms:W3CDTF">2021-06-09T09:07:20Z</dcterms:modified>
  <cp:category/>
  <cp:version/>
  <cp:contentType/>
  <cp:contentStatus/>
</cp:coreProperties>
</file>