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32811" yWindow="65433" windowWidth="33120" windowHeight="18120" activeTab="2"/>
  </bookViews>
  <sheets>
    <sheet name="Rekapitulace stavby" sheetId="1" r:id="rId1"/>
    <sheet name="D.1.4.1 - Technika prostř..." sheetId="2" r:id="rId2"/>
    <sheet name="D.1.4.2 - Technika prostř..." sheetId="3" r:id="rId3"/>
    <sheet name="D.1.4.3 - Měření a regulace" sheetId="4" r:id="rId4"/>
  </sheets>
  <definedNames>
    <definedName name="_xlnm.Print_Area" localSheetId="1">'D.1.4.1 - Technika prostř...'!$C$4:$Q$70,'D.1.4.1 - Technika prostř...'!$C$76:$Q$107,'D.1.4.1 - Technika prostř...'!$C$113:$Q$190</definedName>
    <definedName name="_xlnm.Print_Area" localSheetId="2">'D.1.4.2 - Technika prostř...'!$C$4:$Q$70,'D.1.4.2 - Technika prostř...'!$C$76:$Q$120,'D.1.4.2 - Technika prostř...'!$C$126:$Q$426</definedName>
    <definedName name="_xlnm.Print_Area" localSheetId="3">'D.1.4.3 - Měření a regulace'!$C$4:$Q$70,'D.1.4.3 - Měření a regulace'!$C$76:$Q$101,'D.1.4.3 - Měření a regulace'!$C$107:$Q$127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'D.1.4.1 - Technika prostř...'!$123:$123</definedName>
    <definedName name="_xlnm.Print_Titles" localSheetId="2">'D.1.4.2 - Technika prostř...'!$136:$136</definedName>
    <definedName name="_xlnm.Print_Titles" localSheetId="3">'D.1.4.3 - Měření a regulace'!$117:$117</definedName>
  </definedNames>
  <calcPr calcId="191029"/>
</workbook>
</file>

<file path=xl/sharedStrings.xml><?xml version="1.0" encoding="utf-8"?>
<sst xmlns="http://schemas.openxmlformats.org/spreadsheetml/2006/main" count="4942" uniqueCount="1236">
  <si>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</si>
  <si>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</si>
  <si>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</si>
  <si>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</si>
  <si>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</si>
  <si>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</si>
  <si>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</si>
  <si>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</si>
  <si>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</si>
  <si>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</si>
  <si>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</si>
  <si>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</si>
  <si>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</si>
  <si>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</si>
  <si>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</si>
  <si>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</si>
  <si>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</si>
  <si>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526-2021-03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</si>
  <si>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</si>
  <si>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</si>
  <si>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plynové kotelny 4. MŠ Blatenská Chomutov</t>
  </si>
  <si>
    <t>JKSO:</t>
  </si>
  <si>
    <t>CC-CZ:</t>
  </si>
  <si>
    <t>Místo:</t>
  </si>
  <si>
    <t>Chomutov</t>
  </si>
  <si>
    <t>Datum:</t>
  </si>
  <si>
    <t>13. 5. 2021</t>
  </si>
  <si>
    <t>Objednatel:</t>
  </si>
  <si>
    <t>IČ:</t>
  </si>
  <si>
    <t>00261891</t>
  </si>
  <si>
    <t>Statutární město Chomutov, Zborovská 4602</t>
  </si>
  <si>
    <t>DIČ:</t>
  </si>
  <si>
    <t>CZ00261891</t>
  </si>
  <si>
    <t>Zhotovitel:</t>
  </si>
  <si>
    <t>Vyplň údaj</t>
  </si>
  <si>
    <t>Projektant:</t>
  </si>
  <si>
    <t>63756617</t>
  </si>
  <si>
    <t>Ing. Václav Remuta</t>
  </si>
  <si>
    <t>CZ6812161521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</si>
  <si>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</si>
  <si>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</si>
  <si>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</si>
  <si>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</si>
  <si>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</si>
  <si>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</si>
  <si>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</si>
  <si>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</si>
  <si>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</si>
  <si>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</si>
  <si>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</si>
  <si>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</si>
  <si>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</si>
  <si>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</si>
  <si>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</si>
  <si>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</si>
  <si>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</si>
  <si>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</si>
  <si>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</si>
  <si>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</si>
  <si>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</si>
  <si>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</si>
  <si>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</si>
  <si>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</si>
  <si>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</si>
  <si>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</si>
  <si>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</si>
  <si>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</si>
  <si>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</si>
  <si>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</si>
  <si>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</si>
  <si>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</si>
  <si>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</si>
  <si>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</si>
  <si>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</si>
  <si>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</si>
  <si>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</si>
  <si>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</si>
  <si>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</si>
  <si>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</si>
  <si>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</si>
  <si>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</si>
  <si>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</si>
  <si>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</si>
  <si>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</si>
  <si>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{ba50bf76-9bc5-4530-aa33-8c805789cfde}</t>
  </si>
  <si>
    <t>{00000000-0000-0000-0000-000000000000}</t>
  </si>
  <si>
    <t>/</t>
  </si>
  <si>
    <t>D.1.4.1</t>
  </si>
  <si>
    <t>Technika prostředí staveb - plynová zařízení</t>
  </si>
  <si>
    <t>1</t>
  </si>
  <si>
    <t>{91e3c7f1-5d43-48b0-8849-57ca9c1ee0d9}</t>
  </si>
  <si>
    <t>D.1.4.2</t>
  </si>
  <si>
    <t>Technika prostředí staveb - vytápění</t>
  </si>
  <si>
    <t>{b673dcab-1976-4606-b546-350e774838a9}</t>
  </si>
  <si>
    <t>D.1.4.3</t>
  </si>
  <si>
    <t>Měření a regulace</t>
  </si>
  <si>
    <t>{860d7f7f-5c0c-4147-82c7-7853684490a6}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</si>
  <si>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</si>
  <si>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</si>
  <si>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</si>
  <si>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</si>
  <si>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</si>
  <si>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</si>
  <si>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</si>
  <si>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</si>
  <si>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</si>
  <si>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</si>
  <si>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</si>
  <si>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</si>
  <si>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</si>
  <si>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</si>
  <si>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</si>
  <si>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Objekt:</t>
  </si>
  <si>
    <t>D.1.4.1 - Technika prostředí staveb - plynová zařízení</t>
  </si>
  <si>
    <t>Náklady z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</si>
  <si>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</si>
  <si>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</si>
  <si>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</si>
  <si>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</si>
  <si>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</si>
  <si>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723 - Zdravotechnika - vnitřní plynovod</t>
  </si>
  <si>
    <t xml:space="preserve">    783 - Dokončovací práce - nátěry</t>
  </si>
  <si>
    <t>M - Práce a dodávky M</t>
  </si>
  <si>
    <t xml:space="preserve">    23-M - Montáže potrubí</t>
  </si>
  <si>
    <t>OST - Ostatní</t>
  </si>
  <si>
    <t>VRN - Vedlejší rozpočtové náklady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</si>
  <si>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</si>
  <si>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</si>
  <si>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</si>
  <si>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</si>
  <si>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</si>
  <si>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</si>
  <si>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</si>
  <si>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</si>
  <si>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</si>
  <si>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</si>
  <si>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</si>
  <si>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</si>
  <si>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</si>
  <si>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</si>
  <si>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</si>
  <si>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</si>
  <si>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</si>
  <si>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</si>
  <si>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</si>
  <si>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</si>
  <si>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</si>
  <si>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</si>
  <si>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</si>
  <si>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</si>
  <si>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</si>
  <si>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</si>
  <si>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722220851</t>
  </si>
  <si>
    <t>Demontáž armatur závitových s jedním závitem G do 3/4</t>
  </si>
  <si>
    <t>kus</t>
  </si>
  <si>
    <t>16</t>
  </si>
  <si>
    <t>-1200294385</t>
  </si>
  <si>
    <t>722220861</t>
  </si>
  <si>
    <t>Demontáž armatur závitových se dvěma závity G do 3/4</t>
  </si>
  <si>
    <t>-724660922</t>
  </si>
  <si>
    <t>3</t>
  </si>
  <si>
    <t>722220864</t>
  </si>
  <si>
    <t>Demontáž armatur závitových se dvěma závity G 2</t>
  </si>
  <si>
    <t>50550891</t>
  </si>
  <si>
    <t>4</t>
  </si>
  <si>
    <t>723111202</t>
  </si>
  <si>
    <t>Potrubí ocelové závitové černé bezešvé svařované běžné DN 15</t>
  </si>
  <si>
    <t>m</t>
  </si>
  <si>
    <t>1332925264</t>
  </si>
  <si>
    <t>5</t>
  </si>
  <si>
    <t>723111203</t>
  </si>
  <si>
    <t>Potrubí ocelové závitové černé bezešvé svařované běžné DN 20</t>
  </si>
  <si>
    <t>-2038242589</t>
  </si>
  <si>
    <t>6</t>
  </si>
  <si>
    <t>723120804</t>
  </si>
  <si>
    <t>Demontáž potrubí ocelové závitové svařované do DN 25</t>
  </si>
  <si>
    <t>423315569</t>
  </si>
  <si>
    <t>7</t>
  </si>
  <si>
    <t>723120805</t>
  </si>
  <si>
    <t>Demontáž potrubí ocelové závitové svařované do DN 50</t>
  </si>
  <si>
    <t>-625745881</t>
  </si>
  <si>
    <t>8</t>
  </si>
  <si>
    <t>723150312R</t>
  </si>
  <si>
    <t>Potrubí ocelové hladké černé bezešvé spojované svařováním tvářené za tepla D 60.3x3.65 mm</t>
  </si>
  <si>
    <t>-49997648</t>
  </si>
  <si>
    <t>9</t>
  </si>
  <si>
    <t>723150314R</t>
  </si>
  <si>
    <t>Potrubí ocelové hladké černé bezešvé spojované svařováním tvářené za tepla D 88.9x3.2 mm</t>
  </si>
  <si>
    <t>413265886</t>
  </si>
  <si>
    <t>10</t>
  </si>
  <si>
    <t>723150804</t>
  </si>
  <si>
    <t>Demontáž potrubí ocelové hladké svařované do D 108</t>
  </si>
  <si>
    <t>1193596582</t>
  </si>
  <si>
    <t>11</t>
  </si>
  <si>
    <t>723150805</t>
  </si>
  <si>
    <t>Demontáž potrubí ocelové hladké svařované do D 159</t>
  </si>
  <si>
    <t>242011877</t>
  </si>
  <si>
    <t>12</t>
  </si>
  <si>
    <t>723190203</t>
  </si>
  <si>
    <t>Přípojka plynovodní ocelová závitová černá bezešvá spojovaná na závit běžná DN 20</t>
  </si>
  <si>
    <t>soubor</t>
  </si>
  <si>
    <t>-1746618598</t>
  </si>
  <si>
    <t>17</t>
  </si>
  <si>
    <t>723229101R</t>
  </si>
  <si>
    <t xml:space="preserve">Montáž tlakoměrů a příslušenství </t>
  </si>
  <si>
    <t>-366111902</t>
  </si>
  <si>
    <t>18</t>
  </si>
  <si>
    <t>M</t>
  </si>
  <si>
    <t>422335800</t>
  </si>
  <si>
    <t>kohout tlakoměrový s čepem a nátrubkový pro PN16/25 s připojením M20x1,5 mm</t>
  </si>
  <si>
    <t>32</t>
  </si>
  <si>
    <t>331614610</t>
  </si>
  <si>
    <t>19</t>
  </si>
  <si>
    <t>422778000</t>
  </si>
  <si>
    <t>přípojka tlakoměrová nátrubková typ: DIN 16283 druh A M20x1,5/M20x1,5 mm</t>
  </si>
  <si>
    <t>-1893045616</t>
  </si>
  <si>
    <t>20</t>
  </si>
  <si>
    <t>422782000</t>
  </si>
  <si>
    <t>těsnění ploché tlakoměrových přípojek AN 137540 M20x1,5 mm</t>
  </si>
  <si>
    <t>1430793506</t>
  </si>
  <si>
    <t>388411492R</t>
  </si>
  <si>
    <t>tlakoměr typ 3313 D 160 se spodním přípojem rozsah 0-4.0 kPa</t>
  </si>
  <si>
    <t>682857005</t>
  </si>
  <si>
    <t>22</t>
  </si>
  <si>
    <t>723231162</t>
  </si>
  <si>
    <t>Kohout kulový přímý G 1/2 PN 42 do 185°C plnoprůtokový s koulí DADO vnitřní závit těžká řada</t>
  </si>
  <si>
    <t>123555816</t>
  </si>
  <si>
    <t>23</t>
  </si>
  <si>
    <t>723231167</t>
  </si>
  <si>
    <t>Kohout kulový přímý G 2 PN 42 do 185°C plnoprůtokový s koulí DADO vnitřní závit těžká řada</t>
  </si>
  <si>
    <t>921590274</t>
  </si>
  <si>
    <t>24</t>
  </si>
  <si>
    <t>723239101</t>
  </si>
  <si>
    <t>Montáž armatur plynovodních se dvěma závity G 1/2 ostatní typ</t>
  </si>
  <si>
    <t>-32907418</t>
  </si>
  <si>
    <t>25</t>
  </si>
  <si>
    <t>551389520R</t>
  </si>
  <si>
    <t>kohout kulový PN42, T 185°C, plnoprůtokový, nikl, vrtulka, vzorkovací 1/2" žlutý</t>
  </si>
  <si>
    <t>-827174664</t>
  </si>
  <si>
    <t>26</t>
  </si>
  <si>
    <t>723239102</t>
  </si>
  <si>
    <t>Montáž armatur plynovodních se dvěma závity G 3/4 ostatní typ</t>
  </si>
  <si>
    <t>-880888507</t>
  </si>
  <si>
    <t>27</t>
  </si>
  <si>
    <t>551389530R</t>
  </si>
  <si>
    <t>kohout kulový PN42, T 185°C, plnoprůtokový, nikl, páčka 3/4" žlutý</t>
  </si>
  <si>
    <t>248309642</t>
  </si>
  <si>
    <t>28</t>
  </si>
  <si>
    <t>551389540R</t>
  </si>
  <si>
    <t>plynový filtr, připojení R3/4" (o.č. 83179082)</t>
  </si>
  <si>
    <t>1223731361</t>
  </si>
  <si>
    <t>29</t>
  </si>
  <si>
    <t>723239106</t>
  </si>
  <si>
    <t>Montáž armatur plynovodních se dvěma závity G 2 ostatní typ</t>
  </si>
  <si>
    <t>-2058838909</t>
  </si>
  <si>
    <t>30</t>
  </si>
  <si>
    <t>405631070R</t>
  </si>
  <si>
    <t>Dvoucestný závitový elektromagnetický ventil EVPE 1050.02/L, světlost G2", napájecí napětí 0-230 V, ventil přímo ovládaný, provedení L-nízkotlak, NC (E) bez proudu uzavřen</t>
  </si>
  <si>
    <t>478871494</t>
  </si>
  <si>
    <t>31</t>
  </si>
  <si>
    <t>723290821</t>
  </si>
  <si>
    <t>Přemístění vnitrostaveništní demontovaných hmot pro vnitřní plynovod v objektech výšky do 6 m</t>
  </si>
  <si>
    <t>t</t>
  </si>
  <si>
    <t>787314211</t>
  </si>
  <si>
    <t>998723101</t>
  </si>
  <si>
    <t>Přesun hmot tonážní pro vnitřní plynovod v objektech v do 6 m</t>
  </si>
  <si>
    <t>-99594968</t>
  </si>
  <si>
    <t>33</t>
  </si>
  <si>
    <t>998723181</t>
  </si>
  <si>
    <t>Příplatek k přesunu hmot tonážní 723 prováděný bez použití mechanizace</t>
  </si>
  <si>
    <t>1397840060</t>
  </si>
  <si>
    <t>34</t>
  </si>
  <si>
    <t>998723192</t>
  </si>
  <si>
    <t>Příplatek k přesunu hmot tonážní 723 za zvětšený přesun do 100 m</t>
  </si>
  <si>
    <t>427570539</t>
  </si>
  <si>
    <t>35</t>
  </si>
  <si>
    <t>783601715R</t>
  </si>
  <si>
    <t xml:space="preserve">Příprava podkladu kovových potrubí před provedením nátětu, potrubí do DN50 odmaštěním, odmašťovačem ředidlovým </t>
  </si>
  <si>
    <t>-1743705629</t>
  </si>
  <si>
    <t>36</t>
  </si>
  <si>
    <t>783601733R</t>
  </si>
  <si>
    <t xml:space="preserve">Příprava podkladu kovových potrubí před provedením nátětu, potrubí přes DN50 do DN100 odmaštěním, odmašťovačem ředidlovým </t>
  </si>
  <si>
    <t>1664798723</t>
  </si>
  <si>
    <t>37</t>
  </si>
  <si>
    <t>783614551R</t>
  </si>
  <si>
    <t>Základní nátěr kovových potrubí jednonásobný potrubí do DN50 syntetický</t>
  </si>
  <si>
    <t>1635890801</t>
  </si>
  <si>
    <t>38</t>
  </si>
  <si>
    <t>783614561R</t>
  </si>
  <si>
    <t>Základní nátěr kovových potrubí jednonásobný potrubí přes DN50 do DN100 syntetický</t>
  </si>
  <si>
    <t>-85162467</t>
  </si>
  <si>
    <t>39</t>
  </si>
  <si>
    <t>783617601R</t>
  </si>
  <si>
    <t>Krycí nátěr kovových potrubí jednonásobný potrubí do DN50 syntetický</t>
  </si>
  <si>
    <t>-1518319553</t>
  </si>
  <si>
    <t>40</t>
  </si>
  <si>
    <t>783617621R</t>
  </si>
  <si>
    <t>Krycí nátěr kovových potrubí jednonásobný potrubí přes DN50 do DN100 syntetický</t>
  </si>
  <si>
    <t>316915867</t>
  </si>
  <si>
    <t>41</t>
  </si>
  <si>
    <t>230021057</t>
  </si>
  <si>
    <t>Montáž trubní díly přivařovací tř.11-13 do 1 kg D80</t>
  </si>
  <si>
    <t>64</t>
  </si>
  <si>
    <t>75074459</t>
  </si>
  <si>
    <t>42</t>
  </si>
  <si>
    <t>316304650R</t>
  </si>
  <si>
    <t>přechod DIN 2616-1-K, DN80/50, ø88.9 x 3.2 mm - ø60 x 3.65 mm</t>
  </si>
  <si>
    <t>256</t>
  </si>
  <si>
    <t>1392681656</t>
  </si>
  <si>
    <t>43</t>
  </si>
  <si>
    <t>230022088R</t>
  </si>
  <si>
    <t>Montáž trubní díly přivařovací tř.11-13 do 3 kg DN150</t>
  </si>
  <si>
    <t>391432516</t>
  </si>
  <si>
    <t>44</t>
  </si>
  <si>
    <t>552838580R</t>
  </si>
  <si>
    <t>dno klenuté přivařovací DN 80, , ø88.9 x 3.2 mm</t>
  </si>
  <si>
    <t>128</t>
  </si>
  <si>
    <t>-1465592659</t>
  </si>
  <si>
    <t>45</t>
  </si>
  <si>
    <t>230050002</t>
  </si>
  <si>
    <t>Montáž uložení přišroubováním DN přes 25 do 50 mm</t>
  </si>
  <si>
    <t>kg</t>
  </si>
  <si>
    <t>-996163804</t>
  </si>
  <si>
    <t>46</t>
  </si>
  <si>
    <t>423901370R</t>
  </si>
  <si>
    <t>objímky potrubí jednošroubové M8 20–23 1/2“, žárově zinkované, tyč závitová pozinkovaná 4.6 M8 x 1000 mm, šroub kotevní pozink. M 8 x 80 /14</t>
  </si>
  <si>
    <t>soub.</t>
  </si>
  <si>
    <t>2068678329</t>
  </si>
  <si>
    <t xml:space="preserve">ceníková cena MÜPRO CZ s r.o.
</t>
  </si>
  <si>
    <t>P</t>
  </si>
  <si>
    <t>47</t>
  </si>
  <si>
    <t>231200200R</t>
  </si>
  <si>
    <t>Přesun hmot pro trubní vedení z ocelových trub svařovaných</t>
  </si>
  <si>
    <t>1370665151</t>
  </si>
  <si>
    <t>48</t>
  </si>
  <si>
    <t>O01100101R</t>
  </si>
  <si>
    <t>Odstavení plynovodu a vypuštění plynu</t>
  </si>
  <si>
    <t>512</t>
  </si>
  <si>
    <t>2120866175</t>
  </si>
  <si>
    <t>49</t>
  </si>
  <si>
    <t>O01100102R</t>
  </si>
  <si>
    <t>Tlaková zkouška plynovodu</t>
  </si>
  <si>
    <t>884667622</t>
  </si>
  <si>
    <t>50</t>
  </si>
  <si>
    <t>O01100103R</t>
  </si>
  <si>
    <t>Napuštění a odvzdušnění plynovodu</t>
  </si>
  <si>
    <t>-1737381817</t>
  </si>
  <si>
    <t>51</t>
  </si>
  <si>
    <t>O01100104R</t>
  </si>
  <si>
    <t>Revize plynovodu</t>
  </si>
  <si>
    <t>1993829712</t>
  </si>
  <si>
    <t>52</t>
  </si>
  <si>
    <t>O01100105R</t>
  </si>
  <si>
    <t>Ostatní montážní a spotřební materiál</t>
  </si>
  <si>
    <t>-1401772791</t>
  </si>
  <si>
    <t>53</t>
  </si>
  <si>
    <t>O01100120R</t>
  </si>
  <si>
    <t xml:space="preserve">Dokumentace skutečného provedení stavby </t>
  </si>
  <si>
    <t>-1966834132</t>
  </si>
  <si>
    <t>54</t>
  </si>
  <si>
    <t>O01200150R</t>
  </si>
  <si>
    <t>Doprava osob a materiálu</t>
  </si>
  <si>
    <t>1024</t>
  </si>
  <si>
    <t>-2238075</t>
  </si>
  <si>
    <t>Normohodiny celek 27 Nh / 2 lidí = 13.5 / 8 hodin = 1,68 dní
2+5 (rezerva) = 3 dní x 8 km (Chomutov) x 2 (tam a zpět) x 15 Kč/km</t>
  </si>
  <si>
    <t>VP - Vícepráce</t>
  </si>
  <si>
    <t>PN</t>
  </si>
  <si>
    <t>D.1.4.2 - Technika prostředí staveb - vytápění</t>
  </si>
  <si>
    <t>HSV - HSV</t>
  </si>
  <si>
    <t xml:space="preserve">    9 - Ostatní konstrukce a práce, bourání</t>
  </si>
  <si>
    <t xml:space="preserve">    713 - Izolace tepelné</t>
  </si>
  <si>
    <t xml:space="preserve">      997 - Přesun sutě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</si>
  <si>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</si>
  <si>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</si>
  <si>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</si>
  <si>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</si>
  <si>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</si>
  <si>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</si>
  <si>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</si>
  <si>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</si>
  <si>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751 - Vzduchotechnika</t>
  </si>
  <si>
    <t xml:space="preserve">    784 - Dokončovací práce - malby a tapety</t>
  </si>
  <si>
    <t>N00 - Nepojmenované práce</t>
  </si>
  <si>
    <t xml:space="preserve">    N01 - Odvod spalin</t>
  </si>
  <si>
    <t>612321111R</t>
  </si>
  <si>
    <t>Vápenocementová omítka hrubá jednovrstvá zatřená vnitřních stěn nanášená ručně</t>
  </si>
  <si>
    <t>m2</t>
  </si>
  <si>
    <t>1222869653</t>
  </si>
  <si>
    <t>952901111R</t>
  </si>
  <si>
    <t>Vyčištění budov bytové a občanské výstavby při výšce podlaží do 4 m</t>
  </si>
  <si>
    <t>-649819338</t>
  </si>
  <si>
    <t>zametení a umytí podlah v místnostech, vyčištění a umytí oken, dveřních rámů
půdorys 9.45 x 7.6 m</t>
  </si>
  <si>
    <t>713410831</t>
  </si>
  <si>
    <t xml:space="preserve">Odstranění tepelné izolace potrubí s povrchovou úpravou hliníkovou fólii připevněnou ocelovým drátem, tloušťka izolace do 50 mm </t>
  </si>
  <si>
    <t>1091374548</t>
  </si>
  <si>
    <t>713410841</t>
  </si>
  <si>
    <t xml:space="preserve">Odstranění tepelné izolace ohybů s povrchovou úpravou hliníkovou fólii připevněnou ocelovým drátem, tloušťka izolace do 50 mm </t>
  </si>
  <si>
    <t>-1274073036</t>
  </si>
  <si>
    <t>713461871R</t>
  </si>
  <si>
    <t>Odstranění izolace tepelné potrubí bez povrchové úpravy - návleková izolace PE</t>
  </si>
  <si>
    <t>-790936948</t>
  </si>
  <si>
    <t>713463211</t>
  </si>
  <si>
    <t>Montáž izolace tepelné potrubí potrubními pouzdry s Al fólií s přesahem Al páskou 1x D do 50 mm</t>
  </si>
  <si>
    <t>277979902</t>
  </si>
  <si>
    <t>631545330R</t>
  </si>
  <si>
    <t>potrubní izolační pouzdro z kamenné vlny pro izolaci rozvodů tepla a teplé vody PIPO ALS 42/30 mm</t>
  </si>
  <si>
    <t>179062299</t>
  </si>
  <si>
    <t>Teplá voda PPR40 - 2 m
ÚT vzduchotechnika - 10 m
ÚT ohřev zásobníku - 9</t>
  </si>
  <si>
    <t>631545740R</t>
  </si>
  <si>
    <t>potrubní izolační pouzdro z kamenné vlny pro izolaci rozvodů tepla a teplé vody PIPO ALS 48/40 mm</t>
  </si>
  <si>
    <t>474105757</t>
  </si>
  <si>
    <t>283770480R</t>
  </si>
  <si>
    <t>termoizolační trubice z pěnového polyetylenu (z PE pěny) laminovaná zesílenou hliníkovou fólií 25 x 25 mm</t>
  </si>
  <si>
    <t>-1631134223</t>
  </si>
  <si>
    <t>Cirkulace PPR25</t>
  </si>
  <si>
    <t>283770490R</t>
  </si>
  <si>
    <t>termoizolační trubice z pěnového polyetylenu (z PE pěny) laminovaná zesílenou hliníkovou fólií 28 x 25 mm</t>
  </si>
  <si>
    <t>-573068761</t>
  </si>
  <si>
    <t>Dopouštění DN20</t>
  </si>
  <si>
    <t>713463212</t>
  </si>
  <si>
    <t>Montáž izolace tepelné potrubí potrubními pouzdry s Al fólií s přesahem Al páskou 1x D do 100 mm</t>
  </si>
  <si>
    <t>1034333173</t>
  </si>
  <si>
    <t>631546050R</t>
  </si>
  <si>
    <t>potrubní izolační pouzdro z kamenné vlny pro izolaci rozvodů tepla a teplé vody PIPO ALS 60/50 mm</t>
  </si>
  <si>
    <t>-280981851</t>
  </si>
  <si>
    <t>13</t>
  </si>
  <si>
    <t>631546070R</t>
  </si>
  <si>
    <t>potrubní izolační pouzdro z kamenné vlny pro izolaci rozvodů tepla a teplé vody PIPO ALS 76/50 mm</t>
  </si>
  <si>
    <t>-1523652822</t>
  </si>
  <si>
    <t>14</t>
  </si>
  <si>
    <t>713471212</t>
  </si>
  <si>
    <t>Montáž tepelné izolace armatur snímatelnými pouzdry na suchý zip</t>
  </si>
  <si>
    <t>-1880357928</t>
  </si>
  <si>
    <t>631549980</t>
  </si>
  <si>
    <t>izolace pro uzavírací klapku bezpřírubovou IKA 220 KL DN50</t>
  </si>
  <si>
    <t>-1190199637</t>
  </si>
  <si>
    <t>631549990</t>
  </si>
  <si>
    <t>izolace pro uzavírací klapku bezpřírubovou IKA 220 KL DN65</t>
  </si>
  <si>
    <t>-962895203</t>
  </si>
  <si>
    <t>998713101</t>
  </si>
  <si>
    <t>Přesun hmot pro izolace tepelné v objektech v do 6 m</t>
  </si>
  <si>
    <t>1576094310</t>
  </si>
  <si>
    <t>998713181</t>
  </si>
  <si>
    <t>Příplatek k přesunu hmot tonážní 713 prováděný bez použití mechanizace</t>
  </si>
  <si>
    <t>-1151785912</t>
  </si>
  <si>
    <t>998713192</t>
  </si>
  <si>
    <t>Příplatek k přesunu hmot 713 za zvětšený přesun do 100 m</t>
  </si>
  <si>
    <t>-1059181859</t>
  </si>
  <si>
    <t>979081111</t>
  </si>
  <si>
    <t>Odvoz odpadu z izolačních hmot na skládku do 1 km</t>
  </si>
  <si>
    <t>-1847159552</t>
  </si>
  <si>
    <t>979081121</t>
  </si>
  <si>
    <t>Odvoz odpadu z izolačních hmot na skládku ZKD 1 km pres 1 km</t>
  </si>
  <si>
    <t>215404795</t>
  </si>
  <si>
    <t xml:space="preserve">skládka vzdálená cca 8 km
</t>
  </si>
  <si>
    <t>979082111</t>
  </si>
  <si>
    <t>Vnitrostaveništní vodorovná doprava suti a vybouraných hmot do 10 m</t>
  </si>
  <si>
    <t>-696623133</t>
  </si>
  <si>
    <t>979098132R</t>
  </si>
  <si>
    <t>Poplatek za uložení stavebního odpadu z izolačních hmot na skládce (skládkovné)</t>
  </si>
  <si>
    <t>1873070828</t>
  </si>
  <si>
    <t>721173722</t>
  </si>
  <si>
    <t>Potrubí kanalizační z PE připojovací DN 40</t>
  </si>
  <si>
    <t>2082589259</t>
  </si>
  <si>
    <t>721194104</t>
  </si>
  <si>
    <t>Vyvedení a upevnění odpadních výpustek DN 40</t>
  </si>
  <si>
    <t>-1164246495</t>
  </si>
  <si>
    <t>721210813R</t>
  </si>
  <si>
    <t>Demontáž, vyčištění a zpětná motáž - stávající litinová podlahová vpusť</t>
  </si>
  <si>
    <t>-2111347402</t>
  </si>
  <si>
    <t>998721101</t>
  </si>
  <si>
    <t>Přesun hmot tonážní pro vnitřní kanalizace v objektech v do 6 m</t>
  </si>
  <si>
    <t>1913794435</t>
  </si>
  <si>
    <t>998721181</t>
  </si>
  <si>
    <t>Příplatek k přesunu hmot tonážní 721 prováděný bez použití mechanizace</t>
  </si>
  <si>
    <t>-421996620</t>
  </si>
  <si>
    <t>998721192</t>
  </si>
  <si>
    <t>Příplatek k přesunu hmot tonážní 721 za zvětšený přesun do 100 m</t>
  </si>
  <si>
    <t>374751558</t>
  </si>
  <si>
    <t>722130234</t>
  </si>
  <si>
    <t>Potrubí vodovodní ocelové závitové pozinkované svařované běžné DN 32</t>
  </si>
  <si>
    <t>-1926519881</t>
  </si>
  <si>
    <t>722130236</t>
  </si>
  <si>
    <t>Potrubí vodovodní ocelové závitové pozinkované svařované běžné DN 50</t>
  </si>
  <si>
    <t>1414377890</t>
  </si>
  <si>
    <t>722130801</t>
  </si>
  <si>
    <t>Demontáž potrubí ocelové pozinkované závitové do DN 25</t>
  </si>
  <si>
    <t>1921229852</t>
  </si>
  <si>
    <t>722130802</t>
  </si>
  <si>
    <t>Demontáž potrubí ocelové pozinkované závitové do DN 40</t>
  </si>
  <si>
    <t>-953625352</t>
  </si>
  <si>
    <t>722130803</t>
  </si>
  <si>
    <t>Demontáž potrubí ocelové pozinkované závitové do DN 50</t>
  </si>
  <si>
    <t>-1652447613</t>
  </si>
  <si>
    <t>722130805</t>
  </si>
  <si>
    <t>Demontáž potrubí ocelové pozinkované závitové do DN 80</t>
  </si>
  <si>
    <t>-1696142071</t>
  </si>
  <si>
    <t>722170804</t>
  </si>
  <si>
    <t>Demontáž rozvodů vody z plastů do D 50</t>
  </si>
  <si>
    <t>1258571785</t>
  </si>
  <si>
    <t>722174003</t>
  </si>
  <si>
    <t>Potrubí vodovodní plastové PPR svar polyfuze PN 16 D 25 x 3,5 mm</t>
  </si>
  <si>
    <t>551300525</t>
  </si>
  <si>
    <t>722174005</t>
  </si>
  <si>
    <t>Potrubí vodovodní plastové PPR svar polyfuze PN 16 D 40 x 5,5 mm</t>
  </si>
  <si>
    <t>-653719546</t>
  </si>
  <si>
    <t>722211813</t>
  </si>
  <si>
    <t>Demontáž armatur přírubových se dvěma přírubami do DN 80</t>
  </si>
  <si>
    <t>-1637142955</t>
  </si>
  <si>
    <t>722220219R</t>
  </si>
  <si>
    <t>Příruba zaslepovací nerez DN80, PN16, otvor - závit G2"</t>
  </si>
  <si>
    <t>1040591926</t>
  </si>
  <si>
    <t>-100300293</t>
  </si>
  <si>
    <t>-365309162</t>
  </si>
  <si>
    <t>722220862</t>
  </si>
  <si>
    <t>Demontáž armatur závitových se dvěma závity G do 5/4</t>
  </si>
  <si>
    <t>1415513822</t>
  </si>
  <si>
    <t>722224115</t>
  </si>
  <si>
    <t>Kohout plnicí nebo vypouštěcí G 1/2 PN 10 s jedním závitem</t>
  </si>
  <si>
    <t>-1018130138</t>
  </si>
  <si>
    <t>722229101R</t>
  </si>
  <si>
    <t>1188844405</t>
  </si>
  <si>
    <t>-1699265272</t>
  </si>
  <si>
    <t>1865506658</t>
  </si>
  <si>
    <t>723171067</t>
  </si>
  <si>
    <t>388411490</t>
  </si>
  <si>
    <t>tlakoměr typ 3313 D 160 se spodním přípojem rozsah 0-1.0 MPa</t>
  </si>
  <si>
    <t>-1392334994</t>
  </si>
  <si>
    <t>722231073R</t>
  </si>
  <si>
    <t>Klapka zpětná G 3/4 PN 10 do 110°C se dvěma závity</t>
  </si>
  <si>
    <t>325804059</t>
  </si>
  <si>
    <t>722231075R</t>
  </si>
  <si>
    <t>Klapka zpětná G 5/4 PN 10 do 110°C se dvěma závity</t>
  </si>
  <si>
    <t>1449067733</t>
  </si>
  <si>
    <t>722231142R</t>
  </si>
  <si>
    <t>Ventil závitový pojistný rohový G 3/4" x 1" KB (otevírací přetlak 0,8 MPa)</t>
  </si>
  <si>
    <t>-493598757</t>
  </si>
  <si>
    <t>na vstupu studené vody do zásobníku TV</t>
  </si>
  <si>
    <t>722232044</t>
  </si>
  <si>
    <t>Kohout kulový přímý G 3/4 PN 42 do 185°C vnitřní závit</t>
  </si>
  <si>
    <t>-1308983861</t>
  </si>
  <si>
    <t>722232045</t>
  </si>
  <si>
    <t>Kohout kulový přímý G 1 PN 42 do 185°C vnitřní závit</t>
  </si>
  <si>
    <t>-681549264</t>
  </si>
  <si>
    <t>55</t>
  </si>
  <si>
    <t>722232046</t>
  </si>
  <si>
    <t>Kohout kulový přímý G 5/4 PN 42 do 185°C vnitřní závit</t>
  </si>
  <si>
    <t>1393734001</t>
  </si>
  <si>
    <t>56</t>
  </si>
  <si>
    <t>722239102</t>
  </si>
  <si>
    <t>Montáž armatur vodovodních se dvěma závity G 3/4</t>
  </si>
  <si>
    <t>2057589716</t>
  </si>
  <si>
    <t>57</t>
  </si>
  <si>
    <t>551186110R</t>
  </si>
  <si>
    <t xml:space="preserve">oddělovač potrubní, BA295, mosaz, připojení 3/4",  světlost DN 20, oddělení pitné vody DIN EN 1717 </t>
  </si>
  <si>
    <t>531272131</t>
  </si>
  <si>
    <t>58</t>
  </si>
  <si>
    <t>722239103</t>
  </si>
  <si>
    <t>Montáž armatur vodovodních se dvěma závity G 1</t>
  </si>
  <si>
    <t>548201489</t>
  </si>
  <si>
    <t>59</t>
  </si>
  <si>
    <t>436332080R</t>
  </si>
  <si>
    <t>Mechanický předfiltr FWS MS31 napojení 1", ruční odkalovací ventil</t>
  </si>
  <si>
    <t>1430851300</t>
  </si>
  <si>
    <t>60</t>
  </si>
  <si>
    <t>722290226</t>
  </si>
  <si>
    <t>Zkouška těsnosti vodovodního potrubí závitového do DN 50</t>
  </si>
  <si>
    <t>1311205353</t>
  </si>
  <si>
    <t>61</t>
  </si>
  <si>
    <t>722290234</t>
  </si>
  <si>
    <t>Proplach a dezinfekce vodovodního potrubí do DN 80</t>
  </si>
  <si>
    <t>-2107608372</t>
  </si>
  <si>
    <t>62</t>
  </si>
  <si>
    <t>722290821</t>
  </si>
  <si>
    <t>Přemístění vnitrostaveništní demontovaných hmot pro vnitřní vodovod v objektech výšky do 6 m</t>
  </si>
  <si>
    <t>1479195189</t>
  </si>
  <si>
    <t>63</t>
  </si>
  <si>
    <t>998722101</t>
  </si>
  <si>
    <t>Přesun hmot tonážní pro vnitřní vodovod v objektech v do 6 m</t>
  </si>
  <si>
    <t>-1914413129</t>
  </si>
  <si>
    <t>998722181</t>
  </si>
  <si>
    <t>Příplatek k přesunu hmot tonážní 722 prováděný bez použití mechanizace</t>
  </si>
  <si>
    <t>-1985348913</t>
  </si>
  <si>
    <t>65</t>
  </si>
  <si>
    <t>998722192</t>
  </si>
  <si>
    <t>Příplatek k přesunu hmot tonážní 722 za zvětšený přesun do 100 m</t>
  </si>
  <si>
    <t>372342580</t>
  </si>
  <si>
    <t>66</t>
  </si>
  <si>
    <t>724399101R</t>
  </si>
  <si>
    <t>Montáž zařízení úpravy vody</t>
  </si>
  <si>
    <t>1178476838</t>
  </si>
  <si>
    <t>67</t>
  </si>
  <si>
    <t>436320900R</t>
  </si>
  <si>
    <t>Úprava vody, sada obsahující patronu P16000 s kapacitou 16000 l x°dH, náhradní náplň 14 l, sestava Profi s digitálním, měřičem vodivosti a el. vodoměrem. Výdrž náplně při 20°dH vstupní vody: 800 l upravené vody, max. průtok 10 l/min (o.č. 7738328645)</t>
  </si>
  <si>
    <t>413856109</t>
  </si>
  <si>
    <t>68</t>
  </si>
  <si>
    <t>724399102</t>
  </si>
  <si>
    <t>Montáž zařízení neutralizačního boxu</t>
  </si>
  <si>
    <t>660172782</t>
  </si>
  <si>
    <t>69</t>
  </si>
  <si>
    <t>436320200R</t>
  </si>
  <si>
    <t>NE 0.1 Neutralizační zařízení, plastová nádoba s neutralizačním oddílem, vč. granulátu, cca do 800 kW (o.č. 7747300103)</t>
  </si>
  <si>
    <t>1949182189</t>
  </si>
  <si>
    <t>70</t>
  </si>
  <si>
    <t>998724101</t>
  </si>
  <si>
    <t>Přesun hmot tonážní pro strojní vybavení v objektech v do 6 m</t>
  </si>
  <si>
    <t>1523708070</t>
  </si>
  <si>
    <t>71</t>
  </si>
  <si>
    <t>998724192</t>
  </si>
  <si>
    <t>Příplatek k přesunu hmot tonážní 724 za zvětšený přesun do 100 m</t>
  </si>
  <si>
    <t>1224464038</t>
  </si>
  <si>
    <t>72</t>
  </si>
  <si>
    <t>725759301R</t>
  </si>
  <si>
    <t>Montáž PVC odpadní hadice</t>
  </si>
  <si>
    <t>-1083676594</t>
  </si>
  <si>
    <t>73</t>
  </si>
  <si>
    <t>286121450</t>
  </si>
  <si>
    <t>hadice z měkčeného PVC RW 501 D 19/26 mm</t>
  </si>
  <si>
    <t>902729012</t>
  </si>
  <si>
    <t>74</t>
  </si>
  <si>
    <t>998725101</t>
  </si>
  <si>
    <t>Přesun hmot tonážní pro zařizovací předměty v objektech v do 6 m</t>
  </si>
  <si>
    <t>-2076025383</t>
  </si>
  <si>
    <t>75</t>
  </si>
  <si>
    <t>998725181</t>
  </si>
  <si>
    <t>Příplatek k přesunu hmot tonážní 725 prováděný bez použití mechanizace</t>
  </si>
  <si>
    <t>-2107369049</t>
  </si>
  <si>
    <t>76</t>
  </si>
  <si>
    <t>998725192</t>
  </si>
  <si>
    <t>Příplatek k přesunu hmot tonážní 725 za zvětšený přesun do 100 m</t>
  </si>
  <si>
    <t>1040316716</t>
  </si>
  <si>
    <t>77</t>
  </si>
  <si>
    <t>731159620</t>
  </si>
  <si>
    <t>Montáž kotle litinového stacionárního na plyn odtah spalin do komína o výkonu do 130 kW</t>
  </si>
  <si>
    <t>-125826465</t>
  </si>
  <si>
    <t>78</t>
  </si>
  <si>
    <t>484117010R</t>
  </si>
  <si>
    <t>Plynový stacionární kondenzační kotel KB372-100 pravé provedení, jmenovitý tepelný výkon 17.2-100 kW (50/30°C), 15.5-93 kW (80/60°C), hmotnost 132 kg (o.č. 7736602992)</t>
  </si>
  <si>
    <t>450649035</t>
  </si>
  <si>
    <t>(o.č. 7736602992)</t>
  </si>
  <si>
    <t>79</t>
  </si>
  <si>
    <t>484117011R</t>
  </si>
  <si>
    <t>Plynový stacionární kondenzační kotel KB372-100 levé provedení, jmenovitý tepelný výkon 17.2-100 kW (50/30°C), 15.5-93 kW (80/60°C), hmotnost 132 kg (o.č. 7736602998)</t>
  </si>
  <si>
    <t>-1460432349</t>
  </si>
  <si>
    <t>(o.č. 7736602998)</t>
  </si>
  <si>
    <t>80</t>
  </si>
  <si>
    <t>484117012R</t>
  </si>
  <si>
    <t>Kaskádová sada DN50/65, 2x 100 kW s klapkama, Hydraulické propojení kaskády kotlů 2x100 kW. Obsahuje potrubí s izolací, dvě uzavírací klapky, dva uzavírací ventily a čtyři adaptéry pro připojení na přírubu. Připojení DN50/DN65 (o.č. 7736604079)</t>
  </si>
  <si>
    <t>-643077665</t>
  </si>
  <si>
    <t>(o.č. 7736604079)</t>
  </si>
  <si>
    <t>81</t>
  </si>
  <si>
    <t>484117016R</t>
  </si>
  <si>
    <t>Pojistná skupina 3 bar, 100 kW, Pojistná skupina pro výkony 100 kW. Obsahuje pojistný ventil 3 bar manometr, odvzdušňovací ventil a izolaci, připojení R1" (o.č. 7736602644 )</t>
  </si>
  <si>
    <t>269156641</t>
  </si>
  <si>
    <t>(o.č. 7736602644 )</t>
  </si>
  <si>
    <t>82</t>
  </si>
  <si>
    <t>484117020R</t>
  </si>
  <si>
    <t>Regulační přístroj Logamatic 5313 určený k nástěnným/stacionárním kotlům, 7" dotykový ovládací displej. V základu umožňuje řízení 1 okruhu TV vč. cirkulace a kotlového čerpadla. Dále umožňuje řízení 0-10 V, výstup sumární poruchy (o.č. 7736602048)</t>
  </si>
  <si>
    <t>-2126641178</t>
  </si>
  <si>
    <t>(o.č. 7736602048)</t>
  </si>
  <si>
    <t>83</t>
  </si>
  <si>
    <t>484117021R</t>
  </si>
  <si>
    <t>Modul FM-CM. Kaskádový modul pro řízení až 4 kotlů. Max. řízení až 16 zdrojů tepla (4xFM-CM), vč. čidla do THR (o.č. 7736602089)</t>
  </si>
  <si>
    <t>1689485561</t>
  </si>
  <si>
    <t>(o.č. 7736602089)</t>
  </si>
  <si>
    <t>84</t>
  </si>
  <si>
    <t>484117022R</t>
  </si>
  <si>
    <t>FV - příložné čidlo (o.č. 5991376)</t>
  </si>
  <si>
    <t>-1111158866</t>
  </si>
  <si>
    <t>(o.č. 5991376)</t>
  </si>
  <si>
    <t>85</t>
  </si>
  <si>
    <t>484117023R</t>
  </si>
  <si>
    <t>Modul FM-MM pro řízení 2x topného kruhu (o.č. 8718598828)</t>
  </si>
  <si>
    <t>-1784400930</t>
  </si>
  <si>
    <t>(o.č. 8718598828)</t>
  </si>
  <si>
    <t>86</t>
  </si>
  <si>
    <t>484117024R</t>
  </si>
  <si>
    <t>Ponorná jímka pro čidlo strategie (o.č. 5446142)</t>
  </si>
  <si>
    <t>-122998020</t>
  </si>
  <si>
    <t>(o.č. 5446142)</t>
  </si>
  <si>
    <t>87</t>
  </si>
  <si>
    <t>484117025R</t>
  </si>
  <si>
    <t>Čidlo TV (o.č. 7735502288)</t>
  </si>
  <si>
    <t>1336849807</t>
  </si>
  <si>
    <t>(o.č. 7735502288)</t>
  </si>
  <si>
    <t>88</t>
  </si>
  <si>
    <t>731200827</t>
  </si>
  <si>
    <t>Demontáž kotle ocelového na plynná nebo kapalná paliva výkon do 75 kW</t>
  </si>
  <si>
    <t>308697481</t>
  </si>
  <si>
    <t>89</t>
  </si>
  <si>
    <t>731200829</t>
  </si>
  <si>
    <t>Demontáž kotle ocelového na plynná nebo kapalná paliva výkon do 125 kW</t>
  </si>
  <si>
    <t>1389561439</t>
  </si>
  <si>
    <t>90</t>
  </si>
  <si>
    <t>731890801</t>
  </si>
  <si>
    <t>Přemístění demontovaných kotelen umístěných ve výšce nebo hloubce objektu do 6 m</t>
  </si>
  <si>
    <t>108947028</t>
  </si>
  <si>
    <t>91</t>
  </si>
  <si>
    <t>998731101</t>
  </si>
  <si>
    <t>Přesun hmot tonážní pro kotelny v objektech v do 6 m</t>
  </si>
  <si>
    <t>-429010692</t>
  </si>
  <si>
    <t>92</t>
  </si>
  <si>
    <t>998731193</t>
  </si>
  <si>
    <t>Příplatek k přesunu hmot tonážní 731 za zvětšený přesun do 500 m</t>
  </si>
  <si>
    <t>-1696488565</t>
  </si>
  <si>
    <t>93</t>
  </si>
  <si>
    <t>998731181</t>
  </si>
  <si>
    <t>Příplatek k přesunu hmot tonážní 731 prováděný bez použití mechanizace</t>
  </si>
  <si>
    <t>-1417946345</t>
  </si>
  <si>
    <t>94</t>
  </si>
  <si>
    <t>732110812</t>
  </si>
  <si>
    <t>Demontáž rozdělovače nebo sběrače do DN 200</t>
  </si>
  <si>
    <t>485373904</t>
  </si>
  <si>
    <t>95</t>
  </si>
  <si>
    <t>732111135R</t>
  </si>
  <si>
    <t>Kombinovaný rozdělovač RS KOMBI M120, PN6, Tmax=105°C, stavitelný stojan L=564 mm, tepelná izolace PUR M120, délka 1550 mm, vstup a výstup DN65/PN6, okruh 1 - G2", okruh 2 - G5/4", rezerva - 1", vypouštění-1/2", výkres 526-D.1.4.2-06</t>
  </si>
  <si>
    <t>162143086</t>
  </si>
  <si>
    <t>nabídka ETL NAB1-21-2247</t>
  </si>
  <si>
    <t>96</t>
  </si>
  <si>
    <t>732199100R</t>
  </si>
  <si>
    <t>Dodávka a montáž orientačních štítků - značení technologie (kotle, zasobník, expanze, čerpadla, topné okruhy, atd.), potrubí ÚT, TV, SV a C (větvě a směr proudění)</t>
  </si>
  <si>
    <t>1835850729</t>
  </si>
  <si>
    <t>97</t>
  </si>
  <si>
    <t>732212815R</t>
  </si>
  <si>
    <t>Demontáž ohříváku zásobníkového stojatého obsah do 1000 litrů</t>
  </si>
  <si>
    <t>1303535589</t>
  </si>
  <si>
    <t>98</t>
  </si>
  <si>
    <t>732214815</t>
  </si>
  <si>
    <t>Vypuštění vody z ohříváku obsah do 1600 litrů</t>
  </si>
  <si>
    <t>-1514295515</t>
  </si>
  <si>
    <t>99</t>
  </si>
  <si>
    <t>732219103R</t>
  </si>
  <si>
    <t>Montáž ohříváků vody zásobníkových stojatých do 500 litrů</t>
  </si>
  <si>
    <t>-1260790565</t>
  </si>
  <si>
    <t>100</t>
  </si>
  <si>
    <t>484371390R</t>
  </si>
  <si>
    <t>Zásobníkový stojatý ohřívač teplé vody (TUV) SU500.5-B, objem 500 litrů (o.č. 7735501583)</t>
  </si>
  <si>
    <t>-934576914</t>
  </si>
  <si>
    <t>(o.č. 7735501583)</t>
  </si>
  <si>
    <t>101</t>
  </si>
  <si>
    <t>732320814</t>
  </si>
  <si>
    <t>Demontáž nádrže beztlaké nebo tlakové odpojení od rozvodů potrubí obsah do 500 litrů</t>
  </si>
  <si>
    <t>-2046354152</t>
  </si>
  <si>
    <t>102</t>
  </si>
  <si>
    <t>732331615R</t>
  </si>
  <si>
    <t>Nádoba tlaková expanzní s membránou Logafix BU-TD 35l/8b, 3/4" bílá, na TV (o.č. 80432079)</t>
  </si>
  <si>
    <t>-1173100045</t>
  </si>
  <si>
    <t>(o.č. 80432079)</t>
  </si>
  <si>
    <t>103</t>
  </si>
  <si>
    <t>732331616R</t>
  </si>
  <si>
    <t>Nádoba tlaková expanzní s membránou 50l, 3/4" bílá, pro každý kotel (o.č. 7738323768)</t>
  </si>
  <si>
    <t>-212910270</t>
  </si>
  <si>
    <t>(o.č. 7738323768)</t>
  </si>
  <si>
    <t>104</t>
  </si>
  <si>
    <t>732331777R</t>
  </si>
  <si>
    <t>Příslušenství k expanzním nádobám bezpečnostní uzávěr - armatura AirfixControl, 3/4" Logafix - k expanzi na TV (o.č. 7747201056)</t>
  </si>
  <si>
    <t>1501811351</t>
  </si>
  <si>
    <t>(o.č. 7747201056)</t>
  </si>
  <si>
    <t>105</t>
  </si>
  <si>
    <t>732331778R</t>
  </si>
  <si>
    <t>Příslušenství k expanzním nádobám bezpečnostní uzávěr - Ventil k expanzi OVE 3/4" - k expanzi na kotle (o.č. 82567096)</t>
  </si>
  <si>
    <t>740750647</t>
  </si>
  <si>
    <t>(o.č. 82567096)</t>
  </si>
  <si>
    <t>106</t>
  </si>
  <si>
    <t>732331779R</t>
  </si>
  <si>
    <t>Příslušenství k expanzním nádobám - připojovací sada 1 1/4" (o.č. 7736602647)</t>
  </si>
  <si>
    <t>612079090</t>
  </si>
  <si>
    <t>(o.č. 7736602647)</t>
  </si>
  <si>
    <t>107</t>
  </si>
  <si>
    <t>732332101R</t>
  </si>
  <si>
    <t>Expanzní a odplyňovací automat HC-5S8, objem nádoby 100 litrů, vodní objem max 2770 litrů (80°C), max. statická výška 45 m , max. topný výkon 250 kW, el. příkon 800 W, 230 V</t>
  </si>
  <si>
    <t>1488292037</t>
  </si>
  <si>
    <t>108</t>
  </si>
  <si>
    <t>732332102R</t>
  </si>
  <si>
    <t>uvedení do provozu, seřízení: expanzní a odplyňovací automat</t>
  </si>
  <si>
    <t>-353367991</t>
  </si>
  <si>
    <t>109</t>
  </si>
  <si>
    <t>732420811</t>
  </si>
  <si>
    <t>Demontáž čerpadla oběhového spirálního DN 25</t>
  </si>
  <si>
    <t>1997303576</t>
  </si>
  <si>
    <t>kotlová čerpadla</t>
  </si>
  <si>
    <t>110</t>
  </si>
  <si>
    <t>732420812</t>
  </si>
  <si>
    <t>Demontáž čerpadla oběhového spirálního DN 40</t>
  </si>
  <si>
    <t>1147551363</t>
  </si>
  <si>
    <t>111</t>
  </si>
  <si>
    <t>732420814</t>
  </si>
  <si>
    <t>Demontáž čerpadla oběhového spirálního DN 65</t>
  </si>
  <si>
    <t>1359700626</t>
  </si>
  <si>
    <t>112</t>
  </si>
  <si>
    <t>732421213R</t>
  </si>
  <si>
    <t>Čerpadlo teplovodní mokroběžné závitové cirkulační G6/4" výtlak do 3,0 m průtok 2,0 m3/h, cirkulace, příkon 60 W, (o.č. 96913085)</t>
  </si>
  <si>
    <t>-496555564</t>
  </si>
  <si>
    <t xml:space="preserve"> čerpadlo cirkulace (o.č. 96913085)</t>
  </si>
  <si>
    <t>113</t>
  </si>
  <si>
    <t>732421402R</t>
  </si>
  <si>
    <t>Čerpadlo teplovodní mokroběžné závitové oběhové 6/4" výtlak do 3,0 m průtok 2,3 m3/h, ohřev zásobníku TV, příkon 34 W, (o.č. 99160420)</t>
  </si>
  <si>
    <t>934481448</t>
  </si>
  <si>
    <t>ohřev zásobníku (o.č. 99160420)</t>
  </si>
  <si>
    <t>114</t>
  </si>
  <si>
    <t>732421412R</t>
  </si>
  <si>
    <t>Čerpadlo teplovodní mokroběžné závitové oběhové G6/4", PN10, výtlak do 4,0 m průtok 1,5 m3/h, okruh 2, příkon 34 W, (o.č. 99411175)</t>
  </si>
  <si>
    <t>1434224857</t>
  </si>
  <si>
    <t>topný okruh 2 (o.č. 99411175)</t>
  </si>
  <si>
    <t>115</t>
  </si>
  <si>
    <t>732421421R</t>
  </si>
  <si>
    <t>Čerpadlo teplovodní mokroběžné závitové oběhové G6/4", PN10, výtlak do 6,0 m průtok 6,0 m3/h, okruh 1, příkon 176 W, (o.č. 99221214)</t>
  </si>
  <si>
    <t>243901052</t>
  </si>
  <si>
    <t>topný okruh 1 (o.č. 99221214)</t>
  </si>
  <si>
    <t>116</t>
  </si>
  <si>
    <t>732890801</t>
  </si>
  <si>
    <t>Přesun demontovaných strojoven vodorovně 100 m v objektech výšky do 6 m</t>
  </si>
  <si>
    <t>467203200</t>
  </si>
  <si>
    <t>117</t>
  </si>
  <si>
    <t>998732101</t>
  </si>
  <si>
    <t>Přesun hmot tonážní pro strojovny v objektech v do 6 m</t>
  </si>
  <si>
    <t>762342323</t>
  </si>
  <si>
    <t>118</t>
  </si>
  <si>
    <t>998732181</t>
  </si>
  <si>
    <t>Příplatek k přesunu hmot tonážní 732 prováděný bez použití mechanizace</t>
  </si>
  <si>
    <t>1287826362</t>
  </si>
  <si>
    <t>119</t>
  </si>
  <si>
    <t>998732193</t>
  </si>
  <si>
    <t>Příplatek k přesunu hmot tonážní 732 za zvětšený přesun do 500 m</t>
  </si>
  <si>
    <t>-498237700</t>
  </si>
  <si>
    <t>120</t>
  </si>
  <si>
    <t>733110803</t>
  </si>
  <si>
    <t>Demontáž potrubí ocelového závitového do DN 15</t>
  </si>
  <si>
    <t>1332113616</t>
  </si>
  <si>
    <t>121</t>
  </si>
  <si>
    <t>733110806</t>
  </si>
  <si>
    <t>Demontáž potrubí ocelového závitového do DN 32</t>
  </si>
  <si>
    <t>349928904</t>
  </si>
  <si>
    <t>122</t>
  </si>
  <si>
    <t>733110808</t>
  </si>
  <si>
    <t>Demontáž potrubí ocelového závitového do DN 50</t>
  </si>
  <si>
    <t>1875584366</t>
  </si>
  <si>
    <t>123</t>
  </si>
  <si>
    <t>733111113</t>
  </si>
  <si>
    <t>Potrubí ocelové závitové bezešvé běžné v kotelnách nebo strojovnách DN 15</t>
  </si>
  <si>
    <t>-914533044</t>
  </si>
  <si>
    <t>124</t>
  </si>
  <si>
    <t>733111114</t>
  </si>
  <si>
    <t>Potrubí ocelové závitové bezešvé běžné v kotelnách nebo strojovnách DN 20</t>
  </si>
  <si>
    <t>978459969</t>
  </si>
  <si>
    <t>125</t>
  </si>
  <si>
    <t>733111115</t>
  </si>
  <si>
    <t>Potrubí ocelové závitové bezešvé běžné v kotelnách nebo strojovnách DN 25</t>
  </si>
  <si>
    <t>-1847051</t>
  </si>
  <si>
    <t>126</t>
  </si>
  <si>
    <t>733111116</t>
  </si>
  <si>
    <t>Potrubí ocelové závitové bezešvé běžné v kotelnách nebo strojovnách DN 32</t>
  </si>
  <si>
    <t>1912783274</t>
  </si>
  <si>
    <t>127</t>
  </si>
  <si>
    <t>733111117</t>
  </si>
  <si>
    <t>Potrubí ocelové závitové bezešvé běžné v kotelnách nebo strojovnách DN 40</t>
  </si>
  <si>
    <t>-1517461030</t>
  </si>
  <si>
    <t>733111118</t>
  </si>
  <si>
    <t>Potrubí ocelové závitové bezešvé běžné v kotelnách nebo strojovnách DN 50</t>
  </si>
  <si>
    <t>95826215</t>
  </si>
  <si>
    <t>129</t>
  </si>
  <si>
    <t>733113114</t>
  </si>
  <si>
    <t>Příplatek k porubí z trubek ocelových závitových za zhotovení závitové ocelové přípojky DN 20</t>
  </si>
  <si>
    <t>-1424996477</t>
  </si>
  <si>
    <t>130</t>
  </si>
  <si>
    <t>733113116</t>
  </si>
  <si>
    <t>Příplatek k porubí z trubek ocelových závitových za zhotovení závitové ocelové přípojky DN 32</t>
  </si>
  <si>
    <t>-1162493903</t>
  </si>
  <si>
    <t>131</t>
  </si>
  <si>
    <t>733120826</t>
  </si>
  <si>
    <t>Demontáž potrubí ocelového hladkého do D 89</t>
  </si>
  <si>
    <t>1164906048</t>
  </si>
  <si>
    <t>132</t>
  </si>
  <si>
    <t>733121222</t>
  </si>
  <si>
    <t>Potrubí ocelové hladké bezešvé v kotelnách nebo strojovnách D 76.1x2.9 mm</t>
  </si>
  <si>
    <t>1944783716</t>
  </si>
  <si>
    <t>133</t>
  </si>
  <si>
    <t>733123122</t>
  </si>
  <si>
    <t>Příplatek k potrubí ocelovému hladkému za zhotovení přípojky z trubek ocelových hladkých D 76.1x2.9</t>
  </si>
  <si>
    <t>-2045514568</t>
  </si>
  <si>
    <t>134</t>
  </si>
  <si>
    <t>733190107</t>
  </si>
  <si>
    <t>Zkouška těsnosti potrubí ocelové závitové do DN 40</t>
  </si>
  <si>
    <t>814871715</t>
  </si>
  <si>
    <t>135</t>
  </si>
  <si>
    <t>733190108</t>
  </si>
  <si>
    <t>Zkouška těsnosti potrubí ocelové závitové do DN 50</t>
  </si>
  <si>
    <t>-1858364747</t>
  </si>
  <si>
    <t>136</t>
  </si>
  <si>
    <t>733190225</t>
  </si>
  <si>
    <t>Zkouška těsnosti potrubí ocelové hladké přes D 60,3x2,9 do D 89x5,0</t>
  </si>
  <si>
    <t>-1680544317</t>
  </si>
  <si>
    <t>137</t>
  </si>
  <si>
    <t>733194820</t>
  </si>
  <si>
    <t>Rozřezání konzoly, podpěry nebo výložníku pro potrubí z U profilu do U 10</t>
  </si>
  <si>
    <t>-384015570</t>
  </si>
  <si>
    <t>138</t>
  </si>
  <si>
    <t>733890801</t>
  </si>
  <si>
    <t>Přemístění potrubí demontovaného vodorovně do 100 m v objektech výšky do 6 m</t>
  </si>
  <si>
    <t>-2009367079</t>
  </si>
  <si>
    <t>139</t>
  </si>
  <si>
    <t>998733101</t>
  </si>
  <si>
    <t>Přesun hmot tonážní pro rozvody potrubí v objektech v do 6 m</t>
  </si>
  <si>
    <t>-658473491</t>
  </si>
  <si>
    <t>140</t>
  </si>
  <si>
    <t>998733181</t>
  </si>
  <si>
    <t>Příplatek k přesunu hmot tonážní 733 prováděný bez použití mechanizace</t>
  </si>
  <si>
    <t>1323788707</t>
  </si>
  <si>
    <t>141</t>
  </si>
  <si>
    <t>998733193</t>
  </si>
  <si>
    <t>Příplatek k přesunu hmot tonážní 733 za zvětšený přesun do 500 m</t>
  </si>
  <si>
    <t>1246905957</t>
  </si>
  <si>
    <t>142</t>
  </si>
  <si>
    <t>734100811</t>
  </si>
  <si>
    <t>Demontáž armatury přírubové se dvěma přírubami do DN 50</t>
  </si>
  <si>
    <t>2026559197</t>
  </si>
  <si>
    <t>143</t>
  </si>
  <si>
    <t>734100812</t>
  </si>
  <si>
    <t>Demontáž armatury přírubové se dvěma přírubami do DN 100</t>
  </si>
  <si>
    <t>1987403806</t>
  </si>
  <si>
    <t>144</t>
  </si>
  <si>
    <t>734109215</t>
  </si>
  <si>
    <t>Montáž armatury přírubové se dvěma přírubami PN 16 DN 65</t>
  </si>
  <si>
    <t>-2110894349</t>
  </si>
  <si>
    <t>145</t>
  </si>
  <si>
    <t>734193115</t>
  </si>
  <si>
    <t>Klapka mezipřírubová uzavírací DN 65 PN 16 do 120°C disk tvárná litina</t>
  </si>
  <si>
    <t>1495771474</t>
  </si>
  <si>
    <t>146</t>
  </si>
  <si>
    <t>734200811</t>
  </si>
  <si>
    <t>Demontáž armatury závitové s jedním závitem do G 1/2</t>
  </si>
  <si>
    <t>1574476385</t>
  </si>
  <si>
    <t>147</t>
  </si>
  <si>
    <t>734200822</t>
  </si>
  <si>
    <t>Demontáž armatury závitové se dvěma závity do G 1</t>
  </si>
  <si>
    <t>-2139975804</t>
  </si>
  <si>
    <t>148</t>
  </si>
  <si>
    <t>734200823</t>
  </si>
  <si>
    <t>Demontáž armatury závitové se dvěma závity do G 6/4</t>
  </si>
  <si>
    <t>-1608555616</t>
  </si>
  <si>
    <t>149</t>
  </si>
  <si>
    <t>734209114</t>
  </si>
  <si>
    <t>Montáž armatury závitové s dvěma závity G 3/4</t>
  </si>
  <si>
    <t>395589416</t>
  </si>
  <si>
    <t>150</t>
  </si>
  <si>
    <t>551211980R</t>
  </si>
  <si>
    <t>závitová zpětná klapka 3/4"</t>
  </si>
  <si>
    <t>1520925152</t>
  </si>
  <si>
    <t>151</t>
  </si>
  <si>
    <t>551141260</t>
  </si>
  <si>
    <t>kohout kulový, PN 42, T 185 C, chromovaný R250D 3/4" červený</t>
  </si>
  <si>
    <t>2131246438</t>
  </si>
  <si>
    <t>152</t>
  </si>
  <si>
    <t>734209115</t>
  </si>
  <si>
    <t>Montáž armatury závitové s dvěma závity G 1</t>
  </si>
  <si>
    <t>957646000</t>
  </si>
  <si>
    <t>153</t>
  </si>
  <si>
    <t>551280010R</t>
  </si>
  <si>
    <t>vyvažovací ventil závitový Stad 1"</t>
  </si>
  <si>
    <t>818028563</t>
  </si>
  <si>
    <t>154</t>
  </si>
  <si>
    <t>734209116</t>
  </si>
  <si>
    <t>Montáž armatury závitové s dvěma závity G 5/4</t>
  </si>
  <si>
    <t>1223100864</t>
  </si>
  <si>
    <t>155</t>
  </si>
  <si>
    <t>551141300</t>
  </si>
  <si>
    <t>kohout kulový, PN 35, T 185 C, chromovaný R250D 1"1/4 červený</t>
  </si>
  <si>
    <t>-1875781903</t>
  </si>
  <si>
    <t>156</t>
  </si>
  <si>
    <t>551212000R</t>
  </si>
  <si>
    <t>závitová zpětná klapka 5/4"</t>
  </si>
  <si>
    <t>1186090437</t>
  </si>
  <si>
    <t>157</t>
  </si>
  <si>
    <t>551294960R</t>
  </si>
  <si>
    <t>filtr vnitřní závit, PN16, T 130°C, F 5/4"</t>
  </si>
  <si>
    <t>1850674414</t>
  </si>
  <si>
    <t>158</t>
  </si>
  <si>
    <t>734209117</t>
  </si>
  <si>
    <t>Montáž armatury závitové s dvěma závity G 6/4</t>
  </si>
  <si>
    <t>-255259652</t>
  </si>
  <si>
    <t>159</t>
  </si>
  <si>
    <t>551280030R</t>
  </si>
  <si>
    <t>vyvažovací ventil závitový Stad 6/4"</t>
  </si>
  <si>
    <t>851834293</t>
  </si>
  <si>
    <t>160</t>
  </si>
  <si>
    <t>734209118</t>
  </si>
  <si>
    <t>Montáž armatury závitové s dvěma závity G 2</t>
  </si>
  <si>
    <t>921376447</t>
  </si>
  <si>
    <t>161</t>
  </si>
  <si>
    <t>551141340</t>
  </si>
  <si>
    <t>kohout kulový, PN 35, T 185 C, chromovaný R250D 2" červený</t>
  </si>
  <si>
    <t>489401579</t>
  </si>
  <si>
    <t>162</t>
  </si>
  <si>
    <t>551212020R</t>
  </si>
  <si>
    <t>závitová zpětná klapka 2"</t>
  </si>
  <si>
    <t>263698663</t>
  </si>
  <si>
    <t>163</t>
  </si>
  <si>
    <t>551295000R</t>
  </si>
  <si>
    <t>filtr vnitřní závit, PN16, T 130°C, F 2"</t>
  </si>
  <si>
    <t>765180214</t>
  </si>
  <si>
    <t>164</t>
  </si>
  <si>
    <t>734209127</t>
  </si>
  <si>
    <t>Montáž armatury závitové s třemi závity G 6/4</t>
  </si>
  <si>
    <t>1768362075</t>
  </si>
  <si>
    <t>165</t>
  </si>
  <si>
    <t>551288160R</t>
  </si>
  <si>
    <t>třícestný závitový směšovací ventil VRG G6/4", kvs 25</t>
  </si>
  <si>
    <t>621020429</t>
  </si>
  <si>
    <t>166</t>
  </si>
  <si>
    <t>734209129R</t>
  </si>
  <si>
    <t>Montáž servopohonů pro třícestné směšovací ventily</t>
  </si>
  <si>
    <t>186959089</t>
  </si>
  <si>
    <t>167</t>
  </si>
  <si>
    <t>551288460R</t>
  </si>
  <si>
    <t>servopohon 230 V AC, doba doběhu 90°C - 30 sekund, kroutící moment 6 Nm, řídící signál 3-bodový</t>
  </si>
  <si>
    <t>30467781</t>
  </si>
  <si>
    <t>168</t>
  </si>
  <si>
    <t>734211120</t>
  </si>
  <si>
    <t>Ventil závitový odvzdušňovací G 1/2 PN 14 do 120°C automatický</t>
  </si>
  <si>
    <t>-2053123065</t>
  </si>
  <si>
    <t>169</t>
  </si>
  <si>
    <t>734261234</t>
  </si>
  <si>
    <t>Šroubení topenářské přímé G 3/4 PN 16 do 120°C</t>
  </si>
  <si>
    <t>1709527153</t>
  </si>
  <si>
    <t>170</t>
  </si>
  <si>
    <t>734261235</t>
  </si>
  <si>
    <t>Šroubení topenářské přímé G 1 PN 16 do 120°C</t>
  </si>
  <si>
    <t>-215015871</t>
  </si>
  <si>
    <t>171</t>
  </si>
  <si>
    <t>734261236</t>
  </si>
  <si>
    <t>Šroubení topenářské přímé G 5/4 PN 16 do 120°C</t>
  </si>
  <si>
    <t>330419838</t>
  </si>
  <si>
    <t>172</t>
  </si>
  <si>
    <t>734261237</t>
  </si>
  <si>
    <t>Šroubení topenářské přímé G 6/4 PN 16 do 120°C</t>
  </si>
  <si>
    <t>-2030438364</t>
  </si>
  <si>
    <t>173</t>
  </si>
  <si>
    <t>734261238</t>
  </si>
  <si>
    <t>Šroubení topenářské přímé G 2 PN 16 do 120°C</t>
  </si>
  <si>
    <t>987954715</t>
  </si>
  <si>
    <t>174</t>
  </si>
  <si>
    <t>734290825</t>
  </si>
  <si>
    <t>Demontáž armatury směšovací přivařovací čtyřcestné   DN 50</t>
  </si>
  <si>
    <t>-1339549536</t>
  </si>
  <si>
    <t>175</t>
  </si>
  <si>
    <t>734291123</t>
  </si>
  <si>
    <t>Kohout plnící a vypouštěcí G 1/2 PN 10 do 110°C závitový</t>
  </si>
  <si>
    <t>-246583106</t>
  </si>
  <si>
    <t>176</t>
  </si>
  <si>
    <t>734410811</t>
  </si>
  <si>
    <t>Demontáž teploměru přímého nebo rohového s ochranným pouzdrem</t>
  </si>
  <si>
    <t>1409459250</t>
  </si>
  <si>
    <t>177</t>
  </si>
  <si>
    <t>734411123</t>
  </si>
  <si>
    <t>Teploměr technický s pevným stonkem a jímkou zadní připojení průměr 100 mm délky 50 mm</t>
  </si>
  <si>
    <t>-10865052</t>
  </si>
  <si>
    <t>178</t>
  </si>
  <si>
    <t>734420811</t>
  </si>
  <si>
    <t>Demontáž tlakoměru se spodním připojením</t>
  </si>
  <si>
    <t>-1159735799</t>
  </si>
  <si>
    <t>179</t>
  </si>
  <si>
    <t>734421150R</t>
  </si>
  <si>
    <t>-825349399</t>
  </si>
  <si>
    <t>180</t>
  </si>
  <si>
    <t>422335801</t>
  </si>
  <si>
    <t>-1786696194</t>
  </si>
  <si>
    <t>181</t>
  </si>
  <si>
    <t>-542497702</t>
  </si>
  <si>
    <t>182</t>
  </si>
  <si>
    <t>974087740</t>
  </si>
  <si>
    <t>183</t>
  </si>
  <si>
    <t>388411491R</t>
  </si>
  <si>
    <t>tlakoměr typ 3313 D 160 se spodním přípojem rozsah 0-600 kPa</t>
  </si>
  <si>
    <t>689166616</t>
  </si>
  <si>
    <t>184</t>
  </si>
  <si>
    <t>734494213</t>
  </si>
  <si>
    <t>Návarek s trubkovým závitem G 1/2</t>
  </si>
  <si>
    <t>1311587743</t>
  </si>
  <si>
    <t>185</t>
  </si>
  <si>
    <t>734890801</t>
  </si>
  <si>
    <t>Přemístění demontovaných armatur vodorovně do 100 m v objektech výšky do 6 m</t>
  </si>
  <si>
    <t>-274136349</t>
  </si>
  <si>
    <t>186</t>
  </si>
  <si>
    <t>998734101</t>
  </si>
  <si>
    <t>Přesun hmot tonážní pro armatury v objektech v do 6 m</t>
  </si>
  <si>
    <t>872931119</t>
  </si>
  <si>
    <t>187</t>
  </si>
  <si>
    <t>998734181</t>
  </si>
  <si>
    <t>Příplatek k přesunu hmot tonážní 734 prováděný bez použití mechanizace</t>
  </si>
  <si>
    <t>-82000833</t>
  </si>
  <si>
    <t>188</t>
  </si>
  <si>
    <t>998734193</t>
  </si>
  <si>
    <t>Příplatek k přesunu hmot tonážní 734 za zvětšený přesun do 500 m</t>
  </si>
  <si>
    <t>-1784555918</t>
  </si>
  <si>
    <t>189</t>
  </si>
  <si>
    <t>751123883R</t>
  </si>
  <si>
    <t>Demontáž stěnových mřížek a protidešťových žaluzií průřezu do 0,210 m2</t>
  </si>
  <si>
    <t>-1896634820</t>
  </si>
  <si>
    <t>190</t>
  </si>
  <si>
    <t>751398052</t>
  </si>
  <si>
    <t>Mtž protidešťové žaluzie potrubí do 0,300 m2</t>
  </si>
  <si>
    <t>768184817</t>
  </si>
  <si>
    <t>191</t>
  </si>
  <si>
    <t>553414220R</t>
  </si>
  <si>
    <t>Stěnová mřížka vnitřní čtyřhranná SM 630 x 315 mm, montáž do stěny</t>
  </si>
  <si>
    <t>-1083041833</t>
  </si>
  <si>
    <t>192</t>
  </si>
  <si>
    <t>553414230R</t>
  </si>
  <si>
    <t>Stěnová mřížka vnitřní čtyřhranná SM 200 x 200 mm, montáž do stěny</t>
  </si>
  <si>
    <t>583757573</t>
  </si>
  <si>
    <t>193</t>
  </si>
  <si>
    <t>751398024</t>
  </si>
  <si>
    <t>Mtž větrací mřížky stěnové do 0,200 m2</t>
  </si>
  <si>
    <t>1553252814</t>
  </si>
  <si>
    <t>194</t>
  </si>
  <si>
    <t>429824100R</t>
  </si>
  <si>
    <t>Protidešťová pozink žaluzie venkovní čtyřhranná PŽA 630 x 315 mm, montáž do stěny</t>
  </si>
  <si>
    <t>1242473623</t>
  </si>
  <si>
    <t>195</t>
  </si>
  <si>
    <t>998751101</t>
  </si>
  <si>
    <t>Přesun hmot tonážní pro vzduchotechniku v objektech v do 12 m</t>
  </si>
  <si>
    <t>103078151</t>
  </si>
  <si>
    <t>196</t>
  </si>
  <si>
    <t>998751191</t>
  </si>
  <si>
    <t>Příplatek k přesunu hmot tonážní 751 za zvětšený přesun do 500 m</t>
  </si>
  <si>
    <t>-1686408632</t>
  </si>
  <si>
    <t>197</t>
  </si>
  <si>
    <t>-1541005883</t>
  </si>
  <si>
    <t>198</t>
  </si>
  <si>
    <t>-2021799218</t>
  </si>
  <si>
    <t>199</t>
  </si>
  <si>
    <t>902748372</t>
  </si>
  <si>
    <t>200</t>
  </si>
  <si>
    <t>-486337704</t>
  </si>
  <si>
    <t>201</t>
  </si>
  <si>
    <t>-1403091442</t>
  </si>
  <si>
    <t>202</t>
  </si>
  <si>
    <t>784181101</t>
  </si>
  <si>
    <t>Základní akrylátová jednonásobná penetrace podkladu v místnostech výšky do 3,80m</t>
  </si>
  <si>
    <t>-1890422757</t>
  </si>
  <si>
    <t>opravy po demontáži a montáži zařízení</t>
  </si>
  <si>
    <t>203</t>
  </si>
  <si>
    <t>784404801</t>
  </si>
  <si>
    <t>Odstranění maleb chemickými prostředky s oškrabáním v místnostech v do 3,8 m</t>
  </si>
  <si>
    <t>-1398627740</t>
  </si>
  <si>
    <t>204</t>
  </si>
  <si>
    <t>784421101</t>
  </si>
  <si>
    <t>Dvojnásobné bílé malby ze směsí za mokra výborně otěruvzdorných v místnostech výšky do 3,80 m</t>
  </si>
  <si>
    <t>806618761</t>
  </si>
  <si>
    <t>205</t>
  </si>
  <si>
    <t>N01100101R</t>
  </si>
  <si>
    <t>Demontáž stávajících komínových nerez průduchů do DN200, umístěných ve stávajícím zděném průduchu (3 ks)</t>
  </si>
  <si>
    <t>-1571720400</t>
  </si>
  <si>
    <t>206</t>
  </si>
  <si>
    <t>N01100102R</t>
  </si>
  <si>
    <t xml:space="preserve">Montáž odvodu spalin - kaskáda DN160 </t>
  </si>
  <si>
    <t>1850069044</t>
  </si>
  <si>
    <t>207</t>
  </si>
  <si>
    <t>484117120R</t>
  </si>
  <si>
    <t>Odvod spalin, základní odkouření kaskády DN110/DN160 - Odkouření pro kaskádu kotlů. Připojení DN110 na vodorovnou část DN160 (o.č. 7736602689)</t>
  </si>
  <si>
    <t>169745310</t>
  </si>
  <si>
    <t>(o.č. 7736602689)</t>
  </si>
  <si>
    <t>208</t>
  </si>
  <si>
    <t>484117121R</t>
  </si>
  <si>
    <t>Odvod spalin, trubka DN160 - revizní (o.č. 87090684)</t>
  </si>
  <si>
    <t>109868146</t>
  </si>
  <si>
    <t>(o.č. 87090684)</t>
  </si>
  <si>
    <t>209</t>
  </si>
  <si>
    <t>484117122R</t>
  </si>
  <si>
    <t>Odvod spalin, trubka DN160 - 500 mm (o.č. 87090395)</t>
  </si>
  <si>
    <t>-671433857</t>
  </si>
  <si>
    <t>(o.č. 87090395)</t>
  </si>
  <si>
    <t>210</t>
  </si>
  <si>
    <t>484117123R</t>
  </si>
  <si>
    <t>Odvod spalin, koleno 87° DN160 (o.č. 87090318)</t>
  </si>
  <si>
    <t>-1078547818</t>
  </si>
  <si>
    <t>(o.č. 87090318)</t>
  </si>
  <si>
    <t>211</t>
  </si>
  <si>
    <t>484117124R</t>
  </si>
  <si>
    <t>Odvod spalin, sada šachty DN160 (o.č. 87090084)</t>
  </si>
  <si>
    <t>-798340277</t>
  </si>
  <si>
    <t>(o.č. 87090084)</t>
  </si>
  <si>
    <t>212</t>
  </si>
  <si>
    <t>484117125R</t>
  </si>
  <si>
    <t>Odvod spalin, trubka DN160 - 1000 mm (o.č. 87090396)</t>
  </si>
  <si>
    <t>1092681977</t>
  </si>
  <si>
    <t>(o.č. 87090396)</t>
  </si>
  <si>
    <t>213</t>
  </si>
  <si>
    <t>N01100106R</t>
  </si>
  <si>
    <t>Revize odvodu spalin</t>
  </si>
  <si>
    <t>1189494341</t>
  </si>
  <si>
    <t>214</t>
  </si>
  <si>
    <t>998791000R</t>
  </si>
  <si>
    <t>Přesun hmot tonážní odvod spalin v objektech v do 6 m</t>
  </si>
  <si>
    <t>1675804323</t>
  </si>
  <si>
    <t>215</t>
  </si>
  <si>
    <t>998792000R</t>
  </si>
  <si>
    <t>Příplatek k přesunu hmot tonážní odvod spalin za zvětšený přesun do 500 m</t>
  </si>
  <si>
    <t>1414203601</t>
  </si>
  <si>
    <t>216</t>
  </si>
  <si>
    <t xml:space="preserve">Vypuštění větví ÚT, TV a C </t>
  </si>
  <si>
    <t>-108445709</t>
  </si>
  <si>
    <t>217</t>
  </si>
  <si>
    <t>Napuštění a odvzdušnění systému ÚT - upravenou vodou</t>
  </si>
  <si>
    <t>-1634247144</t>
  </si>
  <si>
    <t>218</t>
  </si>
  <si>
    <t>Uvedení kotle do provozu</t>
  </si>
  <si>
    <t>242718030</t>
  </si>
  <si>
    <t>219</t>
  </si>
  <si>
    <t>O01100106R</t>
  </si>
  <si>
    <t xml:space="preserve">Měření emisí kotle </t>
  </si>
  <si>
    <t>-993257459</t>
  </si>
  <si>
    <t>220</t>
  </si>
  <si>
    <t>O01100107R</t>
  </si>
  <si>
    <t xml:space="preserve">Topná zkouška 72 hod vč. zaškolení obsluhy, nastavení oběhových čerpadel </t>
  </si>
  <si>
    <t>-1944710299</t>
  </si>
  <si>
    <t>221</t>
  </si>
  <si>
    <t>O01100108R</t>
  </si>
  <si>
    <t xml:space="preserve">Nastavení vyvažovacích ventilů  </t>
  </si>
  <si>
    <t>-800054368</t>
  </si>
  <si>
    <t>222</t>
  </si>
  <si>
    <t>O01100110R</t>
  </si>
  <si>
    <t>63718654</t>
  </si>
  <si>
    <t>223</t>
  </si>
  <si>
    <t>-2137095636</t>
  </si>
  <si>
    <t>224</t>
  </si>
  <si>
    <t>-71347428</t>
  </si>
  <si>
    <t>Normohodiny celek 327 Nh / 2 lidí = 163.5 / 8 hodin = 20,4 dní
20+5 (rezerva) = 25 dní x 8 km (Chomutov) x 2 (tam a zpět) x 15 Kč/km</t>
  </si>
  <si>
    <t>D.1.4.3 - Měření a regulace</t>
  </si>
  <si>
    <t xml:space="preserve">    36-M - Montáž prov.,měř. a regul. zařízení</t>
  </si>
  <si>
    <t>360100101</t>
  </si>
  <si>
    <t>Meření a regulace viz samostatný rozpočet - část D.1.4.3 Měření a regulace</t>
  </si>
  <si>
    <t>-508793980</t>
  </si>
  <si>
    <t>KRYCÍ LIST SPECIFIKACE</t>
  </si>
  <si>
    <t>REKAPITULACE SPECIFIKACE</t>
  </si>
  <si>
    <t>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</si>
</sst>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4" fontId="24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9"/>
  <sheetViews>
    <sheetView showGridLines="0" workbookViewId="0" topLeftCell="A1">
      <pane ySplit="1" topLeftCell="A64" activePane="bottomLeft" state="frozen"/>
      <selection pane="bottomLeft" activeCell="A1" sqref="A1:XFD1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7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178" t="s">
        <v>8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7" t="s">
        <v>9</v>
      </c>
      <c r="BT2" s="17" t="s">
        <v>10</v>
      </c>
    </row>
    <row r="3" spans="2:72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7" customHeight="1">
      <c r="B4" s="21"/>
      <c r="C4" s="182" t="s">
        <v>12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2"/>
      <c r="AS4" s="23" t="s">
        <v>13</v>
      </c>
      <c r="BE4" s="24" t="s">
        <v>14</v>
      </c>
      <c r="BS4" s="17" t="s">
        <v>15</v>
      </c>
    </row>
    <row r="5" spans="2:71" ht="14.4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213" t="s">
        <v>17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5"/>
      <c r="AQ5" s="22"/>
      <c r="BE5" s="211" t="s">
        <v>18</v>
      </c>
      <c r="BS5" s="17" t="s">
        <v>9</v>
      </c>
    </row>
    <row r="6" spans="2:71" ht="37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215" t="s">
        <v>20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5"/>
      <c r="AQ6" s="22"/>
      <c r="BE6" s="212"/>
      <c r="BS6" s="17" t="s">
        <v>9</v>
      </c>
    </row>
    <row r="7" spans="2:71" ht="14.4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2"/>
      <c r="BE7" s="212"/>
      <c r="BS7" s="17" t="s">
        <v>9</v>
      </c>
    </row>
    <row r="8" spans="2:71" ht="14.4" customHeight="1">
      <c r="B8" s="21"/>
      <c r="C8" s="25"/>
      <c r="D8" s="29" t="s">
        <v>23</v>
      </c>
      <c r="E8" s="25"/>
      <c r="F8" s="25"/>
      <c r="G8" s="25"/>
      <c r="H8" s="25"/>
      <c r="I8" s="25"/>
      <c r="J8" s="25"/>
      <c r="K8" s="27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25</v>
      </c>
      <c r="AL8" s="25"/>
      <c r="AM8" s="25"/>
      <c r="AN8" s="30" t="s">
        <v>26</v>
      </c>
      <c r="AO8" s="25"/>
      <c r="AP8" s="25"/>
      <c r="AQ8" s="22"/>
      <c r="BE8" s="212"/>
      <c r="BS8" s="17" t="s">
        <v>9</v>
      </c>
    </row>
    <row r="9" spans="2:71" ht="14.4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212"/>
      <c r="BS9" s="17" t="s">
        <v>9</v>
      </c>
    </row>
    <row r="10" spans="2:71" ht="14.4" customHeight="1">
      <c r="B10" s="21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29</v>
      </c>
      <c r="AO10" s="25"/>
      <c r="AP10" s="25"/>
      <c r="AQ10" s="22"/>
      <c r="BE10" s="212"/>
      <c r="BS10" s="17" t="s">
        <v>9</v>
      </c>
    </row>
    <row r="11" spans="2:71" ht="18.45" customHeight="1">
      <c r="B11" s="21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32</v>
      </c>
      <c r="AO11" s="25"/>
      <c r="AP11" s="25"/>
      <c r="AQ11" s="22"/>
      <c r="BE11" s="212"/>
      <c r="BS11" s="17" t="s">
        <v>9</v>
      </c>
    </row>
    <row r="12" spans="2:71" ht="7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212"/>
      <c r="BS12" s="17" t="s">
        <v>9</v>
      </c>
    </row>
    <row r="13" spans="2:71" ht="14.4" customHeight="1">
      <c r="B13" s="21"/>
      <c r="C13" s="25"/>
      <c r="D13" s="29" t="s">
        <v>33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34</v>
      </c>
      <c r="AO13" s="25"/>
      <c r="AP13" s="25"/>
      <c r="AQ13" s="22"/>
      <c r="BE13" s="212"/>
      <c r="BS13" s="17" t="s">
        <v>9</v>
      </c>
    </row>
    <row r="14" spans="2:71" ht="12">
      <c r="B14" s="21"/>
      <c r="C14" s="25"/>
      <c r="D14" s="25"/>
      <c r="E14" s="216" t="s">
        <v>34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9" t="s">
        <v>31</v>
      </c>
      <c r="AL14" s="25"/>
      <c r="AM14" s="25"/>
      <c r="AN14" s="31" t="s">
        <v>34</v>
      </c>
      <c r="AO14" s="25"/>
      <c r="AP14" s="25"/>
      <c r="AQ14" s="22"/>
      <c r="BE14" s="212"/>
      <c r="BS14" s="17" t="s">
        <v>9</v>
      </c>
    </row>
    <row r="15" spans="2:71" ht="7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212"/>
      <c r="BS15" s="17" t="s">
        <v>6</v>
      </c>
    </row>
    <row r="16" spans="2:71" ht="14.4" customHeight="1">
      <c r="B16" s="21"/>
      <c r="C16" s="25"/>
      <c r="D16" s="29" t="s">
        <v>35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36</v>
      </c>
      <c r="AO16" s="25"/>
      <c r="AP16" s="25"/>
      <c r="AQ16" s="22"/>
      <c r="BE16" s="212"/>
      <c r="BS16" s="17" t="s">
        <v>6</v>
      </c>
    </row>
    <row r="17" spans="2:71" ht="18.45" customHeight="1">
      <c r="B17" s="21"/>
      <c r="C17" s="25"/>
      <c r="D17" s="25"/>
      <c r="E17" s="27" t="s">
        <v>37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38</v>
      </c>
      <c r="AO17" s="25"/>
      <c r="AP17" s="25"/>
      <c r="AQ17" s="22"/>
      <c r="BE17" s="212"/>
      <c r="BS17" s="17" t="s">
        <v>39</v>
      </c>
    </row>
    <row r="18" spans="2:71" ht="7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212"/>
      <c r="BS18" s="17" t="s">
        <v>9</v>
      </c>
    </row>
    <row r="19" spans="2:71" ht="14.4" customHeight="1">
      <c r="B19" s="21"/>
      <c r="C19" s="25"/>
      <c r="D19" s="29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36</v>
      </c>
      <c r="AO19" s="25"/>
      <c r="AP19" s="25"/>
      <c r="AQ19" s="22"/>
      <c r="BE19" s="212"/>
      <c r="BS19" s="17" t="s">
        <v>9</v>
      </c>
    </row>
    <row r="20" spans="2:57" ht="18.45" customHeight="1">
      <c r="B20" s="21"/>
      <c r="C20" s="25"/>
      <c r="D20" s="25"/>
      <c r="E20" s="27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38</v>
      </c>
      <c r="AO20" s="25"/>
      <c r="AP20" s="25"/>
      <c r="AQ20" s="22"/>
      <c r="BE20" s="212"/>
    </row>
    <row r="21" spans="2:57" ht="7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212"/>
    </row>
    <row r="22" spans="2:57" ht="12">
      <c r="B22" s="21"/>
      <c r="C22" s="25"/>
      <c r="D22" s="29" t="s">
        <v>41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212"/>
    </row>
    <row r="23" spans="2:57" ht="22.5" customHeight="1">
      <c r="B23" s="21"/>
      <c r="C23" s="25"/>
      <c r="D23" s="25"/>
      <c r="E23" s="218" t="s">
        <v>5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5"/>
      <c r="AP23" s="25"/>
      <c r="AQ23" s="22"/>
      <c r="BE23" s="212"/>
    </row>
    <row r="24" spans="2:57" ht="7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212"/>
    </row>
    <row r="25" spans="2:57" ht="7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212"/>
    </row>
    <row r="26" spans="2:57" ht="14.4" customHeight="1">
      <c r="B26" s="21"/>
      <c r="C26" s="25"/>
      <c r="D26" s="33" t="s">
        <v>42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9">
        <f>ROUND(AG87,2)</f>
        <v>0</v>
      </c>
      <c r="AL26" s="214"/>
      <c r="AM26" s="214"/>
      <c r="AN26" s="214"/>
      <c r="AO26" s="214"/>
      <c r="AP26" s="25"/>
      <c r="AQ26" s="22"/>
      <c r="BE26" s="212"/>
    </row>
    <row r="27" spans="2:57" ht="14.4" customHeight="1">
      <c r="B27" s="21"/>
      <c r="C27" s="25"/>
      <c r="D27" s="33" t="s">
        <v>43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9">
        <f>ROUND(AG92,2)</f>
        <v>0</v>
      </c>
      <c r="AL27" s="219"/>
      <c r="AM27" s="219"/>
      <c r="AN27" s="219"/>
      <c r="AO27" s="219"/>
      <c r="AP27" s="25"/>
      <c r="AQ27" s="22"/>
      <c r="BE27" s="212"/>
    </row>
    <row r="28" spans="2:57" s="1" customFormat="1" ht="7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2"/>
    </row>
    <row r="29" spans="2:57" s="1" customFormat="1" ht="25.95" customHeight="1">
      <c r="B29" s="34"/>
      <c r="C29" s="35"/>
      <c r="D29" s="37" t="s">
        <v>44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0">
        <f>ROUND(AK26+AK27,2)</f>
        <v>0</v>
      </c>
      <c r="AL29" s="221"/>
      <c r="AM29" s="221"/>
      <c r="AN29" s="221"/>
      <c r="AO29" s="221"/>
      <c r="AP29" s="35"/>
      <c r="AQ29" s="36"/>
      <c r="BE29" s="212"/>
    </row>
    <row r="30" spans="2:57" s="1" customFormat="1" ht="7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2"/>
    </row>
    <row r="31" spans="2:57" s="2" customFormat="1" ht="14.4" customHeight="1">
      <c r="B31" s="39"/>
      <c r="C31" s="40"/>
      <c r="D31" s="41" t="s">
        <v>45</v>
      </c>
      <c r="E31" s="40"/>
      <c r="F31" s="41" t="s">
        <v>46</v>
      </c>
      <c r="G31" s="40"/>
      <c r="H31" s="40"/>
      <c r="I31" s="40"/>
      <c r="J31" s="40"/>
      <c r="K31" s="40"/>
      <c r="L31" s="191">
        <v>0.21</v>
      </c>
      <c r="M31" s="192"/>
      <c r="N31" s="192"/>
      <c r="O31" s="192"/>
      <c r="P31" s="40"/>
      <c r="Q31" s="40"/>
      <c r="R31" s="40"/>
      <c r="S31" s="40"/>
      <c r="T31" s="43" t="s">
        <v>47</v>
      </c>
      <c r="U31" s="40"/>
      <c r="V31" s="40"/>
      <c r="W31" s="193">
        <f>ROUND(AZ87+SUM(CD93:CD97),2)</f>
        <v>0</v>
      </c>
      <c r="X31" s="192"/>
      <c r="Y31" s="192"/>
      <c r="Z31" s="192"/>
      <c r="AA31" s="192"/>
      <c r="AB31" s="192"/>
      <c r="AC31" s="192"/>
      <c r="AD31" s="192"/>
      <c r="AE31" s="192"/>
      <c r="AF31" s="40"/>
      <c r="AG31" s="40"/>
      <c r="AH31" s="40"/>
      <c r="AI31" s="40"/>
      <c r="AJ31" s="40"/>
      <c r="AK31" s="193">
        <f>ROUND(AV87+SUM(BY93:BY97),2)</f>
        <v>0</v>
      </c>
      <c r="AL31" s="192"/>
      <c r="AM31" s="192"/>
      <c r="AN31" s="192"/>
      <c r="AO31" s="192"/>
      <c r="AP31" s="40"/>
      <c r="AQ31" s="44"/>
      <c r="BE31" s="212"/>
    </row>
    <row r="32" spans="2:57" s="2" customFormat="1" ht="14.4" customHeight="1">
      <c r="B32" s="39"/>
      <c r="C32" s="40"/>
      <c r="D32" s="40"/>
      <c r="E32" s="40"/>
      <c r="F32" s="41" t="s">
        <v>48</v>
      </c>
      <c r="G32" s="40"/>
      <c r="H32" s="40"/>
      <c r="I32" s="40"/>
      <c r="J32" s="40"/>
      <c r="K32" s="40"/>
      <c r="L32" s="191">
        <v>0.15</v>
      </c>
      <c r="M32" s="192"/>
      <c r="N32" s="192"/>
      <c r="O32" s="192"/>
      <c r="P32" s="40"/>
      <c r="Q32" s="40"/>
      <c r="R32" s="40"/>
      <c r="S32" s="40"/>
      <c r="T32" s="43" t="s">
        <v>47</v>
      </c>
      <c r="U32" s="40"/>
      <c r="V32" s="40"/>
      <c r="W32" s="193">
        <f>ROUND(BA87+SUM(CE93:CE97),2)</f>
        <v>0</v>
      </c>
      <c r="X32" s="192"/>
      <c r="Y32" s="192"/>
      <c r="Z32" s="192"/>
      <c r="AA32" s="192"/>
      <c r="AB32" s="192"/>
      <c r="AC32" s="192"/>
      <c r="AD32" s="192"/>
      <c r="AE32" s="192"/>
      <c r="AF32" s="40"/>
      <c r="AG32" s="40"/>
      <c r="AH32" s="40"/>
      <c r="AI32" s="40"/>
      <c r="AJ32" s="40"/>
      <c r="AK32" s="193">
        <f>ROUND(AW87+SUM(BZ93:BZ97),2)</f>
        <v>0</v>
      </c>
      <c r="AL32" s="192"/>
      <c r="AM32" s="192"/>
      <c r="AN32" s="192"/>
      <c r="AO32" s="192"/>
      <c r="AP32" s="40"/>
      <c r="AQ32" s="44"/>
      <c r="BE32" s="212"/>
    </row>
    <row r="33" spans="2:57" s="2" customFormat="1" ht="14.4" customHeight="1" hidden="1">
      <c r="B33" s="39"/>
      <c r="C33" s="40"/>
      <c r="D33" s="40"/>
      <c r="E33" s="40"/>
      <c r="F33" s="41" t="s">
        <v>49</v>
      </c>
      <c r="G33" s="40"/>
      <c r="H33" s="40"/>
      <c r="I33" s="40"/>
      <c r="J33" s="40"/>
      <c r="K33" s="40"/>
      <c r="L33" s="191">
        <v>0.21</v>
      </c>
      <c r="M33" s="192"/>
      <c r="N33" s="192"/>
      <c r="O33" s="192"/>
      <c r="P33" s="40"/>
      <c r="Q33" s="40"/>
      <c r="R33" s="40"/>
      <c r="S33" s="40"/>
      <c r="T33" s="43" t="s">
        <v>47</v>
      </c>
      <c r="U33" s="40"/>
      <c r="V33" s="40"/>
      <c r="W33" s="193">
        <f>ROUND(BB87+SUM(CF93:CF97),2)</f>
        <v>0</v>
      </c>
      <c r="X33" s="192"/>
      <c r="Y33" s="192"/>
      <c r="Z33" s="192"/>
      <c r="AA33" s="192"/>
      <c r="AB33" s="192"/>
      <c r="AC33" s="192"/>
      <c r="AD33" s="192"/>
      <c r="AE33" s="192"/>
      <c r="AF33" s="40"/>
      <c r="AG33" s="40"/>
      <c r="AH33" s="40"/>
      <c r="AI33" s="40"/>
      <c r="AJ33" s="40"/>
      <c r="AK33" s="193">
        <v>0</v>
      </c>
      <c r="AL33" s="192"/>
      <c r="AM33" s="192"/>
      <c r="AN33" s="192"/>
      <c r="AO33" s="192"/>
      <c r="AP33" s="40"/>
      <c r="AQ33" s="44"/>
      <c r="BE33" s="212"/>
    </row>
    <row r="34" spans="2:57" s="2" customFormat="1" ht="14.4" customHeight="1" hidden="1">
      <c r="B34" s="39"/>
      <c r="C34" s="40"/>
      <c r="D34" s="40"/>
      <c r="E34" s="40"/>
      <c r="F34" s="41" t="s">
        <v>50</v>
      </c>
      <c r="G34" s="40"/>
      <c r="H34" s="40"/>
      <c r="I34" s="40"/>
      <c r="J34" s="40"/>
      <c r="K34" s="40"/>
      <c r="L34" s="191">
        <v>0.15</v>
      </c>
      <c r="M34" s="192"/>
      <c r="N34" s="192"/>
      <c r="O34" s="192"/>
      <c r="P34" s="40"/>
      <c r="Q34" s="40"/>
      <c r="R34" s="40"/>
      <c r="S34" s="40"/>
      <c r="T34" s="43" t="s">
        <v>47</v>
      </c>
      <c r="U34" s="40"/>
      <c r="V34" s="40"/>
      <c r="W34" s="193">
        <f>ROUND(BC87+SUM(CG93:CG97),2)</f>
        <v>0</v>
      </c>
      <c r="X34" s="192"/>
      <c r="Y34" s="192"/>
      <c r="Z34" s="192"/>
      <c r="AA34" s="192"/>
      <c r="AB34" s="192"/>
      <c r="AC34" s="192"/>
      <c r="AD34" s="192"/>
      <c r="AE34" s="192"/>
      <c r="AF34" s="40"/>
      <c r="AG34" s="40"/>
      <c r="AH34" s="40"/>
      <c r="AI34" s="40"/>
      <c r="AJ34" s="40"/>
      <c r="AK34" s="193">
        <v>0</v>
      </c>
      <c r="AL34" s="192"/>
      <c r="AM34" s="192"/>
      <c r="AN34" s="192"/>
      <c r="AO34" s="192"/>
      <c r="AP34" s="40"/>
      <c r="AQ34" s="44"/>
      <c r="BE34" s="212"/>
    </row>
    <row r="35" spans="2:43" s="2" customFormat="1" ht="14.4" customHeight="1" hidden="1">
      <c r="B35" s="39"/>
      <c r="C35" s="40"/>
      <c r="D35" s="40"/>
      <c r="E35" s="40"/>
      <c r="F35" s="41" t="s">
        <v>51</v>
      </c>
      <c r="G35" s="40"/>
      <c r="H35" s="40"/>
      <c r="I35" s="40"/>
      <c r="J35" s="40"/>
      <c r="K35" s="40"/>
      <c r="L35" s="191">
        <v>0</v>
      </c>
      <c r="M35" s="192"/>
      <c r="N35" s="192"/>
      <c r="O35" s="192"/>
      <c r="P35" s="40"/>
      <c r="Q35" s="40"/>
      <c r="R35" s="40"/>
      <c r="S35" s="40"/>
      <c r="T35" s="43" t="s">
        <v>47</v>
      </c>
      <c r="U35" s="40"/>
      <c r="V35" s="40"/>
      <c r="W35" s="193">
        <f>ROUND(BD87+SUM(CH93:CH97),2)</f>
        <v>0</v>
      </c>
      <c r="X35" s="192"/>
      <c r="Y35" s="192"/>
      <c r="Z35" s="192"/>
      <c r="AA35" s="192"/>
      <c r="AB35" s="192"/>
      <c r="AC35" s="192"/>
      <c r="AD35" s="192"/>
      <c r="AE35" s="192"/>
      <c r="AF35" s="40"/>
      <c r="AG35" s="40"/>
      <c r="AH35" s="40"/>
      <c r="AI35" s="40"/>
      <c r="AJ35" s="40"/>
      <c r="AK35" s="193">
        <v>0</v>
      </c>
      <c r="AL35" s="192"/>
      <c r="AM35" s="192"/>
      <c r="AN35" s="192"/>
      <c r="AO35" s="192"/>
      <c r="AP35" s="40"/>
      <c r="AQ35" s="44"/>
    </row>
    <row r="36" spans="2:43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5" customHeight="1">
      <c r="B37" s="34"/>
      <c r="C37" s="45"/>
      <c r="D37" s="46" t="s">
        <v>52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53</v>
      </c>
      <c r="U37" s="47"/>
      <c r="V37" s="47"/>
      <c r="W37" s="47"/>
      <c r="X37" s="194" t="s">
        <v>54</v>
      </c>
      <c r="Y37" s="195"/>
      <c r="Z37" s="195"/>
      <c r="AA37" s="195"/>
      <c r="AB37" s="195"/>
      <c r="AC37" s="47"/>
      <c r="AD37" s="47"/>
      <c r="AE37" s="47"/>
      <c r="AF37" s="47"/>
      <c r="AG37" s="47"/>
      <c r="AH37" s="47"/>
      <c r="AI37" s="47"/>
      <c r="AJ37" s="47"/>
      <c r="AK37" s="207">
        <f>SUM(AK29:AK35)</f>
        <v>0</v>
      </c>
      <c r="AL37" s="195"/>
      <c r="AM37" s="195"/>
      <c r="AN37" s="195"/>
      <c r="AO37" s="208"/>
      <c r="AP37" s="45"/>
      <c r="AQ37" s="36"/>
    </row>
    <row r="38" spans="2:43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2.9">
      <c r="B49" s="34"/>
      <c r="C49" s="35"/>
      <c r="D49" s="49" t="s">
        <v>55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56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2.9">
      <c r="B58" s="34"/>
      <c r="C58" s="35"/>
      <c r="D58" s="54" t="s">
        <v>57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58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57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58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2.9">
      <c r="B60" s="34"/>
      <c r="C60" s="35"/>
      <c r="D60" s="49" t="s">
        <v>59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60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2.9">
      <c r="B69" s="34"/>
      <c r="C69" s="35"/>
      <c r="D69" s="54" t="s">
        <v>57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58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57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58</v>
      </c>
      <c r="AN69" s="55"/>
      <c r="AO69" s="57"/>
      <c r="AP69" s="35"/>
      <c r="AQ69" s="36"/>
    </row>
    <row r="70" spans="2:43" s="1" customFormat="1" ht="7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7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7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7" customHeight="1">
      <c r="B76" s="34"/>
      <c r="C76" s="182" t="s">
        <v>61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36"/>
    </row>
    <row r="77" spans="2:43" s="3" customFormat="1" ht="14.4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526-2021-03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7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84" t="str">
        <f>K6</f>
        <v>Rekonstrukce plynové kotelny 4. MŠ Blatenská Chomutov</v>
      </c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69"/>
      <c r="AQ78" s="70"/>
    </row>
    <row r="79" spans="2:43" s="1" customFormat="1" ht="7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2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Chomutov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IF(AN8="","",AN8)</f>
        <v>13. 5. 2021</v>
      </c>
      <c r="AN80" s="35"/>
      <c r="AO80" s="35"/>
      <c r="AP80" s="35"/>
      <c r="AQ80" s="36"/>
    </row>
    <row r="81" spans="2:43" s="1" customFormat="1" ht="7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2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Statutární město Chomutov, Zborovská 4602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35</v>
      </c>
      <c r="AJ82" s="35"/>
      <c r="AK82" s="35"/>
      <c r="AL82" s="35"/>
      <c r="AM82" s="186" t="str">
        <f>IF(E17="","",E17)</f>
        <v>Ing. Václav Remuta</v>
      </c>
      <c r="AN82" s="186"/>
      <c r="AO82" s="186"/>
      <c r="AP82" s="186"/>
      <c r="AQ82" s="36"/>
      <c r="AS82" s="187" t="s">
        <v>62</v>
      </c>
      <c r="AT82" s="188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2">
      <c r="B83" s="34"/>
      <c r="C83" s="29" t="s">
        <v>33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40</v>
      </c>
      <c r="AJ83" s="35"/>
      <c r="AK83" s="35"/>
      <c r="AL83" s="35"/>
      <c r="AM83" s="186" t="str">
        <f>IF(E20="","",E20)</f>
        <v>Ing. Václav Remuta</v>
      </c>
      <c r="AN83" s="186"/>
      <c r="AO83" s="186"/>
      <c r="AP83" s="186"/>
      <c r="AQ83" s="36"/>
      <c r="AS83" s="189"/>
      <c r="AT83" s="190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8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89"/>
      <c r="AT84" s="190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02" t="s">
        <v>63</v>
      </c>
      <c r="D85" s="203"/>
      <c r="E85" s="203"/>
      <c r="F85" s="203"/>
      <c r="G85" s="203"/>
      <c r="H85" s="74"/>
      <c r="I85" s="204" t="s">
        <v>64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 t="s">
        <v>65</v>
      </c>
      <c r="AH85" s="203"/>
      <c r="AI85" s="203"/>
      <c r="AJ85" s="203"/>
      <c r="AK85" s="203"/>
      <c r="AL85" s="203"/>
      <c r="AM85" s="203"/>
      <c r="AN85" s="204" t="s">
        <v>66</v>
      </c>
      <c r="AO85" s="203"/>
      <c r="AP85" s="205"/>
      <c r="AQ85" s="36"/>
      <c r="AS85" s="75" t="s">
        <v>67</v>
      </c>
      <c r="AT85" s="76" t="s">
        <v>68</v>
      </c>
      <c r="AU85" s="76" t="s">
        <v>69</v>
      </c>
      <c r="AV85" s="76" t="s">
        <v>70</v>
      </c>
      <c r="AW85" s="76" t="s">
        <v>71</v>
      </c>
      <c r="AX85" s="76" t="s">
        <v>72</v>
      </c>
      <c r="AY85" s="76" t="s">
        <v>73</v>
      </c>
      <c r="AZ85" s="76" t="s">
        <v>74</v>
      </c>
      <c r="BA85" s="76" t="s">
        <v>75</v>
      </c>
      <c r="BB85" s="76" t="s">
        <v>76</v>
      </c>
      <c r="BC85" s="76" t="s">
        <v>77</v>
      </c>
      <c r="BD85" s="77" t="s">
        <v>78</v>
      </c>
    </row>
    <row r="86" spans="2:56" s="1" customFormat="1" ht="10.8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" customHeight="1">
      <c r="B87" s="67"/>
      <c r="C87" s="79" t="s">
        <v>79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6">
        <f>ROUND(SUM(AG88:AG90),2)</f>
        <v>0</v>
      </c>
      <c r="AH87" s="206"/>
      <c r="AI87" s="206"/>
      <c r="AJ87" s="206"/>
      <c r="AK87" s="206"/>
      <c r="AL87" s="206"/>
      <c r="AM87" s="206"/>
      <c r="AN87" s="201">
        <f>SUM(AG87,AT87)</f>
        <v>0</v>
      </c>
      <c r="AO87" s="201"/>
      <c r="AP87" s="201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80</v>
      </c>
      <c r="BT87" s="85" t="s">
        <v>81</v>
      </c>
      <c r="BU87" s="86" t="s">
        <v>82</v>
      </c>
      <c r="BV87" s="85" t="s">
        <v>83</v>
      </c>
      <c r="BW87" s="85" t="s">
        <v>84</v>
      </c>
      <c r="BX87" s="85" t="s">
        <v>85</v>
      </c>
    </row>
    <row r="88" spans="1:76" s="5" customFormat="1" ht="37.5" customHeight="1">
      <c r="A88" s="87" t="s">
        <v>86</v>
      </c>
      <c r="B88" s="88"/>
      <c r="C88" s="89"/>
      <c r="D88" s="200" t="s">
        <v>87</v>
      </c>
      <c r="E88" s="200"/>
      <c r="F88" s="200"/>
      <c r="G88" s="200"/>
      <c r="H88" s="200"/>
      <c r="I88" s="90"/>
      <c r="J88" s="200" t="s">
        <v>88</v>
      </c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198">
        <f>'D.1.4.1 - Technika prostř...'!M30</f>
        <v>0</v>
      </c>
      <c r="AH88" s="199"/>
      <c r="AI88" s="199"/>
      <c r="AJ88" s="199"/>
      <c r="AK88" s="199"/>
      <c r="AL88" s="199"/>
      <c r="AM88" s="199"/>
      <c r="AN88" s="198">
        <f>SUM(AG88,AT88)</f>
        <v>0</v>
      </c>
      <c r="AO88" s="199"/>
      <c r="AP88" s="199"/>
      <c r="AQ88" s="91"/>
      <c r="AS88" s="92">
        <f>'D.1.4.1 - Technika prostř...'!M28</f>
        <v>0</v>
      </c>
      <c r="AT88" s="93">
        <f>ROUND(SUM(AV88:AW88),2)</f>
        <v>0</v>
      </c>
      <c r="AU88" s="94">
        <f>'D.1.4.1 - Technika prostř...'!W124</f>
        <v>0</v>
      </c>
      <c r="AV88" s="93">
        <f>'D.1.4.1 - Technika prostř...'!M32</f>
        <v>0</v>
      </c>
      <c r="AW88" s="93">
        <f>'D.1.4.1 - Technika prostř...'!M33</f>
        <v>0</v>
      </c>
      <c r="AX88" s="93">
        <f>'D.1.4.1 - Technika prostř...'!M34</f>
        <v>0</v>
      </c>
      <c r="AY88" s="93">
        <f>'D.1.4.1 - Technika prostř...'!M35</f>
        <v>0</v>
      </c>
      <c r="AZ88" s="93">
        <f>'D.1.4.1 - Technika prostř...'!H32</f>
        <v>0</v>
      </c>
      <c r="BA88" s="93">
        <f>'D.1.4.1 - Technika prostř...'!H33</f>
        <v>0</v>
      </c>
      <c r="BB88" s="93">
        <f>'D.1.4.1 - Technika prostř...'!H34</f>
        <v>0</v>
      </c>
      <c r="BC88" s="93">
        <f>'D.1.4.1 - Technika prostř...'!H35</f>
        <v>0</v>
      </c>
      <c r="BD88" s="95">
        <f>'D.1.4.1 - Technika prostř...'!H36</f>
        <v>0</v>
      </c>
      <c r="BT88" s="96" t="s">
        <v>89</v>
      </c>
      <c r="BV88" s="96" t="s">
        <v>83</v>
      </c>
      <c r="BW88" s="96" t="s">
        <v>90</v>
      </c>
      <c r="BX88" s="96" t="s">
        <v>84</v>
      </c>
    </row>
    <row r="89" spans="1:76" s="5" customFormat="1" ht="22.5" customHeight="1">
      <c r="A89" s="87" t="s">
        <v>86</v>
      </c>
      <c r="B89" s="88"/>
      <c r="C89" s="89"/>
      <c r="D89" s="200" t="s">
        <v>91</v>
      </c>
      <c r="E89" s="200"/>
      <c r="F89" s="200"/>
      <c r="G89" s="200"/>
      <c r="H89" s="200"/>
      <c r="I89" s="90"/>
      <c r="J89" s="200" t="s">
        <v>92</v>
      </c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198">
        <f>'D.1.4.2 - Technika prostř...'!M30</f>
        <v>0</v>
      </c>
      <c r="AH89" s="199"/>
      <c r="AI89" s="199"/>
      <c r="AJ89" s="199"/>
      <c r="AK89" s="199"/>
      <c r="AL89" s="199"/>
      <c r="AM89" s="199"/>
      <c r="AN89" s="198">
        <f>SUM(AG89,AT89)</f>
        <v>0</v>
      </c>
      <c r="AO89" s="199"/>
      <c r="AP89" s="199"/>
      <c r="AQ89" s="91"/>
      <c r="AS89" s="92">
        <f>'D.1.4.2 - Technika prostř...'!M28</f>
        <v>0</v>
      </c>
      <c r="AT89" s="93">
        <f>ROUND(SUM(AV89:AW89),2)</f>
        <v>0</v>
      </c>
      <c r="AU89" s="94">
        <f>'D.1.4.2 - Technika prostř...'!W137</f>
        <v>0</v>
      </c>
      <c r="AV89" s="93">
        <f>'D.1.4.2 - Technika prostř...'!M32</f>
        <v>0</v>
      </c>
      <c r="AW89" s="93">
        <f>'D.1.4.2 - Technika prostř...'!M33</f>
        <v>0</v>
      </c>
      <c r="AX89" s="93">
        <f>'D.1.4.2 - Technika prostř...'!M34</f>
        <v>0</v>
      </c>
      <c r="AY89" s="93">
        <f>'D.1.4.2 - Technika prostř...'!M35</f>
        <v>0</v>
      </c>
      <c r="AZ89" s="93">
        <f>'D.1.4.2 - Technika prostř...'!H32</f>
        <v>0</v>
      </c>
      <c r="BA89" s="93">
        <f>'D.1.4.2 - Technika prostř...'!H33</f>
        <v>0</v>
      </c>
      <c r="BB89" s="93">
        <f>'D.1.4.2 - Technika prostř...'!H34</f>
        <v>0</v>
      </c>
      <c r="BC89" s="93">
        <f>'D.1.4.2 - Technika prostř...'!H35</f>
        <v>0</v>
      </c>
      <c r="BD89" s="95">
        <f>'D.1.4.2 - Technika prostř...'!H36</f>
        <v>0</v>
      </c>
      <c r="BT89" s="96" t="s">
        <v>89</v>
      </c>
      <c r="BV89" s="96" t="s">
        <v>83</v>
      </c>
      <c r="BW89" s="96" t="s">
        <v>93</v>
      </c>
      <c r="BX89" s="96" t="s">
        <v>84</v>
      </c>
    </row>
    <row r="90" spans="1:76" s="5" customFormat="1" ht="22.5" customHeight="1">
      <c r="A90" s="87" t="s">
        <v>86</v>
      </c>
      <c r="B90" s="88"/>
      <c r="C90" s="89"/>
      <c r="D90" s="200" t="s">
        <v>94</v>
      </c>
      <c r="E90" s="200"/>
      <c r="F90" s="200"/>
      <c r="G90" s="200"/>
      <c r="H90" s="200"/>
      <c r="I90" s="90"/>
      <c r="J90" s="200" t="s">
        <v>95</v>
      </c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198">
        <f>'D.1.4.3 - Měření a regulace'!M30</f>
        <v>0</v>
      </c>
      <c r="AH90" s="199"/>
      <c r="AI90" s="199"/>
      <c r="AJ90" s="199"/>
      <c r="AK90" s="199"/>
      <c r="AL90" s="199"/>
      <c r="AM90" s="199"/>
      <c r="AN90" s="198">
        <f>SUM(AG90,AT90)</f>
        <v>0</v>
      </c>
      <c r="AO90" s="199"/>
      <c r="AP90" s="199"/>
      <c r="AQ90" s="91"/>
      <c r="AS90" s="97">
        <f>'D.1.4.3 - Měření a regulace'!M28</f>
        <v>0</v>
      </c>
      <c r="AT90" s="98">
        <f>ROUND(SUM(AV90:AW90),2)</f>
        <v>0</v>
      </c>
      <c r="AU90" s="99">
        <f>'D.1.4.3 - Měření a regulace'!W118</f>
        <v>0</v>
      </c>
      <c r="AV90" s="98">
        <f>'D.1.4.3 - Měření a regulace'!M32</f>
        <v>0</v>
      </c>
      <c r="AW90" s="98">
        <f>'D.1.4.3 - Měření a regulace'!M33</f>
        <v>0</v>
      </c>
      <c r="AX90" s="98">
        <f>'D.1.4.3 - Měření a regulace'!M34</f>
        <v>0</v>
      </c>
      <c r="AY90" s="98">
        <f>'D.1.4.3 - Měření a regulace'!M35</f>
        <v>0</v>
      </c>
      <c r="AZ90" s="98">
        <f>'D.1.4.3 - Měření a regulace'!H32</f>
        <v>0</v>
      </c>
      <c r="BA90" s="98">
        <f>'D.1.4.3 - Měření a regulace'!H33</f>
        <v>0</v>
      </c>
      <c r="BB90" s="98">
        <f>'D.1.4.3 - Měření a regulace'!H34</f>
        <v>0</v>
      </c>
      <c r="BC90" s="98">
        <f>'D.1.4.3 - Měření a regulace'!H35</f>
        <v>0</v>
      </c>
      <c r="BD90" s="100">
        <f>'D.1.4.3 - Měření a regulace'!H36</f>
        <v>0</v>
      </c>
      <c r="BT90" s="96" t="s">
        <v>89</v>
      </c>
      <c r="BV90" s="96" t="s">
        <v>83</v>
      </c>
      <c r="BW90" s="96" t="s">
        <v>96</v>
      </c>
      <c r="BX90" s="96" t="s">
        <v>84</v>
      </c>
    </row>
    <row r="91" spans="2:43" ht="13.5">
      <c r="B91" s="21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2"/>
    </row>
    <row r="92" spans="2:48" s="1" customFormat="1" ht="30" customHeight="1">
      <c r="B92" s="34"/>
      <c r="C92" s="79" t="s">
        <v>97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01">
        <f>ROUND(SUM(AG93:AG96),2)</f>
        <v>0</v>
      </c>
      <c r="AH92" s="201"/>
      <c r="AI92" s="201"/>
      <c r="AJ92" s="201"/>
      <c r="AK92" s="201"/>
      <c r="AL92" s="201"/>
      <c r="AM92" s="201"/>
      <c r="AN92" s="201">
        <f>ROUND(SUM(AN93:AN96),2)</f>
        <v>0</v>
      </c>
      <c r="AO92" s="201"/>
      <c r="AP92" s="201"/>
      <c r="AQ92" s="36"/>
      <c r="AS92" s="75" t="s">
        <v>98</v>
      </c>
      <c r="AT92" s="76" t="s">
        <v>99</v>
      </c>
      <c r="AU92" s="76" t="s">
        <v>45</v>
      </c>
      <c r="AV92" s="77" t="s">
        <v>68</v>
      </c>
    </row>
    <row r="93" spans="2:89" s="1" customFormat="1" ht="19.95" customHeight="1">
      <c r="B93" s="34"/>
      <c r="C93" s="35"/>
      <c r="D93" s="101" t="s">
        <v>100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180">
        <f>ROUND(AG87*AS93,2)</f>
        <v>0</v>
      </c>
      <c r="AH93" s="181"/>
      <c r="AI93" s="181"/>
      <c r="AJ93" s="181"/>
      <c r="AK93" s="181"/>
      <c r="AL93" s="181"/>
      <c r="AM93" s="181"/>
      <c r="AN93" s="181">
        <f>ROUND(AG93+AV93,2)</f>
        <v>0</v>
      </c>
      <c r="AO93" s="181"/>
      <c r="AP93" s="181"/>
      <c r="AQ93" s="36"/>
      <c r="AS93" s="102">
        <v>0</v>
      </c>
      <c r="AT93" s="103" t="s">
        <v>101</v>
      </c>
      <c r="AU93" s="103" t="s">
        <v>46</v>
      </c>
      <c r="AV93" s="104">
        <f>ROUND(IF(AU93="základní",AG93*L31,IF(AU93="snížená",AG93*L32,0)),2)</f>
        <v>0</v>
      </c>
      <c r="BV93" s="17" t="s">
        <v>102</v>
      </c>
      <c r="BY93" s="105">
        <f>IF(AU93="základní",AV93,0)</f>
        <v>0</v>
      </c>
      <c r="BZ93" s="105">
        <f>IF(AU93="snížená",AV93,0)</f>
        <v>0</v>
      </c>
      <c r="CA93" s="105">
        <v>0</v>
      </c>
      <c r="CB93" s="105">
        <v>0</v>
      </c>
      <c r="CC93" s="105"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>x</v>
      </c>
    </row>
    <row r="94" spans="2:89" s="1" customFormat="1" ht="19.95" customHeight="1">
      <c r="B94" s="34"/>
      <c r="C94" s="35"/>
      <c r="D94" s="196" t="s">
        <v>103</v>
      </c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35"/>
      <c r="AD94" s="35"/>
      <c r="AE94" s="35"/>
      <c r="AF94" s="35"/>
      <c r="AG94" s="180">
        <f>AG87*AS94</f>
        <v>0</v>
      </c>
      <c r="AH94" s="181"/>
      <c r="AI94" s="181"/>
      <c r="AJ94" s="181"/>
      <c r="AK94" s="181"/>
      <c r="AL94" s="181"/>
      <c r="AM94" s="181"/>
      <c r="AN94" s="181">
        <f>AG94+AV94</f>
        <v>0</v>
      </c>
      <c r="AO94" s="181"/>
      <c r="AP94" s="181"/>
      <c r="AQ94" s="36"/>
      <c r="AS94" s="106">
        <v>0</v>
      </c>
      <c r="AT94" s="107" t="s">
        <v>101</v>
      </c>
      <c r="AU94" s="107" t="s">
        <v>46</v>
      </c>
      <c r="AV94" s="108">
        <f>ROUND(IF(AU94="nulová",0,IF(OR(AU94="základní",AU94="zákl. přenesená"),AG94*L31,AG94*L32)),2)</f>
        <v>0</v>
      </c>
      <c r="BV94" s="17" t="s">
        <v>104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89" s="1" customFormat="1" ht="19.95" customHeight="1">
      <c r="B95" s="34"/>
      <c r="C95" s="35"/>
      <c r="D95" s="196" t="s">
        <v>103</v>
      </c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35"/>
      <c r="AD95" s="35"/>
      <c r="AE95" s="35"/>
      <c r="AF95" s="35"/>
      <c r="AG95" s="180">
        <f>AG87*AS95</f>
        <v>0</v>
      </c>
      <c r="AH95" s="181"/>
      <c r="AI95" s="181"/>
      <c r="AJ95" s="181"/>
      <c r="AK95" s="181"/>
      <c r="AL95" s="181"/>
      <c r="AM95" s="181"/>
      <c r="AN95" s="181">
        <f>AG95+AV95</f>
        <v>0</v>
      </c>
      <c r="AO95" s="181"/>
      <c r="AP95" s="181"/>
      <c r="AQ95" s="36"/>
      <c r="AS95" s="106">
        <v>0</v>
      </c>
      <c r="AT95" s="107" t="s">
        <v>101</v>
      </c>
      <c r="AU95" s="107" t="s">
        <v>46</v>
      </c>
      <c r="AV95" s="108">
        <f>ROUND(IF(AU95="nulová",0,IF(OR(AU95="základní",AU95="zákl. přenesená"),AG95*L31,AG95*L32)),2)</f>
        <v>0</v>
      </c>
      <c r="BV95" s="17" t="s">
        <v>104</v>
      </c>
      <c r="BY95" s="105">
        <f>IF(AU95="základní",AV95,0)</f>
        <v>0</v>
      </c>
      <c r="BZ95" s="105">
        <f>IF(AU95="snížená",AV95,0)</f>
        <v>0</v>
      </c>
      <c r="CA95" s="105">
        <f>IF(AU95="zákl. přenesená",AV95,0)</f>
        <v>0</v>
      </c>
      <c r="CB95" s="105">
        <f>IF(AU95="sníž. přenesená",AV95,0)</f>
        <v>0</v>
      </c>
      <c r="CC95" s="105">
        <f>IF(AU95="nulová",AV95,0)</f>
        <v>0</v>
      </c>
      <c r="CD95" s="105">
        <f>IF(AU95="základní",AG95,0)</f>
        <v>0</v>
      </c>
      <c r="CE95" s="105">
        <f>IF(AU95="snížená",AG95,0)</f>
        <v>0</v>
      </c>
      <c r="CF95" s="105">
        <f>IF(AU95="zákl. přenesená",AG95,0)</f>
        <v>0</v>
      </c>
      <c r="CG95" s="105">
        <f>IF(AU95="sníž. přenesená",AG95,0)</f>
        <v>0</v>
      </c>
      <c r="CH95" s="105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/>
      </c>
    </row>
    <row r="96" spans="2:89" s="1" customFormat="1" ht="19.95" customHeight="1">
      <c r="B96" s="34"/>
      <c r="C96" s="35"/>
      <c r="D96" s="196" t="s">
        <v>103</v>
      </c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35"/>
      <c r="AD96" s="35"/>
      <c r="AE96" s="35"/>
      <c r="AF96" s="35"/>
      <c r="AG96" s="180">
        <f>AG87*AS96</f>
        <v>0</v>
      </c>
      <c r="AH96" s="181"/>
      <c r="AI96" s="181"/>
      <c r="AJ96" s="181"/>
      <c r="AK96" s="181"/>
      <c r="AL96" s="181"/>
      <c r="AM96" s="181"/>
      <c r="AN96" s="181">
        <f>AG96+AV96</f>
        <v>0</v>
      </c>
      <c r="AO96" s="181"/>
      <c r="AP96" s="181"/>
      <c r="AQ96" s="36"/>
      <c r="AS96" s="109">
        <v>0</v>
      </c>
      <c r="AT96" s="110" t="s">
        <v>101</v>
      </c>
      <c r="AU96" s="110" t="s">
        <v>46</v>
      </c>
      <c r="AV96" s="111">
        <f>ROUND(IF(AU96="nulová",0,IF(OR(AU96="základní",AU96="zákl. přenesená"),AG96*L31,AG96*L32)),2)</f>
        <v>0</v>
      </c>
      <c r="BV96" s="17" t="s">
        <v>104</v>
      </c>
      <c r="BY96" s="105">
        <f>IF(AU96="základní",AV96,0)</f>
        <v>0</v>
      </c>
      <c r="BZ96" s="105">
        <f>IF(AU96="snížená",AV96,0)</f>
        <v>0</v>
      </c>
      <c r="CA96" s="105">
        <f>IF(AU96="zákl. přenesená",AV96,0)</f>
        <v>0</v>
      </c>
      <c r="CB96" s="105">
        <f>IF(AU96="sníž. přenesená",AV96,0)</f>
        <v>0</v>
      </c>
      <c r="CC96" s="105">
        <f>IF(AU96="nulová",AV96,0)</f>
        <v>0</v>
      </c>
      <c r="CD96" s="105">
        <f>IF(AU96="základní",AG96,0)</f>
        <v>0</v>
      </c>
      <c r="CE96" s="105">
        <f>IF(AU96="snížená",AG96,0)</f>
        <v>0</v>
      </c>
      <c r="CF96" s="105">
        <f>IF(AU96="zákl. přenesená",AG96,0)</f>
        <v>0</v>
      </c>
      <c r="CG96" s="105">
        <f>IF(AU96="sníž. přenesená",AG96,0)</f>
        <v>0</v>
      </c>
      <c r="CH96" s="105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/>
      </c>
    </row>
    <row r="97" spans="2:43" s="1" customFormat="1" ht="10.8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6"/>
    </row>
    <row r="98" spans="2:43" s="1" customFormat="1" ht="30" customHeight="1">
      <c r="B98" s="34"/>
      <c r="C98" s="112" t="s">
        <v>105</v>
      </c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77">
        <f>ROUND(AG87+AG92,2)</f>
        <v>0</v>
      </c>
      <c r="AH98" s="177"/>
      <c r="AI98" s="177"/>
      <c r="AJ98" s="177"/>
      <c r="AK98" s="177"/>
      <c r="AL98" s="177"/>
      <c r="AM98" s="177"/>
      <c r="AN98" s="177">
        <f>AN87+AN92</f>
        <v>0</v>
      </c>
      <c r="AO98" s="177"/>
      <c r="AP98" s="177"/>
      <c r="AQ98" s="36"/>
    </row>
    <row r="99" spans="2:43" s="1" customFormat="1" ht="7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60"/>
    </row>
  </sheetData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5:AP95"/>
    <mergeCell ref="D96:AB96"/>
    <mergeCell ref="AG96:AM96"/>
    <mergeCell ref="AN96:AP96"/>
    <mergeCell ref="D94:AB94"/>
    <mergeCell ref="AG94:AM94"/>
    <mergeCell ref="AN94:AP94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D.1.4.1 - Technika prostř...'!C2" display="/"/>
    <hyperlink ref="A89" location="'D.1.4.2 - Technika prostř...'!C2" display="/"/>
    <hyperlink ref="A90" location="'D.1.4.3 - Měření a regulace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91"/>
  <sheetViews>
    <sheetView showGridLines="0" workbookViewId="0" topLeftCell="A1">
      <pane ySplit="1" topLeftCell="A73" activePane="bottomLeft" state="frozen"/>
      <selection pane="bottomLeft" activeCell="F132" sqref="F132:I1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106</v>
      </c>
      <c r="G1" s="13"/>
      <c r="H1" s="222" t="s">
        <v>107</v>
      </c>
      <c r="I1" s="222"/>
      <c r="J1" s="222"/>
      <c r="K1" s="222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7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7" t="s">
        <v>90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111</v>
      </c>
    </row>
    <row r="4" spans="2:46" ht="37" customHeight="1">
      <c r="B4" s="21"/>
      <c r="C4" s="182" t="s">
        <v>1233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2"/>
      <c r="T4" s="23" t="s">
        <v>13</v>
      </c>
      <c r="AT4" s="17" t="s">
        <v>6</v>
      </c>
    </row>
    <row r="5" spans="2:18" ht="7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4" customHeight="1">
      <c r="B6" s="21"/>
      <c r="C6" s="25"/>
      <c r="D6" s="29" t="s">
        <v>19</v>
      </c>
      <c r="E6" s="25"/>
      <c r="F6" s="253" t="str">
        <f>'Rekapitulace stavby'!K6</f>
        <v>Rekonstrukce plynové kotelny 4. MŠ Blatenská Chomutov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"/>
      <c r="R6" s="22"/>
    </row>
    <row r="7" spans="2:18" s="1" customFormat="1" ht="32.9" customHeight="1">
      <c r="B7" s="34"/>
      <c r="C7" s="35"/>
      <c r="D7" s="28" t="s">
        <v>112</v>
      </c>
      <c r="E7" s="35"/>
      <c r="F7" s="215" t="s">
        <v>113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5"/>
      <c r="R7" s="36"/>
    </row>
    <row r="8" spans="2:18" s="1" customFormat="1" ht="14.4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2:18" s="1" customFormat="1" ht="14.4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66" t="str">
        <f>'Rekapitulace stavby'!AN8</f>
        <v>13. 5. 2021</v>
      </c>
      <c r="P9" s="255"/>
      <c r="Q9" s="35"/>
      <c r="R9" s="36"/>
    </row>
    <row r="10" spans="2:18" s="1" customFormat="1" ht="10.8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">
        <v>29</v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213" t="s">
        <v>32</v>
      </c>
      <c r="P12" s="213"/>
      <c r="Q12" s="35"/>
      <c r="R12" s="36"/>
    </row>
    <row r="13" spans="2:18" s="1" customFormat="1" ht="7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" customHeight="1">
      <c r="B14" s="34"/>
      <c r="C14" s="35"/>
      <c r="D14" s="29" t="s">
        <v>33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7" t="str">
        <f>IF('Rekapitulace stavby'!AN13="","",'Rekapitulace stavby'!AN13)</f>
        <v>Vyplň údaj</v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67" t="str">
        <f>IF('Rekapitulace stavby'!E14="","",'Rekapitulace stavby'!E14)</f>
        <v>Vyplň údaj</v>
      </c>
      <c r="F15" s="268"/>
      <c r="G15" s="268"/>
      <c r="H15" s="268"/>
      <c r="I15" s="268"/>
      <c r="J15" s="268"/>
      <c r="K15" s="268"/>
      <c r="L15" s="268"/>
      <c r="M15" s="29" t="s">
        <v>31</v>
      </c>
      <c r="N15" s="35"/>
      <c r="O15" s="267" t="str">
        <f>IF('Rekapitulace stavby'!AN14="","",'Rekapitulace stavby'!AN14)</f>
        <v>Vyplň údaj</v>
      </c>
      <c r="P15" s="213"/>
      <c r="Q15" s="35"/>
      <c r="R15" s="36"/>
    </row>
    <row r="16" spans="2:18" s="1" customFormat="1" ht="7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29" t="s">
        <v>35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">
        <v>36</v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">
        <v>37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213" t="s">
        <v>38</v>
      </c>
      <c r="P18" s="213"/>
      <c r="Q18" s="35"/>
      <c r="R18" s="36"/>
    </row>
    <row r="19" spans="2:18" s="1" customFormat="1" ht="7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">
        <v>36</v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">
        <v>37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213" t="s">
        <v>38</v>
      </c>
      <c r="P21" s="213"/>
      <c r="Q21" s="35"/>
      <c r="R21" s="36"/>
    </row>
    <row r="22" spans="2:18" s="1" customFormat="1" ht="7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29" t="s">
        <v>41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7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7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15" t="s">
        <v>114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219">
        <f>N99</f>
        <v>0</v>
      </c>
      <c r="N28" s="219"/>
      <c r="O28" s="219"/>
      <c r="P28" s="219"/>
      <c r="Q28" s="35"/>
      <c r="R28" s="36"/>
    </row>
    <row r="29" spans="2:18" s="1" customFormat="1" ht="7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4" customHeight="1">
      <c r="B30" s="34"/>
      <c r="C30" s="35"/>
      <c r="D30" s="116" t="s">
        <v>44</v>
      </c>
      <c r="E30" s="35"/>
      <c r="F30" s="35"/>
      <c r="G30" s="35"/>
      <c r="H30" s="35"/>
      <c r="I30" s="35"/>
      <c r="J30" s="35"/>
      <c r="K30" s="35"/>
      <c r="L30" s="35"/>
      <c r="M30" s="265">
        <f>ROUND(M27+M28,2)</f>
        <v>0</v>
      </c>
      <c r="N30" s="252"/>
      <c r="O30" s="252"/>
      <c r="P30" s="252"/>
      <c r="Q30" s="35"/>
      <c r="R30" s="36"/>
    </row>
    <row r="31" spans="2:18" s="1" customFormat="1" ht="7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45</v>
      </c>
      <c r="E32" s="41" t="s">
        <v>46</v>
      </c>
      <c r="F32" s="42">
        <v>0.21</v>
      </c>
      <c r="G32" s="117" t="s">
        <v>47</v>
      </c>
      <c r="H32" s="262">
        <f>ROUND((((SUM(BE99:BE106)+SUM(BE124:BE184))+SUM(BE186:BE190))),2)</f>
        <v>0</v>
      </c>
      <c r="I32" s="252"/>
      <c r="J32" s="252"/>
      <c r="K32" s="35"/>
      <c r="L32" s="35"/>
      <c r="M32" s="262">
        <f>ROUND(((ROUND((SUM(BE99:BE106)+SUM(BE124:BE184)),2)*F32)+SUM(BE186:BE190)*F32),2)</f>
        <v>0</v>
      </c>
      <c r="N32" s="252"/>
      <c r="O32" s="252"/>
      <c r="P32" s="252"/>
      <c r="Q32" s="35"/>
      <c r="R32" s="36"/>
    </row>
    <row r="33" spans="2:18" s="1" customFormat="1" ht="14.4" customHeight="1">
      <c r="B33" s="34"/>
      <c r="C33" s="35"/>
      <c r="D33" s="35"/>
      <c r="E33" s="41" t="s">
        <v>48</v>
      </c>
      <c r="F33" s="42">
        <v>0.15</v>
      </c>
      <c r="G33" s="117" t="s">
        <v>47</v>
      </c>
      <c r="H33" s="262">
        <f>ROUND((((SUM(BF99:BF106)+SUM(BF124:BF184))+SUM(BF186:BF190))),2)</f>
        <v>0</v>
      </c>
      <c r="I33" s="252"/>
      <c r="J33" s="252"/>
      <c r="K33" s="35"/>
      <c r="L33" s="35"/>
      <c r="M33" s="262">
        <f>ROUND(((ROUND((SUM(BF99:BF106)+SUM(BF124:BF184)),2)*F33)+SUM(BF186:BF190)*F33),2)</f>
        <v>0</v>
      </c>
      <c r="N33" s="252"/>
      <c r="O33" s="252"/>
      <c r="P33" s="252"/>
      <c r="Q33" s="35"/>
      <c r="R33" s="36"/>
    </row>
    <row r="34" spans="2:18" s="1" customFormat="1" ht="14.4" customHeight="1" hidden="1">
      <c r="B34" s="34"/>
      <c r="C34" s="35"/>
      <c r="D34" s="35"/>
      <c r="E34" s="41" t="s">
        <v>49</v>
      </c>
      <c r="F34" s="42">
        <v>0.21</v>
      </c>
      <c r="G34" s="117" t="s">
        <v>47</v>
      </c>
      <c r="H34" s="262">
        <f>ROUND((((SUM(BG99:BG106)+SUM(BG124:BG184))+SUM(BG186:BG190))),2)</f>
        <v>0</v>
      </c>
      <c r="I34" s="252"/>
      <c r="J34" s="252"/>
      <c r="K34" s="35"/>
      <c r="L34" s="35"/>
      <c r="M34" s="262">
        <v>0</v>
      </c>
      <c r="N34" s="252"/>
      <c r="O34" s="252"/>
      <c r="P34" s="252"/>
      <c r="Q34" s="35"/>
      <c r="R34" s="36"/>
    </row>
    <row r="35" spans="2:18" s="1" customFormat="1" ht="14.4" customHeight="1" hidden="1">
      <c r="B35" s="34"/>
      <c r="C35" s="35"/>
      <c r="D35" s="35"/>
      <c r="E35" s="41" t="s">
        <v>50</v>
      </c>
      <c r="F35" s="42">
        <v>0.15</v>
      </c>
      <c r="G35" s="117" t="s">
        <v>47</v>
      </c>
      <c r="H35" s="262">
        <f>ROUND((((SUM(BH99:BH106)+SUM(BH124:BH184))+SUM(BH186:BH190))),2)</f>
        <v>0</v>
      </c>
      <c r="I35" s="252"/>
      <c r="J35" s="252"/>
      <c r="K35" s="35"/>
      <c r="L35" s="35"/>
      <c r="M35" s="262">
        <v>0</v>
      </c>
      <c r="N35" s="252"/>
      <c r="O35" s="252"/>
      <c r="P35" s="252"/>
      <c r="Q35" s="35"/>
      <c r="R35" s="36"/>
    </row>
    <row r="36" spans="2:18" s="1" customFormat="1" ht="14.4" customHeight="1" hidden="1">
      <c r="B36" s="34"/>
      <c r="C36" s="35"/>
      <c r="D36" s="35"/>
      <c r="E36" s="41" t="s">
        <v>51</v>
      </c>
      <c r="F36" s="42">
        <v>0</v>
      </c>
      <c r="G36" s="117" t="s">
        <v>47</v>
      </c>
      <c r="H36" s="262">
        <f>ROUND((((SUM(BI99:BI106)+SUM(BI124:BI184))+SUM(BI186:BI190))),2)</f>
        <v>0</v>
      </c>
      <c r="I36" s="252"/>
      <c r="J36" s="252"/>
      <c r="K36" s="35"/>
      <c r="L36" s="35"/>
      <c r="M36" s="262">
        <v>0</v>
      </c>
      <c r="N36" s="252"/>
      <c r="O36" s="252"/>
      <c r="P36" s="252"/>
      <c r="Q36" s="35"/>
      <c r="R36" s="36"/>
    </row>
    <row r="37" spans="2:18" s="1" customFormat="1" ht="7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4" customHeight="1">
      <c r="B38" s="34"/>
      <c r="C38" s="113"/>
      <c r="D38" s="118" t="s">
        <v>52</v>
      </c>
      <c r="E38" s="74"/>
      <c r="F38" s="74"/>
      <c r="G38" s="119" t="s">
        <v>53</v>
      </c>
      <c r="H38" s="120" t="s">
        <v>54</v>
      </c>
      <c r="I38" s="74"/>
      <c r="J38" s="74"/>
      <c r="K38" s="74"/>
      <c r="L38" s="263">
        <f>SUM(M30:M36)</f>
        <v>0</v>
      </c>
      <c r="M38" s="263"/>
      <c r="N38" s="263"/>
      <c r="O38" s="263"/>
      <c r="P38" s="264"/>
      <c r="Q38" s="11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2.9">
      <c r="B50" s="34"/>
      <c r="C50" s="35"/>
      <c r="D50" s="49" t="s">
        <v>55</v>
      </c>
      <c r="E50" s="50"/>
      <c r="F50" s="50"/>
      <c r="G50" s="50"/>
      <c r="H50" s="51"/>
      <c r="I50" s="35"/>
      <c r="J50" s="49" t="s">
        <v>56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2.9">
      <c r="B59" s="34"/>
      <c r="C59" s="35"/>
      <c r="D59" s="54" t="s">
        <v>57</v>
      </c>
      <c r="E59" s="55"/>
      <c r="F59" s="55"/>
      <c r="G59" s="56" t="s">
        <v>58</v>
      </c>
      <c r="H59" s="57"/>
      <c r="I59" s="35"/>
      <c r="J59" s="54" t="s">
        <v>57</v>
      </c>
      <c r="K59" s="55"/>
      <c r="L59" s="55"/>
      <c r="M59" s="55"/>
      <c r="N59" s="56" t="s">
        <v>58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2.9">
      <c r="B61" s="34"/>
      <c r="C61" s="35"/>
      <c r="D61" s="49" t="s">
        <v>59</v>
      </c>
      <c r="E61" s="50"/>
      <c r="F61" s="50"/>
      <c r="G61" s="50"/>
      <c r="H61" s="51"/>
      <c r="I61" s="35"/>
      <c r="J61" s="49" t="s">
        <v>60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2.9">
      <c r="B70" s="34"/>
      <c r="C70" s="35"/>
      <c r="D70" s="54" t="s">
        <v>57</v>
      </c>
      <c r="E70" s="55"/>
      <c r="F70" s="55"/>
      <c r="G70" s="56" t="s">
        <v>58</v>
      </c>
      <c r="H70" s="57"/>
      <c r="I70" s="35"/>
      <c r="J70" s="54" t="s">
        <v>57</v>
      </c>
      <c r="K70" s="55"/>
      <c r="L70" s="55"/>
      <c r="M70" s="55"/>
      <c r="N70" s="56" t="s">
        <v>58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7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7" customHeight="1">
      <c r="B76" s="34"/>
      <c r="C76" s="182" t="s">
        <v>1234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6"/>
    </row>
    <row r="77" spans="2:18" s="1" customFormat="1" ht="7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53" t="str">
        <f>F6</f>
        <v>Rekonstrukce plynové kotelny 4. MŠ Blatenská Chomutov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5"/>
      <c r="R78" s="36"/>
    </row>
    <row r="79" spans="2:18" s="1" customFormat="1" ht="37" customHeight="1">
      <c r="B79" s="34"/>
      <c r="C79" s="68" t="s">
        <v>112</v>
      </c>
      <c r="D79" s="35"/>
      <c r="E79" s="35"/>
      <c r="F79" s="184" t="str">
        <f>F7</f>
        <v>D.1.4.1 - Technika prostředí staveb - plynová zařízení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5"/>
      <c r="R79" s="36"/>
    </row>
    <row r="80" spans="2:18" s="1" customFormat="1" ht="7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23</v>
      </c>
      <c r="D81" s="35"/>
      <c r="E81" s="35"/>
      <c r="F81" s="27" t="str">
        <f>F9</f>
        <v>Chomutov</v>
      </c>
      <c r="G81" s="35"/>
      <c r="H81" s="35"/>
      <c r="I81" s="35"/>
      <c r="J81" s="35"/>
      <c r="K81" s="29" t="s">
        <v>25</v>
      </c>
      <c r="L81" s="35"/>
      <c r="M81" s="255" t="str">
        <f>IF(O9="","",O9)</f>
        <v>13. 5. 2021</v>
      </c>
      <c r="N81" s="255"/>
      <c r="O81" s="255"/>
      <c r="P81" s="255"/>
      <c r="Q81" s="35"/>
      <c r="R81" s="36"/>
    </row>
    <row r="82" spans="2:18" s="1" customFormat="1" ht="7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">
      <c r="B83" s="34"/>
      <c r="C83" s="29" t="s">
        <v>27</v>
      </c>
      <c r="D83" s="35"/>
      <c r="E83" s="35"/>
      <c r="F83" s="27" t="str">
        <f>E12</f>
        <v>Statutární město Chomutov, Zborovská 4602</v>
      </c>
      <c r="G83" s="35"/>
      <c r="H83" s="35"/>
      <c r="I83" s="35"/>
      <c r="J83" s="35"/>
      <c r="K83" s="29" t="s">
        <v>35</v>
      </c>
      <c r="L83" s="35"/>
      <c r="M83" s="213" t="str">
        <f>E18</f>
        <v>Ing. Václav Remuta</v>
      </c>
      <c r="N83" s="213"/>
      <c r="O83" s="213"/>
      <c r="P83" s="213"/>
      <c r="Q83" s="213"/>
      <c r="R83" s="36"/>
    </row>
    <row r="84" spans="2:18" s="1" customFormat="1" ht="14.4" customHeight="1">
      <c r="B84" s="34"/>
      <c r="C84" s="29" t="s">
        <v>33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3" t="str">
        <f>E21</f>
        <v>Ing. Václav Remuta</v>
      </c>
      <c r="N84" s="213"/>
      <c r="O84" s="213"/>
      <c r="P84" s="213"/>
      <c r="Q84" s="213"/>
      <c r="R84" s="36"/>
    </row>
    <row r="85" spans="2:18" s="1" customFormat="1" ht="10.3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60" t="s">
        <v>115</v>
      </c>
      <c r="D86" s="261"/>
      <c r="E86" s="261"/>
      <c r="F86" s="261"/>
      <c r="G86" s="261"/>
      <c r="H86" s="113"/>
      <c r="I86" s="113"/>
      <c r="J86" s="113"/>
      <c r="K86" s="113"/>
      <c r="L86" s="113"/>
      <c r="M86" s="113"/>
      <c r="N86" s="260" t="s">
        <v>116</v>
      </c>
      <c r="O86" s="261"/>
      <c r="P86" s="261"/>
      <c r="Q86" s="261"/>
      <c r="R86" s="36"/>
    </row>
    <row r="87" spans="2:18" s="1" customFormat="1" ht="10.3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1">
        <f>N124</f>
        <v>0</v>
      </c>
      <c r="O88" s="256"/>
      <c r="P88" s="256"/>
      <c r="Q88" s="256"/>
      <c r="R88" s="36"/>
      <c r="AU88" s="17" t="s">
        <v>118</v>
      </c>
    </row>
    <row r="89" spans="2:18" s="6" customFormat="1" ht="25" customHeight="1">
      <c r="B89" s="122"/>
      <c r="C89" s="123"/>
      <c r="D89" s="124" t="s">
        <v>119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29">
        <f>N125</f>
        <v>0</v>
      </c>
      <c r="O89" s="258"/>
      <c r="P89" s="258"/>
      <c r="Q89" s="258"/>
      <c r="R89" s="125"/>
    </row>
    <row r="90" spans="2:18" s="7" customFormat="1" ht="19.95" customHeight="1">
      <c r="B90" s="126"/>
      <c r="C90" s="127"/>
      <c r="D90" s="101" t="s">
        <v>120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1">
        <f>N126</f>
        <v>0</v>
      </c>
      <c r="O90" s="259"/>
      <c r="P90" s="259"/>
      <c r="Q90" s="259"/>
      <c r="R90" s="128"/>
    </row>
    <row r="91" spans="2:18" s="7" customFormat="1" ht="19.95" customHeight="1">
      <c r="B91" s="126"/>
      <c r="C91" s="127"/>
      <c r="D91" s="101" t="s">
        <v>121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1">
        <f>N157</f>
        <v>0</v>
      </c>
      <c r="O91" s="259"/>
      <c r="P91" s="259"/>
      <c r="Q91" s="259"/>
      <c r="R91" s="128"/>
    </row>
    <row r="92" spans="2:18" s="6" customFormat="1" ht="25" customHeight="1">
      <c r="B92" s="122"/>
      <c r="C92" s="123"/>
      <c r="D92" s="124" t="s">
        <v>122</v>
      </c>
      <c r="E92" s="123"/>
      <c r="F92" s="123"/>
      <c r="G92" s="123"/>
      <c r="H92" s="123"/>
      <c r="I92" s="123"/>
      <c r="J92" s="123"/>
      <c r="K92" s="123"/>
      <c r="L92" s="123"/>
      <c r="M92" s="123"/>
      <c r="N92" s="229">
        <f>N164</f>
        <v>0</v>
      </c>
      <c r="O92" s="258"/>
      <c r="P92" s="258"/>
      <c r="Q92" s="258"/>
      <c r="R92" s="125"/>
    </row>
    <row r="93" spans="2:18" s="7" customFormat="1" ht="19.95" customHeight="1">
      <c r="B93" s="126"/>
      <c r="C93" s="127"/>
      <c r="D93" s="101" t="s">
        <v>123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81">
        <f>N165</f>
        <v>0</v>
      </c>
      <c r="O93" s="259"/>
      <c r="P93" s="259"/>
      <c r="Q93" s="259"/>
      <c r="R93" s="128"/>
    </row>
    <row r="94" spans="2:18" s="6" customFormat="1" ht="25" customHeight="1">
      <c r="B94" s="122"/>
      <c r="C94" s="123"/>
      <c r="D94" s="124" t="s">
        <v>124</v>
      </c>
      <c r="E94" s="123"/>
      <c r="F94" s="123"/>
      <c r="G94" s="123"/>
      <c r="H94" s="123"/>
      <c r="I94" s="123"/>
      <c r="J94" s="123"/>
      <c r="K94" s="123"/>
      <c r="L94" s="123"/>
      <c r="M94" s="123"/>
      <c r="N94" s="229">
        <f>N174</f>
        <v>0</v>
      </c>
      <c r="O94" s="258"/>
      <c r="P94" s="258"/>
      <c r="Q94" s="258"/>
      <c r="R94" s="125"/>
    </row>
    <row r="95" spans="2:18" s="6" customFormat="1" ht="25" customHeight="1">
      <c r="B95" s="122"/>
      <c r="C95" s="123"/>
      <c r="D95" s="124" t="s">
        <v>125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29">
        <f>N181</f>
        <v>0</v>
      </c>
      <c r="O95" s="258"/>
      <c r="P95" s="258"/>
      <c r="Q95" s="258"/>
      <c r="R95" s="125"/>
    </row>
    <row r="96" spans="2:18" s="7" customFormat="1" ht="19.95" customHeight="1">
      <c r="B96" s="126"/>
      <c r="C96" s="127"/>
      <c r="D96" s="101" t="s">
        <v>126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81">
        <f>N182</f>
        <v>0</v>
      </c>
      <c r="O96" s="259"/>
      <c r="P96" s="259"/>
      <c r="Q96" s="259"/>
      <c r="R96" s="128"/>
    </row>
    <row r="97" spans="2:18" s="6" customFormat="1" ht="21.75" customHeight="1">
      <c r="B97" s="122"/>
      <c r="C97" s="123"/>
      <c r="D97" s="124" t="s">
        <v>127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28">
        <f>N185</f>
        <v>0</v>
      </c>
      <c r="O97" s="258"/>
      <c r="P97" s="258"/>
      <c r="Q97" s="258"/>
      <c r="R97" s="125"/>
    </row>
    <row r="98" spans="2:18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21" t="s">
        <v>128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56">
        <f>ROUND(N100+N101+N102+N103+N104+N105,2)</f>
        <v>0</v>
      </c>
      <c r="O99" s="257"/>
      <c r="P99" s="257"/>
      <c r="Q99" s="257"/>
      <c r="R99" s="36"/>
      <c r="T99" s="129"/>
      <c r="U99" s="130" t="s">
        <v>45</v>
      </c>
    </row>
    <row r="100" spans="2:65" s="1" customFormat="1" ht="18" customHeight="1">
      <c r="B100" s="131"/>
      <c r="C100" s="132"/>
      <c r="D100" s="196" t="s">
        <v>129</v>
      </c>
      <c r="E100" s="250"/>
      <c r="F100" s="250"/>
      <c r="G100" s="250"/>
      <c r="H100" s="250"/>
      <c r="I100" s="132"/>
      <c r="J100" s="132"/>
      <c r="K100" s="132"/>
      <c r="L100" s="132"/>
      <c r="M100" s="132"/>
      <c r="N100" s="180">
        <f>ROUND(N88*T100,2)</f>
        <v>0</v>
      </c>
      <c r="O100" s="251"/>
      <c r="P100" s="251"/>
      <c r="Q100" s="251"/>
      <c r="R100" s="134"/>
      <c r="S100" s="132"/>
      <c r="T100" s="135"/>
      <c r="U100" s="136" t="s">
        <v>46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130</v>
      </c>
      <c r="AZ100" s="137"/>
      <c r="BA100" s="137"/>
      <c r="BB100" s="137"/>
      <c r="BC100" s="137"/>
      <c r="BD100" s="137"/>
      <c r="BE100" s="139">
        <f aca="true" t="shared" si="0" ref="BE100:BE105">IF(U100="základní",N100,0)</f>
        <v>0</v>
      </c>
      <c r="BF100" s="139">
        <f aca="true" t="shared" si="1" ref="BF100:BF105">IF(U100="snížená",N100,0)</f>
        <v>0</v>
      </c>
      <c r="BG100" s="139">
        <f aca="true" t="shared" si="2" ref="BG100:BG105">IF(U100="zákl. přenesená",N100,0)</f>
        <v>0</v>
      </c>
      <c r="BH100" s="139">
        <f aca="true" t="shared" si="3" ref="BH100:BH105">IF(U100="sníž. přenesená",N100,0)</f>
        <v>0</v>
      </c>
      <c r="BI100" s="139">
        <f aca="true" t="shared" si="4" ref="BI100:BI105">IF(U100="nulová",N100,0)</f>
        <v>0</v>
      </c>
      <c r="BJ100" s="138" t="s">
        <v>89</v>
      </c>
      <c r="BK100" s="137"/>
      <c r="BL100" s="137"/>
      <c r="BM100" s="137"/>
    </row>
    <row r="101" spans="2:65" s="1" customFormat="1" ht="18" customHeight="1">
      <c r="B101" s="131"/>
      <c r="C101" s="132"/>
      <c r="D101" s="196" t="s">
        <v>131</v>
      </c>
      <c r="E101" s="250"/>
      <c r="F101" s="250"/>
      <c r="G101" s="250"/>
      <c r="H101" s="250"/>
      <c r="I101" s="132"/>
      <c r="J101" s="132"/>
      <c r="K101" s="132"/>
      <c r="L101" s="132"/>
      <c r="M101" s="132"/>
      <c r="N101" s="180">
        <f>ROUND(N88*T101,2)</f>
        <v>0</v>
      </c>
      <c r="O101" s="251"/>
      <c r="P101" s="251"/>
      <c r="Q101" s="251"/>
      <c r="R101" s="134"/>
      <c r="S101" s="132"/>
      <c r="T101" s="135"/>
      <c r="U101" s="136" t="s">
        <v>46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130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89</v>
      </c>
      <c r="BK101" s="137"/>
      <c r="BL101" s="137"/>
      <c r="BM101" s="137"/>
    </row>
    <row r="102" spans="2:65" s="1" customFormat="1" ht="18" customHeight="1">
      <c r="B102" s="131"/>
      <c r="C102" s="132"/>
      <c r="D102" s="196" t="s">
        <v>132</v>
      </c>
      <c r="E102" s="250"/>
      <c r="F102" s="250"/>
      <c r="G102" s="250"/>
      <c r="H102" s="250"/>
      <c r="I102" s="132"/>
      <c r="J102" s="132"/>
      <c r="K102" s="132"/>
      <c r="L102" s="132"/>
      <c r="M102" s="132"/>
      <c r="N102" s="180">
        <f>ROUND(N88*T102,2)</f>
        <v>0</v>
      </c>
      <c r="O102" s="251"/>
      <c r="P102" s="251"/>
      <c r="Q102" s="251"/>
      <c r="R102" s="134"/>
      <c r="S102" s="132"/>
      <c r="T102" s="135"/>
      <c r="U102" s="136" t="s">
        <v>46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130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89</v>
      </c>
      <c r="BK102" s="137"/>
      <c r="BL102" s="137"/>
      <c r="BM102" s="137"/>
    </row>
    <row r="103" spans="2:65" s="1" customFormat="1" ht="18" customHeight="1">
      <c r="B103" s="131"/>
      <c r="C103" s="132"/>
      <c r="D103" s="196" t="s">
        <v>133</v>
      </c>
      <c r="E103" s="250"/>
      <c r="F103" s="250"/>
      <c r="G103" s="250"/>
      <c r="H103" s="250"/>
      <c r="I103" s="132"/>
      <c r="J103" s="132"/>
      <c r="K103" s="132"/>
      <c r="L103" s="132"/>
      <c r="M103" s="132"/>
      <c r="N103" s="180">
        <f>ROUND(N88*T103,2)</f>
        <v>0</v>
      </c>
      <c r="O103" s="251"/>
      <c r="P103" s="251"/>
      <c r="Q103" s="251"/>
      <c r="R103" s="134"/>
      <c r="S103" s="132"/>
      <c r="T103" s="135"/>
      <c r="U103" s="136" t="s">
        <v>46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130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89</v>
      </c>
      <c r="BK103" s="137"/>
      <c r="BL103" s="137"/>
      <c r="BM103" s="137"/>
    </row>
    <row r="104" spans="2:65" s="1" customFormat="1" ht="18" customHeight="1">
      <c r="B104" s="131"/>
      <c r="C104" s="132"/>
      <c r="D104" s="196" t="s">
        <v>134</v>
      </c>
      <c r="E104" s="250"/>
      <c r="F104" s="250"/>
      <c r="G104" s="250"/>
      <c r="H104" s="250"/>
      <c r="I104" s="132"/>
      <c r="J104" s="132"/>
      <c r="K104" s="132"/>
      <c r="L104" s="132"/>
      <c r="M104" s="132"/>
      <c r="N104" s="180">
        <f>ROUND(N88*T104,2)</f>
        <v>0</v>
      </c>
      <c r="O104" s="251"/>
      <c r="P104" s="251"/>
      <c r="Q104" s="251"/>
      <c r="R104" s="134"/>
      <c r="S104" s="132"/>
      <c r="T104" s="135"/>
      <c r="U104" s="136" t="s">
        <v>46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130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89</v>
      </c>
      <c r="BK104" s="137"/>
      <c r="BL104" s="137"/>
      <c r="BM104" s="137"/>
    </row>
    <row r="105" spans="2:65" s="1" customFormat="1" ht="18" customHeight="1">
      <c r="B105" s="131"/>
      <c r="C105" s="132"/>
      <c r="D105" s="133" t="s">
        <v>135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180">
        <f>ROUND(N88*T105,2)</f>
        <v>0</v>
      </c>
      <c r="O105" s="251"/>
      <c r="P105" s="251"/>
      <c r="Q105" s="251"/>
      <c r="R105" s="134"/>
      <c r="S105" s="132"/>
      <c r="T105" s="140"/>
      <c r="U105" s="141" t="s">
        <v>46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136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89</v>
      </c>
      <c r="BK105" s="137"/>
      <c r="BL105" s="137"/>
      <c r="BM105" s="137"/>
    </row>
    <row r="106" spans="2:18" s="1" customFormat="1" ht="13.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29.25" customHeight="1">
      <c r="B107" s="34"/>
      <c r="C107" s="112" t="s">
        <v>105</v>
      </c>
      <c r="D107" s="113"/>
      <c r="E107" s="113"/>
      <c r="F107" s="113"/>
      <c r="G107" s="113"/>
      <c r="H107" s="113"/>
      <c r="I107" s="113"/>
      <c r="J107" s="113"/>
      <c r="K107" s="113"/>
      <c r="L107" s="177">
        <f>ROUND(SUM(N88+N99),2)</f>
        <v>0</v>
      </c>
      <c r="M107" s="177"/>
      <c r="N107" s="177"/>
      <c r="O107" s="177"/>
      <c r="P107" s="177"/>
      <c r="Q107" s="177"/>
      <c r="R107" s="36"/>
    </row>
    <row r="108" spans="2:18" s="1" customFormat="1" ht="7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12" spans="2:18" s="1" customFormat="1" ht="7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18" s="1" customFormat="1" ht="37" customHeight="1">
      <c r="B113" s="34"/>
      <c r="C113" s="182" t="s">
        <v>1235</v>
      </c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36"/>
    </row>
    <row r="114" spans="2:18" s="1" customFormat="1" ht="7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30" customHeight="1">
      <c r="B115" s="34"/>
      <c r="C115" s="29" t="s">
        <v>19</v>
      </c>
      <c r="D115" s="35"/>
      <c r="E115" s="35"/>
      <c r="F115" s="253" t="str">
        <f>F6</f>
        <v>Rekonstrukce plynové kotelny 4. MŠ Blatenská Chomutov</v>
      </c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35"/>
      <c r="R115" s="36"/>
    </row>
    <row r="116" spans="2:18" s="1" customFormat="1" ht="37" customHeight="1">
      <c r="B116" s="34"/>
      <c r="C116" s="68" t="s">
        <v>112</v>
      </c>
      <c r="D116" s="35"/>
      <c r="E116" s="35"/>
      <c r="F116" s="184" t="str">
        <f>F7</f>
        <v>D.1.4.1 - Technika prostředí staveb - plynová zařízení</v>
      </c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35"/>
      <c r="R116" s="36"/>
    </row>
    <row r="117" spans="2:18" s="1" customFormat="1" ht="7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18" customHeight="1">
      <c r="B118" s="34"/>
      <c r="C118" s="29" t="s">
        <v>23</v>
      </c>
      <c r="D118" s="35"/>
      <c r="E118" s="35"/>
      <c r="F118" s="27" t="str">
        <f>F9</f>
        <v>Chomutov</v>
      </c>
      <c r="G118" s="35"/>
      <c r="H118" s="35"/>
      <c r="I118" s="35"/>
      <c r="J118" s="35"/>
      <c r="K118" s="29" t="s">
        <v>25</v>
      </c>
      <c r="L118" s="35"/>
      <c r="M118" s="255" t="str">
        <f>IF(O9="","",O9)</f>
        <v>13. 5. 2021</v>
      </c>
      <c r="N118" s="255"/>
      <c r="O118" s="255"/>
      <c r="P118" s="255"/>
      <c r="Q118" s="35"/>
      <c r="R118" s="36"/>
    </row>
    <row r="119" spans="2:18" s="1" customFormat="1" ht="7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2">
      <c r="B120" s="34"/>
      <c r="C120" s="29" t="s">
        <v>27</v>
      </c>
      <c r="D120" s="35"/>
      <c r="E120" s="35"/>
      <c r="F120" s="27" t="str">
        <f>E12</f>
        <v>Statutární město Chomutov, Zborovská 4602</v>
      </c>
      <c r="G120" s="35"/>
      <c r="H120" s="35"/>
      <c r="I120" s="35"/>
      <c r="J120" s="35"/>
      <c r="K120" s="29" t="s">
        <v>35</v>
      </c>
      <c r="L120" s="35"/>
      <c r="M120" s="213" t="str">
        <f>E18</f>
        <v>Ing. Václav Remuta</v>
      </c>
      <c r="N120" s="213"/>
      <c r="O120" s="213"/>
      <c r="P120" s="213"/>
      <c r="Q120" s="213"/>
      <c r="R120" s="36"/>
    </row>
    <row r="121" spans="2:18" s="1" customFormat="1" ht="14.4" customHeight="1">
      <c r="B121" s="34"/>
      <c r="C121" s="29" t="s">
        <v>33</v>
      </c>
      <c r="D121" s="35"/>
      <c r="E121" s="35"/>
      <c r="F121" s="27" t="str">
        <f>IF(E15="","",E15)</f>
        <v>Vyplň údaj</v>
      </c>
      <c r="G121" s="35"/>
      <c r="H121" s="35"/>
      <c r="I121" s="35"/>
      <c r="J121" s="35"/>
      <c r="K121" s="29" t="s">
        <v>40</v>
      </c>
      <c r="L121" s="35"/>
      <c r="M121" s="213" t="str">
        <f>E21</f>
        <v>Ing. Václav Remuta</v>
      </c>
      <c r="N121" s="213"/>
      <c r="O121" s="213"/>
      <c r="P121" s="213"/>
      <c r="Q121" s="213"/>
      <c r="R121" s="36"/>
    </row>
    <row r="122" spans="2:18" s="1" customFormat="1" ht="10.3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27" s="8" customFormat="1" ht="29.25" customHeight="1">
      <c r="B123" s="142"/>
      <c r="C123" s="143" t="s">
        <v>137</v>
      </c>
      <c r="D123" s="144" t="s">
        <v>138</v>
      </c>
      <c r="E123" s="144" t="s">
        <v>63</v>
      </c>
      <c r="F123" s="247" t="s">
        <v>139</v>
      </c>
      <c r="G123" s="247"/>
      <c r="H123" s="247"/>
      <c r="I123" s="247"/>
      <c r="J123" s="144" t="s">
        <v>140</v>
      </c>
      <c r="K123" s="144" t="s">
        <v>141</v>
      </c>
      <c r="L123" s="248" t="s">
        <v>142</v>
      </c>
      <c r="M123" s="248"/>
      <c r="N123" s="247" t="s">
        <v>116</v>
      </c>
      <c r="O123" s="247"/>
      <c r="P123" s="247"/>
      <c r="Q123" s="249"/>
      <c r="R123" s="145"/>
      <c r="T123" s="75" t="s">
        <v>143</v>
      </c>
      <c r="U123" s="76" t="s">
        <v>45</v>
      </c>
      <c r="V123" s="76" t="s">
        <v>144</v>
      </c>
      <c r="W123" s="76" t="s">
        <v>145</v>
      </c>
      <c r="X123" s="76" t="s">
        <v>146</v>
      </c>
      <c r="Y123" s="76" t="s">
        <v>147</v>
      </c>
      <c r="Z123" s="76" t="s">
        <v>148</v>
      </c>
      <c r="AA123" s="77" t="s">
        <v>149</v>
      </c>
    </row>
    <row r="124" spans="2:63" s="1" customFormat="1" ht="29.25" customHeight="1">
      <c r="B124" s="34"/>
      <c r="C124" s="79" t="s">
        <v>114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26">
        <f>BK124</f>
        <v>0</v>
      </c>
      <c r="O124" s="227"/>
      <c r="P124" s="227"/>
      <c r="Q124" s="227"/>
      <c r="R124" s="36"/>
      <c r="T124" s="78"/>
      <c r="U124" s="50"/>
      <c r="V124" s="50"/>
      <c r="W124" s="146">
        <f>W125+W164+W174+W181+W185</f>
        <v>0</v>
      </c>
      <c r="X124" s="50"/>
      <c r="Y124" s="146">
        <f>Y125+Y164+Y174+Y181+Y185</f>
        <v>0.12281425000000001</v>
      </c>
      <c r="Z124" s="50"/>
      <c r="AA124" s="147">
        <f>AA125+AA164+AA174+AA181+AA185</f>
        <v>0.18434999999999999</v>
      </c>
      <c r="AT124" s="17" t="s">
        <v>80</v>
      </c>
      <c r="AU124" s="17" t="s">
        <v>118</v>
      </c>
      <c r="BK124" s="148">
        <f>BK125+BK164+BK174+BK181+BK185</f>
        <v>0</v>
      </c>
    </row>
    <row r="125" spans="2:63" s="9" customFormat="1" ht="37.4" customHeight="1">
      <c r="B125" s="149"/>
      <c r="C125" s="150"/>
      <c r="D125" s="151" t="s">
        <v>119</v>
      </c>
      <c r="E125" s="151"/>
      <c r="F125" s="151"/>
      <c r="G125" s="151"/>
      <c r="H125" s="151"/>
      <c r="I125" s="151"/>
      <c r="J125" s="151"/>
      <c r="K125" s="151"/>
      <c r="L125" s="151"/>
      <c r="M125" s="151"/>
      <c r="N125" s="228">
        <f>BK125</f>
        <v>0</v>
      </c>
      <c r="O125" s="229"/>
      <c r="P125" s="229"/>
      <c r="Q125" s="229"/>
      <c r="R125" s="152"/>
      <c r="T125" s="153"/>
      <c r="U125" s="150"/>
      <c r="V125" s="150"/>
      <c r="W125" s="154">
        <f>W126+W157</f>
        <v>0</v>
      </c>
      <c r="X125" s="150"/>
      <c r="Y125" s="154">
        <f>Y126+Y157</f>
        <v>0.11795010000000002</v>
      </c>
      <c r="Z125" s="150"/>
      <c r="AA125" s="155">
        <f>AA126+AA157</f>
        <v>0.18434999999999999</v>
      </c>
      <c r="AR125" s="156" t="s">
        <v>111</v>
      </c>
      <c r="AT125" s="157" t="s">
        <v>80</v>
      </c>
      <c r="AU125" s="157" t="s">
        <v>81</v>
      </c>
      <c r="AY125" s="156" t="s">
        <v>150</v>
      </c>
      <c r="BK125" s="158">
        <f>BK126+BK157</f>
        <v>0</v>
      </c>
    </row>
    <row r="126" spans="2:63" s="9" customFormat="1" ht="19.95" customHeight="1">
      <c r="B126" s="149"/>
      <c r="C126" s="150"/>
      <c r="D126" s="159" t="s">
        <v>120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230">
        <f>BK126</f>
        <v>0</v>
      </c>
      <c r="O126" s="231"/>
      <c r="P126" s="231"/>
      <c r="Q126" s="231"/>
      <c r="R126" s="152"/>
      <c r="T126" s="153"/>
      <c r="U126" s="150"/>
      <c r="V126" s="150"/>
      <c r="W126" s="154">
        <f>SUM(W127:W156)</f>
        <v>0</v>
      </c>
      <c r="X126" s="150"/>
      <c r="Y126" s="154">
        <f>SUM(Y127:Y156)</f>
        <v>0.10997010000000002</v>
      </c>
      <c r="Z126" s="150"/>
      <c r="AA126" s="155">
        <f>SUM(AA127:AA156)</f>
        <v>0.18434999999999999</v>
      </c>
      <c r="AR126" s="156" t="s">
        <v>111</v>
      </c>
      <c r="AT126" s="157" t="s">
        <v>80</v>
      </c>
      <c r="AU126" s="157" t="s">
        <v>89</v>
      </c>
      <c r="AY126" s="156" t="s">
        <v>150</v>
      </c>
      <c r="BK126" s="158">
        <f>SUM(BK127:BK156)</f>
        <v>0</v>
      </c>
    </row>
    <row r="127" spans="2:65" s="1" customFormat="1" ht="31.5" customHeight="1">
      <c r="B127" s="131"/>
      <c r="C127" s="160" t="s">
        <v>89</v>
      </c>
      <c r="D127" s="160" t="s">
        <v>151</v>
      </c>
      <c r="E127" s="161" t="s">
        <v>152</v>
      </c>
      <c r="F127" s="242" t="s">
        <v>153</v>
      </c>
      <c r="G127" s="242"/>
      <c r="H127" s="242"/>
      <c r="I127" s="242"/>
      <c r="J127" s="162" t="s">
        <v>154</v>
      </c>
      <c r="K127" s="163">
        <v>3</v>
      </c>
      <c r="L127" s="224">
        <v>0</v>
      </c>
      <c r="M127" s="224"/>
      <c r="N127" s="243">
        <f aca="true" t="shared" si="5" ref="N127:N156">ROUND(L127*K127,2)</f>
        <v>0</v>
      </c>
      <c r="O127" s="243"/>
      <c r="P127" s="243"/>
      <c r="Q127" s="243"/>
      <c r="R127" s="134"/>
      <c r="T127" s="164" t="s">
        <v>5</v>
      </c>
      <c r="U127" s="43" t="s">
        <v>46</v>
      </c>
      <c r="V127" s="35"/>
      <c r="W127" s="165">
        <f aca="true" t="shared" si="6" ref="W127:W156">V127*K127</f>
        <v>0</v>
      </c>
      <c r="X127" s="165">
        <v>0</v>
      </c>
      <c r="Y127" s="165">
        <f aca="true" t="shared" si="7" ref="Y127:Y156">X127*K127</f>
        <v>0</v>
      </c>
      <c r="Z127" s="165">
        <v>0.00069</v>
      </c>
      <c r="AA127" s="166">
        <f aca="true" t="shared" si="8" ref="AA127:AA156">Z127*K127</f>
        <v>0.00207</v>
      </c>
      <c r="AR127" s="17" t="s">
        <v>155</v>
      </c>
      <c r="AT127" s="17" t="s">
        <v>151</v>
      </c>
      <c r="AU127" s="17" t="s">
        <v>111</v>
      </c>
      <c r="AY127" s="17" t="s">
        <v>150</v>
      </c>
      <c r="BE127" s="105">
        <f aca="true" t="shared" si="9" ref="BE127:BE156">IF(U127="základní",N127,0)</f>
        <v>0</v>
      </c>
      <c r="BF127" s="105">
        <f aca="true" t="shared" si="10" ref="BF127:BF156">IF(U127="snížená",N127,0)</f>
        <v>0</v>
      </c>
      <c r="BG127" s="105">
        <f aca="true" t="shared" si="11" ref="BG127:BG156">IF(U127="zákl. přenesená",N127,0)</f>
        <v>0</v>
      </c>
      <c r="BH127" s="105">
        <f aca="true" t="shared" si="12" ref="BH127:BH156">IF(U127="sníž. přenesená",N127,0)</f>
        <v>0</v>
      </c>
      <c r="BI127" s="105">
        <f aca="true" t="shared" si="13" ref="BI127:BI156">IF(U127="nulová",N127,0)</f>
        <v>0</v>
      </c>
      <c r="BJ127" s="17" t="s">
        <v>89</v>
      </c>
      <c r="BK127" s="105">
        <f aca="true" t="shared" si="14" ref="BK127:BK156">ROUND(L127*K127,2)</f>
        <v>0</v>
      </c>
      <c r="BL127" s="17" t="s">
        <v>155</v>
      </c>
      <c r="BM127" s="17" t="s">
        <v>156</v>
      </c>
    </row>
    <row r="128" spans="2:65" s="1" customFormat="1" ht="31.5" customHeight="1">
      <c r="B128" s="131"/>
      <c r="C128" s="160" t="s">
        <v>111</v>
      </c>
      <c r="D128" s="160" t="s">
        <v>151</v>
      </c>
      <c r="E128" s="161" t="s">
        <v>157</v>
      </c>
      <c r="F128" s="242" t="s">
        <v>158</v>
      </c>
      <c r="G128" s="242"/>
      <c r="H128" s="242"/>
      <c r="I128" s="242"/>
      <c r="J128" s="162" t="s">
        <v>154</v>
      </c>
      <c r="K128" s="163">
        <v>6</v>
      </c>
      <c r="L128" s="224">
        <v>0</v>
      </c>
      <c r="M128" s="224"/>
      <c r="N128" s="243">
        <f t="shared" si="5"/>
        <v>0</v>
      </c>
      <c r="O128" s="243"/>
      <c r="P128" s="243"/>
      <c r="Q128" s="243"/>
      <c r="R128" s="134"/>
      <c r="T128" s="164" t="s">
        <v>5</v>
      </c>
      <c r="U128" s="43" t="s">
        <v>46</v>
      </c>
      <c r="V128" s="35"/>
      <c r="W128" s="165">
        <f t="shared" si="6"/>
        <v>0</v>
      </c>
      <c r="X128" s="165">
        <v>0</v>
      </c>
      <c r="Y128" s="165">
        <f t="shared" si="7"/>
        <v>0</v>
      </c>
      <c r="Z128" s="165">
        <v>0.00053</v>
      </c>
      <c r="AA128" s="166">
        <f t="shared" si="8"/>
        <v>0.0031799999999999997</v>
      </c>
      <c r="AR128" s="17" t="s">
        <v>155</v>
      </c>
      <c r="AT128" s="17" t="s">
        <v>151</v>
      </c>
      <c r="AU128" s="17" t="s">
        <v>111</v>
      </c>
      <c r="AY128" s="17" t="s">
        <v>150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7" t="s">
        <v>89</v>
      </c>
      <c r="BK128" s="105">
        <f t="shared" si="14"/>
        <v>0</v>
      </c>
      <c r="BL128" s="17" t="s">
        <v>155</v>
      </c>
      <c r="BM128" s="17" t="s">
        <v>159</v>
      </c>
    </row>
    <row r="129" spans="2:65" s="1" customFormat="1" ht="31.5" customHeight="1">
      <c r="B129" s="131"/>
      <c r="C129" s="160" t="s">
        <v>160</v>
      </c>
      <c r="D129" s="160" t="s">
        <v>151</v>
      </c>
      <c r="E129" s="161" t="s">
        <v>161</v>
      </c>
      <c r="F129" s="242" t="s">
        <v>162</v>
      </c>
      <c r="G129" s="242"/>
      <c r="H129" s="242"/>
      <c r="I129" s="242"/>
      <c r="J129" s="162" t="s">
        <v>154</v>
      </c>
      <c r="K129" s="163">
        <v>5</v>
      </c>
      <c r="L129" s="224">
        <v>0</v>
      </c>
      <c r="M129" s="224"/>
      <c r="N129" s="243">
        <f t="shared" si="5"/>
        <v>0</v>
      </c>
      <c r="O129" s="243"/>
      <c r="P129" s="243"/>
      <c r="Q129" s="243"/>
      <c r="R129" s="134"/>
      <c r="T129" s="164" t="s">
        <v>5</v>
      </c>
      <c r="U129" s="43" t="s">
        <v>46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0.00244</v>
      </c>
      <c r="AA129" s="166">
        <f t="shared" si="8"/>
        <v>0.012199999999999999</v>
      </c>
      <c r="AR129" s="17" t="s">
        <v>155</v>
      </c>
      <c r="AT129" s="17" t="s">
        <v>151</v>
      </c>
      <c r="AU129" s="17" t="s">
        <v>111</v>
      </c>
      <c r="AY129" s="17" t="s">
        <v>150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7" t="s">
        <v>89</v>
      </c>
      <c r="BK129" s="105">
        <f t="shared" si="14"/>
        <v>0</v>
      </c>
      <c r="BL129" s="17" t="s">
        <v>155</v>
      </c>
      <c r="BM129" s="17" t="s">
        <v>163</v>
      </c>
    </row>
    <row r="130" spans="2:65" s="1" customFormat="1" ht="31.5" customHeight="1">
      <c r="B130" s="131"/>
      <c r="C130" s="160" t="s">
        <v>164</v>
      </c>
      <c r="D130" s="160" t="s">
        <v>151</v>
      </c>
      <c r="E130" s="161" t="s">
        <v>165</v>
      </c>
      <c r="F130" s="242" t="s">
        <v>166</v>
      </c>
      <c r="G130" s="242"/>
      <c r="H130" s="242"/>
      <c r="I130" s="242"/>
      <c r="J130" s="162" t="s">
        <v>167</v>
      </c>
      <c r="K130" s="163">
        <v>3</v>
      </c>
      <c r="L130" s="224">
        <v>0</v>
      </c>
      <c r="M130" s="224"/>
      <c r="N130" s="243">
        <f t="shared" si="5"/>
        <v>0</v>
      </c>
      <c r="O130" s="243"/>
      <c r="P130" s="243"/>
      <c r="Q130" s="243"/>
      <c r="R130" s="134"/>
      <c r="T130" s="164" t="s">
        <v>5</v>
      </c>
      <c r="U130" s="43" t="s">
        <v>46</v>
      </c>
      <c r="V130" s="35"/>
      <c r="W130" s="165">
        <f t="shared" si="6"/>
        <v>0</v>
      </c>
      <c r="X130" s="165">
        <v>0.00147</v>
      </c>
      <c r="Y130" s="165">
        <f t="shared" si="7"/>
        <v>0.00441</v>
      </c>
      <c r="Z130" s="165">
        <v>0</v>
      </c>
      <c r="AA130" s="166">
        <f t="shared" si="8"/>
        <v>0</v>
      </c>
      <c r="AR130" s="17" t="s">
        <v>155</v>
      </c>
      <c r="AT130" s="17" t="s">
        <v>151</v>
      </c>
      <c r="AU130" s="17" t="s">
        <v>111</v>
      </c>
      <c r="AY130" s="17" t="s">
        <v>150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7" t="s">
        <v>89</v>
      </c>
      <c r="BK130" s="105">
        <f t="shared" si="14"/>
        <v>0</v>
      </c>
      <c r="BL130" s="17" t="s">
        <v>155</v>
      </c>
      <c r="BM130" s="17" t="s">
        <v>168</v>
      </c>
    </row>
    <row r="131" spans="2:65" s="1" customFormat="1" ht="31.5" customHeight="1">
      <c r="B131" s="131"/>
      <c r="C131" s="160" t="s">
        <v>169</v>
      </c>
      <c r="D131" s="160" t="s">
        <v>151</v>
      </c>
      <c r="E131" s="161" t="s">
        <v>170</v>
      </c>
      <c r="F131" s="242" t="s">
        <v>171</v>
      </c>
      <c r="G131" s="242"/>
      <c r="H131" s="242"/>
      <c r="I131" s="242"/>
      <c r="J131" s="162" t="s">
        <v>167</v>
      </c>
      <c r="K131" s="163">
        <v>3</v>
      </c>
      <c r="L131" s="224">
        <v>0</v>
      </c>
      <c r="M131" s="224"/>
      <c r="N131" s="243">
        <f t="shared" si="5"/>
        <v>0</v>
      </c>
      <c r="O131" s="243"/>
      <c r="P131" s="243"/>
      <c r="Q131" s="243"/>
      <c r="R131" s="134"/>
      <c r="T131" s="164" t="s">
        <v>5</v>
      </c>
      <c r="U131" s="43" t="s">
        <v>46</v>
      </c>
      <c r="V131" s="35"/>
      <c r="W131" s="165">
        <f t="shared" si="6"/>
        <v>0</v>
      </c>
      <c r="X131" s="165">
        <v>0.00185</v>
      </c>
      <c r="Y131" s="165">
        <f t="shared" si="7"/>
        <v>0.00555</v>
      </c>
      <c r="Z131" s="165">
        <v>0</v>
      </c>
      <c r="AA131" s="166">
        <f t="shared" si="8"/>
        <v>0</v>
      </c>
      <c r="AR131" s="17" t="s">
        <v>155</v>
      </c>
      <c r="AT131" s="17" t="s">
        <v>151</v>
      </c>
      <c r="AU131" s="17" t="s">
        <v>111</v>
      </c>
      <c r="AY131" s="17" t="s">
        <v>150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7" t="s">
        <v>89</v>
      </c>
      <c r="BK131" s="105">
        <f t="shared" si="14"/>
        <v>0</v>
      </c>
      <c r="BL131" s="17" t="s">
        <v>155</v>
      </c>
      <c r="BM131" s="17" t="s">
        <v>172</v>
      </c>
    </row>
    <row r="132" spans="2:65" s="1" customFormat="1" ht="31.5" customHeight="1">
      <c r="B132" s="131"/>
      <c r="C132" s="160" t="s">
        <v>173</v>
      </c>
      <c r="D132" s="160" t="s">
        <v>151</v>
      </c>
      <c r="E132" s="161" t="s">
        <v>174</v>
      </c>
      <c r="F132" s="242" t="s">
        <v>175</v>
      </c>
      <c r="G132" s="242"/>
      <c r="H132" s="242"/>
      <c r="I132" s="242"/>
      <c r="J132" s="162" t="s">
        <v>167</v>
      </c>
      <c r="K132" s="163">
        <v>6</v>
      </c>
      <c r="L132" s="224">
        <v>0</v>
      </c>
      <c r="M132" s="224"/>
      <c r="N132" s="243">
        <f t="shared" si="5"/>
        <v>0</v>
      </c>
      <c r="O132" s="243"/>
      <c r="P132" s="243"/>
      <c r="Q132" s="243"/>
      <c r="R132" s="134"/>
      <c r="T132" s="164" t="s">
        <v>5</v>
      </c>
      <c r="U132" s="43" t="s">
        <v>46</v>
      </c>
      <c r="V132" s="35"/>
      <c r="W132" s="165">
        <f t="shared" si="6"/>
        <v>0</v>
      </c>
      <c r="X132" s="165">
        <v>0.00011</v>
      </c>
      <c r="Y132" s="165">
        <f t="shared" si="7"/>
        <v>0.00066</v>
      </c>
      <c r="Z132" s="165">
        <v>0.00215</v>
      </c>
      <c r="AA132" s="166">
        <f t="shared" si="8"/>
        <v>0.0129</v>
      </c>
      <c r="AR132" s="17" t="s">
        <v>155</v>
      </c>
      <c r="AT132" s="17" t="s">
        <v>151</v>
      </c>
      <c r="AU132" s="17" t="s">
        <v>111</v>
      </c>
      <c r="AY132" s="17" t="s">
        <v>150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7" t="s">
        <v>89</v>
      </c>
      <c r="BK132" s="105">
        <f t="shared" si="14"/>
        <v>0</v>
      </c>
      <c r="BL132" s="17" t="s">
        <v>155</v>
      </c>
      <c r="BM132" s="17" t="s">
        <v>176</v>
      </c>
    </row>
    <row r="133" spans="2:65" s="1" customFormat="1" ht="31.5" customHeight="1">
      <c r="B133" s="131"/>
      <c r="C133" s="160" t="s">
        <v>177</v>
      </c>
      <c r="D133" s="160" t="s">
        <v>151</v>
      </c>
      <c r="E133" s="161" t="s">
        <v>178</v>
      </c>
      <c r="F133" s="242" t="s">
        <v>179</v>
      </c>
      <c r="G133" s="242"/>
      <c r="H133" s="242"/>
      <c r="I133" s="242"/>
      <c r="J133" s="162" t="s">
        <v>167</v>
      </c>
      <c r="K133" s="163">
        <v>23</v>
      </c>
      <c r="L133" s="224">
        <v>0</v>
      </c>
      <c r="M133" s="224"/>
      <c r="N133" s="243">
        <f t="shared" si="5"/>
        <v>0</v>
      </c>
      <c r="O133" s="243"/>
      <c r="P133" s="243"/>
      <c r="Q133" s="243"/>
      <c r="R133" s="134"/>
      <c r="T133" s="164" t="s">
        <v>5</v>
      </c>
      <c r="U133" s="43" t="s">
        <v>46</v>
      </c>
      <c r="V133" s="35"/>
      <c r="W133" s="165">
        <f t="shared" si="6"/>
        <v>0</v>
      </c>
      <c r="X133" s="165">
        <v>0.00039</v>
      </c>
      <c r="Y133" s="165">
        <f t="shared" si="7"/>
        <v>0.00897</v>
      </c>
      <c r="Z133" s="165">
        <v>0.00342</v>
      </c>
      <c r="AA133" s="166">
        <f t="shared" si="8"/>
        <v>0.07866</v>
      </c>
      <c r="AR133" s="17" t="s">
        <v>155</v>
      </c>
      <c r="AT133" s="17" t="s">
        <v>151</v>
      </c>
      <c r="AU133" s="17" t="s">
        <v>111</v>
      </c>
      <c r="AY133" s="17" t="s">
        <v>150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7" t="s">
        <v>89</v>
      </c>
      <c r="BK133" s="105">
        <f t="shared" si="14"/>
        <v>0</v>
      </c>
      <c r="BL133" s="17" t="s">
        <v>155</v>
      </c>
      <c r="BM133" s="17" t="s">
        <v>180</v>
      </c>
    </row>
    <row r="134" spans="2:65" s="1" customFormat="1" ht="31.5" customHeight="1">
      <c r="B134" s="131"/>
      <c r="C134" s="160" t="s">
        <v>181</v>
      </c>
      <c r="D134" s="160" t="s">
        <v>151</v>
      </c>
      <c r="E134" s="161" t="s">
        <v>182</v>
      </c>
      <c r="F134" s="242" t="s">
        <v>183</v>
      </c>
      <c r="G134" s="242"/>
      <c r="H134" s="242"/>
      <c r="I134" s="242"/>
      <c r="J134" s="162" t="s">
        <v>167</v>
      </c>
      <c r="K134" s="163">
        <v>12</v>
      </c>
      <c r="L134" s="224">
        <v>0</v>
      </c>
      <c r="M134" s="224"/>
      <c r="N134" s="243">
        <f t="shared" si="5"/>
        <v>0</v>
      </c>
      <c r="O134" s="243"/>
      <c r="P134" s="243"/>
      <c r="Q134" s="243"/>
      <c r="R134" s="134"/>
      <c r="T134" s="164" t="s">
        <v>5</v>
      </c>
      <c r="U134" s="43" t="s">
        <v>46</v>
      </c>
      <c r="V134" s="35"/>
      <c r="W134" s="165">
        <f t="shared" si="6"/>
        <v>0</v>
      </c>
      <c r="X134" s="165">
        <v>0.00493</v>
      </c>
      <c r="Y134" s="165">
        <f t="shared" si="7"/>
        <v>0.059160000000000004</v>
      </c>
      <c r="Z134" s="165">
        <v>0</v>
      </c>
      <c r="AA134" s="166">
        <f t="shared" si="8"/>
        <v>0</v>
      </c>
      <c r="AR134" s="17" t="s">
        <v>155</v>
      </c>
      <c r="AT134" s="17" t="s">
        <v>151</v>
      </c>
      <c r="AU134" s="17" t="s">
        <v>111</v>
      </c>
      <c r="AY134" s="17" t="s">
        <v>150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7" t="s">
        <v>89</v>
      </c>
      <c r="BK134" s="105">
        <f t="shared" si="14"/>
        <v>0</v>
      </c>
      <c r="BL134" s="17" t="s">
        <v>155</v>
      </c>
      <c r="BM134" s="17" t="s">
        <v>184</v>
      </c>
    </row>
    <row r="135" spans="2:65" s="1" customFormat="1" ht="31.5" customHeight="1">
      <c r="B135" s="131"/>
      <c r="C135" s="160" t="s">
        <v>185</v>
      </c>
      <c r="D135" s="160" t="s">
        <v>151</v>
      </c>
      <c r="E135" s="161" t="s">
        <v>186</v>
      </c>
      <c r="F135" s="242" t="s">
        <v>187</v>
      </c>
      <c r="G135" s="242"/>
      <c r="H135" s="242"/>
      <c r="I135" s="242"/>
      <c r="J135" s="162" t="s">
        <v>167</v>
      </c>
      <c r="K135" s="163">
        <v>1</v>
      </c>
      <c r="L135" s="224">
        <v>0</v>
      </c>
      <c r="M135" s="224"/>
      <c r="N135" s="243">
        <f t="shared" si="5"/>
        <v>0</v>
      </c>
      <c r="O135" s="243"/>
      <c r="P135" s="243"/>
      <c r="Q135" s="243"/>
      <c r="R135" s="134"/>
      <c r="T135" s="164" t="s">
        <v>5</v>
      </c>
      <c r="U135" s="43" t="s">
        <v>46</v>
      </c>
      <c r="V135" s="35"/>
      <c r="W135" s="165">
        <f t="shared" si="6"/>
        <v>0</v>
      </c>
      <c r="X135" s="165">
        <v>0.00888</v>
      </c>
      <c r="Y135" s="165">
        <f t="shared" si="7"/>
        <v>0.00888</v>
      </c>
      <c r="Z135" s="165">
        <v>0</v>
      </c>
      <c r="AA135" s="166">
        <f t="shared" si="8"/>
        <v>0</v>
      </c>
      <c r="AR135" s="17" t="s">
        <v>155</v>
      </c>
      <c r="AT135" s="17" t="s">
        <v>151</v>
      </c>
      <c r="AU135" s="17" t="s">
        <v>111</v>
      </c>
      <c r="AY135" s="17" t="s">
        <v>150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7" t="s">
        <v>89</v>
      </c>
      <c r="BK135" s="105">
        <f t="shared" si="14"/>
        <v>0</v>
      </c>
      <c r="BL135" s="17" t="s">
        <v>155</v>
      </c>
      <c r="BM135" s="17" t="s">
        <v>188</v>
      </c>
    </row>
    <row r="136" spans="2:65" s="1" customFormat="1" ht="31.5" customHeight="1">
      <c r="B136" s="131"/>
      <c r="C136" s="160" t="s">
        <v>189</v>
      </c>
      <c r="D136" s="160" t="s">
        <v>151</v>
      </c>
      <c r="E136" s="161" t="s">
        <v>190</v>
      </c>
      <c r="F136" s="242" t="s">
        <v>191</v>
      </c>
      <c r="G136" s="242"/>
      <c r="H136" s="242"/>
      <c r="I136" s="242"/>
      <c r="J136" s="162" t="s">
        <v>167</v>
      </c>
      <c r="K136" s="163">
        <v>6</v>
      </c>
      <c r="L136" s="224">
        <v>0</v>
      </c>
      <c r="M136" s="224"/>
      <c r="N136" s="243">
        <f t="shared" si="5"/>
        <v>0</v>
      </c>
      <c r="O136" s="243"/>
      <c r="P136" s="243"/>
      <c r="Q136" s="243"/>
      <c r="R136" s="134"/>
      <c r="T136" s="164" t="s">
        <v>5</v>
      </c>
      <c r="U136" s="43" t="s">
        <v>46</v>
      </c>
      <c r="V136" s="35"/>
      <c r="W136" s="165">
        <f t="shared" si="6"/>
        <v>0</v>
      </c>
      <c r="X136" s="165">
        <v>0.00035</v>
      </c>
      <c r="Y136" s="165">
        <f t="shared" si="7"/>
        <v>0.0021</v>
      </c>
      <c r="Z136" s="165">
        <v>0.00981</v>
      </c>
      <c r="AA136" s="166">
        <f t="shared" si="8"/>
        <v>0.058859999999999996</v>
      </c>
      <c r="AR136" s="17" t="s">
        <v>155</v>
      </c>
      <c r="AT136" s="17" t="s">
        <v>151</v>
      </c>
      <c r="AU136" s="17" t="s">
        <v>111</v>
      </c>
      <c r="AY136" s="17" t="s">
        <v>150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7" t="s">
        <v>89</v>
      </c>
      <c r="BK136" s="105">
        <f t="shared" si="14"/>
        <v>0</v>
      </c>
      <c r="BL136" s="17" t="s">
        <v>155</v>
      </c>
      <c r="BM136" s="17" t="s">
        <v>192</v>
      </c>
    </row>
    <row r="137" spans="2:65" s="1" customFormat="1" ht="31.5" customHeight="1">
      <c r="B137" s="131"/>
      <c r="C137" s="160" t="s">
        <v>193</v>
      </c>
      <c r="D137" s="160" t="s">
        <v>151</v>
      </c>
      <c r="E137" s="161" t="s">
        <v>194</v>
      </c>
      <c r="F137" s="242" t="s">
        <v>195</v>
      </c>
      <c r="G137" s="242"/>
      <c r="H137" s="242"/>
      <c r="I137" s="242"/>
      <c r="J137" s="162" t="s">
        <v>167</v>
      </c>
      <c r="K137" s="163">
        <v>1</v>
      </c>
      <c r="L137" s="224">
        <v>0</v>
      </c>
      <c r="M137" s="224"/>
      <c r="N137" s="243">
        <f t="shared" si="5"/>
        <v>0</v>
      </c>
      <c r="O137" s="243"/>
      <c r="P137" s="243"/>
      <c r="Q137" s="243"/>
      <c r="R137" s="134"/>
      <c r="T137" s="164" t="s">
        <v>5</v>
      </c>
      <c r="U137" s="43" t="s">
        <v>46</v>
      </c>
      <c r="V137" s="35"/>
      <c r="W137" s="165">
        <f t="shared" si="6"/>
        <v>0</v>
      </c>
      <c r="X137" s="165">
        <v>0.00055</v>
      </c>
      <c r="Y137" s="165">
        <f t="shared" si="7"/>
        <v>0.00055</v>
      </c>
      <c r="Z137" s="165">
        <v>0.01648</v>
      </c>
      <c r="AA137" s="166">
        <f t="shared" si="8"/>
        <v>0.01648</v>
      </c>
      <c r="AR137" s="17" t="s">
        <v>155</v>
      </c>
      <c r="AT137" s="17" t="s">
        <v>151</v>
      </c>
      <c r="AU137" s="17" t="s">
        <v>111</v>
      </c>
      <c r="AY137" s="17" t="s">
        <v>150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7" t="s">
        <v>89</v>
      </c>
      <c r="BK137" s="105">
        <f t="shared" si="14"/>
        <v>0</v>
      </c>
      <c r="BL137" s="17" t="s">
        <v>155</v>
      </c>
      <c r="BM137" s="17" t="s">
        <v>196</v>
      </c>
    </row>
    <row r="138" spans="2:65" s="1" customFormat="1" ht="31.5" customHeight="1">
      <c r="B138" s="131"/>
      <c r="C138" s="160" t="s">
        <v>197</v>
      </c>
      <c r="D138" s="160" t="s">
        <v>151</v>
      </c>
      <c r="E138" s="161" t="s">
        <v>198</v>
      </c>
      <c r="F138" s="242" t="s">
        <v>199</v>
      </c>
      <c r="G138" s="242"/>
      <c r="H138" s="242"/>
      <c r="I138" s="242"/>
      <c r="J138" s="162" t="s">
        <v>200</v>
      </c>
      <c r="K138" s="163">
        <v>2</v>
      </c>
      <c r="L138" s="224">
        <v>0</v>
      </c>
      <c r="M138" s="224"/>
      <c r="N138" s="243">
        <f t="shared" si="5"/>
        <v>0</v>
      </c>
      <c r="O138" s="243"/>
      <c r="P138" s="243"/>
      <c r="Q138" s="243"/>
      <c r="R138" s="134"/>
      <c r="T138" s="164" t="s">
        <v>5</v>
      </c>
      <c r="U138" s="43" t="s">
        <v>46</v>
      </c>
      <c r="V138" s="35"/>
      <c r="W138" s="165">
        <f t="shared" si="6"/>
        <v>0</v>
      </c>
      <c r="X138" s="165">
        <v>0.00428</v>
      </c>
      <c r="Y138" s="165">
        <f t="shared" si="7"/>
        <v>0.00856</v>
      </c>
      <c r="Z138" s="165">
        <v>0</v>
      </c>
      <c r="AA138" s="166">
        <f t="shared" si="8"/>
        <v>0</v>
      </c>
      <c r="AR138" s="17" t="s">
        <v>155</v>
      </c>
      <c r="AT138" s="17" t="s">
        <v>151</v>
      </c>
      <c r="AU138" s="17" t="s">
        <v>111</v>
      </c>
      <c r="AY138" s="17" t="s">
        <v>150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7" t="s">
        <v>89</v>
      </c>
      <c r="BK138" s="105">
        <f t="shared" si="14"/>
        <v>0</v>
      </c>
      <c r="BL138" s="17" t="s">
        <v>155</v>
      </c>
      <c r="BM138" s="17" t="s">
        <v>201</v>
      </c>
    </row>
    <row r="139" spans="2:65" s="1" customFormat="1" ht="22.5" customHeight="1">
      <c r="B139" s="131"/>
      <c r="C139" s="160" t="s">
        <v>202</v>
      </c>
      <c r="D139" s="160" t="s">
        <v>151</v>
      </c>
      <c r="E139" s="161" t="s">
        <v>203</v>
      </c>
      <c r="F139" s="242" t="s">
        <v>204</v>
      </c>
      <c r="G139" s="242"/>
      <c r="H139" s="242"/>
      <c r="I139" s="242"/>
      <c r="J139" s="162" t="s">
        <v>154</v>
      </c>
      <c r="K139" s="163">
        <v>2</v>
      </c>
      <c r="L139" s="224">
        <v>0</v>
      </c>
      <c r="M139" s="224"/>
      <c r="N139" s="243">
        <f t="shared" si="5"/>
        <v>0</v>
      </c>
      <c r="O139" s="243"/>
      <c r="P139" s="243"/>
      <c r="Q139" s="243"/>
      <c r="R139" s="134"/>
      <c r="T139" s="164" t="s">
        <v>5</v>
      </c>
      <c r="U139" s="43" t="s">
        <v>46</v>
      </c>
      <c r="V139" s="35"/>
      <c r="W139" s="165">
        <f t="shared" si="6"/>
        <v>0</v>
      </c>
      <c r="X139" s="165">
        <v>2.005E-05</v>
      </c>
      <c r="Y139" s="165">
        <f t="shared" si="7"/>
        <v>4.01E-05</v>
      </c>
      <c r="Z139" s="165">
        <v>0</v>
      </c>
      <c r="AA139" s="166">
        <f t="shared" si="8"/>
        <v>0</v>
      </c>
      <c r="AR139" s="17" t="s">
        <v>155</v>
      </c>
      <c r="AT139" s="17" t="s">
        <v>151</v>
      </c>
      <c r="AU139" s="17" t="s">
        <v>111</v>
      </c>
      <c r="AY139" s="17" t="s">
        <v>150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7" t="s">
        <v>89</v>
      </c>
      <c r="BK139" s="105">
        <f t="shared" si="14"/>
        <v>0</v>
      </c>
      <c r="BL139" s="17" t="s">
        <v>155</v>
      </c>
      <c r="BM139" s="17" t="s">
        <v>205</v>
      </c>
    </row>
    <row r="140" spans="2:65" s="1" customFormat="1" ht="31.5" customHeight="1">
      <c r="B140" s="131"/>
      <c r="C140" s="167" t="s">
        <v>206</v>
      </c>
      <c r="D140" s="167" t="s">
        <v>207</v>
      </c>
      <c r="E140" s="168" t="s">
        <v>208</v>
      </c>
      <c r="F140" s="244" t="s">
        <v>209</v>
      </c>
      <c r="G140" s="244"/>
      <c r="H140" s="244"/>
      <c r="I140" s="244"/>
      <c r="J140" s="169" t="s">
        <v>154</v>
      </c>
      <c r="K140" s="170">
        <v>2</v>
      </c>
      <c r="L140" s="245">
        <v>0</v>
      </c>
      <c r="M140" s="245"/>
      <c r="N140" s="246">
        <f t="shared" si="5"/>
        <v>0</v>
      </c>
      <c r="O140" s="243"/>
      <c r="P140" s="243"/>
      <c r="Q140" s="243"/>
      <c r="R140" s="134"/>
      <c r="T140" s="164" t="s">
        <v>5</v>
      </c>
      <c r="U140" s="43" t="s">
        <v>46</v>
      </c>
      <c r="V140" s="35"/>
      <c r="W140" s="165">
        <f t="shared" si="6"/>
        <v>0</v>
      </c>
      <c r="X140" s="165">
        <v>0.0004</v>
      </c>
      <c r="Y140" s="165">
        <f t="shared" si="7"/>
        <v>0.0008</v>
      </c>
      <c r="Z140" s="165">
        <v>0</v>
      </c>
      <c r="AA140" s="166">
        <f t="shared" si="8"/>
        <v>0</v>
      </c>
      <c r="AR140" s="17" t="s">
        <v>210</v>
      </c>
      <c r="AT140" s="17" t="s">
        <v>207</v>
      </c>
      <c r="AU140" s="17" t="s">
        <v>111</v>
      </c>
      <c r="AY140" s="17" t="s">
        <v>150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7" t="s">
        <v>89</v>
      </c>
      <c r="BK140" s="105">
        <f t="shared" si="14"/>
        <v>0</v>
      </c>
      <c r="BL140" s="17" t="s">
        <v>155</v>
      </c>
      <c r="BM140" s="17" t="s">
        <v>211</v>
      </c>
    </row>
    <row r="141" spans="2:65" s="1" customFormat="1" ht="31.5" customHeight="1">
      <c r="B141" s="131"/>
      <c r="C141" s="167" t="s">
        <v>212</v>
      </c>
      <c r="D141" s="167" t="s">
        <v>207</v>
      </c>
      <c r="E141" s="168" t="s">
        <v>213</v>
      </c>
      <c r="F141" s="244" t="s">
        <v>214</v>
      </c>
      <c r="G141" s="244"/>
      <c r="H141" s="244"/>
      <c r="I141" s="244"/>
      <c r="J141" s="169" t="s">
        <v>154</v>
      </c>
      <c r="K141" s="170">
        <v>2</v>
      </c>
      <c r="L141" s="245">
        <v>0</v>
      </c>
      <c r="M141" s="245"/>
      <c r="N141" s="246">
        <f t="shared" si="5"/>
        <v>0</v>
      </c>
      <c r="O141" s="243"/>
      <c r="P141" s="243"/>
      <c r="Q141" s="243"/>
      <c r="R141" s="134"/>
      <c r="T141" s="164" t="s">
        <v>5</v>
      </c>
      <c r="U141" s="43" t="s">
        <v>46</v>
      </c>
      <c r="V141" s="35"/>
      <c r="W141" s="165">
        <f t="shared" si="6"/>
        <v>0</v>
      </c>
      <c r="X141" s="165">
        <v>0.0001</v>
      </c>
      <c r="Y141" s="165">
        <f t="shared" si="7"/>
        <v>0.0002</v>
      </c>
      <c r="Z141" s="165">
        <v>0</v>
      </c>
      <c r="AA141" s="166">
        <f t="shared" si="8"/>
        <v>0</v>
      </c>
      <c r="AR141" s="17" t="s">
        <v>210</v>
      </c>
      <c r="AT141" s="17" t="s">
        <v>207</v>
      </c>
      <c r="AU141" s="17" t="s">
        <v>111</v>
      </c>
      <c r="AY141" s="17" t="s">
        <v>150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7" t="s">
        <v>89</v>
      </c>
      <c r="BK141" s="105">
        <f t="shared" si="14"/>
        <v>0</v>
      </c>
      <c r="BL141" s="17" t="s">
        <v>155</v>
      </c>
      <c r="BM141" s="17" t="s">
        <v>215</v>
      </c>
    </row>
    <row r="142" spans="2:65" s="1" customFormat="1" ht="31.5" customHeight="1">
      <c r="B142" s="131"/>
      <c r="C142" s="167" t="s">
        <v>216</v>
      </c>
      <c r="D142" s="167" t="s">
        <v>207</v>
      </c>
      <c r="E142" s="168" t="s">
        <v>217</v>
      </c>
      <c r="F142" s="244" t="s">
        <v>218</v>
      </c>
      <c r="G142" s="244"/>
      <c r="H142" s="244"/>
      <c r="I142" s="244"/>
      <c r="J142" s="169" t="s">
        <v>154</v>
      </c>
      <c r="K142" s="170">
        <v>2</v>
      </c>
      <c r="L142" s="245">
        <v>0</v>
      </c>
      <c r="M142" s="245"/>
      <c r="N142" s="246">
        <f t="shared" si="5"/>
        <v>0</v>
      </c>
      <c r="O142" s="243"/>
      <c r="P142" s="243"/>
      <c r="Q142" s="243"/>
      <c r="R142" s="134"/>
      <c r="T142" s="164" t="s">
        <v>5</v>
      </c>
      <c r="U142" s="43" t="s">
        <v>46</v>
      </c>
      <c r="V142" s="35"/>
      <c r="W142" s="165">
        <f t="shared" si="6"/>
        <v>0</v>
      </c>
      <c r="X142" s="165">
        <v>1E-05</v>
      </c>
      <c r="Y142" s="165">
        <f t="shared" si="7"/>
        <v>2E-05</v>
      </c>
      <c r="Z142" s="165">
        <v>0</v>
      </c>
      <c r="AA142" s="166">
        <f t="shared" si="8"/>
        <v>0</v>
      </c>
      <c r="AR142" s="17" t="s">
        <v>210</v>
      </c>
      <c r="AT142" s="17" t="s">
        <v>207</v>
      </c>
      <c r="AU142" s="17" t="s">
        <v>111</v>
      </c>
      <c r="AY142" s="17" t="s">
        <v>150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7" t="s">
        <v>89</v>
      </c>
      <c r="BK142" s="105">
        <f t="shared" si="14"/>
        <v>0</v>
      </c>
      <c r="BL142" s="17" t="s">
        <v>155</v>
      </c>
      <c r="BM142" s="17" t="s">
        <v>219</v>
      </c>
    </row>
    <row r="143" spans="2:65" s="1" customFormat="1" ht="31.5" customHeight="1">
      <c r="B143" s="131"/>
      <c r="C143" s="167" t="s">
        <v>10</v>
      </c>
      <c r="D143" s="167" t="s">
        <v>207</v>
      </c>
      <c r="E143" s="168" t="s">
        <v>220</v>
      </c>
      <c r="F143" s="244" t="s">
        <v>221</v>
      </c>
      <c r="G143" s="244"/>
      <c r="H143" s="244"/>
      <c r="I143" s="244"/>
      <c r="J143" s="169" t="s">
        <v>154</v>
      </c>
      <c r="K143" s="170">
        <v>2</v>
      </c>
      <c r="L143" s="245">
        <v>0</v>
      </c>
      <c r="M143" s="245"/>
      <c r="N143" s="246">
        <f t="shared" si="5"/>
        <v>0</v>
      </c>
      <c r="O143" s="243"/>
      <c r="P143" s="243"/>
      <c r="Q143" s="243"/>
      <c r="R143" s="134"/>
      <c r="T143" s="164" t="s">
        <v>5</v>
      </c>
      <c r="U143" s="43" t="s">
        <v>46</v>
      </c>
      <c r="V143" s="35"/>
      <c r="W143" s="165">
        <f t="shared" si="6"/>
        <v>0</v>
      </c>
      <c r="X143" s="165">
        <v>0.00065</v>
      </c>
      <c r="Y143" s="165">
        <f t="shared" si="7"/>
        <v>0.0013</v>
      </c>
      <c r="Z143" s="165">
        <v>0</v>
      </c>
      <c r="AA143" s="166">
        <f t="shared" si="8"/>
        <v>0</v>
      </c>
      <c r="AR143" s="17" t="s">
        <v>210</v>
      </c>
      <c r="AT143" s="17" t="s">
        <v>207</v>
      </c>
      <c r="AU143" s="17" t="s">
        <v>111</v>
      </c>
      <c r="AY143" s="17" t="s">
        <v>150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7" t="s">
        <v>89</v>
      </c>
      <c r="BK143" s="105">
        <f t="shared" si="14"/>
        <v>0</v>
      </c>
      <c r="BL143" s="17" t="s">
        <v>155</v>
      </c>
      <c r="BM143" s="17" t="s">
        <v>222</v>
      </c>
    </row>
    <row r="144" spans="2:65" s="1" customFormat="1" ht="44.25" customHeight="1">
      <c r="B144" s="131"/>
      <c r="C144" s="160" t="s">
        <v>223</v>
      </c>
      <c r="D144" s="160" t="s">
        <v>151</v>
      </c>
      <c r="E144" s="161" t="s">
        <v>224</v>
      </c>
      <c r="F144" s="242" t="s">
        <v>225</v>
      </c>
      <c r="G144" s="242"/>
      <c r="H144" s="242"/>
      <c r="I144" s="242"/>
      <c r="J144" s="162" t="s">
        <v>154</v>
      </c>
      <c r="K144" s="163">
        <v>2</v>
      </c>
      <c r="L144" s="224">
        <v>0</v>
      </c>
      <c r="M144" s="224"/>
      <c r="N144" s="243">
        <f t="shared" si="5"/>
        <v>0</v>
      </c>
      <c r="O144" s="243"/>
      <c r="P144" s="243"/>
      <c r="Q144" s="243"/>
      <c r="R144" s="134"/>
      <c r="T144" s="164" t="s">
        <v>5</v>
      </c>
      <c r="U144" s="43" t="s">
        <v>46</v>
      </c>
      <c r="V144" s="35"/>
      <c r="W144" s="165">
        <f t="shared" si="6"/>
        <v>0</v>
      </c>
      <c r="X144" s="165">
        <v>0.00024</v>
      </c>
      <c r="Y144" s="165">
        <f t="shared" si="7"/>
        <v>0.00048</v>
      </c>
      <c r="Z144" s="165">
        <v>0</v>
      </c>
      <c r="AA144" s="166">
        <f t="shared" si="8"/>
        <v>0</v>
      </c>
      <c r="AR144" s="17" t="s">
        <v>155</v>
      </c>
      <c r="AT144" s="17" t="s">
        <v>151</v>
      </c>
      <c r="AU144" s="17" t="s">
        <v>111</v>
      </c>
      <c r="AY144" s="17" t="s">
        <v>150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7" t="s">
        <v>89</v>
      </c>
      <c r="BK144" s="105">
        <f t="shared" si="14"/>
        <v>0</v>
      </c>
      <c r="BL144" s="17" t="s">
        <v>155</v>
      </c>
      <c r="BM144" s="17" t="s">
        <v>226</v>
      </c>
    </row>
    <row r="145" spans="2:65" s="1" customFormat="1" ht="44.25" customHeight="1">
      <c r="B145" s="131"/>
      <c r="C145" s="160" t="s">
        <v>227</v>
      </c>
      <c r="D145" s="160" t="s">
        <v>151</v>
      </c>
      <c r="E145" s="161" t="s">
        <v>228</v>
      </c>
      <c r="F145" s="242" t="s">
        <v>229</v>
      </c>
      <c r="G145" s="242"/>
      <c r="H145" s="242"/>
      <c r="I145" s="242"/>
      <c r="J145" s="162" t="s">
        <v>154</v>
      </c>
      <c r="K145" s="163">
        <v>1</v>
      </c>
      <c r="L145" s="224">
        <v>0</v>
      </c>
      <c r="M145" s="224"/>
      <c r="N145" s="243">
        <f t="shared" si="5"/>
        <v>0</v>
      </c>
      <c r="O145" s="243"/>
      <c r="P145" s="243"/>
      <c r="Q145" s="243"/>
      <c r="R145" s="134"/>
      <c r="T145" s="164" t="s">
        <v>5</v>
      </c>
      <c r="U145" s="43" t="s">
        <v>46</v>
      </c>
      <c r="V145" s="35"/>
      <c r="W145" s="165">
        <f t="shared" si="6"/>
        <v>0</v>
      </c>
      <c r="X145" s="165">
        <v>0.00208</v>
      </c>
      <c r="Y145" s="165">
        <f t="shared" si="7"/>
        <v>0.00208</v>
      </c>
      <c r="Z145" s="165">
        <v>0</v>
      </c>
      <c r="AA145" s="166">
        <f t="shared" si="8"/>
        <v>0</v>
      </c>
      <c r="AR145" s="17" t="s">
        <v>155</v>
      </c>
      <c r="AT145" s="17" t="s">
        <v>151</v>
      </c>
      <c r="AU145" s="17" t="s">
        <v>111</v>
      </c>
      <c r="AY145" s="17" t="s">
        <v>150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7" t="s">
        <v>89</v>
      </c>
      <c r="BK145" s="105">
        <f t="shared" si="14"/>
        <v>0</v>
      </c>
      <c r="BL145" s="17" t="s">
        <v>155</v>
      </c>
      <c r="BM145" s="17" t="s">
        <v>230</v>
      </c>
    </row>
    <row r="146" spans="2:65" s="1" customFormat="1" ht="31.5" customHeight="1">
      <c r="B146" s="131"/>
      <c r="C146" s="160" t="s">
        <v>231</v>
      </c>
      <c r="D146" s="160" t="s">
        <v>151</v>
      </c>
      <c r="E146" s="161" t="s">
        <v>232</v>
      </c>
      <c r="F146" s="242" t="s">
        <v>233</v>
      </c>
      <c r="G146" s="242"/>
      <c r="H146" s="242"/>
      <c r="I146" s="242"/>
      <c r="J146" s="162" t="s">
        <v>154</v>
      </c>
      <c r="K146" s="163">
        <v>1</v>
      </c>
      <c r="L146" s="224">
        <v>0</v>
      </c>
      <c r="M146" s="224"/>
      <c r="N146" s="243">
        <f t="shared" si="5"/>
        <v>0</v>
      </c>
      <c r="O146" s="243"/>
      <c r="P146" s="243"/>
      <c r="Q146" s="243"/>
      <c r="R146" s="134"/>
      <c r="T146" s="164" t="s">
        <v>5</v>
      </c>
      <c r="U146" s="43" t="s">
        <v>46</v>
      </c>
      <c r="V146" s="35"/>
      <c r="W146" s="165">
        <f t="shared" si="6"/>
        <v>0</v>
      </c>
      <c r="X146" s="165">
        <v>0</v>
      </c>
      <c r="Y146" s="165">
        <f t="shared" si="7"/>
        <v>0</v>
      </c>
      <c r="Z146" s="165">
        <v>0</v>
      </c>
      <c r="AA146" s="166">
        <f t="shared" si="8"/>
        <v>0</v>
      </c>
      <c r="AR146" s="17" t="s">
        <v>155</v>
      </c>
      <c r="AT146" s="17" t="s">
        <v>151</v>
      </c>
      <c r="AU146" s="17" t="s">
        <v>111</v>
      </c>
      <c r="AY146" s="17" t="s">
        <v>150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7" t="s">
        <v>89</v>
      </c>
      <c r="BK146" s="105">
        <f t="shared" si="14"/>
        <v>0</v>
      </c>
      <c r="BL146" s="17" t="s">
        <v>155</v>
      </c>
      <c r="BM146" s="17" t="s">
        <v>234</v>
      </c>
    </row>
    <row r="147" spans="2:65" s="1" customFormat="1" ht="31.5" customHeight="1">
      <c r="B147" s="131"/>
      <c r="C147" s="167" t="s">
        <v>235</v>
      </c>
      <c r="D147" s="167" t="s">
        <v>207</v>
      </c>
      <c r="E147" s="168" t="s">
        <v>236</v>
      </c>
      <c r="F147" s="244" t="s">
        <v>237</v>
      </c>
      <c r="G147" s="244"/>
      <c r="H147" s="244"/>
      <c r="I147" s="244"/>
      <c r="J147" s="169" t="s">
        <v>154</v>
      </c>
      <c r="K147" s="170">
        <v>1</v>
      </c>
      <c r="L147" s="245">
        <v>0</v>
      </c>
      <c r="M147" s="245"/>
      <c r="N147" s="246">
        <f t="shared" si="5"/>
        <v>0</v>
      </c>
      <c r="O147" s="243"/>
      <c r="P147" s="243"/>
      <c r="Q147" s="243"/>
      <c r="R147" s="134"/>
      <c r="T147" s="164" t="s">
        <v>5</v>
      </c>
      <c r="U147" s="43" t="s">
        <v>46</v>
      </c>
      <c r="V147" s="35"/>
      <c r="W147" s="165">
        <f t="shared" si="6"/>
        <v>0</v>
      </c>
      <c r="X147" s="165">
        <v>0.00023</v>
      </c>
      <c r="Y147" s="165">
        <f t="shared" si="7"/>
        <v>0.00023</v>
      </c>
      <c r="Z147" s="165">
        <v>0</v>
      </c>
      <c r="AA147" s="166">
        <f t="shared" si="8"/>
        <v>0</v>
      </c>
      <c r="AR147" s="17" t="s">
        <v>210</v>
      </c>
      <c r="AT147" s="17" t="s">
        <v>207</v>
      </c>
      <c r="AU147" s="17" t="s">
        <v>111</v>
      </c>
      <c r="AY147" s="17" t="s">
        <v>150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7" t="s">
        <v>89</v>
      </c>
      <c r="BK147" s="105">
        <f t="shared" si="14"/>
        <v>0</v>
      </c>
      <c r="BL147" s="17" t="s">
        <v>155</v>
      </c>
      <c r="BM147" s="17" t="s">
        <v>238</v>
      </c>
    </row>
    <row r="148" spans="2:65" s="1" customFormat="1" ht="31.5" customHeight="1">
      <c r="B148" s="131"/>
      <c r="C148" s="160" t="s">
        <v>239</v>
      </c>
      <c r="D148" s="160" t="s">
        <v>151</v>
      </c>
      <c r="E148" s="161" t="s">
        <v>240</v>
      </c>
      <c r="F148" s="242" t="s">
        <v>241</v>
      </c>
      <c r="G148" s="242"/>
      <c r="H148" s="242"/>
      <c r="I148" s="242"/>
      <c r="J148" s="162" t="s">
        <v>154</v>
      </c>
      <c r="K148" s="163">
        <v>4</v>
      </c>
      <c r="L148" s="224">
        <v>0</v>
      </c>
      <c r="M148" s="224"/>
      <c r="N148" s="243">
        <f t="shared" si="5"/>
        <v>0</v>
      </c>
      <c r="O148" s="243"/>
      <c r="P148" s="243"/>
      <c r="Q148" s="243"/>
      <c r="R148" s="134"/>
      <c r="T148" s="164" t="s">
        <v>5</v>
      </c>
      <c r="U148" s="43" t="s">
        <v>46</v>
      </c>
      <c r="V148" s="35"/>
      <c r="W148" s="165">
        <f t="shared" si="6"/>
        <v>0</v>
      </c>
      <c r="X148" s="165">
        <v>0</v>
      </c>
      <c r="Y148" s="165">
        <f t="shared" si="7"/>
        <v>0</v>
      </c>
      <c r="Z148" s="165">
        <v>0</v>
      </c>
      <c r="AA148" s="166">
        <f t="shared" si="8"/>
        <v>0</v>
      </c>
      <c r="AR148" s="17" t="s">
        <v>155</v>
      </c>
      <c r="AT148" s="17" t="s">
        <v>151</v>
      </c>
      <c r="AU148" s="17" t="s">
        <v>111</v>
      </c>
      <c r="AY148" s="17" t="s">
        <v>150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7" t="s">
        <v>89</v>
      </c>
      <c r="BK148" s="105">
        <f t="shared" si="14"/>
        <v>0</v>
      </c>
      <c r="BL148" s="17" t="s">
        <v>155</v>
      </c>
      <c r="BM148" s="17" t="s">
        <v>242</v>
      </c>
    </row>
    <row r="149" spans="2:65" s="1" customFormat="1" ht="31.5" customHeight="1">
      <c r="B149" s="131"/>
      <c r="C149" s="167" t="s">
        <v>243</v>
      </c>
      <c r="D149" s="167" t="s">
        <v>207</v>
      </c>
      <c r="E149" s="168" t="s">
        <v>244</v>
      </c>
      <c r="F149" s="244" t="s">
        <v>245</v>
      </c>
      <c r="G149" s="244"/>
      <c r="H149" s="244"/>
      <c r="I149" s="244"/>
      <c r="J149" s="169" t="s">
        <v>154</v>
      </c>
      <c r="K149" s="170">
        <v>2</v>
      </c>
      <c r="L149" s="245">
        <v>0</v>
      </c>
      <c r="M149" s="245"/>
      <c r="N149" s="246">
        <f t="shared" si="5"/>
        <v>0</v>
      </c>
      <c r="O149" s="243"/>
      <c r="P149" s="243"/>
      <c r="Q149" s="243"/>
      <c r="R149" s="134"/>
      <c r="T149" s="164" t="s">
        <v>5</v>
      </c>
      <c r="U149" s="43" t="s">
        <v>46</v>
      </c>
      <c r="V149" s="35"/>
      <c r="W149" s="165">
        <f t="shared" si="6"/>
        <v>0</v>
      </c>
      <c r="X149" s="165">
        <v>0.00037</v>
      </c>
      <c r="Y149" s="165">
        <f t="shared" si="7"/>
        <v>0.00074</v>
      </c>
      <c r="Z149" s="165">
        <v>0</v>
      </c>
      <c r="AA149" s="166">
        <f t="shared" si="8"/>
        <v>0</v>
      </c>
      <c r="AR149" s="17" t="s">
        <v>210</v>
      </c>
      <c r="AT149" s="17" t="s">
        <v>207</v>
      </c>
      <c r="AU149" s="17" t="s">
        <v>111</v>
      </c>
      <c r="AY149" s="17" t="s">
        <v>150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7" t="s">
        <v>89</v>
      </c>
      <c r="BK149" s="105">
        <f t="shared" si="14"/>
        <v>0</v>
      </c>
      <c r="BL149" s="17" t="s">
        <v>155</v>
      </c>
      <c r="BM149" s="17" t="s">
        <v>246</v>
      </c>
    </row>
    <row r="150" spans="2:65" s="1" customFormat="1" ht="22.5" customHeight="1">
      <c r="B150" s="131"/>
      <c r="C150" s="167" t="s">
        <v>247</v>
      </c>
      <c r="D150" s="167" t="s">
        <v>207</v>
      </c>
      <c r="E150" s="168" t="s">
        <v>248</v>
      </c>
      <c r="F150" s="244" t="s">
        <v>249</v>
      </c>
      <c r="G150" s="244"/>
      <c r="H150" s="244"/>
      <c r="I150" s="244"/>
      <c r="J150" s="169" t="s">
        <v>154</v>
      </c>
      <c r="K150" s="170">
        <v>2</v>
      </c>
      <c r="L150" s="245">
        <v>0</v>
      </c>
      <c r="M150" s="245"/>
      <c r="N150" s="246">
        <f t="shared" si="5"/>
        <v>0</v>
      </c>
      <c r="O150" s="243"/>
      <c r="P150" s="243"/>
      <c r="Q150" s="243"/>
      <c r="R150" s="134"/>
      <c r="T150" s="164" t="s">
        <v>5</v>
      </c>
      <c r="U150" s="43" t="s">
        <v>46</v>
      </c>
      <c r="V150" s="35"/>
      <c r="W150" s="165">
        <f t="shared" si="6"/>
        <v>0</v>
      </c>
      <c r="X150" s="165">
        <v>0.00037</v>
      </c>
      <c r="Y150" s="165">
        <f t="shared" si="7"/>
        <v>0.00074</v>
      </c>
      <c r="Z150" s="165">
        <v>0</v>
      </c>
      <c r="AA150" s="166">
        <f t="shared" si="8"/>
        <v>0</v>
      </c>
      <c r="AR150" s="17" t="s">
        <v>210</v>
      </c>
      <c r="AT150" s="17" t="s">
        <v>207</v>
      </c>
      <c r="AU150" s="17" t="s">
        <v>111</v>
      </c>
      <c r="AY150" s="17" t="s">
        <v>150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7" t="s">
        <v>89</v>
      </c>
      <c r="BK150" s="105">
        <f t="shared" si="14"/>
        <v>0</v>
      </c>
      <c r="BL150" s="17" t="s">
        <v>155</v>
      </c>
      <c r="BM150" s="17" t="s">
        <v>250</v>
      </c>
    </row>
    <row r="151" spans="2:65" s="1" customFormat="1" ht="31.5" customHeight="1">
      <c r="B151" s="131"/>
      <c r="C151" s="160" t="s">
        <v>251</v>
      </c>
      <c r="D151" s="160" t="s">
        <v>151</v>
      </c>
      <c r="E151" s="161" t="s">
        <v>252</v>
      </c>
      <c r="F151" s="242" t="s">
        <v>253</v>
      </c>
      <c r="G151" s="242"/>
      <c r="H151" s="242"/>
      <c r="I151" s="242"/>
      <c r="J151" s="162" t="s">
        <v>154</v>
      </c>
      <c r="K151" s="163">
        <v>1</v>
      </c>
      <c r="L151" s="224">
        <v>0</v>
      </c>
      <c r="M151" s="224"/>
      <c r="N151" s="243">
        <f t="shared" si="5"/>
        <v>0</v>
      </c>
      <c r="O151" s="243"/>
      <c r="P151" s="243"/>
      <c r="Q151" s="243"/>
      <c r="R151" s="134"/>
      <c r="T151" s="164" t="s">
        <v>5</v>
      </c>
      <c r="U151" s="43" t="s">
        <v>46</v>
      </c>
      <c r="V151" s="35"/>
      <c r="W151" s="165">
        <f t="shared" si="6"/>
        <v>0</v>
      </c>
      <c r="X151" s="165">
        <v>0</v>
      </c>
      <c r="Y151" s="165">
        <f t="shared" si="7"/>
        <v>0</v>
      </c>
      <c r="Z151" s="165">
        <v>0</v>
      </c>
      <c r="AA151" s="166">
        <f t="shared" si="8"/>
        <v>0</v>
      </c>
      <c r="AR151" s="17" t="s">
        <v>155</v>
      </c>
      <c r="AT151" s="17" t="s">
        <v>151</v>
      </c>
      <c r="AU151" s="17" t="s">
        <v>111</v>
      </c>
      <c r="AY151" s="17" t="s">
        <v>150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7" t="s">
        <v>89</v>
      </c>
      <c r="BK151" s="105">
        <f t="shared" si="14"/>
        <v>0</v>
      </c>
      <c r="BL151" s="17" t="s">
        <v>155</v>
      </c>
      <c r="BM151" s="17" t="s">
        <v>254</v>
      </c>
    </row>
    <row r="152" spans="2:65" s="1" customFormat="1" ht="57" customHeight="1">
      <c r="B152" s="131"/>
      <c r="C152" s="167" t="s">
        <v>255</v>
      </c>
      <c r="D152" s="167" t="s">
        <v>207</v>
      </c>
      <c r="E152" s="168" t="s">
        <v>256</v>
      </c>
      <c r="F152" s="244" t="s">
        <v>257</v>
      </c>
      <c r="G152" s="244"/>
      <c r="H152" s="244"/>
      <c r="I152" s="244"/>
      <c r="J152" s="169" t="s">
        <v>154</v>
      </c>
      <c r="K152" s="170">
        <v>1</v>
      </c>
      <c r="L152" s="245">
        <v>0</v>
      </c>
      <c r="M152" s="245"/>
      <c r="N152" s="246">
        <f t="shared" si="5"/>
        <v>0</v>
      </c>
      <c r="O152" s="243"/>
      <c r="P152" s="243"/>
      <c r="Q152" s="243"/>
      <c r="R152" s="134"/>
      <c r="T152" s="164" t="s">
        <v>5</v>
      </c>
      <c r="U152" s="43" t="s">
        <v>46</v>
      </c>
      <c r="V152" s="35"/>
      <c r="W152" s="165">
        <f t="shared" si="6"/>
        <v>0</v>
      </c>
      <c r="X152" s="165">
        <v>0.0045</v>
      </c>
      <c r="Y152" s="165">
        <f t="shared" si="7"/>
        <v>0.0045</v>
      </c>
      <c r="Z152" s="165">
        <v>0</v>
      </c>
      <c r="AA152" s="166">
        <f t="shared" si="8"/>
        <v>0</v>
      </c>
      <c r="AR152" s="17" t="s">
        <v>210</v>
      </c>
      <c r="AT152" s="17" t="s">
        <v>207</v>
      </c>
      <c r="AU152" s="17" t="s">
        <v>111</v>
      </c>
      <c r="AY152" s="17" t="s">
        <v>150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7" t="s">
        <v>89</v>
      </c>
      <c r="BK152" s="105">
        <f t="shared" si="14"/>
        <v>0</v>
      </c>
      <c r="BL152" s="17" t="s">
        <v>155</v>
      </c>
      <c r="BM152" s="17" t="s">
        <v>258</v>
      </c>
    </row>
    <row r="153" spans="2:65" s="1" customFormat="1" ht="44.25" customHeight="1">
      <c r="B153" s="131"/>
      <c r="C153" s="160" t="s">
        <v>259</v>
      </c>
      <c r="D153" s="160" t="s">
        <v>151</v>
      </c>
      <c r="E153" s="161" t="s">
        <v>260</v>
      </c>
      <c r="F153" s="242" t="s">
        <v>261</v>
      </c>
      <c r="G153" s="242"/>
      <c r="H153" s="242"/>
      <c r="I153" s="242"/>
      <c r="J153" s="162" t="s">
        <v>262</v>
      </c>
      <c r="K153" s="163">
        <v>0.184</v>
      </c>
      <c r="L153" s="224">
        <v>0</v>
      </c>
      <c r="M153" s="224"/>
      <c r="N153" s="243">
        <f t="shared" si="5"/>
        <v>0</v>
      </c>
      <c r="O153" s="243"/>
      <c r="P153" s="243"/>
      <c r="Q153" s="243"/>
      <c r="R153" s="134"/>
      <c r="T153" s="164" t="s">
        <v>5</v>
      </c>
      <c r="U153" s="43" t="s">
        <v>46</v>
      </c>
      <c r="V153" s="35"/>
      <c r="W153" s="165">
        <f t="shared" si="6"/>
        <v>0</v>
      </c>
      <c r="X153" s="165">
        <v>0</v>
      </c>
      <c r="Y153" s="165">
        <f t="shared" si="7"/>
        <v>0</v>
      </c>
      <c r="Z153" s="165">
        <v>0</v>
      </c>
      <c r="AA153" s="166">
        <f t="shared" si="8"/>
        <v>0</v>
      </c>
      <c r="AR153" s="17" t="s">
        <v>155</v>
      </c>
      <c r="AT153" s="17" t="s">
        <v>151</v>
      </c>
      <c r="AU153" s="17" t="s">
        <v>111</v>
      </c>
      <c r="AY153" s="17" t="s">
        <v>150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7" t="s">
        <v>89</v>
      </c>
      <c r="BK153" s="105">
        <f t="shared" si="14"/>
        <v>0</v>
      </c>
      <c r="BL153" s="17" t="s">
        <v>155</v>
      </c>
      <c r="BM153" s="17" t="s">
        <v>263</v>
      </c>
    </row>
    <row r="154" spans="2:65" s="1" customFormat="1" ht="31.5" customHeight="1">
      <c r="B154" s="131"/>
      <c r="C154" s="160" t="s">
        <v>210</v>
      </c>
      <c r="D154" s="160" t="s">
        <v>151</v>
      </c>
      <c r="E154" s="161" t="s">
        <v>264</v>
      </c>
      <c r="F154" s="242" t="s">
        <v>265</v>
      </c>
      <c r="G154" s="242"/>
      <c r="H154" s="242"/>
      <c r="I154" s="242"/>
      <c r="J154" s="162" t="s">
        <v>262</v>
      </c>
      <c r="K154" s="163">
        <v>0.11</v>
      </c>
      <c r="L154" s="224">
        <v>0</v>
      </c>
      <c r="M154" s="224"/>
      <c r="N154" s="243">
        <f t="shared" si="5"/>
        <v>0</v>
      </c>
      <c r="O154" s="243"/>
      <c r="P154" s="243"/>
      <c r="Q154" s="243"/>
      <c r="R154" s="134"/>
      <c r="T154" s="164" t="s">
        <v>5</v>
      </c>
      <c r="U154" s="43" t="s">
        <v>46</v>
      </c>
      <c r="V154" s="35"/>
      <c r="W154" s="165">
        <f t="shared" si="6"/>
        <v>0</v>
      </c>
      <c r="X154" s="165">
        <v>0</v>
      </c>
      <c r="Y154" s="165">
        <f t="shared" si="7"/>
        <v>0</v>
      </c>
      <c r="Z154" s="165">
        <v>0</v>
      </c>
      <c r="AA154" s="166">
        <f t="shared" si="8"/>
        <v>0</v>
      </c>
      <c r="AR154" s="17" t="s">
        <v>155</v>
      </c>
      <c r="AT154" s="17" t="s">
        <v>151</v>
      </c>
      <c r="AU154" s="17" t="s">
        <v>111</v>
      </c>
      <c r="AY154" s="17" t="s">
        <v>150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7" t="s">
        <v>89</v>
      </c>
      <c r="BK154" s="105">
        <f t="shared" si="14"/>
        <v>0</v>
      </c>
      <c r="BL154" s="17" t="s">
        <v>155</v>
      </c>
      <c r="BM154" s="17" t="s">
        <v>266</v>
      </c>
    </row>
    <row r="155" spans="2:65" s="1" customFormat="1" ht="31.5" customHeight="1">
      <c r="B155" s="131"/>
      <c r="C155" s="160" t="s">
        <v>267</v>
      </c>
      <c r="D155" s="160" t="s">
        <v>151</v>
      </c>
      <c r="E155" s="161" t="s">
        <v>268</v>
      </c>
      <c r="F155" s="242" t="s">
        <v>269</v>
      </c>
      <c r="G155" s="242"/>
      <c r="H155" s="242"/>
      <c r="I155" s="242"/>
      <c r="J155" s="162" t="s">
        <v>262</v>
      </c>
      <c r="K155" s="163">
        <v>0.11</v>
      </c>
      <c r="L155" s="224">
        <v>0</v>
      </c>
      <c r="M155" s="224"/>
      <c r="N155" s="243">
        <f t="shared" si="5"/>
        <v>0</v>
      </c>
      <c r="O155" s="243"/>
      <c r="P155" s="243"/>
      <c r="Q155" s="243"/>
      <c r="R155" s="134"/>
      <c r="T155" s="164" t="s">
        <v>5</v>
      </c>
      <c r="U155" s="43" t="s">
        <v>46</v>
      </c>
      <c r="V155" s="35"/>
      <c r="W155" s="165">
        <f t="shared" si="6"/>
        <v>0</v>
      </c>
      <c r="X155" s="165">
        <v>0</v>
      </c>
      <c r="Y155" s="165">
        <f t="shared" si="7"/>
        <v>0</v>
      </c>
      <c r="Z155" s="165">
        <v>0</v>
      </c>
      <c r="AA155" s="166">
        <f t="shared" si="8"/>
        <v>0</v>
      </c>
      <c r="AR155" s="17" t="s">
        <v>155</v>
      </c>
      <c r="AT155" s="17" t="s">
        <v>151</v>
      </c>
      <c r="AU155" s="17" t="s">
        <v>111</v>
      </c>
      <c r="AY155" s="17" t="s">
        <v>150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7" t="s">
        <v>89</v>
      </c>
      <c r="BK155" s="105">
        <f t="shared" si="14"/>
        <v>0</v>
      </c>
      <c r="BL155" s="17" t="s">
        <v>155</v>
      </c>
      <c r="BM155" s="17" t="s">
        <v>270</v>
      </c>
    </row>
    <row r="156" spans="2:65" s="1" customFormat="1" ht="31.5" customHeight="1">
      <c r="B156" s="131"/>
      <c r="C156" s="160" t="s">
        <v>271</v>
      </c>
      <c r="D156" s="160" t="s">
        <v>151</v>
      </c>
      <c r="E156" s="161" t="s">
        <v>272</v>
      </c>
      <c r="F156" s="242" t="s">
        <v>273</v>
      </c>
      <c r="G156" s="242"/>
      <c r="H156" s="242"/>
      <c r="I156" s="242"/>
      <c r="J156" s="162" t="s">
        <v>262</v>
      </c>
      <c r="K156" s="163">
        <v>0.11</v>
      </c>
      <c r="L156" s="224">
        <v>0</v>
      </c>
      <c r="M156" s="224"/>
      <c r="N156" s="243">
        <f t="shared" si="5"/>
        <v>0</v>
      </c>
      <c r="O156" s="243"/>
      <c r="P156" s="243"/>
      <c r="Q156" s="243"/>
      <c r="R156" s="134"/>
      <c r="T156" s="164" t="s">
        <v>5</v>
      </c>
      <c r="U156" s="43" t="s">
        <v>46</v>
      </c>
      <c r="V156" s="35"/>
      <c r="W156" s="165">
        <f t="shared" si="6"/>
        <v>0</v>
      </c>
      <c r="X156" s="165">
        <v>0</v>
      </c>
      <c r="Y156" s="165">
        <f t="shared" si="7"/>
        <v>0</v>
      </c>
      <c r="Z156" s="165">
        <v>0</v>
      </c>
      <c r="AA156" s="166">
        <f t="shared" si="8"/>
        <v>0</v>
      </c>
      <c r="AR156" s="17" t="s">
        <v>155</v>
      </c>
      <c r="AT156" s="17" t="s">
        <v>151</v>
      </c>
      <c r="AU156" s="17" t="s">
        <v>111</v>
      </c>
      <c r="AY156" s="17" t="s">
        <v>150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7" t="s">
        <v>89</v>
      </c>
      <c r="BK156" s="105">
        <f t="shared" si="14"/>
        <v>0</v>
      </c>
      <c r="BL156" s="17" t="s">
        <v>155</v>
      </c>
      <c r="BM156" s="17" t="s">
        <v>274</v>
      </c>
    </row>
    <row r="157" spans="2:63" s="9" customFormat="1" ht="29.9" customHeight="1">
      <c r="B157" s="149"/>
      <c r="C157" s="150"/>
      <c r="D157" s="159" t="s">
        <v>121</v>
      </c>
      <c r="E157" s="159"/>
      <c r="F157" s="159"/>
      <c r="G157" s="159"/>
      <c r="H157" s="159"/>
      <c r="I157" s="159"/>
      <c r="J157" s="159"/>
      <c r="K157" s="159"/>
      <c r="L157" s="159"/>
      <c r="M157" s="159"/>
      <c r="N157" s="232">
        <f>BK157</f>
        <v>0</v>
      </c>
      <c r="O157" s="233"/>
      <c r="P157" s="233"/>
      <c r="Q157" s="233"/>
      <c r="R157" s="152"/>
      <c r="T157" s="153"/>
      <c r="U157" s="150"/>
      <c r="V157" s="150"/>
      <c r="W157" s="154">
        <f>SUM(W158:W163)</f>
        <v>0</v>
      </c>
      <c r="X157" s="150"/>
      <c r="Y157" s="154">
        <f>SUM(Y158:Y163)</f>
        <v>0.00798</v>
      </c>
      <c r="Z157" s="150"/>
      <c r="AA157" s="155">
        <f>SUM(AA158:AA163)</f>
        <v>0</v>
      </c>
      <c r="AR157" s="156" t="s">
        <v>111</v>
      </c>
      <c r="AT157" s="157" t="s">
        <v>80</v>
      </c>
      <c r="AU157" s="157" t="s">
        <v>89</v>
      </c>
      <c r="AY157" s="156" t="s">
        <v>150</v>
      </c>
      <c r="BK157" s="158">
        <f>SUM(BK158:BK163)</f>
        <v>0</v>
      </c>
    </row>
    <row r="158" spans="2:65" s="1" customFormat="1" ht="44.25" customHeight="1">
      <c r="B158" s="131"/>
      <c r="C158" s="160" t="s">
        <v>275</v>
      </c>
      <c r="D158" s="160" t="s">
        <v>151</v>
      </c>
      <c r="E158" s="161" t="s">
        <v>276</v>
      </c>
      <c r="F158" s="242" t="s">
        <v>277</v>
      </c>
      <c r="G158" s="242"/>
      <c r="H158" s="242"/>
      <c r="I158" s="242"/>
      <c r="J158" s="162" t="s">
        <v>167</v>
      </c>
      <c r="K158" s="163">
        <v>18</v>
      </c>
      <c r="L158" s="224">
        <v>0</v>
      </c>
      <c r="M158" s="224"/>
      <c r="N158" s="243">
        <f aca="true" t="shared" si="15" ref="N158:N163">ROUND(L158*K158,2)</f>
        <v>0</v>
      </c>
      <c r="O158" s="243"/>
      <c r="P158" s="243"/>
      <c r="Q158" s="243"/>
      <c r="R158" s="134"/>
      <c r="T158" s="164" t="s">
        <v>5</v>
      </c>
      <c r="U158" s="43" t="s">
        <v>46</v>
      </c>
      <c r="V158" s="35"/>
      <c r="W158" s="165">
        <f aca="true" t="shared" si="16" ref="W158:W163">V158*K158</f>
        <v>0</v>
      </c>
      <c r="X158" s="165">
        <v>0.00014</v>
      </c>
      <c r="Y158" s="165">
        <f aca="true" t="shared" si="17" ref="Y158:Y163">X158*K158</f>
        <v>0.0025199999999999997</v>
      </c>
      <c r="Z158" s="165">
        <v>0</v>
      </c>
      <c r="AA158" s="166">
        <f aca="true" t="shared" si="18" ref="AA158:AA163">Z158*K158</f>
        <v>0</v>
      </c>
      <c r="AR158" s="17" t="s">
        <v>155</v>
      </c>
      <c r="AT158" s="17" t="s">
        <v>151</v>
      </c>
      <c r="AU158" s="17" t="s">
        <v>111</v>
      </c>
      <c r="AY158" s="17" t="s">
        <v>150</v>
      </c>
      <c r="BE158" s="105">
        <f aca="true" t="shared" si="19" ref="BE158:BE163">IF(U158="základní",N158,0)</f>
        <v>0</v>
      </c>
      <c r="BF158" s="105">
        <f aca="true" t="shared" si="20" ref="BF158:BF163">IF(U158="snížená",N158,0)</f>
        <v>0</v>
      </c>
      <c r="BG158" s="105">
        <f aca="true" t="shared" si="21" ref="BG158:BG163">IF(U158="zákl. přenesená",N158,0)</f>
        <v>0</v>
      </c>
      <c r="BH158" s="105">
        <f aca="true" t="shared" si="22" ref="BH158:BH163">IF(U158="sníž. přenesená",N158,0)</f>
        <v>0</v>
      </c>
      <c r="BI158" s="105">
        <f aca="true" t="shared" si="23" ref="BI158:BI163">IF(U158="nulová",N158,0)</f>
        <v>0</v>
      </c>
      <c r="BJ158" s="17" t="s">
        <v>89</v>
      </c>
      <c r="BK158" s="105">
        <f aca="true" t="shared" si="24" ref="BK158:BK163">ROUND(L158*K158,2)</f>
        <v>0</v>
      </c>
      <c r="BL158" s="17" t="s">
        <v>155</v>
      </c>
      <c r="BM158" s="17" t="s">
        <v>278</v>
      </c>
    </row>
    <row r="159" spans="2:65" s="1" customFormat="1" ht="44.25" customHeight="1">
      <c r="B159" s="131"/>
      <c r="C159" s="160" t="s">
        <v>279</v>
      </c>
      <c r="D159" s="160" t="s">
        <v>151</v>
      </c>
      <c r="E159" s="161" t="s">
        <v>280</v>
      </c>
      <c r="F159" s="242" t="s">
        <v>281</v>
      </c>
      <c r="G159" s="242"/>
      <c r="H159" s="242"/>
      <c r="I159" s="242"/>
      <c r="J159" s="162" t="s">
        <v>167</v>
      </c>
      <c r="K159" s="163">
        <v>1</v>
      </c>
      <c r="L159" s="224">
        <v>0</v>
      </c>
      <c r="M159" s="224"/>
      <c r="N159" s="243">
        <f t="shared" si="15"/>
        <v>0</v>
      </c>
      <c r="O159" s="243"/>
      <c r="P159" s="243"/>
      <c r="Q159" s="243"/>
      <c r="R159" s="134"/>
      <c r="T159" s="164" t="s">
        <v>5</v>
      </c>
      <c r="U159" s="43" t="s">
        <v>46</v>
      </c>
      <c r="V159" s="35"/>
      <c r="W159" s="165">
        <f t="shared" si="16"/>
        <v>0</v>
      </c>
      <c r="X159" s="165">
        <v>0.00014</v>
      </c>
      <c r="Y159" s="165">
        <f t="shared" si="17"/>
        <v>0.00014</v>
      </c>
      <c r="Z159" s="165">
        <v>0</v>
      </c>
      <c r="AA159" s="166">
        <f t="shared" si="18"/>
        <v>0</v>
      </c>
      <c r="AR159" s="17" t="s">
        <v>155</v>
      </c>
      <c r="AT159" s="17" t="s">
        <v>151</v>
      </c>
      <c r="AU159" s="17" t="s">
        <v>111</v>
      </c>
      <c r="AY159" s="17" t="s">
        <v>150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7" t="s">
        <v>89</v>
      </c>
      <c r="BK159" s="105">
        <f t="shared" si="24"/>
        <v>0</v>
      </c>
      <c r="BL159" s="17" t="s">
        <v>155</v>
      </c>
      <c r="BM159" s="17" t="s">
        <v>282</v>
      </c>
    </row>
    <row r="160" spans="2:65" s="1" customFormat="1" ht="31.5" customHeight="1">
      <c r="B160" s="131"/>
      <c r="C160" s="160" t="s">
        <v>283</v>
      </c>
      <c r="D160" s="160" t="s">
        <v>151</v>
      </c>
      <c r="E160" s="161" t="s">
        <v>284</v>
      </c>
      <c r="F160" s="242" t="s">
        <v>285</v>
      </c>
      <c r="G160" s="242"/>
      <c r="H160" s="242"/>
      <c r="I160" s="242"/>
      <c r="J160" s="162" t="s">
        <v>167</v>
      </c>
      <c r="K160" s="163">
        <v>18</v>
      </c>
      <c r="L160" s="224">
        <v>0</v>
      </c>
      <c r="M160" s="224"/>
      <c r="N160" s="243">
        <f t="shared" si="15"/>
        <v>0</v>
      </c>
      <c r="O160" s="243"/>
      <c r="P160" s="243"/>
      <c r="Q160" s="243"/>
      <c r="R160" s="134"/>
      <c r="T160" s="164" t="s">
        <v>5</v>
      </c>
      <c r="U160" s="43" t="s">
        <v>46</v>
      </c>
      <c r="V160" s="35"/>
      <c r="W160" s="165">
        <f t="shared" si="16"/>
        <v>0</v>
      </c>
      <c r="X160" s="165">
        <v>0.00014</v>
      </c>
      <c r="Y160" s="165">
        <f t="shared" si="17"/>
        <v>0.0025199999999999997</v>
      </c>
      <c r="Z160" s="165">
        <v>0</v>
      </c>
      <c r="AA160" s="166">
        <f t="shared" si="18"/>
        <v>0</v>
      </c>
      <c r="AR160" s="17" t="s">
        <v>155</v>
      </c>
      <c r="AT160" s="17" t="s">
        <v>151</v>
      </c>
      <c r="AU160" s="17" t="s">
        <v>111</v>
      </c>
      <c r="AY160" s="17" t="s">
        <v>150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7" t="s">
        <v>89</v>
      </c>
      <c r="BK160" s="105">
        <f t="shared" si="24"/>
        <v>0</v>
      </c>
      <c r="BL160" s="17" t="s">
        <v>155</v>
      </c>
      <c r="BM160" s="17" t="s">
        <v>286</v>
      </c>
    </row>
    <row r="161" spans="2:65" s="1" customFormat="1" ht="31.5" customHeight="1">
      <c r="B161" s="131"/>
      <c r="C161" s="160" t="s">
        <v>287</v>
      </c>
      <c r="D161" s="160" t="s">
        <v>151</v>
      </c>
      <c r="E161" s="161" t="s">
        <v>288</v>
      </c>
      <c r="F161" s="242" t="s">
        <v>289</v>
      </c>
      <c r="G161" s="242"/>
      <c r="H161" s="242"/>
      <c r="I161" s="242"/>
      <c r="J161" s="162" t="s">
        <v>167</v>
      </c>
      <c r="K161" s="163">
        <v>1</v>
      </c>
      <c r="L161" s="224">
        <v>0</v>
      </c>
      <c r="M161" s="224"/>
      <c r="N161" s="243">
        <f t="shared" si="15"/>
        <v>0</v>
      </c>
      <c r="O161" s="243"/>
      <c r="P161" s="243"/>
      <c r="Q161" s="243"/>
      <c r="R161" s="134"/>
      <c r="T161" s="164" t="s">
        <v>5</v>
      </c>
      <c r="U161" s="43" t="s">
        <v>46</v>
      </c>
      <c r="V161" s="35"/>
      <c r="W161" s="165">
        <f t="shared" si="16"/>
        <v>0</v>
      </c>
      <c r="X161" s="165">
        <v>0.00014</v>
      </c>
      <c r="Y161" s="165">
        <f t="shared" si="17"/>
        <v>0.00014</v>
      </c>
      <c r="Z161" s="165">
        <v>0</v>
      </c>
      <c r="AA161" s="166">
        <f t="shared" si="18"/>
        <v>0</v>
      </c>
      <c r="AR161" s="17" t="s">
        <v>155</v>
      </c>
      <c r="AT161" s="17" t="s">
        <v>151</v>
      </c>
      <c r="AU161" s="17" t="s">
        <v>111</v>
      </c>
      <c r="AY161" s="17" t="s">
        <v>150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7" t="s">
        <v>89</v>
      </c>
      <c r="BK161" s="105">
        <f t="shared" si="24"/>
        <v>0</v>
      </c>
      <c r="BL161" s="17" t="s">
        <v>155</v>
      </c>
      <c r="BM161" s="17" t="s">
        <v>290</v>
      </c>
    </row>
    <row r="162" spans="2:65" s="1" customFormat="1" ht="31.5" customHeight="1">
      <c r="B162" s="131"/>
      <c r="C162" s="160" t="s">
        <v>291</v>
      </c>
      <c r="D162" s="160" t="s">
        <v>151</v>
      </c>
      <c r="E162" s="161" t="s">
        <v>292</v>
      </c>
      <c r="F162" s="242" t="s">
        <v>293</v>
      </c>
      <c r="G162" s="242"/>
      <c r="H162" s="242"/>
      <c r="I162" s="242"/>
      <c r="J162" s="162" t="s">
        <v>167</v>
      </c>
      <c r="K162" s="163">
        <v>18</v>
      </c>
      <c r="L162" s="224">
        <v>0</v>
      </c>
      <c r="M162" s="224"/>
      <c r="N162" s="243">
        <f t="shared" si="15"/>
        <v>0</v>
      </c>
      <c r="O162" s="243"/>
      <c r="P162" s="243"/>
      <c r="Q162" s="243"/>
      <c r="R162" s="134"/>
      <c r="T162" s="164" t="s">
        <v>5</v>
      </c>
      <c r="U162" s="43" t="s">
        <v>46</v>
      </c>
      <c r="V162" s="35"/>
      <c r="W162" s="165">
        <f t="shared" si="16"/>
        <v>0</v>
      </c>
      <c r="X162" s="165">
        <v>0.00014</v>
      </c>
      <c r="Y162" s="165">
        <f t="shared" si="17"/>
        <v>0.0025199999999999997</v>
      </c>
      <c r="Z162" s="165">
        <v>0</v>
      </c>
      <c r="AA162" s="166">
        <f t="shared" si="18"/>
        <v>0</v>
      </c>
      <c r="AR162" s="17" t="s">
        <v>155</v>
      </c>
      <c r="AT162" s="17" t="s">
        <v>151</v>
      </c>
      <c r="AU162" s="17" t="s">
        <v>111</v>
      </c>
      <c r="AY162" s="17" t="s">
        <v>150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7" t="s">
        <v>89</v>
      </c>
      <c r="BK162" s="105">
        <f t="shared" si="24"/>
        <v>0</v>
      </c>
      <c r="BL162" s="17" t="s">
        <v>155</v>
      </c>
      <c r="BM162" s="17" t="s">
        <v>294</v>
      </c>
    </row>
    <row r="163" spans="2:65" s="1" customFormat="1" ht="31.5" customHeight="1">
      <c r="B163" s="131"/>
      <c r="C163" s="160" t="s">
        <v>295</v>
      </c>
      <c r="D163" s="160" t="s">
        <v>151</v>
      </c>
      <c r="E163" s="161" t="s">
        <v>296</v>
      </c>
      <c r="F163" s="242" t="s">
        <v>297</v>
      </c>
      <c r="G163" s="242"/>
      <c r="H163" s="242"/>
      <c r="I163" s="242"/>
      <c r="J163" s="162" t="s">
        <v>167</v>
      </c>
      <c r="K163" s="163">
        <v>1</v>
      </c>
      <c r="L163" s="224">
        <v>0</v>
      </c>
      <c r="M163" s="224"/>
      <c r="N163" s="243">
        <f t="shared" si="15"/>
        <v>0</v>
      </c>
      <c r="O163" s="243"/>
      <c r="P163" s="243"/>
      <c r="Q163" s="243"/>
      <c r="R163" s="134"/>
      <c r="T163" s="164" t="s">
        <v>5</v>
      </c>
      <c r="U163" s="43" t="s">
        <v>46</v>
      </c>
      <c r="V163" s="35"/>
      <c r="W163" s="165">
        <f t="shared" si="16"/>
        <v>0</v>
      </c>
      <c r="X163" s="165">
        <v>0.00014</v>
      </c>
      <c r="Y163" s="165">
        <f t="shared" si="17"/>
        <v>0.00014</v>
      </c>
      <c r="Z163" s="165">
        <v>0</v>
      </c>
      <c r="AA163" s="166">
        <f t="shared" si="18"/>
        <v>0</v>
      </c>
      <c r="AR163" s="17" t="s">
        <v>155</v>
      </c>
      <c r="AT163" s="17" t="s">
        <v>151</v>
      </c>
      <c r="AU163" s="17" t="s">
        <v>111</v>
      </c>
      <c r="AY163" s="17" t="s">
        <v>150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7" t="s">
        <v>89</v>
      </c>
      <c r="BK163" s="105">
        <f t="shared" si="24"/>
        <v>0</v>
      </c>
      <c r="BL163" s="17" t="s">
        <v>155</v>
      </c>
      <c r="BM163" s="17" t="s">
        <v>298</v>
      </c>
    </row>
    <row r="164" spans="2:63" s="9" customFormat="1" ht="37.4" customHeight="1">
      <c r="B164" s="149"/>
      <c r="C164" s="150"/>
      <c r="D164" s="151" t="s">
        <v>122</v>
      </c>
      <c r="E164" s="151"/>
      <c r="F164" s="151"/>
      <c r="G164" s="151"/>
      <c r="H164" s="151"/>
      <c r="I164" s="151"/>
      <c r="J164" s="151"/>
      <c r="K164" s="151"/>
      <c r="L164" s="151"/>
      <c r="M164" s="151"/>
      <c r="N164" s="234">
        <f>BK164</f>
        <v>0</v>
      </c>
      <c r="O164" s="235"/>
      <c r="P164" s="235"/>
      <c r="Q164" s="235"/>
      <c r="R164" s="152"/>
      <c r="T164" s="153"/>
      <c r="U164" s="150"/>
      <c r="V164" s="150"/>
      <c r="W164" s="154">
        <f>W165</f>
        <v>0</v>
      </c>
      <c r="X164" s="150"/>
      <c r="Y164" s="154">
        <f>Y165</f>
        <v>0.00486415</v>
      </c>
      <c r="Z164" s="150"/>
      <c r="AA164" s="155">
        <f>AA165</f>
        <v>0</v>
      </c>
      <c r="AR164" s="156" t="s">
        <v>160</v>
      </c>
      <c r="AT164" s="157" t="s">
        <v>80</v>
      </c>
      <c r="AU164" s="157" t="s">
        <v>81</v>
      </c>
      <c r="AY164" s="156" t="s">
        <v>150</v>
      </c>
      <c r="BK164" s="158">
        <f>BK165</f>
        <v>0</v>
      </c>
    </row>
    <row r="165" spans="2:63" s="9" customFormat="1" ht="19.95" customHeight="1">
      <c r="B165" s="149"/>
      <c r="C165" s="150"/>
      <c r="D165" s="159" t="s">
        <v>123</v>
      </c>
      <c r="E165" s="159"/>
      <c r="F165" s="159"/>
      <c r="G165" s="159"/>
      <c r="H165" s="159"/>
      <c r="I165" s="159"/>
      <c r="J165" s="159"/>
      <c r="K165" s="159"/>
      <c r="L165" s="159"/>
      <c r="M165" s="159"/>
      <c r="N165" s="230">
        <f>BK165</f>
        <v>0</v>
      </c>
      <c r="O165" s="231"/>
      <c r="P165" s="231"/>
      <c r="Q165" s="231"/>
      <c r="R165" s="152"/>
      <c r="T165" s="153"/>
      <c r="U165" s="150"/>
      <c r="V165" s="150"/>
      <c r="W165" s="154">
        <f>SUM(W166:W173)</f>
        <v>0</v>
      </c>
      <c r="X165" s="150"/>
      <c r="Y165" s="154">
        <f>SUM(Y166:Y173)</f>
        <v>0.00486415</v>
      </c>
      <c r="Z165" s="150"/>
      <c r="AA165" s="155">
        <f>SUM(AA166:AA173)</f>
        <v>0</v>
      </c>
      <c r="AR165" s="156" t="s">
        <v>160</v>
      </c>
      <c r="AT165" s="157" t="s">
        <v>80</v>
      </c>
      <c r="AU165" s="157" t="s">
        <v>89</v>
      </c>
      <c r="AY165" s="156" t="s">
        <v>150</v>
      </c>
      <c r="BK165" s="158">
        <f>SUM(BK166:BK173)</f>
        <v>0</v>
      </c>
    </row>
    <row r="166" spans="2:65" s="1" customFormat="1" ht="31.5" customHeight="1">
      <c r="B166" s="131"/>
      <c r="C166" s="160" t="s">
        <v>299</v>
      </c>
      <c r="D166" s="160" t="s">
        <v>151</v>
      </c>
      <c r="E166" s="161" t="s">
        <v>300</v>
      </c>
      <c r="F166" s="242" t="s">
        <v>301</v>
      </c>
      <c r="G166" s="242"/>
      <c r="H166" s="242"/>
      <c r="I166" s="242"/>
      <c r="J166" s="162" t="s">
        <v>154</v>
      </c>
      <c r="K166" s="163">
        <v>1</v>
      </c>
      <c r="L166" s="224">
        <v>0</v>
      </c>
      <c r="M166" s="224"/>
      <c r="N166" s="243">
        <f aca="true" t="shared" si="25" ref="N166:N171">ROUND(L166*K166,2)</f>
        <v>0</v>
      </c>
      <c r="O166" s="243"/>
      <c r="P166" s="243"/>
      <c r="Q166" s="243"/>
      <c r="R166" s="134"/>
      <c r="T166" s="164" t="s">
        <v>5</v>
      </c>
      <c r="U166" s="43" t="s">
        <v>46</v>
      </c>
      <c r="V166" s="35"/>
      <c r="W166" s="165">
        <f aca="true" t="shared" si="26" ref="W166:W171">V166*K166</f>
        <v>0</v>
      </c>
      <c r="X166" s="165">
        <v>0.0002</v>
      </c>
      <c r="Y166" s="165">
        <f aca="true" t="shared" si="27" ref="Y166:Y171">X166*K166</f>
        <v>0.0002</v>
      </c>
      <c r="Z166" s="165">
        <v>0</v>
      </c>
      <c r="AA166" s="166">
        <f aca="true" t="shared" si="28" ref="AA166:AA171">Z166*K166</f>
        <v>0</v>
      </c>
      <c r="AR166" s="17" t="s">
        <v>302</v>
      </c>
      <c r="AT166" s="17" t="s">
        <v>151</v>
      </c>
      <c r="AU166" s="17" t="s">
        <v>111</v>
      </c>
      <c r="AY166" s="17" t="s">
        <v>150</v>
      </c>
      <c r="BE166" s="105">
        <f aca="true" t="shared" si="29" ref="BE166:BE171">IF(U166="základní",N166,0)</f>
        <v>0</v>
      </c>
      <c r="BF166" s="105">
        <f aca="true" t="shared" si="30" ref="BF166:BF171">IF(U166="snížená",N166,0)</f>
        <v>0</v>
      </c>
      <c r="BG166" s="105">
        <f aca="true" t="shared" si="31" ref="BG166:BG171">IF(U166="zákl. přenesená",N166,0)</f>
        <v>0</v>
      </c>
      <c r="BH166" s="105">
        <f aca="true" t="shared" si="32" ref="BH166:BH171">IF(U166="sníž. přenesená",N166,0)</f>
        <v>0</v>
      </c>
      <c r="BI166" s="105">
        <f aca="true" t="shared" si="33" ref="BI166:BI171">IF(U166="nulová",N166,0)</f>
        <v>0</v>
      </c>
      <c r="BJ166" s="17" t="s">
        <v>89</v>
      </c>
      <c r="BK166" s="105">
        <f aca="true" t="shared" si="34" ref="BK166:BK171">ROUND(L166*K166,2)</f>
        <v>0</v>
      </c>
      <c r="BL166" s="17" t="s">
        <v>302</v>
      </c>
      <c r="BM166" s="17" t="s">
        <v>303</v>
      </c>
    </row>
    <row r="167" spans="2:65" s="1" customFormat="1" ht="31.5" customHeight="1">
      <c r="B167" s="131"/>
      <c r="C167" s="167" t="s">
        <v>304</v>
      </c>
      <c r="D167" s="167" t="s">
        <v>207</v>
      </c>
      <c r="E167" s="168" t="s">
        <v>305</v>
      </c>
      <c r="F167" s="244" t="s">
        <v>306</v>
      </c>
      <c r="G167" s="244"/>
      <c r="H167" s="244"/>
      <c r="I167" s="244"/>
      <c r="J167" s="169" t="s">
        <v>154</v>
      </c>
      <c r="K167" s="170">
        <v>1</v>
      </c>
      <c r="L167" s="245">
        <v>0</v>
      </c>
      <c r="M167" s="245"/>
      <c r="N167" s="246">
        <f t="shared" si="25"/>
        <v>0</v>
      </c>
      <c r="O167" s="243"/>
      <c r="P167" s="243"/>
      <c r="Q167" s="243"/>
      <c r="R167" s="134"/>
      <c r="T167" s="164" t="s">
        <v>5</v>
      </c>
      <c r="U167" s="43" t="s">
        <v>46</v>
      </c>
      <c r="V167" s="35"/>
      <c r="W167" s="165">
        <f t="shared" si="26"/>
        <v>0</v>
      </c>
      <c r="X167" s="165">
        <v>0.00012</v>
      </c>
      <c r="Y167" s="165">
        <f t="shared" si="27"/>
        <v>0.00012</v>
      </c>
      <c r="Z167" s="165">
        <v>0</v>
      </c>
      <c r="AA167" s="166">
        <f t="shared" si="28"/>
        <v>0</v>
      </c>
      <c r="AR167" s="17" t="s">
        <v>307</v>
      </c>
      <c r="AT167" s="17" t="s">
        <v>207</v>
      </c>
      <c r="AU167" s="17" t="s">
        <v>111</v>
      </c>
      <c r="AY167" s="17" t="s">
        <v>150</v>
      </c>
      <c r="BE167" s="105">
        <f t="shared" si="29"/>
        <v>0</v>
      </c>
      <c r="BF167" s="105">
        <f t="shared" si="30"/>
        <v>0</v>
      </c>
      <c r="BG167" s="105">
        <f t="shared" si="31"/>
        <v>0</v>
      </c>
      <c r="BH167" s="105">
        <f t="shared" si="32"/>
        <v>0</v>
      </c>
      <c r="BI167" s="105">
        <f t="shared" si="33"/>
        <v>0</v>
      </c>
      <c r="BJ167" s="17" t="s">
        <v>89</v>
      </c>
      <c r="BK167" s="105">
        <f t="shared" si="34"/>
        <v>0</v>
      </c>
      <c r="BL167" s="17" t="s">
        <v>302</v>
      </c>
      <c r="BM167" s="17" t="s">
        <v>308</v>
      </c>
    </row>
    <row r="168" spans="2:65" s="1" customFormat="1" ht="31.5" customHeight="1">
      <c r="B168" s="131"/>
      <c r="C168" s="160" t="s">
        <v>309</v>
      </c>
      <c r="D168" s="160" t="s">
        <v>151</v>
      </c>
      <c r="E168" s="161" t="s">
        <v>310</v>
      </c>
      <c r="F168" s="242" t="s">
        <v>311</v>
      </c>
      <c r="G168" s="242"/>
      <c r="H168" s="242"/>
      <c r="I168" s="242"/>
      <c r="J168" s="162" t="s">
        <v>154</v>
      </c>
      <c r="K168" s="163">
        <v>2</v>
      </c>
      <c r="L168" s="224">
        <v>0</v>
      </c>
      <c r="M168" s="224"/>
      <c r="N168" s="243">
        <f t="shared" si="25"/>
        <v>0</v>
      </c>
      <c r="O168" s="243"/>
      <c r="P168" s="243"/>
      <c r="Q168" s="243"/>
      <c r="R168" s="134"/>
      <c r="T168" s="164" t="s">
        <v>5</v>
      </c>
      <c r="U168" s="43" t="s">
        <v>46</v>
      </c>
      <c r="V168" s="35"/>
      <c r="W168" s="165">
        <f t="shared" si="26"/>
        <v>0</v>
      </c>
      <c r="X168" s="165">
        <v>0.00035</v>
      </c>
      <c r="Y168" s="165">
        <f t="shared" si="27"/>
        <v>0.0007</v>
      </c>
      <c r="Z168" s="165">
        <v>0</v>
      </c>
      <c r="AA168" s="166">
        <f t="shared" si="28"/>
        <v>0</v>
      </c>
      <c r="AR168" s="17" t="s">
        <v>302</v>
      </c>
      <c r="AT168" s="17" t="s">
        <v>151</v>
      </c>
      <c r="AU168" s="17" t="s">
        <v>111</v>
      </c>
      <c r="AY168" s="17" t="s">
        <v>150</v>
      </c>
      <c r="BE168" s="105">
        <f t="shared" si="29"/>
        <v>0</v>
      </c>
      <c r="BF168" s="105">
        <f t="shared" si="30"/>
        <v>0</v>
      </c>
      <c r="BG168" s="105">
        <f t="shared" si="31"/>
        <v>0</v>
      </c>
      <c r="BH168" s="105">
        <f t="shared" si="32"/>
        <v>0</v>
      </c>
      <c r="BI168" s="105">
        <f t="shared" si="33"/>
        <v>0</v>
      </c>
      <c r="BJ168" s="17" t="s">
        <v>89</v>
      </c>
      <c r="BK168" s="105">
        <f t="shared" si="34"/>
        <v>0</v>
      </c>
      <c r="BL168" s="17" t="s">
        <v>302</v>
      </c>
      <c r="BM168" s="17" t="s">
        <v>312</v>
      </c>
    </row>
    <row r="169" spans="2:65" s="1" customFormat="1" ht="22.5" customHeight="1">
      <c r="B169" s="131"/>
      <c r="C169" s="167" t="s">
        <v>313</v>
      </c>
      <c r="D169" s="167" t="s">
        <v>207</v>
      </c>
      <c r="E169" s="168" t="s">
        <v>314</v>
      </c>
      <c r="F169" s="244" t="s">
        <v>315</v>
      </c>
      <c r="G169" s="244"/>
      <c r="H169" s="244"/>
      <c r="I169" s="244"/>
      <c r="J169" s="169" t="s">
        <v>154</v>
      </c>
      <c r="K169" s="170">
        <v>2</v>
      </c>
      <c r="L169" s="245">
        <v>0</v>
      </c>
      <c r="M169" s="245"/>
      <c r="N169" s="246">
        <f t="shared" si="25"/>
        <v>0</v>
      </c>
      <c r="O169" s="243"/>
      <c r="P169" s="243"/>
      <c r="Q169" s="243"/>
      <c r="R169" s="134"/>
      <c r="T169" s="164" t="s">
        <v>5</v>
      </c>
      <c r="U169" s="43" t="s">
        <v>46</v>
      </c>
      <c r="V169" s="35"/>
      <c r="W169" s="165">
        <f t="shared" si="26"/>
        <v>0</v>
      </c>
      <c r="X169" s="165">
        <v>0.00157</v>
      </c>
      <c r="Y169" s="165">
        <f t="shared" si="27"/>
        <v>0.00314</v>
      </c>
      <c r="Z169" s="165">
        <v>0</v>
      </c>
      <c r="AA169" s="166">
        <f t="shared" si="28"/>
        <v>0</v>
      </c>
      <c r="AR169" s="17" t="s">
        <v>316</v>
      </c>
      <c r="AT169" s="17" t="s">
        <v>207</v>
      </c>
      <c r="AU169" s="17" t="s">
        <v>111</v>
      </c>
      <c r="AY169" s="17" t="s">
        <v>150</v>
      </c>
      <c r="BE169" s="105">
        <f t="shared" si="29"/>
        <v>0</v>
      </c>
      <c r="BF169" s="105">
        <f t="shared" si="30"/>
        <v>0</v>
      </c>
      <c r="BG169" s="105">
        <f t="shared" si="31"/>
        <v>0</v>
      </c>
      <c r="BH169" s="105">
        <f t="shared" si="32"/>
        <v>0</v>
      </c>
      <c r="BI169" s="105">
        <f t="shared" si="33"/>
        <v>0</v>
      </c>
      <c r="BJ169" s="17" t="s">
        <v>89</v>
      </c>
      <c r="BK169" s="105">
        <f t="shared" si="34"/>
        <v>0</v>
      </c>
      <c r="BL169" s="17" t="s">
        <v>316</v>
      </c>
      <c r="BM169" s="17" t="s">
        <v>317</v>
      </c>
    </row>
    <row r="170" spans="2:65" s="1" customFormat="1" ht="31.5" customHeight="1">
      <c r="B170" s="131"/>
      <c r="C170" s="160" t="s">
        <v>318</v>
      </c>
      <c r="D170" s="160" t="s">
        <v>151</v>
      </c>
      <c r="E170" s="161" t="s">
        <v>319</v>
      </c>
      <c r="F170" s="242" t="s">
        <v>320</v>
      </c>
      <c r="G170" s="242"/>
      <c r="H170" s="242"/>
      <c r="I170" s="242"/>
      <c r="J170" s="162" t="s">
        <v>321</v>
      </c>
      <c r="K170" s="163">
        <v>5</v>
      </c>
      <c r="L170" s="224">
        <v>0</v>
      </c>
      <c r="M170" s="224"/>
      <c r="N170" s="243">
        <f t="shared" si="25"/>
        <v>0</v>
      </c>
      <c r="O170" s="243"/>
      <c r="P170" s="243"/>
      <c r="Q170" s="243"/>
      <c r="R170" s="134"/>
      <c r="T170" s="164" t="s">
        <v>5</v>
      </c>
      <c r="U170" s="43" t="s">
        <v>46</v>
      </c>
      <c r="V170" s="35"/>
      <c r="W170" s="165">
        <f t="shared" si="26"/>
        <v>0</v>
      </c>
      <c r="X170" s="165">
        <v>0</v>
      </c>
      <c r="Y170" s="165">
        <f t="shared" si="27"/>
        <v>0</v>
      </c>
      <c r="Z170" s="165">
        <v>0</v>
      </c>
      <c r="AA170" s="166">
        <f t="shared" si="28"/>
        <v>0</v>
      </c>
      <c r="AR170" s="17" t="s">
        <v>302</v>
      </c>
      <c r="AT170" s="17" t="s">
        <v>151</v>
      </c>
      <c r="AU170" s="17" t="s">
        <v>111</v>
      </c>
      <c r="AY170" s="17" t="s">
        <v>150</v>
      </c>
      <c r="BE170" s="105">
        <f t="shared" si="29"/>
        <v>0</v>
      </c>
      <c r="BF170" s="105">
        <f t="shared" si="30"/>
        <v>0</v>
      </c>
      <c r="BG170" s="105">
        <f t="shared" si="31"/>
        <v>0</v>
      </c>
      <c r="BH170" s="105">
        <f t="shared" si="32"/>
        <v>0</v>
      </c>
      <c r="BI170" s="105">
        <f t="shared" si="33"/>
        <v>0</v>
      </c>
      <c r="BJ170" s="17" t="s">
        <v>89</v>
      </c>
      <c r="BK170" s="105">
        <f t="shared" si="34"/>
        <v>0</v>
      </c>
      <c r="BL170" s="17" t="s">
        <v>302</v>
      </c>
      <c r="BM170" s="17" t="s">
        <v>322</v>
      </c>
    </row>
    <row r="171" spans="2:65" s="1" customFormat="1" ht="57" customHeight="1">
      <c r="B171" s="131"/>
      <c r="C171" s="167" t="s">
        <v>323</v>
      </c>
      <c r="D171" s="167" t="s">
        <v>207</v>
      </c>
      <c r="E171" s="168" t="s">
        <v>324</v>
      </c>
      <c r="F171" s="244" t="s">
        <v>325</v>
      </c>
      <c r="G171" s="244"/>
      <c r="H171" s="244"/>
      <c r="I171" s="244"/>
      <c r="J171" s="169" t="s">
        <v>326</v>
      </c>
      <c r="K171" s="170">
        <v>1</v>
      </c>
      <c r="L171" s="245">
        <v>0</v>
      </c>
      <c r="M171" s="245"/>
      <c r="N171" s="246">
        <f t="shared" si="25"/>
        <v>0</v>
      </c>
      <c r="O171" s="243"/>
      <c r="P171" s="243"/>
      <c r="Q171" s="243"/>
      <c r="R171" s="134"/>
      <c r="T171" s="164" t="s">
        <v>5</v>
      </c>
      <c r="U171" s="43" t="s">
        <v>46</v>
      </c>
      <c r="V171" s="35"/>
      <c r="W171" s="165">
        <f t="shared" si="26"/>
        <v>0</v>
      </c>
      <c r="X171" s="165">
        <v>0.0007</v>
      </c>
      <c r="Y171" s="165">
        <f t="shared" si="27"/>
        <v>0.0007</v>
      </c>
      <c r="Z171" s="165">
        <v>0</v>
      </c>
      <c r="AA171" s="166">
        <f t="shared" si="28"/>
        <v>0</v>
      </c>
      <c r="AR171" s="17" t="s">
        <v>316</v>
      </c>
      <c r="AT171" s="17" t="s">
        <v>207</v>
      </c>
      <c r="AU171" s="17" t="s">
        <v>111</v>
      </c>
      <c r="AY171" s="17" t="s">
        <v>150</v>
      </c>
      <c r="BE171" s="105">
        <f t="shared" si="29"/>
        <v>0</v>
      </c>
      <c r="BF171" s="105">
        <f t="shared" si="30"/>
        <v>0</v>
      </c>
      <c r="BG171" s="105">
        <f t="shared" si="31"/>
        <v>0</v>
      </c>
      <c r="BH171" s="105">
        <f t="shared" si="32"/>
        <v>0</v>
      </c>
      <c r="BI171" s="105">
        <f t="shared" si="33"/>
        <v>0</v>
      </c>
      <c r="BJ171" s="17" t="s">
        <v>89</v>
      </c>
      <c r="BK171" s="105">
        <f t="shared" si="34"/>
        <v>0</v>
      </c>
      <c r="BL171" s="17" t="s">
        <v>316</v>
      </c>
      <c r="BM171" s="17" t="s">
        <v>327</v>
      </c>
    </row>
    <row r="172" spans="2:47" s="1" customFormat="1" ht="30" customHeight="1">
      <c r="B172" s="34"/>
      <c r="C172" s="35"/>
      <c r="D172" s="35"/>
      <c r="E172" s="35"/>
      <c r="F172" s="240" t="s">
        <v>328</v>
      </c>
      <c r="G172" s="241"/>
      <c r="H172" s="241"/>
      <c r="I172" s="241"/>
      <c r="J172" s="35"/>
      <c r="K172" s="35"/>
      <c r="L172" s="35"/>
      <c r="M172" s="35"/>
      <c r="N172" s="35"/>
      <c r="O172" s="35"/>
      <c r="P172" s="35"/>
      <c r="Q172" s="35"/>
      <c r="R172" s="36"/>
      <c r="T172" s="171"/>
      <c r="U172" s="35"/>
      <c r="V172" s="35"/>
      <c r="W172" s="35"/>
      <c r="X172" s="35"/>
      <c r="Y172" s="35"/>
      <c r="Z172" s="35"/>
      <c r="AA172" s="73"/>
      <c r="AT172" s="17" t="s">
        <v>329</v>
      </c>
      <c r="AU172" s="17" t="s">
        <v>111</v>
      </c>
    </row>
    <row r="173" spans="2:65" s="1" customFormat="1" ht="31.5" customHeight="1">
      <c r="B173" s="131"/>
      <c r="C173" s="160" t="s">
        <v>330</v>
      </c>
      <c r="D173" s="160" t="s">
        <v>151</v>
      </c>
      <c r="E173" s="161" t="s">
        <v>331</v>
      </c>
      <c r="F173" s="242" t="s">
        <v>332</v>
      </c>
      <c r="G173" s="242"/>
      <c r="H173" s="242"/>
      <c r="I173" s="242"/>
      <c r="J173" s="162" t="s">
        <v>262</v>
      </c>
      <c r="K173" s="163">
        <v>0.005</v>
      </c>
      <c r="L173" s="224">
        <v>0</v>
      </c>
      <c r="M173" s="224"/>
      <c r="N173" s="243">
        <f>ROUND(L173*K173,2)</f>
        <v>0</v>
      </c>
      <c r="O173" s="243"/>
      <c r="P173" s="243"/>
      <c r="Q173" s="243"/>
      <c r="R173" s="134"/>
      <c r="T173" s="164" t="s">
        <v>5</v>
      </c>
      <c r="U173" s="43" t="s">
        <v>46</v>
      </c>
      <c r="V173" s="35"/>
      <c r="W173" s="165">
        <f>V173*K173</f>
        <v>0</v>
      </c>
      <c r="X173" s="165">
        <v>0.00083</v>
      </c>
      <c r="Y173" s="165">
        <f>X173*K173</f>
        <v>4.15E-06</v>
      </c>
      <c r="Z173" s="165">
        <v>0</v>
      </c>
      <c r="AA173" s="166">
        <f>Z173*K173</f>
        <v>0</v>
      </c>
      <c r="AR173" s="17" t="s">
        <v>302</v>
      </c>
      <c r="AT173" s="17" t="s">
        <v>151</v>
      </c>
      <c r="AU173" s="17" t="s">
        <v>111</v>
      </c>
      <c r="AY173" s="17" t="s">
        <v>150</v>
      </c>
      <c r="BE173" s="105">
        <f>IF(U173="základní",N173,0)</f>
        <v>0</v>
      </c>
      <c r="BF173" s="105">
        <f>IF(U173="snížená",N173,0)</f>
        <v>0</v>
      </c>
      <c r="BG173" s="105">
        <f>IF(U173="zákl. přenesená",N173,0)</f>
        <v>0</v>
      </c>
      <c r="BH173" s="105">
        <f>IF(U173="sníž. přenesená",N173,0)</f>
        <v>0</v>
      </c>
      <c r="BI173" s="105">
        <f>IF(U173="nulová",N173,0)</f>
        <v>0</v>
      </c>
      <c r="BJ173" s="17" t="s">
        <v>89</v>
      </c>
      <c r="BK173" s="105">
        <f>ROUND(L173*K173,2)</f>
        <v>0</v>
      </c>
      <c r="BL173" s="17" t="s">
        <v>302</v>
      </c>
      <c r="BM173" s="17" t="s">
        <v>333</v>
      </c>
    </row>
    <row r="174" spans="2:63" s="9" customFormat="1" ht="37.4" customHeight="1">
      <c r="B174" s="149"/>
      <c r="C174" s="150"/>
      <c r="D174" s="151" t="s">
        <v>124</v>
      </c>
      <c r="E174" s="151"/>
      <c r="F174" s="151"/>
      <c r="G174" s="151"/>
      <c r="H174" s="151"/>
      <c r="I174" s="151"/>
      <c r="J174" s="151"/>
      <c r="K174" s="151"/>
      <c r="L174" s="151"/>
      <c r="M174" s="151"/>
      <c r="N174" s="236">
        <f>BK174</f>
        <v>0</v>
      </c>
      <c r="O174" s="237"/>
      <c r="P174" s="237"/>
      <c r="Q174" s="237"/>
      <c r="R174" s="152"/>
      <c r="T174" s="153"/>
      <c r="U174" s="150"/>
      <c r="V174" s="150"/>
      <c r="W174" s="154">
        <f>SUM(W175:W180)</f>
        <v>0</v>
      </c>
      <c r="X174" s="150"/>
      <c r="Y174" s="154">
        <f>SUM(Y175:Y180)</f>
        <v>0</v>
      </c>
      <c r="Z174" s="150"/>
      <c r="AA174" s="155">
        <f>SUM(AA175:AA180)</f>
        <v>0</v>
      </c>
      <c r="AR174" s="156" t="s">
        <v>164</v>
      </c>
      <c r="AT174" s="157" t="s">
        <v>80</v>
      </c>
      <c r="AU174" s="157" t="s">
        <v>81</v>
      </c>
      <c r="AY174" s="156" t="s">
        <v>150</v>
      </c>
      <c r="BK174" s="158">
        <f>SUM(BK175:BK180)</f>
        <v>0</v>
      </c>
    </row>
    <row r="175" spans="2:65" s="1" customFormat="1" ht="22.5" customHeight="1">
      <c r="B175" s="131"/>
      <c r="C175" s="160" t="s">
        <v>334</v>
      </c>
      <c r="D175" s="160" t="s">
        <v>151</v>
      </c>
      <c r="E175" s="161" t="s">
        <v>335</v>
      </c>
      <c r="F175" s="242" t="s">
        <v>336</v>
      </c>
      <c r="G175" s="242"/>
      <c r="H175" s="242"/>
      <c r="I175" s="242"/>
      <c r="J175" s="162" t="s">
        <v>326</v>
      </c>
      <c r="K175" s="163">
        <v>1</v>
      </c>
      <c r="L175" s="224">
        <v>0</v>
      </c>
      <c r="M175" s="224"/>
      <c r="N175" s="243">
        <f aca="true" t="shared" si="35" ref="N175:N180">ROUND(L175*K175,2)</f>
        <v>0</v>
      </c>
      <c r="O175" s="243"/>
      <c r="P175" s="243"/>
      <c r="Q175" s="243"/>
      <c r="R175" s="134"/>
      <c r="T175" s="164" t="s">
        <v>5</v>
      </c>
      <c r="U175" s="43" t="s">
        <v>46</v>
      </c>
      <c r="V175" s="35"/>
      <c r="W175" s="165">
        <f aca="true" t="shared" si="36" ref="W175:W180">V175*K175</f>
        <v>0</v>
      </c>
      <c r="X175" s="165">
        <v>0</v>
      </c>
      <c r="Y175" s="165">
        <f aca="true" t="shared" si="37" ref="Y175:Y180">X175*K175</f>
        <v>0</v>
      </c>
      <c r="Z175" s="165">
        <v>0</v>
      </c>
      <c r="AA175" s="166">
        <f aca="true" t="shared" si="38" ref="AA175:AA180">Z175*K175</f>
        <v>0</v>
      </c>
      <c r="AR175" s="17" t="s">
        <v>337</v>
      </c>
      <c r="AT175" s="17" t="s">
        <v>151</v>
      </c>
      <c r="AU175" s="17" t="s">
        <v>89</v>
      </c>
      <c r="AY175" s="17" t="s">
        <v>150</v>
      </c>
      <c r="BE175" s="105">
        <f aca="true" t="shared" si="39" ref="BE175:BE180">IF(U175="základní",N175,0)</f>
        <v>0</v>
      </c>
      <c r="BF175" s="105">
        <f aca="true" t="shared" si="40" ref="BF175:BF180">IF(U175="snížená",N175,0)</f>
        <v>0</v>
      </c>
      <c r="BG175" s="105">
        <f aca="true" t="shared" si="41" ref="BG175:BG180">IF(U175="zákl. přenesená",N175,0)</f>
        <v>0</v>
      </c>
      <c r="BH175" s="105">
        <f aca="true" t="shared" si="42" ref="BH175:BH180">IF(U175="sníž. přenesená",N175,0)</f>
        <v>0</v>
      </c>
      <c r="BI175" s="105">
        <f aca="true" t="shared" si="43" ref="BI175:BI180">IF(U175="nulová",N175,0)</f>
        <v>0</v>
      </c>
      <c r="BJ175" s="17" t="s">
        <v>89</v>
      </c>
      <c r="BK175" s="105">
        <f aca="true" t="shared" si="44" ref="BK175:BK180">ROUND(L175*K175,2)</f>
        <v>0</v>
      </c>
      <c r="BL175" s="17" t="s">
        <v>337</v>
      </c>
      <c r="BM175" s="17" t="s">
        <v>338</v>
      </c>
    </row>
    <row r="176" spans="2:65" s="1" customFormat="1" ht="22.5" customHeight="1">
      <c r="B176" s="131"/>
      <c r="C176" s="160" t="s">
        <v>339</v>
      </c>
      <c r="D176" s="160" t="s">
        <v>151</v>
      </c>
      <c r="E176" s="161" t="s">
        <v>340</v>
      </c>
      <c r="F176" s="242" t="s">
        <v>341</v>
      </c>
      <c r="G176" s="242"/>
      <c r="H176" s="242"/>
      <c r="I176" s="242"/>
      <c r="J176" s="162" t="s">
        <v>326</v>
      </c>
      <c r="K176" s="163">
        <v>1</v>
      </c>
      <c r="L176" s="224">
        <v>0</v>
      </c>
      <c r="M176" s="224"/>
      <c r="N176" s="243">
        <f t="shared" si="35"/>
        <v>0</v>
      </c>
      <c r="O176" s="243"/>
      <c r="P176" s="243"/>
      <c r="Q176" s="243"/>
      <c r="R176" s="134"/>
      <c r="T176" s="164" t="s">
        <v>5</v>
      </c>
      <c r="U176" s="43" t="s">
        <v>46</v>
      </c>
      <c r="V176" s="35"/>
      <c r="W176" s="165">
        <f t="shared" si="36"/>
        <v>0</v>
      </c>
      <c r="X176" s="165">
        <v>0</v>
      </c>
      <c r="Y176" s="165">
        <f t="shared" si="37"/>
        <v>0</v>
      </c>
      <c r="Z176" s="165">
        <v>0</v>
      </c>
      <c r="AA176" s="166">
        <f t="shared" si="38"/>
        <v>0</v>
      </c>
      <c r="AR176" s="17" t="s">
        <v>337</v>
      </c>
      <c r="AT176" s="17" t="s">
        <v>151</v>
      </c>
      <c r="AU176" s="17" t="s">
        <v>89</v>
      </c>
      <c r="AY176" s="17" t="s">
        <v>150</v>
      </c>
      <c r="BE176" s="105">
        <f t="shared" si="39"/>
        <v>0</v>
      </c>
      <c r="BF176" s="105">
        <f t="shared" si="40"/>
        <v>0</v>
      </c>
      <c r="BG176" s="105">
        <f t="shared" si="41"/>
        <v>0</v>
      </c>
      <c r="BH176" s="105">
        <f t="shared" si="42"/>
        <v>0</v>
      </c>
      <c r="BI176" s="105">
        <f t="shared" si="43"/>
        <v>0</v>
      </c>
      <c r="BJ176" s="17" t="s">
        <v>89</v>
      </c>
      <c r="BK176" s="105">
        <f t="shared" si="44"/>
        <v>0</v>
      </c>
      <c r="BL176" s="17" t="s">
        <v>337</v>
      </c>
      <c r="BM176" s="17" t="s">
        <v>342</v>
      </c>
    </row>
    <row r="177" spans="2:65" s="1" customFormat="1" ht="22.5" customHeight="1">
      <c r="B177" s="131"/>
      <c r="C177" s="160" t="s">
        <v>343</v>
      </c>
      <c r="D177" s="160" t="s">
        <v>151</v>
      </c>
      <c r="E177" s="161" t="s">
        <v>344</v>
      </c>
      <c r="F177" s="242" t="s">
        <v>345</v>
      </c>
      <c r="G177" s="242"/>
      <c r="H177" s="242"/>
      <c r="I177" s="242"/>
      <c r="J177" s="162" t="s">
        <v>326</v>
      </c>
      <c r="K177" s="163">
        <v>1</v>
      </c>
      <c r="L177" s="224">
        <v>0</v>
      </c>
      <c r="M177" s="224"/>
      <c r="N177" s="243">
        <f t="shared" si="35"/>
        <v>0</v>
      </c>
      <c r="O177" s="243"/>
      <c r="P177" s="243"/>
      <c r="Q177" s="243"/>
      <c r="R177" s="134"/>
      <c r="T177" s="164" t="s">
        <v>5</v>
      </c>
      <c r="U177" s="43" t="s">
        <v>46</v>
      </c>
      <c r="V177" s="35"/>
      <c r="W177" s="165">
        <f t="shared" si="36"/>
        <v>0</v>
      </c>
      <c r="X177" s="165">
        <v>0</v>
      </c>
      <c r="Y177" s="165">
        <f t="shared" si="37"/>
        <v>0</v>
      </c>
      <c r="Z177" s="165">
        <v>0</v>
      </c>
      <c r="AA177" s="166">
        <f t="shared" si="38"/>
        <v>0</v>
      </c>
      <c r="AR177" s="17" t="s">
        <v>337</v>
      </c>
      <c r="AT177" s="17" t="s">
        <v>151</v>
      </c>
      <c r="AU177" s="17" t="s">
        <v>89</v>
      </c>
      <c r="AY177" s="17" t="s">
        <v>150</v>
      </c>
      <c r="BE177" s="105">
        <f t="shared" si="39"/>
        <v>0</v>
      </c>
      <c r="BF177" s="105">
        <f t="shared" si="40"/>
        <v>0</v>
      </c>
      <c r="BG177" s="105">
        <f t="shared" si="41"/>
        <v>0</v>
      </c>
      <c r="BH177" s="105">
        <f t="shared" si="42"/>
        <v>0</v>
      </c>
      <c r="BI177" s="105">
        <f t="shared" si="43"/>
        <v>0</v>
      </c>
      <c r="BJ177" s="17" t="s">
        <v>89</v>
      </c>
      <c r="BK177" s="105">
        <f t="shared" si="44"/>
        <v>0</v>
      </c>
      <c r="BL177" s="17" t="s">
        <v>337</v>
      </c>
      <c r="BM177" s="17" t="s">
        <v>346</v>
      </c>
    </row>
    <row r="178" spans="2:65" s="1" customFormat="1" ht="22.5" customHeight="1">
      <c r="B178" s="131"/>
      <c r="C178" s="160" t="s">
        <v>347</v>
      </c>
      <c r="D178" s="160" t="s">
        <v>151</v>
      </c>
      <c r="E178" s="161" t="s">
        <v>348</v>
      </c>
      <c r="F178" s="242" t="s">
        <v>349</v>
      </c>
      <c r="G178" s="242"/>
      <c r="H178" s="242"/>
      <c r="I178" s="242"/>
      <c r="J178" s="162" t="s">
        <v>326</v>
      </c>
      <c r="K178" s="163">
        <v>1</v>
      </c>
      <c r="L178" s="224">
        <v>0</v>
      </c>
      <c r="M178" s="224"/>
      <c r="N178" s="243">
        <f t="shared" si="35"/>
        <v>0</v>
      </c>
      <c r="O178" s="243"/>
      <c r="P178" s="243"/>
      <c r="Q178" s="243"/>
      <c r="R178" s="134"/>
      <c r="T178" s="164" t="s">
        <v>5</v>
      </c>
      <c r="U178" s="43" t="s">
        <v>46</v>
      </c>
      <c r="V178" s="35"/>
      <c r="W178" s="165">
        <f t="shared" si="36"/>
        <v>0</v>
      </c>
      <c r="X178" s="165">
        <v>0</v>
      </c>
      <c r="Y178" s="165">
        <f t="shared" si="37"/>
        <v>0</v>
      </c>
      <c r="Z178" s="165">
        <v>0</v>
      </c>
      <c r="AA178" s="166">
        <f t="shared" si="38"/>
        <v>0</v>
      </c>
      <c r="AR178" s="17" t="s">
        <v>337</v>
      </c>
      <c r="AT178" s="17" t="s">
        <v>151</v>
      </c>
      <c r="AU178" s="17" t="s">
        <v>89</v>
      </c>
      <c r="AY178" s="17" t="s">
        <v>150</v>
      </c>
      <c r="BE178" s="105">
        <f t="shared" si="39"/>
        <v>0</v>
      </c>
      <c r="BF178" s="105">
        <f t="shared" si="40"/>
        <v>0</v>
      </c>
      <c r="BG178" s="105">
        <f t="shared" si="41"/>
        <v>0</v>
      </c>
      <c r="BH178" s="105">
        <f t="shared" si="42"/>
        <v>0</v>
      </c>
      <c r="BI178" s="105">
        <f t="shared" si="43"/>
        <v>0</v>
      </c>
      <c r="BJ178" s="17" t="s">
        <v>89</v>
      </c>
      <c r="BK178" s="105">
        <f t="shared" si="44"/>
        <v>0</v>
      </c>
      <c r="BL178" s="17" t="s">
        <v>337</v>
      </c>
      <c r="BM178" s="17" t="s">
        <v>350</v>
      </c>
    </row>
    <row r="179" spans="2:65" s="1" customFormat="1" ht="22.5" customHeight="1">
      <c r="B179" s="131"/>
      <c r="C179" s="160" t="s">
        <v>351</v>
      </c>
      <c r="D179" s="160" t="s">
        <v>151</v>
      </c>
      <c r="E179" s="161" t="s">
        <v>352</v>
      </c>
      <c r="F179" s="242" t="s">
        <v>353</v>
      </c>
      <c r="G179" s="242"/>
      <c r="H179" s="242"/>
      <c r="I179" s="242"/>
      <c r="J179" s="162" t="s">
        <v>326</v>
      </c>
      <c r="K179" s="163">
        <v>1</v>
      </c>
      <c r="L179" s="224">
        <v>0</v>
      </c>
      <c r="M179" s="224"/>
      <c r="N179" s="243">
        <f t="shared" si="35"/>
        <v>0</v>
      </c>
      <c r="O179" s="243"/>
      <c r="P179" s="243"/>
      <c r="Q179" s="243"/>
      <c r="R179" s="134"/>
      <c r="T179" s="164" t="s">
        <v>5</v>
      </c>
      <c r="U179" s="43" t="s">
        <v>46</v>
      </c>
      <c r="V179" s="35"/>
      <c r="W179" s="165">
        <f t="shared" si="36"/>
        <v>0</v>
      </c>
      <c r="X179" s="165">
        <v>0</v>
      </c>
      <c r="Y179" s="165">
        <f t="shared" si="37"/>
        <v>0</v>
      </c>
      <c r="Z179" s="165">
        <v>0</v>
      </c>
      <c r="AA179" s="166">
        <f t="shared" si="38"/>
        <v>0</v>
      </c>
      <c r="AR179" s="17" t="s">
        <v>337</v>
      </c>
      <c r="AT179" s="17" t="s">
        <v>151</v>
      </c>
      <c r="AU179" s="17" t="s">
        <v>89</v>
      </c>
      <c r="AY179" s="17" t="s">
        <v>150</v>
      </c>
      <c r="BE179" s="105">
        <f t="shared" si="39"/>
        <v>0</v>
      </c>
      <c r="BF179" s="105">
        <f t="shared" si="40"/>
        <v>0</v>
      </c>
      <c r="BG179" s="105">
        <f t="shared" si="41"/>
        <v>0</v>
      </c>
      <c r="BH179" s="105">
        <f t="shared" si="42"/>
        <v>0</v>
      </c>
      <c r="BI179" s="105">
        <f t="shared" si="43"/>
        <v>0</v>
      </c>
      <c r="BJ179" s="17" t="s">
        <v>89</v>
      </c>
      <c r="BK179" s="105">
        <f t="shared" si="44"/>
        <v>0</v>
      </c>
      <c r="BL179" s="17" t="s">
        <v>337</v>
      </c>
      <c r="BM179" s="17" t="s">
        <v>354</v>
      </c>
    </row>
    <row r="180" spans="2:65" s="1" customFormat="1" ht="22.5" customHeight="1">
      <c r="B180" s="131"/>
      <c r="C180" s="160" t="s">
        <v>355</v>
      </c>
      <c r="D180" s="160" t="s">
        <v>151</v>
      </c>
      <c r="E180" s="161" t="s">
        <v>356</v>
      </c>
      <c r="F180" s="242" t="s">
        <v>357</v>
      </c>
      <c r="G180" s="242"/>
      <c r="H180" s="242"/>
      <c r="I180" s="242"/>
      <c r="J180" s="162" t="s">
        <v>326</v>
      </c>
      <c r="K180" s="163">
        <v>1</v>
      </c>
      <c r="L180" s="224">
        <v>0</v>
      </c>
      <c r="M180" s="224"/>
      <c r="N180" s="243">
        <f t="shared" si="35"/>
        <v>0</v>
      </c>
      <c r="O180" s="243"/>
      <c r="P180" s="243"/>
      <c r="Q180" s="243"/>
      <c r="R180" s="134"/>
      <c r="T180" s="164" t="s">
        <v>5</v>
      </c>
      <c r="U180" s="43" t="s">
        <v>46</v>
      </c>
      <c r="V180" s="35"/>
      <c r="W180" s="165">
        <f t="shared" si="36"/>
        <v>0</v>
      </c>
      <c r="X180" s="165">
        <v>0</v>
      </c>
      <c r="Y180" s="165">
        <f t="shared" si="37"/>
        <v>0</v>
      </c>
      <c r="Z180" s="165">
        <v>0</v>
      </c>
      <c r="AA180" s="166">
        <f t="shared" si="38"/>
        <v>0</v>
      </c>
      <c r="AR180" s="17" t="s">
        <v>337</v>
      </c>
      <c r="AT180" s="17" t="s">
        <v>151</v>
      </c>
      <c r="AU180" s="17" t="s">
        <v>89</v>
      </c>
      <c r="AY180" s="17" t="s">
        <v>150</v>
      </c>
      <c r="BE180" s="105">
        <f t="shared" si="39"/>
        <v>0</v>
      </c>
      <c r="BF180" s="105">
        <f t="shared" si="40"/>
        <v>0</v>
      </c>
      <c r="BG180" s="105">
        <f t="shared" si="41"/>
        <v>0</v>
      </c>
      <c r="BH180" s="105">
        <f t="shared" si="42"/>
        <v>0</v>
      </c>
      <c r="BI180" s="105">
        <f t="shared" si="43"/>
        <v>0</v>
      </c>
      <c r="BJ180" s="17" t="s">
        <v>89</v>
      </c>
      <c r="BK180" s="105">
        <f t="shared" si="44"/>
        <v>0</v>
      </c>
      <c r="BL180" s="17" t="s">
        <v>337</v>
      </c>
      <c r="BM180" s="17" t="s">
        <v>358</v>
      </c>
    </row>
    <row r="181" spans="2:63" s="9" customFormat="1" ht="37.4" customHeight="1">
      <c r="B181" s="149"/>
      <c r="C181" s="150"/>
      <c r="D181" s="151" t="s">
        <v>125</v>
      </c>
      <c r="E181" s="151"/>
      <c r="F181" s="151"/>
      <c r="G181" s="151"/>
      <c r="H181" s="151"/>
      <c r="I181" s="151"/>
      <c r="J181" s="151"/>
      <c r="K181" s="151"/>
      <c r="L181" s="151"/>
      <c r="M181" s="151"/>
      <c r="N181" s="234">
        <f>BK181</f>
        <v>0</v>
      </c>
      <c r="O181" s="235"/>
      <c r="P181" s="235"/>
      <c r="Q181" s="235"/>
      <c r="R181" s="152"/>
      <c r="T181" s="153"/>
      <c r="U181" s="150"/>
      <c r="V181" s="150"/>
      <c r="W181" s="154">
        <f>W182</f>
        <v>0</v>
      </c>
      <c r="X181" s="150"/>
      <c r="Y181" s="154">
        <f>Y182</f>
        <v>0</v>
      </c>
      <c r="Z181" s="150"/>
      <c r="AA181" s="155">
        <f>AA182</f>
        <v>0</v>
      </c>
      <c r="AR181" s="156" t="s">
        <v>169</v>
      </c>
      <c r="AT181" s="157" t="s">
        <v>80</v>
      </c>
      <c r="AU181" s="157" t="s">
        <v>81</v>
      </c>
      <c r="AY181" s="156" t="s">
        <v>150</v>
      </c>
      <c r="BK181" s="158">
        <f>BK182</f>
        <v>0</v>
      </c>
    </row>
    <row r="182" spans="2:63" s="9" customFormat="1" ht="19.95" customHeight="1">
      <c r="B182" s="149"/>
      <c r="C182" s="150"/>
      <c r="D182" s="159" t="s">
        <v>126</v>
      </c>
      <c r="E182" s="159"/>
      <c r="F182" s="159"/>
      <c r="G182" s="159"/>
      <c r="H182" s="159"/>
      <c r="I182" s="159"/>
      <c r="J182" s="159"/>
      <c r="K182" s="159"/>
      <c r="L182" s="159"/>
      <c r="M182" s="159"/>
      <c r="N182" s="230">
        <f>BK182</f>
        <v>0</v>
      </c>
      <c r="O182" s="231"/>
      <c r="P182" s="231"/>
      <c r="Q182" s="231"/>
      <c r="R182" s="152"/>
      <c r="T182" s="153"/>
      <c r="U182" s="150"/>
      <c r="V182" s="150"/>
      <c r="W182" s="154">
        <f>SUM(W183:W184)</f>
        <v>0</v>
      </c>
      <c r="X182" s="150"/>
      <c r="Y182" s="154">
        <f>SUM(Y183:Y184)</f>
        <v>0</v>
      </c>
      <c r="Z182" s="150"/>
      <c r="AA182" s="155">
        <f>SUM(AA183:AA184)</f>
        <v>0</v>
      </c>
      <c r="AR182" s="156" t="s">
        <v>169</v>
      </c>
      <c r="AT182" s="157" t="s">
        <v>80</v>
      </c>
      <c r="AU182" s="157" t="s">
        <v>89</v>
      </c>
      <c r="AY182" s="156" t="s">
        <v>150</v>
      </c>
      <c r="BK182" s="158">
        <f>SUM(BK183:BK184)</f>
        <v>0</v>
      </c>
    </row>
    <row r="183" spans="2:65" s="1" customFormat="1" ht="22.5" customHeight="1">
      <c r="B183" s="131"/>
      <c r="C183" s="160" t="s">
        <v>359</v>
      </c>
      <c r="D183" s="160" t="s">
        <v>151</v>
      </c>
      <c r="E183" s="161" t="s">
        <v>360</v>
      </c>
      <c r="F183" s="242" t="s">
        <v>361</v>
      </c>
      <c r="G183" s="242"/>
      <c r="H183" s="242"/>
      <c r="I183" s="242"/>
      <c r="J183" s="162" t="s">
        <v>326</v>
      </c>
      <c r="K183" s="163">
        <v>1</v>
      </c>
      <c r="L183" s="224">
        <v>0</v>
      </c>
      <c r="M183" s="224"/>
      <c r="N183" s="243">
        <f>ROUND(L183*K183,2)</f>
        <v>0</v>
      </c>
      <c r="O183" s="243"/>
      <c r="P183" s="243"/>
      <c r="Q183" s="243"/>
      <c r="R183" s="134"/>
      <c r="T183" s="164" t="s">
        <v>5</v>
      </c>
      <c r="U183" s="43" t="s">
        <v>46</v>
      </c>
      <c r="V183" s="35"/>
      <c r="W183" s="165">
        <f>V183*K183</f>
        <v>0</v>
      </c>
      <c r="X183" s="165">
        <v>0</v>
      </c>
      <c r="Y183" s="165">
        <f>X183*K183</f>
        <v>0</v>
      </c>
      <c r="Z183" s="165">
        <v>0</v>
      </c>
      <c r="AA183" s="166">
        <f>Z183*K183</f>
        <v>0</v>
      </c>
      <c r="AR183" s="17" t="s">
        <v>362</v>
      </c>
      <c r="AT183" s="17" t="s">
        <v>151</v>
      </c>
      <c r="AU183" s="17" t="s">
        <v>111</v>
      </c>
      <c r="AY183" s="17" t="s">
        <v>150</v>
      </c>
      <c r="BE183" s="105">
        <f>IF(U183="základní",N183,0)</f>
        <v>0</v>
      </c>
      <c r="BF183" s="105">
        <f>IF(U183="snížená",N183,0)</f>
        <v>0</v>
      </c>
      <c r="BG183" s="105">
        <f>IF(U183="zákl. přenesená",N183,0)</f>
        <v>0</v>
      </c>
      <c r="BH183" s="105">
        <f>IF(U183="sníž. přenesená",N183,0)</f>
        <v>0</v>
      </c>
      <c r="BI183" s="105">
        <f>IF(U183="nulová",N183,0)</f>
        <v>0</v>
      </c>
      <c r="BJ183" s="17" t="s">
        <v>89</v>
      </c>
      <c r="BK183" s="105">
        <f>ROUND(L183*K183,2)</f>
        <v>0</v>
      </c>
      <c r="BL183" s="17" t="s">
        <v>362</v>
      </c>
      <c r="BM183" s="17" t="s">
        <v>363</v>
      </c>
    </row>
    <row r="184" spans="2:47" s="1" customFormat="1" ht="54" customHeight="1">
      <c r="B184" s="34"/>
      <c r="C184" s="35"/>
      <c r="D184" s="35"/>
      <c r="E184" s="35"/>
      <c r="F184" s="240" t="s">
        <v>364</v>
      </c>
      <c r="G184" s="241"/>
      <c r="H184" s="241"/>
      <c r="I184" s="241"/>
      <c r="J184" s="35"/>
      <c r="K184" s="35"/>
      <c r="L184" s="35"/>
      <c r="M184" s="35"/>
      <c r="N184" s="35"/>
      <c r="O184" s="35"/>
      <c r="P184" s="35"/>
      <c r="Q184" s="35"/>
      <c r="R184" s="36"/>
      <c r="T184" s="171"/>
      <c r="U184" s="35"/>
      <c r="V184" s="35"/>
      <c r="W184" s="35"/>
      <c r="X184" s="35"/>
      <c r="Y184" s="35"/>
      <c r="Z184" s="35"/>
      <c r="AA184" s="73"/>
      <c r="AT184" s="17" t="s">
        <v>329</v>
      </c>
      <c r="AU184" s="17" t="s">
        <v>111</v>
      </c>
    </row>
    <row r="185" spans="2:63" s="1" customFormat="1" ht="49.95" customHeight="1">
      <c r="B185" s="34"/>
      <c r="C185" s="35"/>
      <c r="D185" s="151" t="s">
        <v>365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238">
        <f aca="true" t="shared" si="45" ref="N185:N190">BK185</f>
        <v>0</v>
      </c>
      <c r="O185" s="239"/>
      <c r="P185" s="239"/>
      <c r="Q185" s="239"/>
      <c r="R185" s="36"/>
      <c r="T185" s="171"/>
      <c r="U185" s="35"/>
      <c r="V185" s="35"/>
      <c r="W185" s="35"/>
      <c r="X185" s="35"/>
      <c r="Y185" s="35"/>
      <c r="Z185" s="35"/>
      <c r="AA185" s="73"/>
      <c r="AT185" s="17" t="s">
        <v>80</v>
      </c>
      <c r="AU185" s="17" t="s">
        <v>81</v>
      </c>
      <c r="AY185" s="17" t="s">
        <v>366</v>
      </c>
      <c r="BK185" s="105">
        <f>SUM(BK186:BK190)</f>
        <v>0</v>
      </c>
    </row>
    <row r="186" spans="2:63" s="1" customFormat="1" ht="22.3" customHeight="1">
      <c r="B186" s="34"/>
      <c r="C186" s="172" t="s">
        <v>5</v>
      </c>
      <c r="D186" s="172" t="s">
        <v>151</v>
      </c>
      <c r="E186" s="173" t="s">
        <v>5</v>
      </c>
      <c r="F186" s="223" t="s">
        <v>5</v>
      </c>
      <c r="G186" s="223"/>
      <c r="H186" s="223"/>
      <c r="I186" s="223"/>
      <c r="J186" s="174" t="s">
        <v>5</v>
      </c>
      <c r="K186" s="175"/>
      <c r="L186" s="224"/>
      <c r="M186" s="225"/>
      <c r="N186" s="225">
        <f t="shared" si="45"/>
        <v>0</v>
      </c>
      <c r="O186" s="225"/>
      <c r="P186" s="225"/>
      <c r="Q186" s="225"/>
      <c r="R186" s="36"/>
      <c r="T186" s="164" t="s">
        <v>5</v>
      </c>
      <c r="U186" s="176" t="s">
        <v>46</v>
      </c>
      <c r="V186" s="35"/>
      <c r="W186" s="35"/>
      <c r="X186" s="35"/>
      <c r="Y186" s="35"/>
      <c r="Z186" s="35"/>
      <c r="AA186" s="73"/>
      <c r="AT186" s="17" t="s">
        <v>366</v>
      </c>
      <c r="AU186" s="17" t="s">
        <v>89</v>
      </c>
      <c r="AY186" s="17" t="s">
        <v>366</v>
      </c>
      <c r="BE186" s="105">
        <f>IF(U186="základní",N186,0)</f>
        <v>0</v>
      </c>
      <c r="BF186" s="105">
        <f>IF(U186="snížená",N186,0)</f>
        <v>0</v>
      </c>
      <c r="BG186" s="105">
        <f>IF(U186="zákl. přenesená",N186,0)</f>
        <v>0</v>
      </c>
      <c r="BH186" s="105">
        <f>IF(U186="sníž. přenesená",N186,0)</f>
        <v>0</v>
      </c>
      <c r="BI186" s="105">
        <f>IF(U186="nulová",N186,0)</f>
        <v>0</v>
      </c>
      <c r="BJ186" s="17" t="s">
        <v>89</v>
      </c>
      <c r="BK186" s="105">
        <f>L186*K186</f>
        <v>0</v>
      </c>
    </row>
    <row r="187" spans="2:63" s="1" customFormat="1" ht="22.3" customHeight="1">
      <c r="B187" s="34"/>
      <c r="C187" s="172" t="s">
        <v>5</v>
      </c>
      <c r="D187" s="172" t="s">
        <v>151</v>
      </c>
      <c r="E187" s="173" t="s">
        <v>5</v>
      </c>
      <c r="F187" s="223" t="s">
        <v>5</v>
      </c>
      <c r="G187" s="223"/>
      <c r="H187" s="223"/>
      <c r="I187" s="223"/>
      <c r="J187" s="174" t="s">
        <v>5</v>
      </c>
      <c r="K187" s="175"/>
      <c r="L187" s="224"/>
      <c r="M187" s="225"/>
      <c r="N187" s="225">
        <f t="shared" si="45"/>
        <v>0</v>
      </c>
      <c r="O187" s="225"/>
      <c r="P187" s="225"/>
      <c r="Q187" s="225"/>
      <c r="R187" s="36"/>
      <c r="T187" s="164" t="s">
        <v>5</v>
      </c>
      <c r="U187" s="176" t="s">
        <v>46</v>
      </c>
      <c r="V187" s="35"/>
      <c r="W187" s="35"/>
      <c r="X187" s="35"/>
      <c r="Y187" s="35"/>
      <c r="Z187" s="35"/>
      <c r="AA187" s="73"/>
      <c r="AT187" s="17" t="s">
        <v>366</v>
      </c>
      <c r="AU187" s="17" t="s">
        <v>89</v>
      </c>
      <c r="AY187" s="17" t="s">
        <v>366</v>
      </c>
      <c r="BE187" s="105">
        <f>IF(U187="základní",N187,0)</f>
        <v>0</v>
      </c>
      <c r="BF187" s="105">
        <f>IF(U187="snížená",N187,0)</f>
        <v>0</v>
      </c>
      <c r="BG187" s="105">
        <f>IF(U187="zákl. přenesená",N187,0)</f>
        <v>0</v>
      </c>
      <c r="BH187" s="105">
        <f>IF(U187="sníž. přenesená",N187,0)</f>
        <v>0</v>
      </c>
      <c r="BI187" s="105">
        <f>IF(U187="nulová",N187,0)</f>
        <v>0</v>
      </c>
      <c r="BJ187" s="17" t="s">
        <v>89</v>
      </c>
      <c r="BK187" s="105">
        <f>L187*K187</f>
        <v>0</v>
      </c>
    </row>
    <row r="188" spans="2:63" s="1" customFormat="1" ht="22.3" customHeight="1">
      <c r="B188" s="34"/>
      <c r="C188" s="172" t="s">
        <v>5</v>
      </c>
      <c r="D188" s="172" t="s">
        <v>151</v>
      </c>
      <c r="E188" s="173" t="s">
        <v>5</v>
      </c>
      <c r="F188" s="223" t="s">
        <v>5</v>
      </c>
      <c r="G188" s="223"/>
      <c r="H188" s="223"/>
      <c r="I188" s="223"/>
      <c r="J188" s="174" t="s">
        <v>5</v>
      </c>
      <c r="K188" s="175"/>
      <c r="L188" s="224"/>
      <c r="M188" s="225"/>
      <c r="N188" s="225">
        <f t="shared" si="45"/>
        <v>0</v>
      </c>
      <c r="O188" s="225"/>
      <c r="P188" s="225"/>
      <c r="Q188" s="225"/>
      <c r="R188" s="36"/>
      <c r="T188" s="164" t="s">
        <v>5</v>
      </c>
      <c r="U188" s="176" t="s">
        <v>46</v>
      </c>
      <c r="V188" s="35"/>
      <c r="W188" s="35"/>
      <c r="X188" s="35"/>
      <c r="Y188" s="35"/>
      <c r="Z188" s="35"/>
      <c r="AA188" s="73"/>
      <c r="AT188" s="17" t="s">
        <v>366</v>
      </c>
      <c r="AU188" s="17" t="s">
        <v>89</v>
      </c>
      <c r="AY188" s="17" t="s">
        <v>366</v>
      </c>
      <c r="BE188" s="105">
        <f>IF(U188="základní",N188,0)</f>
        <v>0</v>
      </c>
      <c r="BF188" s="105">
        <f>IF(U188="snížená",N188,0)</f>
        <v>0</v>
      </c>
      <c r="BG188" s="105">
        <f>IF(U188="zákl. přenesená",N188,0)</f>
        <v>0</v>
      </c>
      <c r="BH188" s="105">
        <f>IF(U188="sníž. přenesená",N188,0)</f>
        <v>0</v>
      </c>
      <c r="BI188" s="105">
        <f>IF(U188="nulová",N188,0)</f>
        <v>0</v>
      </c>
      <c r="BJ188" s="17" t="s">
        <v>89</v>
      </c>
      <c r="BK188" s="105">
        <f>L188*K188</f>
        <v>0</v>
      </c>
    </row>
    <row r="189" spans="2:63" s="1" customFormat="1" ht="22.3" customHeight="1">
      <c r="B189" s="34"/>
      <c r="C189" s="172" t="s">
        <v>5</v>
      </c>
      <c r="D189" s="172" t="s">
        <v>151</v>
      </c>
      <c r="E189" s="173" t="s">
        <v>5</v>
      </c>
      <c r="F189" s="223" t="s">
        <v>5</v>
      </c>
      <c r="G189" s="223"/>
      <c r="H189" s="223"/>
      <c r="I189" s="223"/>
      <c r="J189" s="174" t="s">
        <v>5</v>
      </c>
      <c r="K189" s="175"/>
      <c r="L189" s="224"/>
      <c r="M189" s="225"/>
      <c r="N189" s="225">
        <f t="shared" si="45"/>
        <v>0</v>
      </c>
      <c r="O189" s="225"/>
      <c r="P189" s="225"/>
      <c r="Q189" s="225"/>
      <c r="R189" s="36"/>
      <c r="T189" s="164" t="s">
        <v>5</v>
      </c>
      <c r="U189" s="176" t="s">
        <v>46</v>
      </c>
      <c r="V189" s="35"/>
      <c r="W189" s="35"/>
      <c r="X189" s="35"/>
      <c r="Y189" s="35"/>
      <c r="Z189" s="35"/>
      <c r="AA189" s="73"/>
      <c r="AT189" s="17" t="s">
        <v>366</v>
      </c>
      <c r="AU189" s="17" t="s">
        <v>89</v>
      </c>
      <c r="AY189" s="17" t="s">
        <v>366</v>
      </c>
      <c r="BE189" s="105">
        <f>IF(U189="základní",N189,0)</f>
        <v>0</v>
      </c>
      <c r="BF189" s="105">
        <f>IF(U189="snížená",N189,0)</f>
        <v>0</v>
      </c>
      <c r="BG189" s="105">
        <f>IF(U189="zákl. přenesená",N189,0)</f>
        <v>0</v>
      </c>
      <c r="BH189" s="105">
        <f>IF(U189="sníž. přenesená",N189,0)</f>
        <v>0</v>
      </c>
      <c r="BI189" s="105">
        <f>IF(U189="nulová",N189,0)</f>
        <v>0</v>
      </c>
      <c r="BJ189" s="17" t="s">
        <v>89</v>
      </c>
      <c r="BK189" s="105">
        <f>L189*K189</f>
        <v>0</v>
      </c>
    </row>
    <row r="190" spans="2:63" s="1" customFormat="1" ht="22.3" customHeight="1">
      <c r="B190" s="34"/>
      <c r="C190" s="172" t="s">
        <v>5</v>
      </c>
      <c r="D190" s="172" t="s">
        <v>151</v>
      </c>
      <c r="E190" s="173" t="s">
        <v>5</v>
      </c>
      <c r="F190" s="223" t="s">
        <v>5</v>
      </c>
      <c r="G190" s="223"/>
      <c r="H190" s="223"/>
      <c r="I190" s="223"/>
      <c r="J190" s="174" t="s">
        <v>5</v>
      </c>
      <c r="K190" s="175"/>
      <c r="L190" s="224"/>
      <c r="M190" s="225"/>
      <c r="N190" s="225">
        <f t="shared" si="45"/>
        <v>0</v>
      </c>
      <c r="O190" s="225"/>
      <c r="P190" s="225"/>
      <c r="Q190" s="225"/>
      <c r="R190" s="36"/>
      <c r="T190" s="164" t="s">
        <v>5</v>
      </c>
      <c r="U190" s="176" t="s">
        <v>46</v>
      </c>
      <c r="V190" s="55"/>
      <c r="W190" s="55"/>
      <c r="X190" s="55"/>
      <c r="Y190" s="55"/>
      <c r="Z190" s="55"/>
      <c r="AA190" s="57"/>
      <c r="AT190" s="17" t="s">
        <v>366</v>
      </c>
      <c r="AU190" s="17" t="s">
        <v>89</v>
      </c>
      <c r="AY190" s="17" t="s">
        <v>366</v>
      </c>
      <c r="BE190" s="105">
        <f>IF(U190="základní",N190,0)</f>
        <v>0</v>
      </c>
      <c r="BF190" s="105">
        <f>IF(U190="snížená",N190,0)</f>
        <v>0</v>
      </c>
      <c r="BG190" s="105">
        <f>IF(U190="zákl. přenesená",N190,0)</f>
        <v>0</v>
      </c>
      <c r="BH190" s="105">
        <f>IF(U190="sníž. přenesená",N190,0)</f>
        <v>0</v>
      </c>
      <c r="BI190" s="105">
        <f>IF(U190="nulová",N190,0)</f>
        <v>0</v>
      </c>
      <c r="BJ190" s="17" t="s">
        <v>89</v>
      </c>
      <c r="BK190" s="105">
        <f>L190*K190</f>
        <v>0</v>
      </c>
    </row>
    <row r="191" spans="2:18" s="1" customFormat="1" ht="7" customHeight="1">
      <c r="B191" s="58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60"/>
    </row>
  </sheetData>
  <mergeCells count="24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N187:Q187"/>
    <mergeCell ref="F188:I188"/>
    <mergeCell ref="L188:M188"/>
    <mergeCell ref="N188:Q188"/>
    <mergeCell ref="F179:I179"/>
    <mergeCell ref="L179:M179"/>
    <mergeCell ref="N179:Q179"/>
    <mergeCell ref="F180:I180"/>
    <mergeCell ref="L180:M180"/>
    <mergeCell ref="N180:Q180"/>
    <mergeCell ref="F183:I183"/>
    <mergeCell ref="L183:M183"/>
    <mergeCell ref="N183:Q183"/>
    <mergeCell ref="H1:K1"/>
    <mergeCell ref="S2:AC2"/>
    <mergeCell ref="F189:I189"/>
    <mergeCell ref="L189:M189"/>
    <mergeCell ref="N189:Q189"/>
    <mergeCell ref="F190:I190"/>
    <mergeCell ref="L190:M190"/>
    <mergeCell ref="N190:Q190"/>
    <mergeCell ref="N124:Q124"/>
    <mergeCell ref="N125:Q125"/>
    <mergeCell ref="N126:Q126"/>
    <mergeCell ref="N157:Q157"/>
    <mergeCell ref="N164:Q164"/>
    <mergeCell ref="N165:Q165"/>
    <mergeCell ref="N174:Q174"/>
    <mergeCell ref="N181:Q181"/>
    <mergeCell ref="N182:Q182"/>
    <mergeCell ref="N185:Q185"/>
    <mergeCell ref="F184:I184"/>
    <mergeCell ref="F186:I186"/>
    <mergeCell ref="L186:M186"/>
    <mergeCell ref="N186:Q186"/>
    <mergeCell ref="F187:I187"/>
    <mergeCell ref="L187:M187"/>
  </mergeCells>
  <dataValidations count="2">
    <dataValidation type="list" allowBlank="1" showInputMessage="1" showErrorMessage="1" error="Povoleny jsou hodnoty K, M." sqref="D186:D191">
      <formula1>"K, M"</formula1>
    </dataValidation>
    <dataValidation type="list" allowBlank="1" showInputMessage="1" showErrorMessage="1" error="Povoleny jsou hodnoty základní, snížená, zákl. přenesená, sníž. přenesená, nulová." sqref="U186:U19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blackAndWhite="1" fitToHeight="100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427"/>
  <sheetViews>
    <sheetView showGridLines="0" tabSelected="1" workbookViewId="0" topLeftCell="A1">
      <pane ySplit="1" topLeftCell="A112" activePane="bottomLeft" state="frozen"/>
      <selection pane="bottomLeft" activeCell="A112" sqref="A112:XFD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106</v>
      </c>
      <c r="G1" s="13"/>
      <c r="H1" s="222" t="s">
        <v>107</v>
      </c>
      <c r="I1" s="222"/>
      <c r="J1" s="222"/>
      <c r="K1" s="222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7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7" t="s">
        <v>93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111</v>
      </c>
    </row>
    <row r="4" spans="2:46" ht="37" customHeight="1">
      <c r="B4" s="21"/>
      <c r="C4" s="182" t="s">
        <v>1233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2"/>
      <c r="T4" s="23" t="s">
        <v>13</v>
      </c>
      <c r="AT4" s="17" t="s">
        <v>6</v>
      </c>
    </row>
    <row r="5" spans="2:18" ht="7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4" customHeight="1">
      <c r="B6" s="21"/>
      <c r="C6" s="25"/>
      <c r="D6" s="29" t="s">
        <v>19</v>
      </c>
      <c r="E6" s="25"/>
      <c r="F6" s="253" t="str">
        <f>'Rekapitulace stavby'!K6</f>
        <v>Rekonstrukce plynové kotelny 4. MŠ Blatenská Chomutov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"/>
      <c r="R6" s="22"/>
    </row>
    <row r="7" spans="2:18" s="1" customFormat="1" ht="32.9" customHeight="1">
      <c r="B7" s="34"/>
      <c r="C7" s="35"/>
      <c r="D7" s="28" t="s">
        <v>112</v>
      </c>
      <c r="E7" s="35"/>
      <c r="F7" s="215" t="s">
        <v>367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5"/>
      <c r="R7" s="36"/>
    </row>
    <row r="8" spans="2:18" s="1" customFormat="1" ht="14.4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2:18" s="1" customFormat="1" ht="14.4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66" t="str">
        <f>'Rekapitulace stavby'!AN8</f>
        <v>13. 5. 2021</v>
      </c>
      <c r="P9" s="255"/>
      <c r="Q9" s="35"/>
      <c r="R9" s="36"/>
    </row>
    <row r="10" spans="2:18" s="1" customFormat="1" ht="10.8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">
        <v>29</v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213" t="s">
        <v>32</v>
      </c>
      <c r="P12" s="213"/>
      <c r="Q12" s="35"/>
      <c r="R12" s="36"/>
    </row>
    <row r="13" spans="2:18" s="1" customFormat="1" ht="7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" customHeight="1">
      <c r="B14" s="34"/>
      <c r="C14" s="35"/>
      <c r="D14" s="29" t="s">
        <v>33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7" t="str">
        <f>IF('Rekapitulace stavby'!AN13="","",'Rekapitulace stavby'!AN13)</f>
        <v>Vyplň údaj</v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67" t="str">
        <f>IF('Rekapitulace stavby'!E14="","",'Rekapitulace stavby'!E14)</f>
        <v>Vyplň údaj</v>
      </c>
      <c r="F15" s="268"/>
      <c r="G15" s="268"/>
      <c r="H15" s="268"/>
      <c r="I15" s="268"/>
      <c r="J15" s="268"/>
      <c r="K15" s="268"/>
      <c r="L15" s="268"/>
      <c r="M15" s="29" t="s">
        <v>31</v>
      </c>
      <c r="N15" s="35"/>
      <c r="O15" s="267" t="str">
        <f>IF('Rekapitulace stavby'!AN14="","",'Rekapitulace stavby'!AN14)</f>
        <v>Vyplň údaj</v>
      </c>
      <c r="P15" s="213"/>
      <c r="Q15" s="35"/>
      <c r="R15" s="36"/>
    </row>
    <row r="16" spans="2:18" s="1" customFormat="1" ht="7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29" t="s">
        <v>35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">
        <v>36</v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">
        <v>37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213" t="s">
        <v>38</v>
      </c>
      <c r="P18" s="213"/>
      <c r="Q18" s="35"/>
      <c r="R18" s="36"/>
    </row>
    <row r="19" spans="2:18" s="1" customFormat="1" ht="7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">
        <v>36</v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">
        <v>37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213" t="s">
        <v>38</v>
      </c>
      <c r="P21" s="213"/>
      <c r="Q21" s="35"/>
      <c r="R21" s="36"/>
    </row>
    <row r="22" spans="2:18" s="1" customFormat="1" ht="7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29" t="s">
        <v>41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7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7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15" t="s">
        <v>114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219">
        <f>N112</f>
        <v>0</v>
      </c>
      <c r="N28" s="219"/>
      <c r="O28" s="219"/>
      <c r="P28" s="219"/>
      <c r="Q28" s="35"/>
      <c r="R28" s="36"/>
    </row>
    <row r="29" spans="2:18" s="1" customFormat="1" ht="7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4" customHeight="1">
      <c r="B30" s="34"/>
      <c r="C30" s="35"/>
      <c r="D30" s="116" t="s">
        <v>44</v>
      </c>
      <c r="E30" s="35"/>
      <c r="F30" s="35"/>
      <c r="G30" s="35"/>
      <c r="H30" s="35"/>
      <c r="I30" s="35"/>
      <c r="J30" s="35"/>
      <c r="K30" s="35"/>
      <c r="L30" s="35"/>
      <c r="M30" s="265">
        <f>ROUND(M27+M28,2)</f>
        <v>0</v>
      </c>
      <c r="N30" s="252"/>
      <c r="O30" s="252"/>
      <c r="P30" s="252"/>
      <c r="Q30" s="35"/>
      <c r="R30" s="36"/>
    </row>
    <row r="31" spans="2:18" s="1" customFormat="1" ht="7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45</v>
      </c>
      <c r="E32" s="41" t="s">
        <v>46</v>
      </c>
      <c r="F32" s="42">
        <v>0.21</v>
      </c>
      <c r="G32" s="117" t="s">
        <v>47</v>
      </c>
      <c r="H32" s="262">
        <f>ROUND((((SUM(BE112:BE119)+SUM(BE137:BE420))+SUM(BE422:BE426))),2)</f>
        <v>0</v>
      </c>
      <c r="I32" s="252"/>
      <c r="J32" s="252"/>
      <c r="K32" s="35"/>
      <c r="L32" s="35"/>
      <c r="M32" s="262">
        <f>ROUND(((ROUND((SUM(BE112:BE119)+SUM(BE137:BE420)),2)*F32)+SUM(BE422:BE426)*F32),2)</f>
        <v>0</v>
      </c>
      <c r="N32" s="252"/>
      <c r="O32" s="252"/>
      <c r="P32" s="252"/>
      <c r="Q32" s="35"/>
      <c r="R32" s="36"/>
    </row>
    <row r="33" spans="2:18" s="1" customFormat="1" ht="14.4" customHeight="1">
      <c r="B33" s="34"/>
      <c r="C33" s="35"/>
      <c r="D33" s="35"/>
      <c r="E33" s="41" t="s">
        <v>48</v>
      </c>
      <c r="F33" s="42">
        <v>0.15</v>
      </c>
      <c r="G33" s="117" t="s">
        <v>47</v>
      </c>
      <c r="H33" s="262">
        <f>ROUND((((SUM(BF112:BF119)+SUM(BF137:BF420))+SUM(BF422:BF426))),2)</f>
        <v>0</v>
      </c>
      <c r="I33" s="252"/>
      <c r="J33" s="252"/>
      <c r="K33" s="35"/>
      <c r="L33" s="35"/>
      <c r="M33" s="262">
        <f>ROUND(((ROUND((SUM(BF112:BF119)+SUM(BF137:BF420)),2)*F33)+SUM(BF422:BF426)*F33),2)</f>
        <v>0</v>
      </c>
      <c r="N33" s="252"/>
      <c r="O33" s="252"/>
      <c r="P33" s="252"/>
      <c r="Q33" s="35"/>
      <c r="R33" s="36"/>
    </row>
    <row r="34" spans="2:18" s="1" customFormat="1" ht="14.4" customHeight="1" hidden="1">
      <c r="B34" s="34"/>
      <c r="C34" s="35"/>
      <c r="D34" s="35"/>
      <c r="E34" s="41" t="s">
        <v>49</v>
      </c>
      <c r="F34" s="42">
        <v>0.21</v>
      </c>
      <c r="G34" s="117" t="s">
        <v>47</v>
      </c>
      <c r="H34" s="262">
        <f>ROUND((((SUM(BG112:BG119)+SUM(BG137:BG420))+SUM(BG422:BG426))),2)</f>
        <v>0</v>
      </c>
      <c r="I34" s="252"/>
      <c r="J34" s="252"/>
      <c r="K34" s="35"/>
      <c r="L34" s="35"/>
      <c r="M34" s="262">
        <v>0</v>
      </c>
      <c r="N34" s="252"/>
      <c r="O34" s="252"/>
      <c r="P34" s="252"/>
      <c r="Q34" s="35"/>
      <c r="R34" s="36"/>
    </row>
    <row r="35" spans="2:18" s="1" customFormat="1" ht="14.4" customHeight="1" hidden="1">
      <c r="B35" s="34"/>
      <c r="C35" s="35"/>
      <c r="D35" s="35"/>
      <c r="E35" s="41" t="s">
        <v>50</v>
      </c>
      <c r="F35" s="42">
        <v>0.15</v>
      </c>
      <c r="G35" s="117" t="s">
        <v>47</v>
      </c>
      <c r="H35" s="262">
        <f>ROUND((((SUM(BH112:BH119)+SUM(BH137:BH420))+SUM(BH422:BH426))),2)</f>
        <v>0</v>
      </c>
      <c r="I35" s="252"/>
      <c r="J35" s="252"/>
      <c r="K35" s="35"/>
      <c r="L35" s="35"/>
      <c r="M35" s="262">
        <v>0</v>
      </c>
      <c r="N35" s="252"/>
      <c r="O35" s="252"/>
      <c r="P35" s="252"/>
      <c r="Q35" s="35"/>
      <c r="R35" s="36"/>
    </row>
    <row r="36" spans="2:18" s="1" customFormat="1" ht="14.4" customHeight="1" hidden="1">
      <c r="B36" s="34"/>
      <c r="C36" s="35"/>
      <c r="D36" s="35"/>
      <c r="E36" s="41" t="s">
        <v>51</v>
      </c>
      <c r="F36" s="42">
        <v>0</v>
      </c>
      <c r="G36" s="117" t="s">
        <v>47</v>
      </c>
      <c r="H36" s="262">
        <f>ROUND((((SUM(BI112:BI119)+SUM(BI137:BI420))+SUM(BI422:BI426))),2)</f>
        <v>0</v>
      </c>
      <c r="I36" s="252"/>
      <c r="J36" s="252"/>
      <c r="K36" s="35"/>
      <c r="L36" s="35"/>
      <c r="M36" s="262">
        <v>0</v>
      </c>
      <c r="N36" s="252"/>
      <c r="O36" s="252"/>
      <c r="P36" s="252"/>
      <c r="Q36" s="35"/>
      <c r="R36" s="36"/>
    </row>
    <row r="37" spans="2:18" s="1" customFormat="1" ht="7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4" customHeight="1">
      <c r="B38" s="34"/>
      <c r="C38" s="113"/>
      <c r="D38" s="118" t="s">
        <v>52</v>
      </c>
      <c r="E38" s="74"/>
      <c r="F38" s="74"/>
      <c r="G38" s="119" t="s">
        <v>53</v>
      </c>
      <c r="H38" s="120" t="s">
        <v>54</v>
      </c>
      <c r="I38" s="74"/>
      <c r="J38" s="74"/>
      <c r="K38" s="74"/>
      <c r="L38" s="263">
        <f>SUM(M30:M36)</f>
        <v>0</v>
      </c>
      <c r="M38" s="263"/>
      <c r="N38" s="263"/>
      <c r="O38" s="263"/>
      <c r="P38" s="264"/>
      <c r="Q38" s="11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2.9">
      <c r="B50" s="34"/>
      <c r="C50" s="35"/>
      <c r="D50" s="49" t="s">
        <v>55</v>
      </c>
      <c r="E50" s="50"/>
      <c r="F50" s="50"/>
      <c r="G50" s="50"/>
      <c r="H50" s="51"/>
      <c r="I50" s="35"/>
      <c r="J50" s="49" t="s">
        <v>56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2.9">
      <c r="B59" s="34"/>
      <c r="C59" s="35"/>
      <c r="D59" s="54" t="s">
        <v>57</v>
      </c>
      <c r="E59" s="55"/>
      <c r="F59" s="55"/>
      <c r="G59" s="56" t="s">
        <v>58</v>
      </c>
      <c r="H59" s="57"/>
      <c r="I59" s="35"/>
      <c r="J59" s="54" t="s">
        <v>57</v>
      </c>
      <c r="K59" s="55"/>
      <c r="L59" s="55"/>
      <c r="M59" s="55"/>
      <c r="N59" s="56" t="s">
        <v>58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2.9">
      <c r="B61" s="34"/>
      <c r="C61" s="35"/>
      <c r="D61" s="49" t="s">
        <v>59</v>
      </c>
      <c r="E61" s="50"/>
      <c r="F61" s="50"/>
      <c r="G61" s="50"/>
      <c r="H61" s="51"/>
      <c r="I61" s="35"/>
      <c r="J61" s="49" t="s">
        <v>60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2.9">
      <c r="B70" s="34"/>
      <c r="C70" s="35"/>
      <c r="D70" s="54" t="s">
        <v>57</v>
      </c>
      <c r="E70" s="55"/>
      <c r="F70" s="55"/>
      <c r="G70" s="56" t="s">
        <v>58</v>
      </c>
      <c r="H70" s="57"/>
      <c r="I70" s="35"/>
      <c r="J70" s="54" t="s">
        <v>57</v>
      </c>
      <c r="K70" s="55"/>
      <c r="L70" s="55"/>
      <c r="M70" s="55"/>
      <c r="N70" s="56" t="s">
        <v>58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7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7" customHeight="1">
      <c r="B76" s="34"/>
      <c r="C76" s="182" t="s">
        <v>1234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6"/>
    </row>
    <row r="77" spans="2:18" s="1" customFormat="1" ht="7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53" t="str">
        <f>F6</f>
        <v>Rekonstrukce plynové kotelny 4. MŠ Blatenská Chomutov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5"/>
      <c r="R78" s="36"/>
    </row>
    <row r="79" spans="2:18" s="1" customFormat="1" ht="37" customHeight="1">
      <c r="B79" s="34"/>
      <c r="C79" s="68" t="s">
        <v>112</v>
      </c>
      <c r="D79" s="35"/>
      <c r="E79" s="35"/>
      <c r="F79" s="184" t="str">
        <f>F7</f>
        <v>D.1.4.2 - Technika prostředí staveb - vytápění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5"/>
      <c r="R79" s="36"/>
    </row>
    <row r="80" spans="2:18" s="1" customFormat="1" ht="7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23</v>
      </c>
      <c r="D81" s="35"/>
      <c r="E81" s="35"/>
      <c r="F81" s="27" t="str">
        <f>F9</f>
        <v>Chomutov</v>
      </c>
      <c r="G81" s="35"/>
      <c r="H81" s="35"/>
      <c r="I81" s="35"/>
      <c r="J81" s="35"/>
      <c r="K81" s="29" t="s">
        <v>25</v>
      </c>
      <c r="L81" s="35"/>
      <c r="M81" s="255" t="str">
        <f>IF(O9="","",O9)</f>
        <v>13. 5. 2021</v>
      </c>
      <c r="N81" s="255"/>
      <c r="O81" s="255"/>
      <c r="P81" s="255"/>
      <c r="Q81" s="35"/>
      <c r="R81" s="36"/>
    </row>
    <row r="82" spans="2:18" s="1" customFormat="1" ht="7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">
      <c r="B83" s="34"/>
      <c r="C83" s="29" t="s">
        <v>27</v>
      </c>
      <c r="D83" s="35"/>
      <c r="E83" s="35"/>
      <c r="F83" s="27" t="str">
        <f>E12</f>
        <v>Statutární město Chomutov, Zborovská 4602</v>
      </c>
      <c r="G83" s="35"/>
      <c r="H83" s="35"/>
      <c r="I83" s="35"/>
      <c r="J83" s="35"/>
      <c r="K83" s="29" t="s">
        <v>35</v>
      </c>
      <c r="L83" s="35"/>
      <c r="M83" s="213" t="str">
        <f>E18</f>
        <v>Ing. Václav Remuta</v>
      </c>
      <c r="N83" s="213"/>
      <c r="O83" s="213"/>
      <c r="P83" s="213"/>
      <c r="Q83" s="213"/>
      <c r="R83" s="36"/>
    </row>
    <row r="84" spans="2:18" s="1" customFormat="1" ht="14.4" customHeight="1">
      <c r="B84" s="34"/>
      <c r="C84" s="29" t="s">
        <v>33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3" t="str">
        <f>E21</f>
        <v>Ing. Václav Remuta</v>
      </c>
      <c r="N84" s="213"/>
      <c r="O84" s="213"/>
      <c r="P84" s="213"/>
      <c r="Q84" s="213"/>
      <c r="R84" s="36"/>
    </row>
    <row r="85" spans="2:18" s="1" customFormat="1" ht="10.3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60" t="s">
        <v>115</v>
      </c>
      <c r="D86" s="261"/>
      <c r="E86" s="261"/>
      <c r="F86" s="261"/>
      <c r="G86" s="261"/>
      <c r="H86" s="113"/>
      <c r="I86" s="113"/>
      <c r="J86" s="113"/>
      <c r="K86" s="113"/>
      <c r="L86" s="113"/>
      <c r="M86" s="113"/>
      <c r="N86" s="260" t="s">
        <v>116</v>
      </c>
      <c r="O86" s="261"/>
      <c r="P86" s="261"/>
      <c r="Q86" s="261"/>
      <c r="R86" s="36"/>
    </row>
    <row r="87" spans="2:18" s="1" customFormat="1" ht="10.3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1">
        <f>N137</f>
        <v>0</v>
      </c>
      <c r="O88" s="256"/>
      <c r="P88" s="256"/>
      <c r="Q88" s="256"/>
      <c r="R88" s="36"/>
      <c r="AU88" s="17" t="s">
        <v>118</v>
      </c>
    </row>
    <row r="89" spans="2:18" s="6" customFormat="1" ht="25" customHeight="1">
      <c r="B89" s="122"/>
      <c r="C89" s="123"/>
      <c r="D89" s="124" t="s">
        <v>368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29">
        <f>N138</f>
        <v>0</v>
      </c>
      <c r="O89" s="258"/>
      <c r="P89" s="258"/>
      <c r="Q89" s="258"/>
      <c r="R89" s="125"/>
    </row>
    <row r="90" spans="2:18" s="7" customFormat="1" ht="19.95" customHeight="1">
      <c r="B90" s="126"/>
      <c r="C90" s="127"/>
      <c r="D90" s="101" t="s">
        <v>369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1">
        <f>N139</f>
        <v>0</v>
      </c>
      <c r="O90" s="259"/>
      <c r="P90" s="259"/>
      <c r="Q90" s="259"/>
      <c r="R90" s="128"/>
    </row>
    <row r="91" spans="2:18" s="6" customFormat="1" ht="25" customHeight="1">
      <c r="B91" s="122"/>
      <c r="C91" s="123"/>
      <c r="D91" s="124" t="s">
        <v>119</v>
      </c>
      <c r="E91" s="123"/>
      <c r="F91" s="123"/>
      <c r="G91" s="123"/>
      <c r="H91" s="123"/>
      <c r="I91" s="123"/>
      <c r="J91" s="123"/>
      <c r="K91" s="123"/>
      <c r="L91" s="123"/>
      <c r="M91" s="123"/>
      <c r="N91" s="229">
        <f>N143</f>
        <v>0</v>
      </c>
      <c r="O91" s="258"/>
      <c r="P91" s="258"/>
      <c r="Q91" s="258"/>
      <c r="R91" s="125"/>
    </row>
    <row r="92" spans="2:18" s="7" customFormat="1" ht="19.95" customHeight="1">
      <c r="B92" s="126"/>
      <c r="C92" s="127"/>
      <c r="D92" s="101" t="s">
        <v>370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1">
        <f>N144</f>
        <v>0</v>
      </c>
      <c r="O92" s="259"/>
      <c r="P92" s="259"/>
      <c r="Q92" s="259"/>
      <c r="R92" s="128"/>
    </row>
    <row r="93" spans="2:18" s="7" customFormat="1" ht="14.9" customHeight="1">
      <c r="B93" s="126"/>
      <c r="C93" s="127"/>
      <c r="D93" s="101" t="s">
        <v>371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81">
        <f>N165</f>
        <v>0</v>
      </c>
      <c r="O93" s="259"/>
      <c r="P93" s="259"/>
      <c r="Q93" s="259"/>
      <c r="R93" s="128"/>
    </row>
    <row r="94" spans="2:18" s="7" customFormat="1" ht="15" customHeight="1">
      <c r="B94" s="126"/>
      <c r="C94" s="127"/>
      <c r="D94" s="101" t="s">
        <v>372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81">
        <f>N171</f>
        <v>0</v>
      </c>
      <c r="O94" s="259"/>
      <c r="P94" s="259"/>
      <c r="Q94" s="259"/>
      <c r="R94" s="128"/>
    </row>
    <row r="95" spans="2:18" s="7" customFormat="1" ht="15" customHeight="1">
      <c r="B95" s="126"/>
      <c r="C95" s="127"/>
      <c r="D95" s="101" t="s">
        <v>373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81">
        <f>N178</f>
        <v>0</v>
      </c>
      <c r="O95" s="259"/>
      <c r="P95" s="259"/>
      <c r="Q95" s="259"/>
      <c r="R95" s="128"/>
    </row>
    <row r="96" spans="2:18" s="7" customFormat="1" ht="15" customHeight="1">
      <c r="B96" s="126"/>
      <c r="C96" s="127"/>
      <c r="D96" s="101" t="s">
        <v>374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81">
        <f>N216</f>
        <v>0</v>
      </c>
      <c r="O96" s="259"/>
      <c r="P96" s="259"/>
      <c r="Q96" s="259"/>
      <c r="R96" s="128"/>
    </row>
    <row r="97" spans="2:18" s="7" customFormat="1" ht="15" customHeight="1">
      <c r="B97" s="126"/>
      <c r="C97" s="127"/>
      <c r="D97" s="101" t="s">
        <v>375</v>
      </c>
      <c r="E97" s="127"/>
      <c r="F97" s="127"/>
      <c r="G97" s="127"/>
      <c r="H97" s="127"/>
      <c r="I97" s="127"/>
      <c r="J97" s="127"/>
      <c r="K97" s="127"/>
      <c r="L97" s="127"/>
      <c r="M97" s="127"/>
      <c r="N97" s="181">
        <f>N223</f>
        <v>0</v>
      </c>
      <c r="O97" s="259"/>
      <c r="P97" s="259"/>
      <c r="Q97" s="259"/>
      <c r="R97" s="128"/>
    </row>
    <row r="98" spans="2:18" s="7" customFormat="1" ht="15" customHeight="1">
      <c r="B98" s="126"/>
      <c r="C98" s="127"/>
      <c r="D98" s="101" t="s">
        <v>376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81">
        <f>N229</f>
        <v>0</v>
      </c>
      <c r="O98" s="259"/>
      <c r="P98" s="259"/>
      <c r="Q98" s="259"/>
      <c r="R98" s="128"/>
    </row>
    <row r="99" spans="2:18" s="7" customFormat="1" ht="15" customHeight="1">
      <c r="B99" s="126"/>
      <c r="C99" s="127"/>
      <c r="D99" s="101" t="s">
        <v>377</v>
      </c>
      <c r="E99" s="127"/>
      <c r="F99" s="127"/>
      <c r="G99" s="127"/>
      <c r="H99" s="127"/>
      <c r="I99" s="127"/>
      <c r="J99" s="127"/>
      <c r="K99" s="127"/>
      <c r="L99" s="127"/>
      <c r="M99" s="127"/>
      <c r="N99" s="181">
        <f>N257</f>
        <v>0</v>
      </c>
      <c r="O99" s="259"/>
      <c r="P99" s="259"/>
      <c r="Q99" s="259"/>
      <c r="R99" s="128"/>
    </row>
    <row r="100" spans="2:18" s="7" customFormat="1" ht="15" customHeight="1">
      <c r="B100" s="126"/>
      <c r="C100" s="127"/>
      <c r="D100" s="101" t="s">
        <v>378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181">
        <f>N296</f>
        <v>0</v>
      </c>
      <c r="O100" s="259"/>
      <c r="P100" s="259"/>
      <c r="Q100" s="259"/>
      <c r="R100" s="128"/>
    </row>
    <row r="101" spans="2:18" s="7" customFormat="1" ht="15" customHeight="1">
      <c r="B101" s="126"/>
      <c r="C101" s="127"/>
      <c r="D101" s="101" t="s">
        <v>379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181">
        <f>N319</f>
        <v>0</v>
      </c>
      <c r="O101" s="259"/>
      <c r="P101" s="259"/>
      <c r="Q101" s="259"/>
      <c r="R101" s="128"/>
    </row>
    <row r="102" spans="2:18" s="7" customFormat="1" ht="15" customHeight="1">
      <c r="B102" s="126"/>
      <c r="C102" s="127"/>
      <c r="D102" s="101" t="s">
        <v>380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181">
        <f>N367</f>
        <v>0</v>
      </c>
      <c r="O102" s="259"/>
      <c r="P102" s="259"/>
      <c r="Q102" s="259"/>
      <c r="R102" s="128"/>
    </row>
    <row r="103" spans="2:18" s="7" customFormat="1" ht="15" customHeight="1">
      <c r="B103" s="126"/>
      <c r="C103" s="127"/>
      <c r="D103" s="101" t="s">
        <v>121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181">
        <f>N376</f>
        <v>0</v>
      </c>
      <c r="O103" s="259"/>
      <c r="P103" s="259"/>
      <c r="Q103" s="259"/>
      <c r="R103" s="128"/>
    </row>
    <row r="104" spans="2:18" s="7" customFormat="1" ht="15" customHeight="1">
      <c r="B104" s="126"/>
      <c r="C104" s="127"/>
      <c r="D104" s="101" t="s">
        <v>381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181">
        <f>N382</f>
        <v>0</v>
      </c>
      <c r="O104" s="259"/>
      <c r="P104" s="259"/>
      <c r="Q104" s="259"/>
      <c r="R104" s="128"/>
    </row>
    <row r="105" spans="2:18" s="6" customFormat="1" ht="25" customHeight="1">
      <c r="B105" s="122"/>
      <c r="C105" s="123"/>
      <c r="D105" s="124" t="s">
        <v>382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229">
        <f>N389</f>
        <v>0</v>
      </c>
      <c r="O105" s="258"/>
      <c r="P105" s="258"/>
      <c r="Q105" s="258"/>
      <c r="R105" s="125"/>
    </row>
    <row r="106" spans="2:18" s="7" customFormat="1" ht="19.95" customHeight="1">
      <c r="B106" s="126"/>
      <c r="C106" s="127"/>
      <c r="D106" s="101" t="s">
        <v>383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181">
        <f>N390</f>
        <v>0</v>
      </c>
      <c r="O106" s="259"/>
      <c r="P106" s="259"/>
      <c r="Q106" s="259"/>
      <c r="R106" s="128"/>
    </row>
    <row r="107" spans="2:18" s="6" customFormat="1" ht="25" customHeight="1">
      <c r="B107" s="122"/>
      <c r="C107" s="123"/>
      <c r="D107" s="124" t="s">
        <v>124</v>
      </c>
      <c r="E107" s="123"/>
      <c r="F107" s="123"/>
      <c r="G107" s="123"/>
      <c r="H107" s="123"/>
      <c r="I107" s="123"/>
      <c r="J107" s="123"/>
      <c r="K107" s="123"/>
      <c r="L107" s="123"/>
      <c r="M107" s="123"/>
      <c r="N107" s="229">
        <f>N408</f>
        <v>0</v>
      </c>
      <c r="O107" s="258"/>
      <c r="P107" s="258"/>
      <c r="Q107" s="258"/>
      <c r="R107" s="125"/>
    </row>
    <row r="108" spans="2:18" s="6" customFormat="1" ht="25" customHeight="1">
      <c r="B108" s="122"/>
      <c r="C108" s="123"/>
      <c r="D108" s="124" t="s">
        <v>125</v>
      </c>
      <c r="E108" s="123"/>
      <c r="F108" s="123"/>
      <c r="G108" s="123"/>
      <c r="H108" s="123"/>
      <c r="I108" s="123"/>
      <c r="J108" s="123"/>
      <c r="K108" s="123"/>
      <c r="L108" s="123"/>
      <c r="M108" s="123"/>
      <c r="N108" s="229">
        <f>N417</f>
        <v>0</v>
      </c>
      <c r="O108" s="258"/>
      <c r="P108" s="258"/>
      <c r="Q108" s="258"/>
      <c r="R108" s="125"/>
    </row>
    <row r="109" spans="2:18" s="7" customFormat="1" ht="19.95" customHeight="1">
      <c r="B109" s="126"/>
      <c r="C109" s="127"/>
      <c r="D109" s="101" t="s">
        <v>126</v>
      </c>
      <c r="E109" s="127"/>
      <c r="F109" s="127"/>
      <c r="G109" s="127"/>
      <c r="H109" s="127"/>
      <c r="I109" s="127"/>
      <c r="J109" s="127"/>
      <c r="K109" s="127"/>
      <c r="L109" s="127"/>
      <c r="M109" s="127"/>
      <c r="N109" s="181">
        <f>N418</f>
        <v>0</v>
      </c>
      <c r="O109" s="259"/>
      <c r="P109" s="259"/>
      <c r="Q109" s="259"/>
      <c r="R109" s="128"/>
    </row>
    <row r="110" spans="2:18" s="6" customFormat="1" ht="21.75" customHeight="1">
      <c r="B110" s="122"/>
      <c r="C110" s="123"/>
      <c r="D110" s="124" t="s">
        <v>127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228">
        <f>N421</f>
        <v>0</v>
      </c>
      <c r="O110" s="258"/>
      <c r="P110" s="258"/>
      <c r="Q110" s="258"/>
      <c r="R110" s="125"/>
    </row>
    <row r="111" spans="2:18" s="1" customFormat="1" ht="14.1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9.85" customHeight="1">
      <c r="B112" s="34"/>
      <c r="C112" s="121" t="s">
        <v>128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56">
        <f>ROUND(N113+N114+N115+N116+N117+N118,2)</f>
        <v>0</v>
      </c>
      <c r="O112" s="257"/>
      <c r="P112" s="257"/>
      <c r="Q112" s="257"/>
      <c r="R112" s="36"/>
      <c r="T112" s="129"/>
      <c r="U112" s="130" t="s">
        <v>45</v>
      </c>
    </row>
    <row r="113" spans="2:65" s="1" customFormat="1" ht="18" customHeight="1">
      <c r="B113" s="131"/>
      <c r="C113" s="132"/>
      <c r="D113" s="196" t="s">
        <v>129</v>
      </c>
      <c r="E113" s="250"/>
      <c r="F113" s="250"/>
      <c r="G113" s="250"/>
      <c r="H113" s="250"/>
      <c r="I113" s="132"/>
      <c r="J113" s="132"/>
      <c r="K113" s="132"/>
      <c r="L113" s="132"/>
      <c r="M113" s="132"/>
      <c r="N113" s="180">
        <f>ROUND(N88*T113,2)</f>
        <v>0</v>
      </c>
      <c r="O113" s="251"/>
      <c r="P113" s="251"/>
      <c r="Q113" s="251"/>
      <c r="R113" s="134"/>
      <c r="S113" s="132"/>
      <c r="T113" s="135"/>
      <c r="U113" s="136" t="s">
        <v>46</v>
      </c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8" t="s">
        <v>130</v>
      </c>
      <c r="AZ113" s="137"/>
      <c r="BA113" s="137"/>
      <c r="BB113" s="137"/>
      <c r="BC113" s="137"/>
      <c r="BD113" s="137"/>
      <c r="BE113" s="139">
        <f aca="true" t="shared" si="0" ref="BE113:BE118">IF(U113="základní",N113,0)</f>
        <v>0</v>
      </c>
      <c r="BF113" s="139">
        <f aca="true" t="shared" si="1" ref="BF113:BF118">IF(U113="snížená",N113,0)</f>
        <v>0</v>
      </c>
      <c r="BG113" s="139">
        <f aca="true" t="shared" si="2" ref="BG113:BG118">IF(U113="zákl. přenesená",N113,0)</f>
        <v>0</v>
      </c>
      <c r="BH113" s="139">
        <f aca="true" t="shared" si="3" ref="BH113:BH118">IF(U113="sníž. přenesená",N113,0)</f>
        <v>0</v>
      </c>
      <c r="BI113" s="139">
        <f aca="true" t="shared" si="4" ref="BI113:BI118">IF(U113="nulová",N113,0)</f>
        <v>0</v>
      </c>
      <c r="BJ113" s="138" t="s">
        <v>89</v>
      </c>
      <c r="BK113" s="137"/>
      <c r="BL113" s="137"/>
      <c r="BM113" s="137"/>
    </row>
    <row r="114" spans="2:65" s="1" customFormat="1" ht="18" customHeight="1">
      <c r="B114" s="131"/>
      <c r="C114" s="132"/>
      <c r="D114" s="196" t="s">
        <v>131</v>
      </c>
      <c r="E114" s="250"/>
      <c r="F114" s="250"/>
      <c r="G114" s="250"/>
      <c r="H114" s="250"/>
      <c r="I114" s="132"/>
      <c r="J114" s="132"/>
      <c r="K114" s="132"/>
      <c r="L114" s="132"/>
      <c r="M114" s="132"/>
      <c r="N114" s="180">
        <f>ROUND(N88*T114,2)</f>
        <v>0</v>
      </c>
      <c r="O114" s="251"/>
      <c r="P114" s="251"/>
      <c r="Q114" s="251"/>
      <c r="R114" s="134"/>
      <c r="S114" s="132"/>
      <c r="T114" s="135"/>
      <c r="U114" s="136" t="s">
        <v>46</v>
      </c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8" t="s">
        <v>130</v>
      </c>
      <c r="AZ114" s="137"/>
      <c r="BA114" s="137"/>
      <c r="BB114" s="137"/>
      <c r="BC114" s="137"/>
      <c r="BD114" s="137"/>
      <c r="BE114" s="139">
        <f t="shared" si="0"/>
        <v>0</v>
      </c>
      <c r="BF114" s="139">
        <f t="shared" si="1"/>
        <v>0</v>
      </c>
      <c r="BG114" s="139">
        <f t="shared" si="2"/>
        <v>0</v>
      </c>
      <c r="BH114" s="139">
        <f t="shared" si="3"/>
        <v>0</v>
      </c>
      <c r="BI114" s="139">
        <f t="shared" si="4"/>
        <v>0</v>
      </c>
      <c r="BJ114" s="138" t="s">
        <v>89</v>
      </c>
      <c r="BK114" s="137"/>
      <c r="BL114" s="137"/>
      <c r="BM114" s="137"/>
    </row>
    <row r="115" spans="2:65" s="1" customFormat="1" ht="18" customHeight="1">
      <c r="B115" s="131"/>
      <c r="C115" s="132"/>
      <c r="D115" s="196" t="s">
        <v>132</v>
      </c>
      <c r="E115" s="250"/>
      <c r="F115" s="250"/>
      <c r="G115" s="250"/>
      <c r="H115" s="250"/>
      <c r="I115" s="132"/>
      <c r="J115" s="132"/>
      <c r="K115" s="132"/>
      <c r="L115" s="132"/>
      <c r="M115" s="132"/>
      <c r="N115" s="180">
        <f>ROUND(N88*T115,2)</f>
        <v>0</v>
      </c>
      <c r="O115" s="251"/>
      <c r="P115" s="251"/>
      <c r="Q115" s="251"/>
      <c r="R115" s="134"/>
      <c r="S115" s="132"/>
      <c r="T115" s="135"/>
      <c r="U115" s="136" t="s">
        <v>46</v>
      </c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8" t="s">
        <v>130</v>
      </c>
      <c r="AZ115" s="137"/>
      <c r="BA115" s="137"/>
      <c r="BB115" s="137"/>
      <c r="BC115" s="137"/>
      <c r="BD115" s="137"/>
      <c r="BE115" s="139">
        <f t="shared" si="0"/>
        <v>0</v>
      </c>
      <c r="BF115" s="139">
        <f t="shared" si="1"/>
        <v>0</v>
      </c>
      <c r="BG115" s="139">
        <f t="shared" si="2"/>
        <v>0</v>
      </c>
      <c r="BH115" s="139">
        <f t="shared" si="3"/>
        <v>0</v>
      </c>
      <c r="BI115" s="139">
        <f t="shared" si="4"/>
        <v>0</v>
      </c>
      <c r="BJ115" s="138" t="s">
        <v>89</v>
      </c>
      <c r="BK115" s="137"/>
      <c r="BL115" s="137"/>
      <c r="BM115" s="137"/>
    </row>
    <row r="116" spans="2:65" s="1" customFormat="1" ht="18" customHeight="1">
      <c r="B116" s="131"/>
      <c r="C116" s="132"/>
      <c r="D116" s="196" t="s">
        <v>133</v>
      </c>
      <c r="E116" s="250"/>
      <c r="F116" s="250"/>
      <c r="G116" s="250"/>
      <c r="H116" s="250"/>
      <c r="I116" s="132"/>
      <c r="J116" s="132"/>
      <c r="K116" s="132"/>
      <c r="L116" s="132"/>
      <c r="M116" s="132"/>
      <c r="N116" s="180">
        <f>ROUND(N88*T116,2)</f>
        <v>0</v>
      </c>
      <c r="O116" s="251"/>
      <c r="P116" s="251"/>
      <c r="Q116" s="251"/>
      <c r="R116" s="134"/>
      <c r="S116" s="132"/>
      <c r="T116" s="135"/>
      <c r="U116" s="136" t="s">
        <v>46</v>
      </c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8" t="s">
        <v>130</v>
      </c>
      <c r="AZ116" s="137"/>
      <c r="BA116" s="137"/>
      <c r="BB116" s="137"/>
      <c r="BC116" s="137"/>
      <c r="BD116" s="137"/>
      <c r="BE116" s="139">
        <f t="shared" si="0"/>
        <v>0</v>
      </c>
      <c r="BF116" s="139">
        <f t="shared" si="1"/>
        <v>0</v>
      </c>
      <c r="BG116" s="139">
        <f t="shared" si="2"/>
        <v>0</v>
      </c>
      <c r="BH116" s="139">
        <f t="shared" si="3"/>
        <v>0</v>
      </c>
      <c r="BI116" s="139">
        <f t="shared" si="4"/>
        <v>0</v>
      </c>
      <c r="BJ116" s="138" t="s">
        <v>89</v>
      </c>
      <c r="BK116" s="137"/>
      <c r="BL116" s="137"/>
      <c r="BM116" s="137"/>
    </row>
    <row r="117" spans="2:65" s="1" customFormat="1" ht="18" customHeight="1">
      <c r="B117" s="131"/>
      <c r="C117" s="132"/>
      <c r="D117" s="196" t="s">
        <v>134</v>
      </c>
      <c r="E117" s="250"/>
      <c r="F117" s="250"/>
      <c r="G117" s="250"/>
      <c r="H117" s="250"/>
      <c r="I117" s="132"/>
      <c r="J117" s="132"/>
      <c r="K117" s="132"/>
      <c r="L117" s="132"/>
      <c r="M117" s="132"/>
      <c r="N117" s="180">
        <f>ROUND(N88*T117,2)</f>
        <v>0</v>
      </c>
      <c r="O117" s="251"/>
      <c r="P117" s="251"/>
      <c r="Q117" s="251"/>
      <c r="R117" s="134"/>
      <c r="S117" s="132"/>
      <c r="T117" s="135"/>
      <c r="U117" s="136" t="s">
        <v>46</v>
      </c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8" t="s">
        <v>130</v>
      </c>
      <c r="AZ117" s="137"/>
      <c r="BA117" s="137"/>
      <c r="BB117" s="137"/>
      <c r="BC117" s="137"/>
      <c r="BD117" s="137"/>
      <c r="BE117" s="139">
        <f t="shared" si="0"/>
        <v>0</v>
      </c>
      <c r="BF117" s="139">
        <f t="shared" si="1"/>
        <v>0</v>
      </c>
      <c r="BG117" s="139">
        <f t="shared" si="2"/>
        <v>0</v>
      </c>
      <c r="BH117" s="139">
        <f t="shared" si="3"/>
        <v>0</v>
      </c>
      <c r="BI117" s="139">
        <f t="shared" si="4"/>
        <v>0</v>
      </c>
      <c r="BJ117" s="138" t="s">
        <v>89</v>
      </c>
      <c r="BK117" s="137"/>
      <c r="BL117" s="137"/>
      <c r="BM117" s="137"/>
    </row>
    <row r="118" spans="2:65" s="1" customFormat="1" ht="18" customHeight="1">
      <c r="B118" s="131"/>
      <c r="C118" s="132"/>
      <c r="D118" s="133" t="s">
        <v>135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80">
        <f>ROUND(N88*T118,2)</f>
        <v>0</v>
      </c>
      <c r="O118" s="251"/>
      <c r="P118" s="251"/>
      <c r="Q118" s="251"/>
      <c r="R118" s="134"/>
      <c r="S118" s="132"/>
      <c r="T118" s="140"/>
      <c r="U118" s="141" t="s">
        <v>46</v>
      </c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8" t="s">
        <v>136</v>
      </c>
      <c r="AZ118" s="137"/>
      <c r="BA118" s="137"/>
      <c r="BB118" s="137"/>
      <c r="BC118" s="137"/>
      <c r="BD118" s="137"/>
      <c r="BE118" s="139">
        <f t="shared" si="0"/>
        <v>0</v>
      </c>
      <c r="BF118" s="139">
        <f t="shared" si="1"/>
        <v>0</v>
      </c>
      <c r="BG118" s="139">
        <f t="shared" si="2"/>
        <v>0</v>
      </c>
      <c r="BH118" s="139">
        <f t="shared" si="3"/>
        <v>0</v>
      </c>
      <c r="BI118" s="139">
        <f t="shared" si="4"/>
        <v>0</v>
      </c>
      <c r="BJ118" s="138" t="s">
        <v>89</v>
      </c>
      <c r="BK118" s="137"/>
      <c r="BL118" s="137"/>
      <c r="BM118" s="137"/>
    </row>
    <row r="119" spans="2:18" s="1" customFormat="1" ht="13.5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29.15" customHeight="1">
      <c r="B120" s="34"/>
      <c r="C120" s="112" t="s">
        <v>105</v>
      </c>
      <c r="D120" s="113"/>
      <c r="E120" s="113"/>
      <c r="F120" s="113"/>
      <c r="G120" s="113"/>
      <c r="H120" s="113"/>
      <c r="I120" s="113"/>
      <c r="J120" s="113"/>
      <c r="K120" s="113"/>
      <c r="L120" s="177">
        <f>ROUND(SUM(N88+N112),2)</f>
        <v>0</v>
      </c>
      <c r="M120" s="177"/>
      <c r="N120" s="177"/>
      <c r="O120" s="177"/>
      <c r="P120" s="177"/>
      <c r="Q120" s="177"/>
      <c r="R120" s="36"/>
    </row>
    <row r="121" spans="2:18" s="1" customFormat="1" ht="7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</row>
    <row r="125" spans="2:18" s="1" customFormat="1" ht="7" customHeight="1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3"/>
    </row>
    <row r="126" spans="2:18" s="1" customFormat="1" ht="37" customHeight="1">
      <c r="B126" s="34"/>
      <c r="C126" s="182" t="s">
        <v>1235</v>
      </c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36"/>
    </row>
    <row r="127" spans="2:18" s="1" customFormat="1" ht="7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30" customHeight="1">
      <c r="B128" s="34"/>
      <c r="C128" s="29" t="s">
        <v>19</v>
      </c>
      <c r="D128" s="35"/>
      <c r="E128" s="35"/>
      <c r="F128" s="253" t="str">
        <f>F6</f>
        <v>Rekonstrukce plynové kotelny 4. MŠ Blatenská Chomutov</v>
      </c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35"/>
      <c r="R128" s="36"/>
    </row>
    <row r="129" spans="2:18" s="1" customFormat="1" ht="37" customHeight="1">
      <c r="B129" s="34"/>
      <c r="C129" s="68" t="s">
        <v>112</v>
      </c>
      <c r="D129" s="35"/>
      <c r="E129" s="35"/>
      <c r="F129" s="184" t="str">
        <f>F7</f>
        <v>D.1.4.2 - Technika prostředí staveb - vytápění</v>
      </c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35"/>
      <c r="R129" s="36"/>
    </row>
    <row r="130" spans="2:18" s="1" customFormat="1" ht="7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18" s="1" customFormat="1" ht="18" customHeight="1">
      <c r="B131" s="34"/>
      <c r="C131" s="29" t="s">
        <v>23</v>
      </c>
      <c r="D131" s="35"/>
      <c r="E131" s="35"/>
      <c r="F131" s="27" t="str">
        <f>F9</f>
        <v>Chomutov</v>
      </c>
      <c r="G131" s="35"/>
      <c r="H131" s="35"/>
      <c r="I131" s="35"/>
      <c r="J131" s="35"/>
      <c r="K131" s="29" t="s">
        <v>25</v>
      </c>
      <c r="L131" s="35"/>
      <c r="M131" s="255" t="str">
        <f>IF(O9="","",O9)</f>
        <v>13. 5. 2021</v>
      </c>
      <c r="N131" s="255"/>
      <c r="O131" s="255"/>
      <c r="P131" s="255"/>
      <c r="Q131" s="35"/>
      <c r="R131" s="36"/>
    </row>
    <row r="132" spans="2:18" s="1" customFormat="1" ht="7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18" s="1" customFormat="1" ht="12">
      <c r="B133" s="34"/>
      <c r="C133" s="29" t="s">
        <v>27</v>
      </c>
      <c r="D133" s="35"/>
      <c r="E133" s="35"/>
      <c r="F133" s="27" t="str">
        <f>E12</f>
        <v>Statutární město Chomutov, Zborovská 4602</v>
      </c>
      <c r="G133" s="35"/>
      <c r="H133" s="35"/>
      <c r="I133" s="35"/>
      <c r="J133" s="35"/>
      <c r="K133" s="29" t="s">
        <v>35</v>
      </c>
      <c r="L133" s="35"/>
      <c r="M133" s="213" t="str">
        <f>E18</f>
        <v>Ing. Václav Remuta</v>
      </c>
      <c r="N133" s="213"/>
      <c r="O133" s="213"/>
      <c r="P133" s="213"/>
      <c r="Q133" s="213"/>
      <c r="R133" s="36"/>
    </row>
    <row r="134" spans="2:18" s="1" customFormat="1" ht="14.4" customHeight="1">
      <c r="B134" s="34"/>
      <c r="C134" s="29" t="s">
        <v>33</v>
      </c>
      <c r="D134" s="35"/>
      <c r="E134" s="35"/>
      <c r="F134" s="27" t="str">
        <f>IF(E15="","",E15)</f>
        <v>Vyplň údaj</v>
      </c>
      <c r="G134" s="35"/>
      <c r="H134" s="35"/>
      <c r="I134" s="35"/>
      <c r="J134" s="35"/>
      <c r="K134" s="29" t="s">
        <v>40</v>
      </c>
      <c r="L134" s="35"/>
      <c r="M134" s="213" t="str">
        <f>E21</f>
        <v>Ing. Václav Remuta</v>
      </c>
      <c r="N134" s="213"/>
      <c r="O134" s="213"/>
      <c r="P134" s="213"/>
      <c r="Q134" s="213"/>
      <c r="R134" s="36"/>
    </row>
    <row r="135" spans="2:18" s="1" customFormat="1" ht="10.3" customHeight="1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/>
    </row>
    <row r="136" spans="2:27" s="8" customFormat="1" ht="29.25" customHeight="1">
      <c r="B136" s="142"/>
      <c r="C136" s="143" t="s">
        <v>137</v>
      </c>
      <c r="D136" s="144" t="s">
        <v>138</v>
      </c>
      <c r="E136" s="144" t="s">
        <v>63</v>
      </c>
      <c r="F136" s="247" t="s">
        <v>139</v>
      </c>
      <c r="G136" s="247"/>
      <c r="H136" s="247"/>
      <c r="I136" s="247"/>
      <c r="J136" s="144" t="s">
        <v>140</v>
      </c>
      <c r="K136" s="144" t="s">
        <v>141</v>
      </c>
      <c r="L136" s="248" t="s">
        <v>142</v>
      </c>
      <c r="M136" s="248"/>
      <c r="N136" s="247" t="s">
        <v>116</v>
      </c>
      <c r="O136" s="247"/>
      <c r="P136" s="247"/>
      <c r="Q136" s="249"/>
      <c r="R136" s="145"/>
      <c r="T136" s="75" t="s">
        <v>143</v>
      </c>
      <c r="U136" s="76" t="s">
        <v>45</v>
      </c>
      <c r="V136" s="76" t="s">
        <v>144</v>
      </c>
      <c r="W136" s="76" t="s">
        <v>145</v>
      </c>
      <c r="X136" s="76" t="s">
        <v>146</v>
      </c>
      <c r="Y136" s="76" t="s">
        <v>147</v>
      </c>
      <c r="Z136" s="76" t="s">
        <v>148</v>
      </c>
      <c r="AA136" s="77" t="s">
        <v>149</v>
      </c>
    </row>
    <row r="137" spans="2:63" s="1" customFormat="1" ht="29.25" customHeight="1">
      <c r="B137" s="34"/>
      <c r="C137" s="79" t="s">
        <v>114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226">
        <f>BK137</f>
        <v>0</v>
      </c>
      <c r="O137" s="227"/>
      <c r="P137" s="227"/>
      <c r="Q137" s="227"/>
      <c r="R137" s="36"/>
      <c r="T137" s="78"/>
      <c r="U137" s="50"/>
      <c r="V137" s="50"/>
      <c r="W137" s="146">
        <f>W138+W143+W389+W408+W417+W421</f>
        <v>0</v>
      </c>
      <c r="X137" s="50"/>
      <c r="Y137" s="146">
        <f>Y138+Y143+Y389+Y408+Y417+Y421</f>
        <v>1.2383779499999998</v>
      </c>
      <c r="Z137" s="50"/>
      <c r="AA137" s="147">
        <f>AA138+AA143+AA389+AA408+AA417+AA421</f>
        <v>3.08237</v>
      </c>
      <c r="AT137" s="17" t="s">
        <v>80</v>
      </c>
      <c r="AU137" s="17" t="s">
        <v>118</v>
      </c>
      <c r="BK137" s="148">
        <f>BK138+BK143+BK389+BK408+BK417+BK421</f>
        <v>0</v>
      </c>
    </row>
    <row r="138" spans="2:63" s="9" customFormat="1" ht="37.4" customHeight="1">
      <c r="B138" s="149"/>
      <c r="C138" s="150"/>
      <c r="D138" s="151" t="s">
        <v>368</v>
      </c>
      <c r="E138" s="151"/>
      <c r="F138" s="151"/>
      <c r="G138" s="151"/>
      <c r="H138" s="151"/>
      <c r="I138" s="151"/>
      <c r="J138" s="151"/>
      <c r="K138" s="151"/>
      <c r="L138" s="151"/>
      <c r="M138" s="151"/>
      <c r="N138" s="228">
        <f>BK138</f>
        <v>0</v>
      </c>
      <c r="O138" s="229"/>
      <c r="P138" s="229"/>
      <c r="Q138" s="229"/>
      <c r="R138" s="152"/>
      <c r="T138" s="153"/>
      <c r="U138" s="150"/>
      <c r="V138" s="150"/>
      <c r="W138" s="154">
        <f>W139</f>
        <v>0</v>
      </c>
      <c r="X138" s="150"/>
      <c r="Y138" s="154">
        <f>Y139</f>
        <v>0.0091728</v>
      </c>
      <c r="Z138" s="150"/>
      <c r="AA138" s="155">
        <f>AA139</f>
        <v>0</v>
      </c>
      <c r="AR138" s="156" t="s">
        <v>89</v>
      </c>
      <c r="AT138" s="157" t="s">
        <v>80</v>
      </c>
      <c r="AU138" s="157" t="s">
        <v>81</v>
      </c>
      <c r="AY138" s="156" t="s">
        <v>150</v>
      </c>
      <c r="BK138" s="158">
        <f>BK139</f>
        <v>0</v>
      </c>
    </row>
    <row r="139" spans="2:63" s="9" customFormat="1" ht="19.95" customHeight="1">
      <c r="B139" s="149"/>
      <c r="C139" s="150"/>
      <c r="D139" s="159" t="s">
        <v>369</v>
      </c>
      <c r="E139" s="159"/>
      <c r="F139" s="159"/>
      <c r="G139" s="159"/>
      <c r="H139" s="159"/>
      <c r="I139" s="159"/>
      <c r="J139" s="159"/>
      <c r="K139" s="159"/>
      <c r="L139" s="159"/>
      <c r="M139" s="159"/>
      <c r="N139" s="230">
        <f>BK139</f>
        <v>0</v>
      </c>
      <c r="O139" s="231"/>
      <c r="P139" s="231"/>
      <c r="Q139" s="231"/>
      <c r="R139" s="152"/>
      <c r="T139" s="153"/>
      <c r="U139" s="150"/>
      <c r="V139" s="150"/>
      <c r="W139" s="154">
        <f>SUM(W140:W142)</f>
        <v>0</v>
      </c>
      <c r="X139" s="150"/>
      <c r="Y139" s="154">
        <f>SUM(Y140:Y142)</f>
        <v>0.0091728</v>
      </c>
      <c r="Z139" s="150"/>
      <c r="AA139" s="155">
        <f>SUM(AA140:AA142)</f>
        <v>0</v>
      </c>
      <c r="AR139" s="156" t="s">
        <v>89</v>
      </c>
      <c r="AT139" s="157" t="s">
        <v>80</v>
      </c>
      <c r="AU139" s="157" t="s">
        <v>89</v>
      </c>
      <c r="AY139" s="156" t="s">
        <v>150</v>
      </c>
      <c r="BK139" s="158">
        <f>SUM(BK140:BK142)</f>
        <v>0</v>
      </c>
    </row>
    <row r="140" spans="2:65" s="1" customFormat="1" ht="31.5" customHeight="1">
      <c r="B140" s="131"/>
      <c r="C140" s="160" t="s">
        <v>89</v>
      </c>
      <c r="D140" s="160" t="s">
        <v>151</v>
      </c>
      <c r="E140" s="161" t="s">
        <v>384</v>
      </c>
      <c r="F140" s="242" t="s">
        <v>385</v>
      </c>
      <c r="G140" s="242"/>
      <c r="H140" s="242"/>
      <c r="I140" s="242"/>
      <c r="J140" s="162" t="s">
        <v>386</v>
      </c>
      <c r="K140" s="163">
        <v>0.4</v>
      </c>
      <c r="L140" s="224">
        <v>0</v>
      </c>
      <c r="M140" s="224"/>
      <c r="N140" s="243">
        <f>ROUND(L140*K140,2)</f>
        <v>0</v>
      </c>
      <c r="O140" s="243"/>
      <c r="P140" s="243"/>
      <c r="Q140" s="243"/>
      <c r="R140" s="134"/>
      <c r="T140" s="164" t="s">
        <v>5</v>
      </c>
      <c r="U140" s="43" t="s">
        <v>46</v>
      </c>
      <c r="V140" s="35"/>
      <c r="W140" s="165">
        <f>V140*K140</f>
        <v>0</v>
      </c>
      <c r="X140" s="165">
        <v>0.01575</v>
      </c>
      <c r="Y140" s="165">
        <f>X140*K140</f>
        <v>0.0063</v>
      </c>
      <c r="Z140" s="165">
        <v>0</v>
      </c>
      <c r="AA140" s="166">
        <f>Z140*K140</f>
        <v>0</v>
      </c>
      <c r="AR140" s="17" t="s">
        <v>164</v>
      </c>
      <c r="AT140" s="17" t="s">
        <v>151</v>
      </c>
      <c r="AU140" s="17" t="s">
        <v>111</v>
      </c>
      <c r="AY140" s="17" t="s">
        <v>150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7" t="s">
        <v>89</v>
      </c>
      <c r="BK140" s="105">
        <f>ROUND(L140*K140,2)</f>
        <v>0</v>
      </c>
      <c r="BL140" s="17" t="s">
        <v>164</v>
      </c>
      <c r="BM140" s="17" t="s">
        <v>387</v>
      </c>
    </row>
    <row r="141" spans="2:65" s="1" customFormat="1" ht="31.5" customHeight="1">
      <c r="B141" s="131"/>
      <c r="C141" s="160" t="s">
        <v>111</v>
      </c>
      <c r="D141" s="160" t="s">
        <v>151</v>
      </c>
      <c r="E141" s="161" t="s">
        <v>388</v>
      </c>
      <c r="F141" s="242" t="s">
        <v>389</v>
      </c>
      <c r="G141" s="242"/>
      <c r="H141" s="242"/>
      <c r="I141" s="242"/>
      <c r="J141" s="162" t="s">
        <v>386</v>
      </c>
      <c r="K141" s="163">
        <v>71.82</v>
      </c>
      <c r="L141" s="224">
        <v>0</v>
      </c>
      <c r="M141" s="224"/>
      <c r="N141" s="243">
        <f>ROUND(L141*K141,2)</f>
        <v>0</v>
      </c>
      <c r="O141" s="243"/>
      <c r="P141" s="243"/>
      <c r="Q141" s="243"/>
      <c r="R141" s="134"/>
      <c r="T141" s="164" t="s">
        <v>5</v>
      </c>
      <c r="U141" s="43" t="s">
        <v>46</v>
      </c>
      <c r="V141" s="35"/>
      <c r="W141" s="165">
        <f>V141*K141</f>
        <v>0</v>
      </c>
      <c r="X141" s="165">
        <v>4E-05</v>
      </c>
      <c r="Y141" s="165">
        <f>X141*K141</f>
        <v>0.0028728</v>
      </c>
      <c r="Z141" s="165">
        <v>0</v>
      </c>
      <c r="AA141" s="166">
        <f>Z141*K141</f>
        <v>0</v>
      </c>
      <c r="AR141" s="17" t="s">
        <v>164</v>
      </c>
      <c r="AT141" s="17" t="s">
        <v>151</v>
      </c>
      <c r="AU141" s="17" t="s">
        <v>111</v>
      </c>
      <c r="AY141" s="17" t="s">
        <v>150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7" t="s">
        <v>89</v>
      </c>
      <c r="BK141" s="105">
        <f>ROUND(L141*K141,2)</f>
        <v>0</v>
      </c>
      <c r="BL141" s="17" t="s">
        <v>164</v>
      </c>
      <c r="BM141" s="17" t="s">
        <v>390</v>
      </c>
    </row>
    <row r="142" spans="2:47" s="1" customFormat="1" ht="42" customHeight="1">
      <c r="B142" s="34"/>
      <c r="C142" s="35"/>
      <c r="D142" s="35"/>
      <c r="E142" s="35"/>
      <c r="F142" s="240" t="s">
        <v>391</v>
      </c>
      <c r="G142" s="241"/>
      <c r="H142" s="241"/>
      <c r="I142" s="241"/>
      <c r="J142" s="35"/>
      <c r="K142" s="35"/>
      <c r="L142" s="35"/>
      <c r="M142" s="35"/>
      <c r="N142" s="35"/>
      <c r="O142" s="35"/>
      <c r="P142" s="35"/>
      <c r="Q142" s="35"/>
      <c r="R142" s="36"/>
      <c r="T142" s="171"/>
      <c r="U142" s="35"/>
      <c r="V142" s="35"/>
      <c r="W142" s="35"/>
      <c r="X142" s="35"/>
      <c r="Y142" s="35"/>
      <c r="Z142" s="35"/>
      <c r="AA142" s="73"/>
      <c r="AT142" s="17" t="s">
        <v>329</v>
      </c>
      <c r="AU142" s="17" t="s">
        <v>111</v>
      </c>
    </row>
    <row r="143" spans="2:63" s="9" customFormat="1" ht="37.4" customHeight="1">
      <c r="B143" s="149"/>
      <c r="C143" s="150"/>
      <c r="D143" s="151" t="s">
        <v>119</v>
      </c>
      <c r="E143" s="151"/>
      <c r="F143" s="151"/>
      <c r="G143" s="151"/>
      <c r="H143" s="151"/>
      <c r="I143" s="151"/>
      <c r="J143" s="151"/>
      <c r="K143" s="151"/>
      <c r="L143" s="151"/>
      <c r="M143" s="151"/>
      <c r="N143" s="228">
        <f>BK143</f>
        <v>0</v>
      </c>
      <c r="O143" s="229"/>
      <c r="P143" s="229"/>
      <c r="Q143" s="229"/>
      <c r="R143" s="152"/>
      <c r="T143" s="153"/>
      <c r="U143" s="150"/>
      <c r="V143" s="150"/>
      <c r="W143" s="154">
        <f>W144+W171+W178+W216+W223+W229+W257+W296+W319+W367+W376+W382</f>
        <v>0</v>
      </c>
      <c r="X143" s="150"/>
      <c r="Y143" s="154">
        <f>Y144+Y171+Y178+Y216+Y223+Y229+Y257+Y296+Y319+Y367+Y376+Y382</f>
        <v>1.1803351499999999</v>
      </c>
      <c r="Z143" s="150"/>
      <c r="AA143" s="155">
        <f>AA144+AA171+AA178+AA216+AA223+AA229+AA257+AA296+AA319+AA367+AA376+AA382</f>
        <v>2.93237</v>
      </c>
      <c r="AR143" s="156" t="s">
        <v>111</v>
      </c>
      <c r="AT143" s="157" t="s">
        <v>80</v>
      </c>
      <c r="AU143" s="157" t="s">
        <v>81</v>
      </c>
      <c r="AY143" s="156" t="s">
        <v>150</v>
      </c>
      <c r="BK143" s="158">
        <f>BK144+BK171+BK178+BK216+BK223+BK229+BK257+BK296+BK319+BK367+BK376+BK382</f>
        <v>0</v>
      </c>
    </row>
    <row r="144" spans="2:63" s="9" customFormat="1" ht="19.95" customHeight="1">
      <c r="B144" s="149"/>
      <c r="C144" s="150"/>
      <c r="D144" s="159" t="s">
        <v>370</v>
      </c>
      <c r="E144" s="159"/>
      <c r="F144" s="159"/>
      <c r="G144" s="159"/>
      <c r="H144" s="159"/>
      <c r="I144" s="159"/>
      <c r="J144" s="159"/>
      <c r="K144" s="159"/>
      <c r="L144" s="159"/>
      <c r="M144" s="159"/>
      <c r="N144" s="230">
        <f>BK144</f>
        <v>0</v>
      </c>
      <c r="O144" s="231"/>
      <c r="P144" s="231"/>
      <c r="Q144" s="231"/>
      <c r="R144" s="152"/>
      <c r="T144" s="153"/>
      <c r="U144" s="150"/>
      <c r="V144" s="150"/>
      <c r="W144" s="154">
        <f>W145+SUM(W146:W165)</f>
        <v>0</v>
      </c>
      <c r="X144" s="150"/>
      <c r="Y144" s="154">
        <f>Y145+SUM(Y146:Y165)</f>
        <v>0.052399999999999995</v>
      </c>
      <c r="Z144" s="150"/>
      <c r="AA144" s="155">
        <f>AA145+SUM(AA146:AA165)</f>
        <v>0.22450000000000003</v>
      </c>
      <c r="AR144" s="156" t="s">
        <v>111</v>
      </c>
      <c r="AT144" s="157" t="s">
        <v>80</v>
      </c>
      <c r="AU144" s="157" t="s">
        <v>89</v>
      </c>
      <c r="AY144" s="156" t="s">
        <v>150</v>
      </c>
      <c r="BK144" s="158">
        <f>BK145+SUM(BK146:BK165)</f>
        <v>0</v>
      </c>
    </row>
    <row r="145" spans="2:65" s="1" customFormat="1" ht="44.25" customHeight="1">
      <c r="B145" s="131"/>
      <c r="C145" s="160" t="s">
        <v>160</v>
      </c>
      <c r="D145" s="160" t="s">
        <v>151</v>
      </c>
      <c r="E145" s="161" t="s">
        <v>392</v>
      </c>
      <c r="F145" s="242" t="s">
        <v>393</v>
      </c>
      <c r="G145" s="242"/>
      <c r="H145" s="242"/>
      <c r="I145" s="242"/>
      <c r="J145" s="162" t="s">
        <v>167</v>
      </c>
      <c r="K145" s="163">
        <v>55</v>
      </c>
      <c r="L145" s="224">
        <v>0</v>
      </c>
      <c r="M145" s="224"/>
      <c r="N145" s="243">
        <f>ROUND(L145*K145,2)</f>
        <v>0</v>
      </c>
      <c r="O145" s="243"/>
      <c r="P145" s="243"/>
      <c r="Q145" s="243"/>
      <c r="R145" s="134"/>
      <c r="T145" s="164" t="s">
        <v>5</v>
      </c>
      <c r="U145" s="43" t="s">
        <v>46</v>
      </c>
      <c r="V145" s="35"/>
      <c r="W145" s="165">
        <f>V145*K145</f>
        <v>0</v>
      </c>
      <c r="X145" s="165">
        <v>0</v>
      </c>
      <c r="Y145" s="165">
        <f>X145*K145</f>
        <v>0</v>
      </c>
      <c r="Z145" s="165">
        <v>0.0025</v>
      </c>
      <c r="AA145" s="166">
        <f>Z145*K145</f>
        <v>0.1375</v>
      </c>
      <c r="AR145" s="17" t="s">
        <v>155</v>
      </c>
      <c r="AT145" s="17" t="s">
        <v>151</v>
      </c>
      <c r="AU145" s="17" t="s">
        <v>111</v>
      </c>
      <c r="AY145" s="17" t="s">
        <v>150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7" t="s">
        <v>89</v>
      </c>
      <c r="BK145" s="105">
        <f>ROUND(L145*K145,2)</f>
        <v>0</v>
      </c>
      <c r="BL145" s="17" t="s">
        <v>155</v>
      </c>
      <c r="BM145" s="17" t="s">
        <v>394</v>
      </c>
    </row>
    <row r="146" spans="2:65" s="1" customFormat="1" ht="44.25" customHeight="1">
      <c r="B146" s="131"/>
      <c r="C146" s="160" t="s">
        <v>164</v>
      </c>
      <c r="D146" s="160" t="s">
        <v>151</v>
      </c>
      <c r="E146" s="161" t="s">
        <v>395</v>
      </c>
      <c r="F146" s="242" t="s">
        <v>396</v>
      </c>
      <c r="G146" s="242"/>
      <c r="H146" s="242"/>
      <c r="I146" s="242"/>
      <c r="J146" s="162" t="s">
        <v>167</v>
      </c>
      <c r="K146" s="163">
        <v>6</v>
      </c>
      <c r="L146" s="224">
        <v>0</v>
      </c>
      <c r="M146" s="224"/>
      <c r="N146" s="243">
        <f>ROUND(L146*K146,2)</f>
        <v>0</v>
      </c>
      <c r="O146" s="243"/>
      <c r="P146" s="243"/>
      <c r="Q146" s="243"/>
      <c r="R146" s="134"/>
      <c r="T146" s="164" t="s">
        <v>5</v>
      </c>
      <c r="U146" s="43" t="s">
        <v>46</v>
      </c>
      <c r="V146" s="35"/>
      <c r="W146" s="165">
        <f>V146*K146</f>
        <v>0</v>
      </c>
      <c r="X146" s="165">
        <v>0</v>
      </c>
      <c r="Y146" s="165">
        <f>X146*K146</f>
        <v>0</v>
      </c>
      <c r="Z146" s="165">
        <v>0.0025</v>
      </c>
      <c r="AA146" s="166">
        <f>Z146*K146</f>
        <v>0.015</v>
      </c>
      <c r="AR146" s="17" t="s">
        <v>155</v>
      </c>
      <c r="AT146" s="17" t="s">
        <v>151</v>
      </c>
      <c r="AU146" s="17" t="s">
        <v>111</v>
      </c>
      <c r="AY146" s="17" t="s">
        <v>150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7" t="s">
        <v>89</v>
      </c>
      <c r="BK146" s="105">
        <f>ROUND(L146*K146,2)</f>
        <v>0</v>
      </c>
      <c r="BL146" s="17" t="s">
        <v>155</v>
      </c>
      <c r="BM146" s="17" t="s">
        <v>397</v>
      </c>
    </row>
    <row r="147" spans="2:65" s="1" customFormat="1" ht="31.5" customHeight="1">
      <c r="B147" s="131"/>
      <c r="C147" s="160" t="s">
        <v>169</v>
      </c>
      <c r="D147" s="160" t="s">
        <v>151</v>
      </c>
      <c r="E147" s="161" t="s">
        <v>398</v>
      </c>
      <c r="F147" s="242" t="s">
        <v>399</v>
      </c>
      <c r="G147" s="242"/>
      <c r="H147" s="242"/>
      <c r="I147" s="242"/>
      <c r="J147" s="162" t="s">
        <v>167</v>
      </c>
      <c r="K147" s="163">
        <v>18</v>
      </c>
      <c r="L147" s="224">
        <v>0</v>
      </c>
      <c r="M147" s="224"/>
      <c r="N147" s="243">
        <f>ROUND(L147*K147,2)</f>
        <v>0</v>
      </c>
      <c r="O147" s="243"/>
      <c r="P147" s="243"/>
      <c r="Q147" s="243"/>
      <c r="R147" s="134"/>
      <c r="T147" s="164" t="s">
        <v>5</v>
      </c>
      <c r="U147" s="43" t="s">
        <v>46</v>
      </c>
      <c r="V147" s="35"/>
      <c r="W147" s="165">
        <f>V147*K147</f>
        <v>0</v>
      </c>
      <c r="X147" s="165">
        <v>0.0004</v>
      </c>
      <c r="Y147" s="165">
        <f>X147*K147</f>
        <v>0.007200000000000001</v>
      </c>
      <c r="Z147" s="165">
        <v>0.004</v>
      </c>
      <c r="AA147" s="166">
        <f>Z147*K147</f>
        <v>0.07200000000000001</v>
      </c>
      <c r="AR147" s="17" t="s">
        <v>155</v>
      </c>
      <c r="AT147" s="17" t="s">
        <v>151</v>
      </c>
      <c r="AU147" s="17" t="s">
        <v>111</v>
      </c>
      <c r="AY147" s="17" t="s">
        <v>150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7" t="s">
        <v>89</v>
      </c>
      <c r="BK147" s="105">
        <f>ROUND(L147*K147,2)</f>
        <v>0</v>
      </c>
      <c r="BL147" s="17" t="s">
        <v>155</v>
      </c>
      <c r="BM147" s="17" t="s">
        <v>400</v>
      </c>
    </row>
    <row r="148" spans="2:65" s="1" customFormat="1" ht="44.25" customHeight="1">
      <c r="B148" s="131"/>
      <c r="C148" s="160" t="s">
        <v>173</v>
      </c>
      <c r="D148" s="160" t="s">
        <v>151</v>
      </c>
      <c r="E148" s="161" t="s">
        <v>401</v>
      </c>
      <c r="F148" s="242" t="s">
        <v>402</v>
      </c>
      <c r="G148" s="242"/>
      <c r="H148" s="242"/>
      <c r="I148" s="242"/>
      <c r="J148" s="162" t="s">
        <v>167</v>
      </c>
      <c r="K148" s="163">
        <v>43</v>
      </c>
      <c r="L148" s="224">
        <v>0</v>
      </c>
      <c r="M148" s="224"/>
      <c r="N148" s="243">
        <f>ROUND(L148*K148,2)</f>
        <v>0</v>
      </c>
      <c r="O148" s="243"/>
      <c r="P148" s="243"/>
      <c r="Q148" s="243"/>
      <c r="R148" s="134"/>
      <c r="T148" s="164" t="s">
        <v>5</v>
      </c>
      <c r="U148" s="43" t="s">
        <v>46</v>
      </c>
      <c r="V148" s="35"/>
      <c r="W148" s="165">
        <f>V148*K148</f>
        <v>0</v>
      </c>
      <c r="X148" s="165">
        <v>0.0002</v>
      </c>
      <c r="Y148" s="165">
        <f>X148*K148</f>
        <v>0.0086</v>
      </c>
      <c r="Z148" s="165">
        <v>0</v>
      </c>
      <c r="AA148" s="166">
        <f>Z148*K148</f>
        <v>0</v>
      </c>
      <c r="AR148" s="17" t="s">
        <v>155</v>
      </c>
      <c r="AT148" s="17" t="s">
        <v>151</v>
      </c>
      <c r="AU148" s="17" t="s">
        <v>111</v>
      </c>
      <c r="AY148" s="17" t="s">
        <v>150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7" t="s">
        <v>89</v>
      </c>
      <c r="BK148" s="105">
        <f>ROUND(L148*K148,2)</f>
        <v>0</v>
      </c>
      <c r="BL148" s="17" t="s">
        <v>155</v>
      </c>
      <c r="BM148" s="17" t="s">
        <v>403</v>
      </c>
    </row>
    <row r="149" spans="2:65" s="1" customFormat="1" ht="44.25" customHeight="1">
      <c r="B149" s="131"/>
      <c r="C149" s="167" t="s">
        <v>177</v>
      </c>
      <c r="D149" s="167" t="s">
        <v>207</v>
      </c>
      <c r="E149" s="168" t="s">
        <v>404</v>
      </c>
      <c r="F149" s="244" t="s">
        <v>405</v>
      </c>
      <c r="G149" s="244"/>
      <c r="H149" s="244"/>
      <c r="I149" s="244"/>
      <c r="J149" s="169" t="s">
        <v>167</v>
      </c>
      <c r="K149" s="170">
        <v>21</v>
      </c>
      <c r="L149" s="245">
        <v>0</v>
      </c>
      <c r="M149" s="245"/>
      <c r="N149" s="246">
        <f>ROUND(L149*K149,2)</f>
        <v>0</v>
      </c>
      <c r="O149" s="243"/>
      <c r="P149" s="243"/>
      <c r="Q149" s="243"/>
      <c r="R149" s="134"/>
      <c r="T149" s="164" t="s">
        <v>5</v>
      </c>
      <c r="U149" s="43" t="s">
        <v>46</v>
      </c>
      <c r="V149" s="35"/>
      <c r="W149" s="165">
        <f>V149*K149</f>
        <v>0</v>
      </c>
      <c r="X149" s="165">
        <v>0.00037</v>
      </c>
      <c r="Y149" s="165">
        <f>X149*K149</f>
        <v>0.00777</v>
      </c>
      <c r="Z149" s="165">
        <v>0</v>
      </c>
      <c r="AA149" s="166">
        <f>Z149*K149</f>
        <v>0</v>
      </c>
      <c r="AR149" s="17" t="s">
        <v>210</v>
      </c>
      <c r="AT149" s="17" t="s">
        <v>207</v>
      </c>
      <c r="AU149" s="17" t="s">
        <v>111</v>
      </c>
      <c r="AY149" s="17" t="s">
        <v>150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7" t="s">
        <v>89</v>
      </c>
      <c r="BK149" s="105">
        <f>ROUND(L149*K149,2)</f>
        <v>0</v>
      </c>
      <c r="BL149" s="17" t="s">
        <v>155</v>
      </c>
      <c r="BM149" s="17" t="s">
        <v>406</v>
      </c>
    </row>
    <row r="150" spans="2:47" s="1" customFormat="1" ht="42" customHeight="1">
      <c r="B150" s="34"/>
      <c r="C150" s="35"/>
      <c r="D150" s="35"/>
      <c r="E150" s="35"/>
      <c r="F150" s="240" t="s">
        <v>407</v>
      </c>
      <c r="G150" s="241"/>
      <c r="H150" s="241"/>
      <c r="I150" s="241"/>
      <c r="J150" s="35"/>
      <c r="K150" s="35"/>
      <c r="L150" s="35"/>
      <c r="M150" s="35"/>
      <c r="N150" s="35"/>
      <c r="O150" s="35"/>
      <c r="P150" s="35"/>
      <c r="Q150" s="35"/>
      <c r="R150" s="36"/>
      <c r="T150" s="171"/>
      <c r="U150" s="35"/>
      <c r="V150" s="35"/>
      <c r="W150" s="35"/>
      <c r="X150" s="35"/>
      <c r="Y150" s="35"/>
      <c r="Z150" s="35"/>
      <c r="AA150" s="73"/>
      <c r="AT150" s="17" t="s">
        <v>329</v>
      </c>
      <c r="AU150" s="17" t="s">
        <v>111</v>
      </c>
    </row>
    <row r="151" spans="2:65" s="1" customFormat="1" ht="44.25" customHeight="1">
      <c r="B151" s="131"/>
      <c r="C151" s="167" t="s">
        <v>181</v>
      </c>
      <c r="D151" s="167" t="s">
        <v>207</v>
      </c>
      <c r="E151" s="168" t="s">
        <v>408</v>
      </c>
      <c r="F151" s="244" t="s">
        <v>409</v>
      </c>
      <c r="G151" s="244"/>
      <c r="H151" s="244"/>
      <c r="I151" s="244"/>
      <c r="J151" s="169" t="s">
        <v>167</v>
      </c>
      <c r="K151" s="170">
        <v>1</v>
      </c>
      <c r="L151" s="245">
        <v>0</v>
      </c>
      <c r="M151" s="245"/>
      <c r="N151" s="246">
        <f>ROUND(L151*K151,2)</f>
        <v>0</v>
      </c>
      <c r="O151" s="243"/>
      <c r="P151" s="243"/>
      <c r="Q151" s="243"/>
      <c r="R151" s="134"/>
      <c r="T151" s="164" t="s">
        <v>5</v>
      </c>
      <c r="U151" s="43" t="s">
        <v>46</v>
      </c>
      <c r="V151" s="35"/>
      <c r="W151" s="165">
        <f>V151*K151</f>
        <v>0</v>
      </c>
      <c r="X151" s="165">
        <v>0.00078</v>
      </c>
      <c r="Y151" s="165">
        <f>X151*K151</f>
        <v>0.00078</v>
      </c>
      <c r="Z151" s="165">
        <v>0</v>
      </c>
      <c r="AA151" s="166">
        <f>Z151*K151</f>
        <v>0</v>
      </c>
      <c r="AR151" s="17" t="s">
        <v>210</v>
      </c>
      <c r="AT151" s="17" t="s">
        <v>207</v>
      </c>
      <c r="AU151" s="17" t="s">
        <v>111</v>
      </c>
      <c r="AY151" s="17" t="s">
        <v>150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7" t="s">
        <v>89</v>
      </c>
      <c r="BK151" s="105">
        <f>ROUND(L151*K151,2)</f>
        <v>0</v>
      </c>
      <c r="BL151" s="17" t="s">
        <v>155</v>
      </c>
      <c r="BM151" s="17" t="s">
        <v>410</v>
      </c>
    </row>
    <row r="152" spans="2:65" s="1" customFormat="1" ht="44.25" customHeight="1">
      <c r="B152" s="131"/>
      <c r="C152" s="167" t="s">
        <v>185</v>
      </c>
      <c r="D152" s="167" t="s">
        <v>207</v>
      </c>
      <c r="E152" s="168" t="s">
        <v>411</v>
      </c>
      <c r="F152" s="244" t="s">
        <v>412</v>
      </c>
      <c r="G152" s="244"/>
      <c r="H152" s="244"/>
      <c r="I152" s="244"/>
      <c r="J152" s="169" t="s">
        <v>167</v>
      </c>
      <c r="K152" s="170">
        <v>3</v>
      </c>
      <c r="L152" s="245">
        <v>0</v>
      </c>
      <c r="M152" s="245"/>
      <c r="N152" s="246">
        <f>ROUND(L152*K152,2)</f>
        <v>0</v>
      </c>
      <c r="O152" s="243"/>
      <c r="P152" s="243"/>
      <c r="Q152" s="243"/>
      <c r="R152" s="134"/>
      <c r="T152" s="164" t="s">
        <v>5</v>
      </c>
      <c r="U152" s="43" t="s">
        <v>46</v>
      </c>
      <c r="V152" s="35"/>
      <c r="W152" s="165">
        <f>V152*K152</f>
        <v>0</v>
      </c>
      <c r="X152" s="165">
        <v>9E-05</v>
      </c>
      <c r="Y152" s="165">
        <f>X152*K152</f>
        <v>0.00027</v>
      </c>
      <c r="Z152" s="165">
        <v>0</v>
      </c>
      <c r="AA152" s="166">
        <f>Z152*K152</f>
        <v>0</v>
      </c>
      <c r="AR152" s="17" t="s">
        <v>210</v>
      </c>
      <c r="AT152" s="17" t="s">
        <v>207</v>
      </c>
      <c r="AU152" s="17" t="s">
        <v>111</v>
      </c>
      <c r="AY152" s="17" t="s">
        <v>150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7" t="s">
        <v>89</v>
      </c>
      <c r="BK152" s="105">
        <f>ROUND(L152*K152,2)</f>
        <v>0</v>
      </c>
      <c r="BL152" s="17" t="s">
        <v>155</v>
      </c>
      <c r="BM152" s="17" t="s">
        <v>413</v>
      </c>
    </row>
    <row r="153" spans="2:47" s="1" customFormat="1" ht="22.5" customHeight="1">
      <c r="B153" s="34"/>
      <c r="C153" s="35"/>
      <c r="D153" s="35"/>
      <c r="E153" s="35"/>
      <c r="F153" s="240" t="s">
        <v>414</v>
      </c>
      <c r="G153" s="241"/>
      <c r="H153" s="241"/>
      <c r="I153" s="241"/>
      <c r="J153" s="35"/>
      <c r="K153" s="35"/>
      <c r="L153" s="35"/>
      <c r="M153" s="35"/>
      <c r="N153" s="35"/>
      <c r="O153" s="35"/>
      <c r="P153" s="35"/>
      <c r="Q153" s="35"/>
      <c r="R153" s="36"/>
      <c r="T153" s="171"/>
      <c r="U153" s="35"/>
      <c r="V153" s="35"/>
      <c r="W153" s="35"/>
      <c r="X153" s="35"/>
      <c r="Y153" s="35"/>
      <c r="Z153" s="35"/>
      <c r="AA153" s="73"/>
      <c r="AT153" s="17" t="s">
        <v>329</v>
      </c>
      <c r="AU153" s="17" t="s">
        <v>111</v>
      </c>
    </row>
    <row r="154" spans="2:65" s="1" customFormat="1" ht="44.25" customHeight="1">
      <c r="B154" s="131"/>
      <c r="C154" s="167" t="s">
        <v>189</v>
      </c>
      <c r="D154" s="167" t="s">
        <v>207</v>
      </c>
      <c r="E154" s="168" t="s">
        <v>415</v>
      </c>
      <c r="F154" s="244" t="s">
        <v>416</v>
      </c>
      <c r="G154" s="244"/>
      <c r="H154" s="244"/>
      <c r="I154" s="244"/>
      <c r="J154" s="169" t="s">
        <v>167</v>
      </c>
      <c r="K154" s="170">
        <v>18</v>
      </c>
      <c r="L154" s="245">
        <v>0</v>
      </c>
      <c r="M154" s="245"/>
      <c r="N154" s="246">
        <f>ROUND(L154*K154,2)</f>
        <v>0</v>
      </c>
      <c r="O154" s="243"/>
      <c r="P154" s="243"/>
      <c r="Q154" s="243"/>
      <c r="R154" s="134"/>
      <c r="T154" s="164" t="s">
        <v>5</v>
      </c>
      <c r="U154" s="43" t="s">
        <v>46</v>
      </c>
      <c r="V154" s="35"/>
      <c r="W154" s="165">
        <f>V154*K154</f>
        <v>0</v>
      </c>
      <c r="X154" s="165">
        <v>0.00012</v>
      </c>
      <c r="Y154" s="165">
        <f>X154*K154</f>
        <v>0.00216</v>
      </c>
      <c r="Z154" s="165">
        <v>0</v>
      </c>
      <c r="AA154" s="166">
        <f>Z154*K154</f>
        <v>0</v>
      </c>
      <c r="AR154" s="17" t="s">
        <v>210</v>
      </c>
      <c r="AT154" s="17" t="s">
        <v>207</v>
      </c>
      <c r="AU154" s="17" t="s">
        <v>111</v>
      </c>
      <c r="AY154" s="17" t="s">
        <v>150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7" t="s">
        <v>89</v>
      </c>
      <c r="BK154" s="105">
        <f>ROUND(L154*K154,2)</f>
        <v>0</v>
      </c>
      <c r="BL154" s="17" t="s">
        <v>155</v>
      </c>
      <c r="BM154" s="17" t="s">
        <v>417</v>
      </c>
    </row>
    <row r="155" spans="2:47" s="1" customFormat="1" ht="22.5" customHeight="1">
      <c r="B155" s="34"/>
      <c r="C155" s="35"/>
      <c r="D155" s="35"/>
      <c r="E155" s="35"/>
      <c r="F155" s="240" t="s">
        <v>418</v>
      </c>
      <c r="G155" s="241"/>
      <c r="H155" s="241"/>
      <c r="I155" s="241"/>
      <c r="J155" s="35"/>
      <c r="K155" s="35"/>
      <c r="L155" s="35"/>
      <c r="M155" s="35"/>
      <c r="N155" s="35"/>
      <c r="O155" s="35"/>
      <c r="P155" s="35"/>
      <c r="Q155" s="35"/>
      <c r="R155" s="36"/>
      <c r="T155" s="171"/>
      <c r="U155" s="35"/>
      <c r="V155" s="35"/>
      <c r="W155" s="35"/>
      <c r="X155" s="35"/>
      <c r="Y155" s="35"/>
      <c r="Z155" s="35"/>
      <c r="AA155" s="73"/>
      <c r="AT155" s="17" t="s">
        <v>329</v>
      </c>
      <c r="AU155" s="17" t="s">
        <v>111</v>
      </c>
    </row>
    <row r="156" spans="2:65" s="1" customFormat="1" ht="44.25" customHeight="1">
      <c r="B156" s="131"/>
      <c r="C156" s="160" t="s">
        <v>193</v>
      </c>
      <c r="D156" s="160" t="s">
        <v>151</v>
      </c>
      <c r="E156" s="161" t="s">
        <v>419</v>
      </c>
      <c r="F156" s="242" t="s">
        <v>420</v>
      </c>
      <c r="G156" s="242"/>
      <c r="H156" s="242"/>
      <c r="I156" s="242"/>
      <c r="J156" s="162" t="s">
        <v>167</v>
      </c>
      <c r="K156" s="163">
        <v>14</v>
      </c>
      <c r="L156" s="224">
        <v>0</v>
      </c>
      <c r="M156" s="224"/>
      <c r="N156" s="243">
        <f aca="true" t="shared" si="5" ref="N156:N164">ROUND(L156*K156,2)</f>
        <v>0</v>
      </c>
      <c r="O156" s="243"/>
      <c r="P156" s="243"/>
      <c r="Q156" s="243"/>
      <c r="R156" s="134"/>
      <c r="T156" s="164" t="s">
        <v>5</v>
      </c>
      <c r="U156" s="43" t="s">
        <v>46</v>
      </c>
      <c r="V156" s="35"/>
      <c r="W156" s="165">
        <f aca="true" t="shared" si="6" ref="W156:W164">V156*K156</f>
        <v>0</v>
      </c>
      <c r="X156" s="165">
        <v>0.00018</v>
      </c>
      <c r="Y156" s="165">
        <f aca="true" t="shared" si="7" ref="Y156:Y164">X156*K156</f>
        <v>0.00252</v>
      </c>
      <c r="Z156" s="165">
        <v>0</v>
      </c>
      <c r="AA156" s="166">
        <f aca="true" t="shared" si="8" ref="AA156:AA164">Z156*K156</f>
        <v>0</v>
      </c>
      <c r="AR156" s="17" t="s">
        <v>155</v>
      </c>
      <c r="AT156" s="17" t="s">
        <v>151</v>
      </c>
      <c r="AU156" s="17" t="s">
        <v>111</v>
      </c>
      <c r="AY156" s="17" t="s">
        <v>150</v>
      </c>
      <c r="BE156" s="105">
        <f aca="true" t="shared" si="9" ref="BE156:BE164">IF(U156="základní",N156,0)</f>
        <v>0</v>
      </c>
      <c r="BF156" s="105">
        <f aca="true" t="shared" si="10" ref="BF156:BF164">IF(U156="snížená",N156,0)</f>
        <v>0</v>
      </c>
      <c r="BG156" s="105">
        <f aca="true" t="shared" si="11" ref="BG156:BG164">IF(U156="zákl. přenesená",N156,0)</f>
        <v>0</v>
      </c>
      <c r="BH156" s="105">
        <f aca="true" t="shared" si="12" ref="BH156:BH164">IF(U156="sníž. přenesená",N156,0)</f>
        <v>0</v>
      </c>
      <c r="BI156" s="105">
        <f aca="true" t="shared" si="13" ref="BI156:BI164">IF(U156="nulová",N156,0)</f>
        <v>0</v>
      </c>
      <c r="BJ156" s="17" t="s">
        <v>89</v>
      </c>
      <c r="BK156" s="105">
        <f aca="true" t="shared" si="14" ref="BK156:BK164">ROUND(L156*K156,2)</f>
        <v>0</v>
      </c>
      <c r="BL156" s="17" t="s">
        <v>155</v>
      </c>
      <c r="BM156" s="17" t="s">
        <v>421</v>
      </c>
    </row>
    <row r="157" spans="2:65" s="1" customFormat="1" ht="44.25" customHeight="1">
      <c r="B157" s="131"/>
      <c r="C157" s="167" t="s">
        <v>197</v>
      </c>
      <c r="D157" s="167" t="s">
        <v>207</v>
      </c>
      <c r="E157" s="168" t="s">
        <v>422</v>
      </c>
      <c r="F157" s="244" t="s">
        <v>423</v>
      </c>
      <c r="G157" s="244"/>
      <c r="H157" s="244"/>
      <c r="I157" s="244"/>
      <c r="J157" s="169" t="s">
        <v>167</v>
      </c>
      <c r="K157" s="170">
        <v>6</v>
      </c>
      <c r="L157" s="245">
        <v>0</v>
      </c>
      <c r="M157" s="245"/>
      <c r="N157" s="246">
        <f t="shared" si="5"/>
        <v>0</v>
      </c>
      <c r="O157" s="243"/>
      <c r="P157" s="243"/>
      <c r="Q157" s="243"/>
      <c r="R157" s="134"/>
      <c r="T157" s="164" t="s">
        <v>5</v>
      </c>
      <c r="U157" s="43" t="s">
        <v>46</v>
      </c>
      <c r="V157" s="35"/>
      <c r="W157" s="165">
        <f t="shared" si="6"/>
        <v>0</v>
      </c>
      <c r="X157" s="165">
        <v>0.00121</v>
      </c>
      <c r="Y157" s="165">
        <f t="shared" si="7"/>
        <v>0.007259999999999999</v>
      </c>
      <c r="Z157" s="165">
        <v>0</v>
      </c>
      <c r="AA157" s="166">
        <f t="shared" si="8"/>
        <v>0</v>
      </c>
      <c r="AR157" s="17" t="s">
        <v>210</v>
      </c>
      <c r="AT157" s="17" t="s">
        <v>207</v>
      </c>
      <c r="AU157" s="17" t="s">
        <v>111</v>
      </c>
      <c r="AY157" s="17" t="s">
        <v>150</v>
      </c>
      <c r="BE157" s="105">
        <f t="shared" si="9"/>
        <v>0</v>
      </c>
      <c r="BF157" s="105">
        <f t="shared" si="10"/>
        <v>0</v>
      </c>
      <c r="BG157" s="105">
        <f t="shared" si="11"/>
        <v>0</v>
      </c>
      <c r="BH157" s="105">
        <f t="shared" si="12"/>
        <v>0</v>
      </c>
      <c r="BI157" s="105">
        <f t="shared" si="13"/>
        <v>0</v>
      </c>
      <c r="BJ157" s="17" t="s">
        <v>89</v>
      </c>
      <c r="BK157" s="105">
        <f t="shared" si="14"/>
        <v>0</v>
      </c>
      <c r="BL157" s="17" t="s">
        <v>155</v>
      </c>
      <c r="BM157" s="17" t="s">
        <v>424</v>
      </c>
    </row>
    <row r="158" spans="2:65" s="1" customFormat="1" ht="44.25" customHeight="1">
      <c r="B158" s="131"/>
      <c r="C158" s="167" t="s">
        <v>425</v>
      </c>
      <c r="D158" s="167" t="s">
        <v>207</v>
      </c>
      <c r="E158" s="168" t="s">
        <v>426</v>
      </c>
      <c r="F158" s="244" t="s">
        <v>427</v>
      </c>
      <c r="G158" s="244"/>
      <c r="H158" s="244"/>
      <c r="I158" s="244"/>
      <c r="J158" s="169" t="s">
        <v>167</v>
      </c>
      <c r="K158" s="170">
        <v>8</v>
      </c>
      <c r="L158" s="245">
        <v>0</v>
      </c>
      <c r="M158" s="245"/>
      <c r="N158" s="246">
        <f t="shared" si="5"/>
        <v>0</v>
      </c>
      <c r="O158" s="243"/>
      <c r="P158" s="243"/>
      <c r="Q158" s="243"/>
      <c r="R158" s="134"/>
      <c r="T158" s="164" t="s">
        <v>5</v>
      </c>
      <c r="U158" s="43" t="s">
        <v>46</v>
      </c>
      <c r="V158" s="35"/>
      <c r="W158" s="165">
        <f t="shared" si="6"/>
        <v>0</v>
      </c>
      <c r="X158" s="165">
        <v>0.00139</v>
      </c>
      <c r="Y158" s="165">
        <f t="shared" si="7"/>
        <v>0.01112</v>
      </c>
      <c r="Z158" s="165">
        <v>0</v>
      </c>
      <c r="AA158" s="166">
        <f t="shared" si="8"/>
        <v>0</v>
      </c>
      <c r="AR158" s="17" t="s">
        <v>210</v>
      </c>
      <c r="AT158" s="17" t="s">
        <v>207</v>
      </c>
      <c r="AU158" s="17" t="s">
        <v>111</v>
      </c>
      <c r="AY158" s="17" t="s">
        <v>150</v>
      </c>
      <c r="BE158" s="105">
        <f t="shared" si="9"/>
        <v>0</v>
      </c>
      <c r="BF158" s="105">
        <f t="shared" si="10"/>
        <v>0</v>
      </c>
      <c r="BG158" s="105">
        <f t="shared" si="11"/>
        <v>0</v>
      </c>
      <c r="BH158" s="105">
        <f t="shared" si="12"/>
        <v>0</v>
      </c>
      <c r="BI158" s="105">
        <f t="shared" si="13"/>
        <v>0</v>
      </c>
      <c r="BJ158" s="17" t="s">
        <v>89</v>
      </c>
      <c r="BK158" s="105">
        <f t="shared" si="14"/>
        <v>0</v>
      </c>
      <c r="BL158" s="17" t="s">
        <v>155</v>
      </c>
      <c r="BM158" s="17" t="s">
        <v>428</v>
      </c>
    </row>
    <row r="159" spans="2:65" s="1" customFormat="1" ht="31.5" customHeight="1">
      <c r="B159" s="131"/>
      <c r="C159" s="160" t="s">
        <v>429</v>
      </c>
      <c r="D159" s="160" t="s">
        <v>151</v>
      </c>
      <c r="E159" s="161" t="s">
        <v>430</v>
      </c>
      <c r="F159" s="242" t="s">
        <v>431</v>
      </c>
      <c r="G159" s="242"/>
      <c r="H159" s="242"/>
      <c r="I159" s="242"/>
      <c r="J159" s="162" t="s">
        <v>154</v>
      </c>
      <c r="K159" s="163">
        <v>6</v>
      </c>
      <c r="L159" s="224">
        <v>0</v>
      </c>
      <c r="M159" s="224"/>
      <c r="N159" s="243">
        <f t="shared" si="5"/>
        <v>0</v>
      </c>
      <c r="O159" s="243"/>
      <c r="P159" s="243"/>
      <c r="Q159" s="243"/>
      <c r="R159" s="134"/>
      <c r="T159" s="164" t="s">
        <v>5</v>
      </c>
      <c r="U159" s="43" t="s">
        <v>46</v>
      </c>
      <c r="V159" s="35"/>
      <c r="W159" s="165">
        <f t="shared" si="6"/>
        <v>0</v>
      </c>
      <c r="X159" s="165">
        <v>0.00042</v>
      </c>
      <c r="Y159" s="165">
        <f t="shared" si="7"/>
        <v>0.00252</v>
      </c>
      <c r="Z159" s="165">
        <v>0</v>
      </c>
      <c r="AA159" s="166">
        <f t="shared" si="8"/>
        <v>0</v>
      </c>
      <c r="AR159" s="17" t="s">
        <v>155</v>
      </c>
      <c r="AT159" s="17" t="s">
        <v>151</v>
      </c>
      <c r="AU159" s="17" t="s">
        <v>111</v>
      </c>
      <c r="AY159" s="17" t="s">
        <v>150</v>
      </c>
      <c r="BE159" s="105">
        <f t="shared" si="9"/>
        <v>0</v>
      </c>
      <c r="BF159" s="105">
        <f t="shared" si="10"/>
        <v>0</v>
      </c>
      <c r="BG159" s="105">
        <f t="shared" si="11"/>
        <v>0</v>
      </c>
      <c r="BH159" s="105">
        <f t="shared" si="12"/>
        <v>0</v>
      </c>
      <c r="BI159" s="105">
        <f t="shared" si="13"/>
        <v>0</v>
      </c>
      <c r="BJ159" s="17" t="s">
        <v>89</v>
      </c>
      <c r="BK159" s="105">
        <f t="shared" si="14"/>
        <v>0</v>
      </c>
      <c r="BL159" s="17" t="s">
        <v>155</v>
      </c>
      <c r="BM159" s="17" t="s">
        <v>432</v>
      </c>
    </row>
    <row r="160" spans="2:65" s="1" customFormat="1" ht="31.5" customHeight="1">
      <c r="B160" s="131"/>
      <c r="C160" s="167" t="s">
        <v>11</v>
      </c>
      <c r="D160" s="167" t="s">
        <v>207</v>
      </c>
      <c r="E160" s="168" t="s">
        <v>433</v>
      </c>
      <c r="F160" s="244" t="s">
        <v>434</v>
      </c>
      <c r="G160" s="244"/>
      <c r="H160" s="244"/>
      <c r="I160" s="244"/>
      <c r="J160" s="169" t="s">
        <v>154</v>
      </c>
      <c r="K160" s="170">
        <v>4</v>
      </c>
      <c r="L160" s="245">
        <v>0</v>
      </c>
      <c r="M160" s="245"/>
      <c r="N160" s="246">
        <f t="shared" si="5"/>
        <v>0</v>
      </c>
      <c r="O160" s="243"/>
      <c r="P160" s="243"/>
      <c r="Q160" s="243"/>
      <c r="R160" s="134"/>
      <c r="T160" s="164" t="s">
        <v>5</v>
      </c>
      <c r="U160" s="43" t="s">
        <v>46</v>
      </c>
      <c r="V160" s="35"/>
      <c r="W160" s="165">
        <f t="shared" si="6"/>
        <v>0</v>
      </c>
      <c r="X160" s="165">
        <v>0.00033</v>
      </c>
      <c r="Y160" s="165">
        <f t="shared" si="7"/>
        <v>0.00132</v>
      </c>
      <c r="Z160" s="165">
        <v>0</v>
      </c>
      <c r="AA160" s="166">
        <f t="shared" si="8"/>
        <v>0</v>
      </c>
      <c r="AR160" s="17" t="s">
        <v>210</v>
      </c>
      <c r="AT160" s="17" t="s">
        <v>207</v>
      </c>
      <c r="AU160" s="17" t="s">
        <v>111</v>
      </c>
      <c r="AY160" s="17" t="s">
        <v>150</v>
      </c>
      <c r="BE160" s="105">
        <f t="shared" si="9"/>
        <v>0</v>
      </c>
      <c r="BF160" s="105">
        <f t="shared" si="10"/>
        <v>0</v>
      </c>
      <c r="BG160" s="105">
        <f t="shared" si="11"/>
        <v>0</v>
      </c>
      <c r="BH160" s="105">
        <f t="shared" si="12"/>
        <v>0</v>
      </c>
      <c r="BI160" s="105">
        <f t="shared" si="13"/>
        <v>0</v>
      </c>
      <c r="BJ160" s="17" t="s">
        <v>89</v>
      </c>
      <c r="BK160" s="105">
        <f t="shared" si="14"/>
        <v>0</v>
      </c>
      <c r="BL160" s="17" t="s">
        <v>155</v>
      </c>
      <c r="BM160" s="17" t="s">
        <v>435</v>
      </c>
    </row>
    <row r="161" spans="2:65" s="1" customFormat="1" ht="31.5" customHeight="1">
      <c r="B161" s="131"/>
      <c r="C161" s="167" t="s">
        <v>155</v>
      </c>
      <c r="D161" s="167" t="s">
        <v>207</v>
      </c>
      <c r="E161" s="168" t="s">
        <v>436</v>
      </c>
      <c r="F161" s="244" t="s">
        <v>437</v>
      </c>
      <c r="G161" s="244"/>
      <c r="H161" s="244"/>
      <c r="I161" s="244"/>
      <c r="J161" s="169" t="s">
        <v>154</v>
      </c>
      <c r="K161" s="170">
        <v>2</v>
      </c>
      <c r="L161" s="245">
        <v>0</v>
      </c>
      <c r="M161" s="245"/>
      <c r="N161" s="246">
        <f t="shared" si="5"/>
        <v>0</v>
      </c>
      <c r="O161" s="243"/>
      <c r="P161" s="243"/>
      <c r="Q161" s="243"/>
      <c r="R161" s="134"/>
      <c r="T161" s="164" t="s">
        <v>5</v>
      </c>
      <c r="U161" s="43" t="s">
        <v>46</v>
      </c>
      <c r="V161" s="35"/>
      <c r="W161" s="165">
        <f t="shared" si="6"/>
        <v>0</v>
      </c>
      <c r="X161" s="165">
        <v>0.00044</v>
      </c>
      <c r="Y161" s="165">
        <f t="shared" si="7"/>
        <v>0.00088</v>
      </c>
      <c r="Z161" s="165">
        <v>0</v>
      </c>
      <c r="AA161" s="166">
        <f t="shared" si="8"/>
        <v>0</v>
      </c>
      <c r="AR161" s="17" t="s">
        <v>210</v>
      </c>
      <c r="AT161" s="17" t="s">
        <v>207</v>
      </c>
      <c r="AU161" s="17" t="s">
        <v>111</v>
      </c>
      <c r="AY161" s="17" t="s">
        <v>150</v>
      </c>
      <c r="BE161" s="105">
        <f t="shared" si="9"/>
        <v>0</v>
      </c>
      <c r="BF161" s="105">
        <f t="shared" si="10"/>
        <v>0</v>
      </c>
      <c r="BG161" s="105">
        <f t="shared" si="11"/>
        <v>0</v>
      </c>
      <c r="BH161" s="105">
        <f t="shared" si="12"/>
        <v>0</v>
      </c>
      <c r="BI161" s="105">
        <f t="shared" si="13"/>
        <v>0</v>
      </c>
      <c r="BJ161" s="17" t="s">
        <v>89</v>
      </c>
      <c r="BK161" s="105">
        <f t="shared" si="14"/>
        <v>0</v>
      </c>
      <c r="BL161" s="17" t="s">
        <v>155</v>
      </c>
      <c r="BM161" s="17" t="s">
        <v>438</v>
      </c>
    </row>
    <row r="162" spans="2:65" s="1" customFormat="1" ht="31.5" customHeight="1">
      <c r="B162" s="131"/>
      <c r="C162" s="160" t="s">
        <v>202</v>
      </c>
      <c r="D162" s="160" t="s">
        <v>151</v>
      </c>
      <c r="E162" s="161" t="s">
        <v>439</v>
      </c>
      <c r="F162" s="242" t="s">
        <v>440</v>
      </c>
      <c r="G162" s="242"/>
      <c r="H162" s="242"/>
      <c r="I162" s="242"/>
      <c r="J162" s="162" t="s">
        <v>262</v>
      </c>
      <c r="K162" s="163">
        <v>0.052</v>
      </c>
      <c r="L162" s="224">
        <v>0</v>
      </c>
      <c r="M162" s="224"/>
      <c r="N162" s="243">
        <f t="shared" si="5"/>
        <v>0</v>
      </c>
      <c r="O162" s="243"/>
      <c r="P162" s="243"/>
      <c r="Q162" s="243"/>
      <c r="R162" s="134"/>
      <c r="T162" s="164" t="s">
        <v>5</v>
      </c>
      <c r="U162" s="43" t="s">
        <v>46</v>
      </c>
      <c r="V162" s="35"/>
      <c r="W162" s="165">
        <f t="shared" si="6"/>
        <v>0</v>
      </c>
      <c r="X162" s="165">
        <v>0</v>
      </c>
      <c r="Y162" s="165">
        <f t="shared" si="7"/>
        <v>0</v>
      </c>
      <c r="Z162" s="165">
        <v>0</v>
      </c>
      <c r="AA162" s="166">
        <f t="shared" si="8"/>
        <v>0</v>
      </c>
      <c r="AR162" s="17" t="s">
        <v>164</v>
      </c>
      <c r="AT162" s="17" t="s">
        <v>151</v>
      </c>
      <c r="AU162" s="17" t="s">
        <v>111</v>
      </c>
      <c r="AY162" s="17" t="s">
        <v>150</v>
      </c>
      <c r="BE162" s="105">
        <f t="shared" si="9"/>
        <v>0</v>
      </c>
      <c r="BF162" s="105">
        <f t="shared" si="10"/>
        <v>0</v>
      </c>
      <c r="BG162" s="105">
        <f t="shared" si="11"/>
        <v>0</v>
      </c>
      <c r="BH162" s="105">
        <f t="shared" si="12"/>
        <v>0</v>
      </c>
      <c r="BI162" s="105">
        <f t="shared" si="13"/>
        <v>0</v>
      </c>
      <c r="BJ162" s="17" t="s">
        <v>89</v>
      </c>
      <c r="BK162" s="105">
        <f t="shared" si="14"/>
        <v>0</v>
      </c>
      <c r="BL162" s="17" t="s">
        <v>164</v>
      </c>
      <c r="BM162" s="17" t="s">
        <v>441</v>
      </c>
    </row>
    <row r="163" spans="2:65" s="1" customFormat="1" ht="31.5" customHeight="1">
      <c r="B163" s="131"/>
      <c r="C163" s="160" t="s">
        <v>206</v>
      </c>
      <c r="D163" s="160" t="s">
        <v>151</v>
      </c>
      <c r="E163" s="161" t="s">
        <v>442</v>
      </c>
      <c r="F163" s="242" t="s">
        <v>443</v>
      </c>
      <c r="G163" s="242"/>
      <c r="H163" s="242"/>
      <c r="I163" s="242"/>
      <c r="J163" s="162" t="s">
        <v>262</v>
      </c>
      <c r="K163" s="163">
        <v>0.052</v>
      </c>
      <c r="L163" s="224">
        <v>0</v>
      </c>
      <c r="M163" s="224"/>
      <c r="N163" s="243">
        <f t="shared" si="5"/>
        <v>0</v>
      </c>
      <c r="O163" s="243"/>
      <c r="P163" s="243"/>
      <c r="Q163" s="243"/>
      <c r="R163" s="134"/>
      <c r="T163" s="164" t="s">
        <v>5</v>
      </c>
      <c r="U163" s="43" t="s">
        <v>46</v>
      </c>
      <c r="V163" s="35"/>
      <c r="W163" s="165">
        <f t="shared" si="6"/>
        <v>0</v>
      </c>
      <c r="X163" s="165">
        <v>0</v>
      </c>
      <c r="Y163" s="165">
        <f t="shared" si="7"/>
        <v>0</v>
      </c>
      <c r="Z163" s="165">
        <v>0</v>
      </c>
      <c r="AA163" s="166">
        <f t="shared" si="8"/>
        <v>0</v>
      </c>
      <c r="AR163" s="17" t="s">
        <v>164</v>
      </c>
      <c r="AT163" s="17" t="s">
        <v>151</v>
      </c>
      <c r="AU163" s="17" t="s">
        <v>111</v>
      </c>
      <c r="AY163" s="17" t="s">
        <v>150</v>
      </c>
      <c r="BE163" s="105">
        <f t="shared" si="9"/>
        <v>0</v>
      </c>
      <c r="BF163" s="105">
        <f t="shared" si="10"/>
        <v>0</v>
      </c>
      <c r="BG163" s="105">
        <f t="shared" si="11"/>
        <v>0</v>
      </c>
      <c r="BH163" s="105">
        <f t="shared" si="12"/>
        <v>0</v>
      </c>
      <c r="BI163" s="105">
        <f t="shared" si="13"/>
        <v>0</v>
      </c>
      <c r="BJ163" s="17" t="s">
        <v>89</v>
      </c>
      <c r="BK163" s="105">
        <f t="shared" si="14"/>
        <v>0</v>
      </c>
      <c r="BL163" s="17" t="s">
        <v>164</v>
      </c>
      <c r="BM163" s="17" t="s">
        <v>444</v>
      </c>
    </row>
    <row r="164" spans="2:65" s="1" customFormat="1" ht="31.5" customHeight="1">
      <c r="B164" s="131"/>
      <c r="C164" s="160" t="s">
        <v>212</v>
      </c>
      <c r="D164" s="160" t="s">
        <v>151</v>
      </c>
      <c r="E164" s="161" t="s">
        <v>445</v>
      </c>
      <c r="F164" s="242" t="s">
        <v>446</v>
      </c>
      <c r="G164" s="242"/>
      <c r="H164" s="242"/>
      <c r="I164" s="242"/>
      <c r="J164" s="162" t="s">
        <v>262</v>
      </c>
      <c r="K164" s="163">
        <v>0.052</v>
      </c>
      <c r="L164" s="224">
        <v>0</v>
      </c>
      <c r="M164" s="224"/>
      <c r="N164" s="243">
        <f t="shared" si="5"/>
        <v>0</v>
      </c>
      <c r="O164" s="243"/>
      <c r="P164" s="243"/>
      <c r="Q164" s="243"/>
      <c r="R164" s="134"/>
      <c r="T164" s="164" t="s">
        <v>5</v>
      </c>
      <c r="U164" s="43" t="s">
        <v>46</v>
      </c>
      <c r="V164" s="35"/>
      <c r="W164" s="165">
        <f t="shared" si="6"/>
        <v>0</v>
      </c>
      <c r="X164" s="165">
        <v>0</v>
      </c>
      <c r="Y164" s="165">
        <f t="shared" si="7"/>
        <v>0</v>
      </c>
      <c r="Z164" s="165">
        <v>0</v>
      </c>
      <c r="AA164" s="166">
        <f t="shared" si="8"/>
        <v>0</v>
      </c>
      <c r="AR164" s="17" t="s">
        <v>164</v>
      </c>
      <c r="AT164" s="17" t="s">
        <v>151</v>
      </c>
      <c r="AU164" s="17" t="s">
        <v>111</v>
      </c>
      <c r="AY164" s="17" t="s">
        <v>150</v>
      </c>
      <c r="BE164" s="105">
        <f t="shared" si="9"/>
        <v>0</v>
      </c>
      <c r="BF164" s="105">
        <f t="shared" si="10"/>
        <v>0</v>
      </c>
      <c r="BG164" s="105">
        <f t="shared" si="11"/>
        <v>0</v>
      </c>
      <c r="BH164" s="105">
        <f t="shared" si="12"/>
        <v>0</v>
      </c>
      <c r="BI164" s="105">
        <f t="shared" si="13"/>
        <v>0</v>
      </c>
      <c r="BJ164" s="17" t="s">
        <v>89</v>
      </c>
      <c r="BK164" s="105">
        <f t="shared" si="14"/>
        <v>0</v>
      </c>
      <c r="BL164" s="17" t="s">
        <v>164</v>
      </c>
      <c r="BM164" s="17" t="s">
        <v>447</v>
      </c>
    </row>
    <row r="165" spans="2:63" s="9" customFormat="1" ht="22.3" customHeight="1">
      <c r="B165" s="149"/>
      <c r="C165" s="150"/>
      <c r="D165" s="159" t="s">
        <v>371</v>
      </c>
      <c r="E165" s="159"/>
      <c r="F165" s="159"/>
      <c r="G165" s="159"/>
      <c r="H165" s="159"/>
      <c r="I165" s="159"/>
      <c r="J165" s="159"/>
      <c r="K165" s="159"/>
      <c r="L165" s="159"/>
      <c r="M165" s="159"/>
      <c r="N165" s="232">
        <f>BK165</f>
        <v>0</v>
      </c>
      <c r="O165" s="233"/>
      <c r="P165" s="233"/>
      <c r="Q165" s="233"/>
      <c r="R165" s="152"/>
      <c r="T165" s="153"/>
      <c r="U165" s="150"/>
      <c r="V165" s="150"/>
      <c r="W165" s="154">
        <f>SUM(W166:W170)</f>
        <v>0</v>
      </c>
      <c r="X165" s="150"/>
      <c r="Y165" s="154">
        <f>SUM(Y166:Y170)</f>
        <v>0</v>
      </c>
      <c r="Z165" s="150"/>
      <c r="AA165" s="155">
        <f>SUM(AA166:AA170)</f>
        <v>0</v>
      </c>
      <c r="AR165" s="156" t="s">
        <v>89</v>
      </c>
      <c r="AT165" s="157" t="s">
        <v>80</v>
      </c>
      <c r="AU165" s="157" t="s">
        <v>111</v>
      </c>
      <c r="AY165" s="156" t="s">
        <v>150</v>
      </c>
      <c r="BK165" s="158">
        <f>SUM(BK166:BK170)</f>
        <v>0</v>
      </c>
    </row>
    <row r="166" spans="2:65" s="1" customFormat="1" ht="31.5" customHeight="1">
      <c r="B166" s="131"/>
      <c r="C166" s="160" t="s">
        <v>216</v>
      </c>
      <c r="D166" s="160" t="s">
        <v>151</v>
      </c>
      <c r="E166" s="161" t="s">
        <v>448</v>
      </c>
      <c r="F166" s="242" t="s">
        <v>449</v>
      </c>
      <c r="G166" s="242"/>
      <c r="H166" s="242"/>
      <c r="I166" s="242"/>
      <c r="J166" s="162" t="s">
        <v>262</v>
      </c>
      <c r="K166" s="163">
        <v>0.225</v>
      </c>
      <c r="L166" s="224">
        <v>0</v>
      </c>
      <c r="M166" s="224"/>
      <c r="N166" s="243">
        <f>ROUND(L166*K166,2)</f>
        <v>0</v>
      </c>
      <c r="O166" s="243"/>
      <c r="P166" s="243"/>
      <c r="Q166" s="243"/>
      <c r="R166" s="134"/>
      <c r="T166" s="164" t="s">
        <v>5</v>
      </c>
      <c r="U166" s="43" t="s">
        <v>46</v>
      </c>
      <c r="V166" s="35"/>
      <c r="W166" s="165">
        <f>V166*K166</f>
        <v>0</v>
      </c>
      <c r="X166" s="165">
        <v>0</v>
      </c>
      <c r="Y166" s="165">
        <f>X166*K166</f>
        <v>0</v>
      </c>
      <c r="Z166" s="165">
        <v>0</v>
      </c>
      <c r="AA166" s="166">
        <f>Z166*K166</f>
        <v>0</v>
      </c>
      <c r="AR166" s="17" t="s">
        <v>164</v>
      </c>
      <c r="AT166" s="17" t="s">
        <v>151</v>
      </c>
      <c r="AU166" s="17" t="s">
        <v>160</v>
      </c>
      <c r="AY166" s="17" t="s">
        <v>150</v>
      </c>
      <c r="BE166" s="105">
        <f>IF(U166="základní",N166,0)</f>
        <v>0</v>
      </c>
      <c r="BF166" s="105">
        <f>IF(U166="snížená",N166,0)</f>
        <v>0</v>
      </c>
      <c r="BG166" s="105">
        <f>IF(U166="zákl. přenesená",N166,0)</f>
        <v>0</v>
      </c>
      <c r="BH166" s="105">
        <f>IF(U166="sníž. přenesená",N166,0)</f>
        <v>0</v>
      </c>
      <c r="BI166" s="105">
        <f>IF(U166="nulová",N166,0)</f>
        <v>0</v>
      </c>
      <c r="BJ166" s="17" t="s">
        <v>89</v>
      </c>
      <c r="BK166" s="105">
        <f>ROUND(L166*K166,2)</f>
        <v>0</v>
      </c>
      <c r="BL166" s="17" t="s">
        <v>164</v>
      </c>
      <c r="BM166" s="17" t="s">
        <v>450</v>
      </c>
    </row>
    <row r="167" spans="2:65" s="1" customFormat="1" ht="31.5" customHeight="1">
      <c r="B167" s="131"/>
      <c r="C167" s="160" t="s">
        <v>10</v>
      </c>
      <c r="D167" s="160" t="s">
        <v>151</v>
      </c>
      <c r="E167" s="161" t="s">
        <v>451</v>
      </c>
      <c r="F167" s="242" t="s">
        <v>452</v>
      </c>
      <c r="G167" s="242"/>
      <c r="H167" s="242"/>
      <c r="I167" s="242"/>
      <c r="J167" s="162" t="s">
        <v>262</v>
      </c>
      <c r="K167" s="163">
        <v>1.8</v>
      </c>
      <c r="L167" s="224">
        <v>0</v>
      </c>
      <c r="M167" s="224"/>
      <c r="N167" s="243">
        <f>ROUND(L167*K167,2)</f>
        <v>0</v>
      </c>
      <c r="O167" s="243"/>
      <c r="P167" s="243"/>
      <c r="Q167" s="243"/>
      <c r="R167" s="134"/>
      <c r="T167" s="164" t="s">
        <v>5</v>
      </c>
      <c r="U167" s="43" t="s">
        <v>46</v>
      </c>
      <c r="V167" s="35"/>
      <c r="W167" s="165">
        <f>V167*K167</f>
        <v>0</v>
      </c>
      <c r="X167" s="165">
        <v>0</v>
      </c>
      <c r="Y167" s="165">
        <f>X167*K167</f>
        <v>0</v>
      </c>
      <c r="Z167" s="165">
        <v>0</v>
      </c>
      <c r="AA167" s="166">
        <f>Z167*K167</f>
        <v>0</v>
      </c>
      <c r="AR167" s="17" t="s">
        <v>164</v>
      </c>
      <c r="AT167" s="17" t="s">
        <v>151</v>
      </c>
      <c r="AU167" s="17" t="s">
        <v>160</v>
      </c>
      <c r="AY167" s="17" t="s">
        <v>150</v>
      </c>
      <c r="BE167" s="105">
        <f>IF(U167="základní",N167,0)</f>
        <v>0</v>
      </c>
      <c r="BF167" s="105">
        <f>IF(U167="snížená",N167,0)</f>
        <v>0</v>
      </c>
      <c r="BG167" s="105">
        <f>IF(U167="zákl. přenesená",N167,0)</f>
        <v>0</v>
      </c>
      <c r="BH167" s="105">
        <f>IF(U167="sníž. přenesená",N167,0)</f>
        <v>0</v>
      </c>
      <c r="BI167" s="105">
        <f>IF(U167="nulová",N167,0)</f>
        <v>0</v>
      </c>
      <c r="BJ167" s="17" t="s">
        <v>89</v>
      </c>
      <c r="BK167" s="105">
        <f>ROUND(L167*K167,2)</f>
        <v>0</v>
      </c>
      <c r="BL167" s="17" t="s">
        <v>164</v>
      </c>
      <c r="BM167" s="17" t="s">
        <v>453</v>
      </c>
    </row>
    <row r="168" spans="2:47" s="1" customFormat="1" ht="30" customHeight="1">
      <c r="B168" s="34"/>
      <c r="C168" s="35"/>
      <c r="D168" s="35"/>
      <c r="E168" s="35"/>
      <c r="F168" s="240" t="s">
        <v>454</v>
      </c>
      <c r="G168" s="241"/>
      <c r="H168" s="241"/>
      <c r="I168" s="241"/>
      <c r="J168" s="35"/>
      <c r="K168" s="35"/>
      <c r="L168" s="35"/>
      <c r="M168" s="35"/>
      <c r="N168" s="35"/>
      <c r="O168" s="35"/>
      <c r="P168" s="35"/>
      <c r="Q168" s="35"/>
      <c r="R168" s="36"/>
      <c r="T168" s="171"/>
      <c r="U168" s="35"/>
      <c r="V168" s="35"/>
      <c r="W168" s="35"/>
      <c r="X168" s="35"/>
      <c r="Y168" s="35"/>
      <c r="Z168" s="35"/>
      <c r="AA168" s="73"/>
      <c r="AT168" s="17" t="s">
        <v>329</v>
      </c>
      <c r="AU168" s="17" t="s">
        <v>160</v>
      </c>
    </row>
    <row r="169" spans="2:65" s="1" customFormat="1" ht="31.5" customHeight="1">
      <c r="B169" s="131"/>
      <c r="C169" s="160" t="s">
        <v>223</v>
      </c>
      <c r="D169" s="160" t="s">
        <v>151</v>
      </c>
      <c r="E169" s="161" t="s">
        <v>455</v>
      </c>
      <c r="F169" s="242" t="s">
        <v>456</v>
      </c>
      <c r="G169" s="242"/>
      <c r="H169" s="242"/>
      <c r="I169" s="242"/>
      <c r="J169" s="162" t="s">
        <v>262</v>
      </c>
      <c r="K169" s="163">
        <v>0.225</v>
      </c>
      <c r="L169" s="224">
        <v>0</v>
      </c>
      <c r="M169" s="224"/>
      <c r="N169" s="243">
        <f>ROUND(L169*K169,2)</f>
        <v>0</v>
      </c>
      <c r="O169" s="243"/>
      <c r="P169" s="243"/>
      <c r="Q169" s="243"/>
      <c r="R169" s="134"/>
      <c r="T169" s="164" t="s">
        <v>5</v>
      </c>
      <c r="U169" s="43" t="s">
        <v>46</v>
      </c>
      <c r="V169" s="35"/>
      <c r="W169" s="165">
        <f>V169*K169</f>
        <v>0</v>
      </c>
      <c r="X169" s="165">
        <v>0</v>
      </c>
      <c r="Y169" s="165">
        <f>X169*K169</f>
        <v>0</v>
      </c>
      <c r="Z169" s="165">
        <v>0</v>
      </c>
      <c r="AA169" s="166">
        <f>Z169*K169</f>
        <v>0</v>
      </c>
      <c r="AR169" s="17" t="s">
        <v>164</v>
      </c>
      <c r="AT169" s="17" t="s">
        <v>151</v>
      </c>
      <c r="AU169" s="17" t="s">
        <v>160</v>
      </c>
      <c r="AY169" s="17" t="s">
        <v>150</v>
      </c>
      <c r="BE169" s="105">
        <f>IF(U169="základní",N169,0)</f>
        <v>0</v>
      </c>
      <c r="BF169" s="105">
        <f>IF(U169="snížená",N169,0)</f>
        <v>0</v>
      </c>
      <c r="BG169" s="105">
        <f>IF(U169="zákl. přenesená",N169,0)</f>
        <v>0</v>
      </c>
      <c r="BH169" s="105">
        <f>IF(U169="sníž. přenesená",N169,0)</f>
        <v>0</v>
      </c>
      <c r="BI169" s="105">
        <f>IF(U169="nulová",N169,0)</f>
        <v>0</v>
      </c>
      <c r="BJ169" s="17" t="s">
        <v>89</v>
      </c>
      <c r="BK169" s="105">
        <f>ROUND(L169*K169,2)</f>
        <v>0</v>
      </c>
      <c r="BL169" s="17" t="s">
        <v>164</v>
      </c>
      <c r="BM169" s="17" t="s">
        <v>457</v>
      </c>
    </row>
    <row r="170" spans="2:65" s="1" customFormat="1" ht="31.5" customHeight="1">
      <c r="B170" s="131"/>
      <c r="C170" s="160" t="s">
        <v>227</v>
      </c>
      <c r="D170" s="160" t="s">
        <v>151</v>
      </c>
      <c r="E170" s="161" t="s">
        <v>458</v>
      </c>
      <c r="F170" s="242" t="s">
        <v>459</v>
      </c>
      <c r="G170" s="242"/>
      <c r="H170" s="242"/>
      <c r="I170" s="242"/>
      <c r="J170" s="162" t="s">
        <v>262</v>
      </c>
      <c r="K170" s="163">
        <v>0.225</v>
      </c>
      <c r="L170" s="224">
        <v>0</v>
      </c>
      <c r="M170" s="224"/>
      <c r="N170" s="243">
        <f>ROUND(L170*K170,2)</f>
        <v>0</v>
      </c>
      <c r="O170" s="243"/>
      <c r="P170" s="243"/>
      <c r="Q170" s="243"/>
      <c r="R170" s="134"/>
      <c r="T170" s="164" t="s">
        <v>5</v>
      </c>
      <c r="U170" s="43" t="s">
        <v>46</v>
      </c>
      <c r="V170" s="35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17" t="s">
        <v>164</v>
      </c>
      <c r="AT170" s="17" t="s">
        <v>151</v>
      </c>
      <c r="AU170" s="17" t="s">
        <v>160</v>
      </c>
      <c r="AY170" s="17" t="s">
        <v>150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17" t="s">
        <v>89</v>
      </c>
      <c r="BK170" s="105">
        <f>ROUND(L170*K170,2)</f>
        <v>0</v>
      </c>
      <c r="BL170" s="17" t="s">
        <v>164</v>
      </c>
      <c r="BM170" s="17" t="s">
        <v>460</v>
      </c>
    </row>
    <row r="171" spans="2:63" s="9" customFormat="1" ht="29.9" customHeight="1">
      <c r="B171" s="149"/>
      <c r="C171" s="150"/>
      <c r="D171" s="159" t="s">
        <v>372</v>
      </c>
      <c r="E171" s="159"/>
      <c r="F171" s="159"/>
      <c r="G171" s="159"/>
      <c r="H171" s="159"/>
      <c r="I171" s="159"/>
      <c r="J171" s="159"/>
      <c r="K171" s="159"/>
      <c r="L171" s="159"/>
      <c r="M171" s="159"/>
      <c r="N171" s="232">
        <f>BK171</f>
        <v>0</v>
      </c>
      <c r="O171" s="233"/>
      <c r="P171" s="233"/>
      <c r="Q171" s="233"/>
      <c r="R171" s="152"/>
      <c r="T171" s="153"/>
      <c r="U171" s="150"/>
      <c r="V171" s="150"/>
      <c r="W171" s="154">
        <f>SUM(W172:W177)</f>
        <v>0</v>
      </c>
      <c r="X171" s="150"/>
      <c r="Y171" s="154">
        <f>SUM(Y172:Y177)</f>
        <v>0.0023</v>
      </c>
      <c r="Z171" s="150"/>
      <c r="AA171" s="155">
        <f>SUM(AA172:AA177)</f>
        <v>0.01</v>
      </c>
      <c r="AR171" s="156" t="s">
        <v>111</v>
      </c>
      <c r="AT171" s="157" t="s">
        <v>80</v>
      </c>
      <c r="AU171" s="157" t="s">
        <v>89</v>
      </c>
      <c r="AY171" s="156" t="s">
        <v>150</v>
      </c>
      <c r="BK171" s="158">
        <f>SUM(BK172:BK177)</f>
        <v>0</v>
      </c>
    </row>
    <row r="172" spans="2:65" s="1" customFormat="1" ht="22.5" customHeight="1">
      <c r="B172" s="131"/>
      <c r="C172" s="160" t="s">
        <v>231</v>
      </c>
      <c r="D172" s="160" t="s">
        <v>151</v>
      </c>
      <c r="E172" s="161" t="s">
        <v>461</v>
      </c>
      <c r="F172" s="242" t="s">
        <v>462</v>
      </c>
      <c r="G172" s="242"/>
      <c r="H172" s="242"/>
      <c r="I172" s="242"/>
      <c r="J172" s="162" t="s">
        <v>167</v>
      </c>
      <c r="K172" s="163">
        <v>5</v>
      </c>
      <c r="L172" s="224">
        <v>0</v>
      </c>
      <c r="M172" s="224"/>
      <c r="N172" s="243">
        <f aca="true" t="shared" si="15" ref="N172:N177">ROUND(L172*K172,2)</f>
        <v>0</v>
      </c>
      <c r="O172" s="243"/>
      <c r="P172" s="243"/>
      <c r="Q172" s="243"/>
      <c r="R172" s="134"/>
      <c r="T172" s="164" t="s">
        <v>5</v>
      </c>
      <c r="U172" s="43" t="s">
        <v>46</v>
      </c>
      <c r="V172" s="35"/>
      <c r="W172" s="165">
        <f aca="true" t="shared" si="16" ref="W172:W177">V172*K172</f>
        <v>0</v>
      </c>
      <c r="X172" s="165">
        <v>0.00046</v>
      </c>
      <c r="Y172" s="165">
        <f aca="true" t="shared" si="17" ref="Y172:Y177">X172*K172</f>
        <v>0.0023</v>
      </c>
      <c r="Z172" s="165">
        <v>0</v>
      </c>
      <c r="AA172" s="166">
        <f aca="true" t="shared" si="18" ref="AA172:AA177">Z172*K172</f>
        <v>0</v>
      </c>
      <c r="AR172" s="17" t="s">
        <v>155</v>
      </c>
      <c r="AT172" s="17" t="s">
        <v>151</v>
      </c>
      <c r="AU172" s="17" t="s">
        <v>111</v>
      </c>
      <c r="AY172" s="17" t="s">
        <v>150</v>
      </c>
      <c r="BE172" s="105">
        <f aca="true" t="shared" si="19" ref="BE172:BE177">IF(U172="základní",N172,0)</f>
        <v>0</v>
      </c>
      <c r="BF172" s="105">
        <f aca="true" t="shared" si="20" ref="BF172:BF177">IF(U172="snížená",N172,0)</f>
        <v>0</v>
      </c>
      <c r="BG172" s="105">
        <f aca="true" t="shared" si="21" ref="BG172:BG177">IF(U172="zákl. přenesená",N172,0)</f>
        <v>0</v>
      </c>
      <c r="BH172" s="105">
        <f aca="true" t="shared" si="22" ref="BH172:BH177">IF(U172="sníž. přenesená",N172,0)</f>
        <v>0</v>
      </c>
      <c r="BI172" s="105">
        <f aca="true" t="shared" si="23" ref="BI172:BI177">IF(U172="nulová",N172,0)</f>
        <v>0</v>
      </c>
      <c r="BJ172" s="17" t="s">
        <v>89</v>
      </c>
      <c r="BK172" s="105">
        <f aca="true" t="shared" si="24" ref="BK172:BK177">ROUND(L172*K172,2)</f>
        <v>0</v>
      </c>
      <c r="BL172" s="17" t="s">
        <v>155</v>
      </c>
      <c r="BM172" s="17" t="s">
        <v>463</v>
      </c>
    </row>
    <row r="173" spans="2:65" s="1" customFormat="1" ht="22.5" customHeight="1">
      <c r="B173" s="131"/>
      <c r="C173" s="160" t="s">
        <v>235</v>
      </c>
      <c r="D173" s="160" t="s">
        <v>151</v>
      </c>
      <c r="E173" s="161" t="s">
        <v>464</v>
      </c>
      <c r="F173" s="242" t="s">
        <v>465</v>
      </c>
      <c r="G173" s="242"/>
      <c r="H173" s="242"/>
      <c r="I173" s="242"/>
      <c r="J173" s="162" t="s">
        <v>154</v>
      </c>
      <c r="K173" s="163">
        <v>3</v>
      </c>
      <c r="L173" s="224">
        <v>0</v>
      </c>
      <c r="M173" s="224"/>
      <c r="N173" s="243">
        <f t="shared" si="15"/>
        <v>0</v>
      </c>
      <c r="O173" s="243"/>
      <c r="P173" s="243"/>
      <c r="Q173" s="243"/>
      <c r="R173" s="134"/>
      <c r="T173" s="164" t="s">
        <v>5</v>
      </c>
      <c r="U173" s="43" t="s">
        <v>46</v>
      </c>
      <c r="V173" s="35"/>
      <c r="W173" s="165">
        <f t="shared" si="16"/>
        <v>0</v>
      </c>
      <c r="X173" s="165">
        <v>0</v>
      </c>
      <c r="Y173" s="165">
        <f t="shared" si="17"/>
        <v>0</v>
      </c>
      <c r="Z173" s="165">
        <v>0</v>
      </c>
      <c r="AA173" s="166">
        <f t="shared" si="18"/>
        <v>0</v>
      </c>
      <c r="AR173" s="17" t="s">
        <v>155</v>
      </c>
      <c r="AT173" s="17" t="s">
        <v>151</v>
      </c>
      <c r="AU173" s="17" t="s">
        <v>111</v>
      </c>
      <c r="AY173" s="17" t="s">
        <v>150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7" t="s">
        <v>89</v>
      </c>
      <c r="BK173" s="105">
        <f t="shared" si="24"/>
        <v>0</v>
      </c>
      <c r="BL173" s="17" t="s">
        <v>155</v>
      </c>
      <c r="BM173" s="17" t="s">
        <v>466</v>
      </c>
    </row>
    <row r="174" spans="2:65" s="1" customFormat="1" ht="31.5" customHeight="1">
      <c r="B174" s="131"/>
      <c r="C174" s="160" t="s">
        <v>239</v>
      </c>
      <c r="D174" s="160" t="s">
        <v>151</v>
      </c>
      <c r="E174" s="161" t="s">
        <v>467</v>
      </c>
      <c r="F174" s="242" t="s">
        <v>468</v>
      </c>
      <c r="G174" s="242"/>
      <c r="H174" s="242"/>
      <c r="I174" s="242"/>
      <c r="J174" s="162" t="s">
        <v>154</v>
      </c>
      <c r="K174" s="163">
        <v>2</v>
      </c>
      <c r="L174" s="224">
        <v>0</v>
      </c>
      <c r="M174" s="224"/>
      <c r="N174" s="243">
        <f t="shared" si="15"/>
        <v>0</v>
      </c>
      <c r="O174" s="243"/>
      <c r="P174" s="243"/>
      <c r="Q174" s="243"/>
      <c r="R174" s="134"/>
      <c r="T174" s="164" t="s">
        <v>5</v>
      </c>
      <c r="U174" s="43" t="s">
        <v>46</v>
      </c>
      <c r="V174" s="35"/>
      <c r="W174" s="165">
        <f t="shared" si="16"/>
        <v>0</v>
      </c>
      <c r="X174" s="165">
        <v>0</v>
      </c>
      <c r="Y174" s="165">
        <f t="shared" si="17"/>
        <v>0</v>
      </c>
      <c r="Z174" s="165">
        <v>0.005</v>
      </c>
      <c r="AA174" s="166">
        <f t="shared" si="18"/>
        <v>0.01</v>
      </c>
      <c r="AR174" s="17" t="s">
        <v>155</v>
      </c>
      <c r="AT174" s="17" t="s">
        <v>151</v>
      </c>
      <c r="AU174" s="17" t="s">
        <v>111</v>
      </c>
      <c r="AY174" s="17" t="s">
        <v>150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7" t="s">
        <v>89</v>
      </c>
      <c r="BK174" s="105">
        <f t="shared" si="24"/>
        <v>0</v>
      </c>
      <c r="BL174" s="17" t="s">
        <v>155</v>
      </c>
      <c r="BM174" s="17" t="s">
        <v>469</v>
      </c>
    </row>
    <row r="175" spans="2:65" s="1" customFormat="1" ht="31.5" customHeight="1">
      <c r="B175" s="131"/>
      <c r="C175" s="160" t="s">
        <v>243</v>
      </c>
      <c r="D175" s="160" t="s">
        <v>151</v>
      </c>
      <c r="E175" s="161" t="s">
        <v>470</v>
      </c>
      <c r="F175" s="242" t="s">
        <v>471</v>
      </c>
      <c r="G175" s="242"/>
      <c r="H175" s="242"/>
      <c r="I175" s="242"/>
      <c r="J175" s="162" t="s">
        <v>262</v>
      </c>
      <c r="K175" s="163">
        <v>0.002</v>
      </c>
      <c r="L175" s="224">
        <v>0</v>
      </c>
      <c r="M175" s="224"/>
      <c r="N175" s="243">
        <f t="shared" si="15"/>
        <v>0</v>
      </c>
      <c r="O175" s="243"/>
      <c r="P175" s="243"/>
      <c r="Q175" s="243"/>
      <c r="R175" s="134"/>
      <c r="T175" s="164" t="s">
        <v>5</v>
      </c>
      <c r="U175" s="43" t="s">
        <v>46</v>
      </c>
      <c r="V175" s="35"/>
      <c r="W175" s="165">
        <f t="shared" si="16"/>
        <v>0</v>
      </c>
      <c r="X175" s="165">
        <v>0</v>
      </c>
      <c r="Y175" s="165">
        <f t="shared" si="17"/>
        <v>0</v>
      </c>
      <c r="Z175" s="165">
        <v>0</v>
      </c>
      <c r="AA175" s="166">
        <f t="shared" si="18"/>
        <v>0</v>
      </c>
      <c r="AR175" s="17" t="s">
        <v>155</v>
      </c>
      <c r="AT175" s="17" t="s">
        <v>151</v>
      </c>
      <c r="AU175" s="17" t="s">
        <v>111</v>
      </c>
      <c r="AY175" s="17" t="s">
        <v>150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7" t="s">
        <v>89</v>
      </c>
      <c r="BK175" s="105">
        <f t="shared" si="24"/>
        <v>0</v>
      </c>
      <c r="BL175" s="17" t="s">
        <v>155</v>
      </c>
      <c r="BM175" s="17" t="s">
        <v>472</v>
      </c>
    </row>
    <row r="176" spans="2:65" s="1" customFormat="1" ht="31.5" customHeight="1">
      <c r="B176" s="131"/>
      <c r="C176" s="160" t="s">
        <v>247</v>
      </c>
      <c r="D176" s="160" t="s">
        <v>151</v>
      </c>
      <c r="E176" s="161" t="s">
        <v>473</v>
      </c>
      <c r="F176" s="242" t="s">
        <v>474</v>
      </c>
      <c r="G176" s="242"/>
      <c r="H176" s="242"/>
      <c r="I176" s="242"/>
      <c r="J176" s="162" t="s">
        <v>262</v>
      </c>
      <c r="K176" s="163">
        <v>0.002</v>
      </c>
      <c r="L176" s="224">
        <v>0</v>
      </c>
      <c r="M176" s="224"/>
      <c r="N176" s="243">
        <f t="shared" si="15"/>
        <v>0</v>
      </c>
      <c r="O176" s="243"/>
      <c r="P176" s="243"/>
      <c r="Q176" s="243"/>
      <c r="R176" s="134"/>
      <c r="T176" s="164" t="s">
        <v>5</v>
      </c>
      <c r="U176" s="43" t="s">
        <v>46</v>
      </c>
      <c r="V176" s="35"/>
      <c r="W176" s="165">
        <f t="shared" si="16"/>
        <v>0</v>
      </c>
      <c r="X176" s="165">
        <v>0</v>
      </c>
      <c r="Y176" s="165">
        <f t="shared" si="17"/>
        <v>0</v>
      </c>
      <c r="Z176" s="165">
        <v>0</v>
      </c>
      <c r="AA176" s="166">
        <f t="shared" si="18"/>
        <v>0</v>
      </c>
      <c r="AR176" s="17" t="s">
        <v>155</v>
      </c>
      <c r="AT176" s="17" t="s">
        <v>151</v>
      </c>
      <c r="AU176" s="17" t="s">
        <v>111</v>
      </c>
      <c r="AY176" s="17" t="s">
        <v>150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7" t="s">
        <v>89</v>
      </c>
      <c r="BK176" s="105">
        <f t="shared" si="24"/>
        <v>0</v>
      </c>
      <c r="BL176" s="17" t="s">
        <v>155</v>
      </c>
      <c r="BM176" s="17" t="s">
        <v>475</v>
      </c>
    </row>
    <row r="177" spans="2:65" s="1" customFormat="1" ht="31.5" customHeight="1">
      <c r="B177" s="131"/>
      <c r="C177" s="160" t="s">
        <v>251</v>
      </c>
      <c r="D177" s="160" t="s">
        <v>151</v>
      </c>
      <c r="E177" s="161" t="s">
        <v>476</v>
      </c>
      <c r="F177" s="242" t="s">
        <v>477</v>
      </c>
      <c r="G177" s="242"/>
      <c r="H177" s="242"/>
      <c r="I177" s="242"/>
      <c r="J177" s="162" t="s">
        <v>262</v>
      </c>
      <c r="K177" s="163">
        <v>0.002</v>
      </c>
      <c r="L177" s="224">
        <v>0</v>
      </c>
      <c r="M177" s="224"/>
      <c r="N177" s="243">
        <f t="shared" si="15"/>
        <v>0</v>
      </c>
      <c r="O177" s="243"/>
      <c r="P177" s="243"/>
      <c r="Q177" s="243"/>
      <c r="R177" s="134"/>
      <c r="T177" s="164" t="s">
        <v>5</v>
      </c>
      <c r="U177" s="43" t="s">
        <v>46</v>
      </c>
      <c r="V177" s="35"/>
      <c r="W177" s="165">
        <f t="shared" si="16"/>
        <v>0</v>
      </c>
      <c r="X177" s="165">
        <v>0</v>
      </c>
      <c r="Y177" s="165">
        <f t="shared" si="17"/>
        <v>0</v>
      </c>
      <c r="Z177" s="165">
        <v>0</v>
      </c>
      <c r="AA177" s="166">
        <f t="shared" si="18"/>
        <v>0</v>
      </c>
      <c r="AR177" s="17" t="s">
        <v>155</v>
      </c>
      <c r="AT177" s="17" t="s">
        <v>151</v>
      </c>
      <c r="AU177" s="17" t="s">
        <v>111</v>
      </c>
      <c r="AY177" s="17" t="s">
        <v>150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7" t="s">
        <v>89</v>
      </c>
      <c r="BK177" s="105">
        <f t="shared" si="24"/>
        <v>0</v>
      </c>
      <c r="BL177" s="17" t="s">
        <v>155</v>
      </c>
      <c r="BM177" s="17" t="s">
        <v>478</v>
      </c>
    </row>
    <row r="178" spans="2:63" s="9" customFormat="1" ht="29.6" customHeight="1">
      <c r="B178" s="149"/>
      <c r="C178" s="150"/>
      <c r="D178" s="159" t="s">
        <v>373</v>
      </c>
      <c r="E178" s="159"/>
      <c r="F178" s="159"/>
      <c r="G178" s="159"/>
      <c r="H178" s="159"/>
      <c r="I178" s="159"/>
      <c r="J178" s="159"/>
      <c r="K178" s="159"/>
      <c r="L178" s="159"/>
      <c r="M178" s="159"/>
      <c r="N178" s="232">
        <f>BK178</f>
        <v>0</v>
      </c>
      <c r="O178" s="233"/>
      <c r="P178" s="233"/>
      <c r="Q178" s="233"/>
      <c r="R178" s="152"/>
      <c r="T178" s="153"/>
      <c r="U178" s="150"/>
      <c r="V178" s="150"/>
      <c r="W178" s="154">
        <f>SUM(W179:W215)</f>
        <v>0</v>
      </c>
      <c r="X178" s="150"/>
      <c r="Y178" s="154">
        <f>SUM(Y179:Y215)</f>
        <v>0.08884505</v>
      </c>
      <c r="Z178" s="150"/>
      <c r="AA178" s="155">
        <f>SUM(AA179:AA215)</f>
        <v>0.11212</v>
      </c>
      <c r="AR178" s="156" t="s">
        <v>111</v>
      </c>
      <c r="AT178" s="157" t="s">
        <v>80</v>
      </c>
      <c r="AU178" s="157" t="s">
        <v>89</v>
      </c>
      <c r="AY178" s="156" t="s">
        <v>150</v>
      </c>
      <c r="BK178" s="158">
        <f>SUM(BK179:BK215)</f>
        <v>0</v>
      </c>
    </row>
    <row r="179" spans="2:65" s="1" customFormat="1" ht="31.5" customHeight="1">
      <c r="B179" s="131"/>
      <c r="C179" s="160" t="s">
        <v>255</v>
      </c>
      <c r="D179" s="160" t="s">
        <v>151</v>
      </c>
      <c r="E179" s="161" t="s">
        <v>479</v>
      </c>
      <c r="F179" s="242" t="s">
        <v>480</v>
      </c>
      <c r="G179" s="242"/>
      <c r="H179" s="242"/>
      <c r="I179" s="242"/>
      <c r="J179" s="162" t="s">
        <v>167</v>
      </c>
      <c r="K179" s="163">
        <v>0.5</v>
      </c>
      <c r="L179" s="224">
        <v>0</v>
      </c>
      <c r="M179" s="224"/>
      <c r="N179" s="243">
        <f aca="true" t="shared" si="25" ref="N179:N201">ROUND(L179*K179,2)</f>
        <v>0</v>
      </c>
      <c r="O179" s="243"/>
      <c r="P179" s="243"/>
      <c r="Q179" s="243"/>
      <c r="R179" s="134"/>
      <c r="T179" s="164" t="s">
        <v>5</v>
      </c>
      <c r="U179" s="43" t="s">
        <v>46</v>
      </c>
      <c r="V179" s="35"/>
      <c r="W179" s="165">
        <f aca="true" t="shared" si="26" ref="W179:W201">V179*K179</f>
        <v>0</v>
      </c>
      <c r="X179" s="165">
        <v>0.00451</v>
      </c>
      <c r="Y179" s="165">
        <f aca="true" t="shared" si="27" ref="Y179:Y201">X179*K179</f>
        <v>0.002255</v>
      </c>
      <c r="Z179" s="165">
        <v>0</v>
      </c>
      <c r="AA179" s="166">
        <f aca="true" t="shared" si="28" ref="AA179:AA201">Z179*K179</f>
        <v>0</v>
      </c>
      <c r="AR179" s="17" t="s">
        <v>155</v>
      </c>
      <c r="AT179" s="17" t="s">
        <v>151</v>
      </c>
      <c r="AU179" s="17" t="s">
        <v>111</v>
      </c>
      <c r="AY179" s="17" t="s">
        <v>150</v>
      </c>
      <c r="BE179" s="105">
        <f aca="true" t="shared" si="29" ref="BE179:BE201">IF(U179="základní",N179,0)</f>
        <v>0</v>
      </c>
      <c r="BF179" s="105">
        <f aca="true" t="shared" si="30" ref="BF179:BF201">IF(U179="snížená",N179,0)</f>
        <v>0</v>
      </c>
      <c r="BG179" s="105">
        <f aca="true" t="shared" si="31" ref="BG179:BG201">IF(U179="zákl. přenesená",N179,0)</f>
        <v>0</v>
      </c>
      <c r="BH179" s="105">
        <f aca="true" t="shared" si="32" ref="BH179:BH201">IF(U179="sníž. přenesená",N179,0)</f>
        <v>0</v>
      </c>
      <c r="BI179" s="105">
        <f aca="true" t="shared" si="33" ref="BI179:BI201">IF(U179="nulová",N179,0)</f>
        <v>0</v>
      </c>
      <c r="BJ179" s="17" t="s">
        <v>89</v>
      </c>
      <c r="BK179" s="105">
        <f aca="true" t="shared" si="34" ref="BK179:BK201">ROUND(L179*K179,2)</f>
        <v>0</v>
      </c>
      <c r="BL179" s="17" t="s">
        <v>155</v>
      </c>
      <c r="BM179" s="17" t="s">
        <v>481</v>
      </c>
    </row>
    <row r="180" spans="2:65" s="1" customFormat="1" ht="31.5" customHeight="1">
      <c r="B180" s="131"/>
      <c r="C180" s="160" t="s">
        <v>259</v>
      </c>
      <c r="D180" s="160" t="s">
        <v>151</v>
      </c>
      <c r="E180" s="161" t="s">
        <v>482</v>
      </c>
      <c r="F180" s="242" t="s">
        <v>483</v>
      </c>
      <c r="G180" s="242"/>
      <c r="H180" s="242"/>
      <c r="I180" s="242"/>
      <c r="J180" s="162" t="s">
        <v>167</v>
      </c>
      <c r="K180" s="163">
        <v>5</v>
      </c>
      <c r="L180" s="224">
        <v>0</v>
      </c>
      <c r="M180" s="224"/>
      <c r="N180" s="243">
        <f t="shared" si="25"/>
        <v>0</v>
      </c>
      <c r="O180" s="243"/>
      <c r="P180" s="243"/>
      <c r="Q180" s="243"/>
      <c r="R180" s="134"/>
      <c r="T180" s="164" t="s">
        <v>5</v>
      </c>
      <c r="U180" s="43" t="s">
        <v>46</v>
      </c>
      <c r="V180" s="35"/>
      <c r="W180" s="165">
        <f t="shared" si="26"/>
        <v>0</v>
      </c>
      <c r="X180" s="165">
        <v>0.0064</v>
      </c>
      <c r="Y180" s="165">
        <f t="shared" si="27"/>
        <v>0.032</v>
      </c>
      <c r="Z180" s="165">
        <v>0</v>
      </c>
      <c r="AA180" s="166">
        <f t="shared" si="28"/>
        <v>0</v>
      </c>
      <c r="AR180" s="17" t="s">
        <v>155</v>
      </c>
      <c r="AT180" s="17" t="s">
        <v>151</v>
      </c>
      <c r="AU180" s="17" t="s">
        <v>111</v>
      </c>
      <c r="AY180" s="17" t="s">
        <v>150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7" t="s">
        <v>89</v>
      </c>
      <c r="BK180" s="105">
        <f t="shared" si="34"/>
        <v>0</v>
      </c>
      <c r="BL180" s="17" t="s">
        <v>155</v>
      </c>
      <c r="BM180" s="17" t="s">
        <v>484</v>
      </c>
    </row>
    <row r="181" spans="2:65" s="1" customFormat="1" ht="31.5" customHeight="1">
      <c r="B181" s="131"/>
      <c r="C181" s="160" t="s">
        <v>210</v>
      </c>
      <c r="D181" s="160" t="s">
        <v>151</v>
      </c>
      <c r="E181" s="161" t="s">
        <v>485</v>
      </c>
      <c r="F181" s="242" t="s">
        <v>486</v>
      </c>
      <c r="G181" s="242"/>
      <c r="H181" s="242"/>
      <c r="I181" s="242"/>
      <c r="J181" s="162" t="s">
        <v>167</v>
      </c>
      <c r="K181" s="163">
        <v>5</v>
      </c>
      <c r="L181" s="224">
        <v>0</v>
      </c>
      <c r="M181" s="224"/>
      <c r="N181" s="243">
        <f t="shared" si="25"/>
        <v>0</v>
      </c>
      <c r="O181" s="243"/>
      <c r="P181" s="243"/>
      <c r="Q181" s="243"/>
      <c r="R181" s="134"/>
      <c r="T181" s="164" t="s">
        <v>5</v>
      </c>
      <c r="U181" s="43" t="s">
        <v>46</v>
      </c>
      <c r="V181" s="35"/>
      <c r="W181" s="165">
        <f t="shared" si="26"/>
        <v>0</v>
      </c>
      <c r="X181" s="165">
        <v>0</v>
      </c>
      <c r="Y181" s="165">
        <f t="shared" si="27"/>
        <v>0</v>
      </c>
      <c r="Z181" s="165">
        <v>0.00213</v>
      </c>
      <c r="AA181" s="166">
        <f t="shared" si="28"/>
        <v>0.01065</v>
      </c>
      <c r="AR181" s="17" t="s">
        <v>155</v>
      </c>
      <c r="AT181" s="17" t="s">
        <v>151</v>
      </c>
      <c r="AU181" s="17" t="s">
        <v>111</v>
      </c>
      <c r="AY181" s="17" t="s">
        <v>150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7" t="s">
        <v>89</v>
      </c>
      <c r="BK181" s="105">
        <f t="shared" si="34"/>
        <v>0</v>
      </c>
      <c r="BL181" s="17" t="s">
        <v>155</v>
      </c>
      <c r="BM181" s="17" t="s">
        <v>487</v>
      </c>
    </row>
    <row r="182" spans="2:65" s="1" customFormat="1" ht="31.5" customHeight="1">
      <c r="B182" s="131"/>
      <c r="C182" s="160" t="s">
        <v>267</v>
      </c>
      <c r="D182" s="160" t="s">
        <v>151</v>
      </c>
      <c r="E182" s="161" t="s">
        <v>488</v>
      </c>
      <c r="F182" s="242" t="s">
        <v>489</v>
      </c>
      <c r="G182" s="242"/>
      <c r="H182" s="242"/>
      <c r="I182" s="242"/>
      <c r="J182" s="162" t="s">
        <v>167</v>
      </c>
      <c r="K182" s="163">
        <v>5</v>
      </c>
      <c r="L182" s="224">
        <v>0</v>
      </c>
      <c r="M182" s="224"/>
      <c r="N182" s="243">
        <f t="shared" si="25"/>
        <v>0</v>
      </c>
      <c r="O182" s="243"/>
      <c r="P182" s="243"/>
      <c r="Q182" s="243"/>
      <c r="R182" s="134"/>
      <c r="T182" s="164" t="s">
        <v>5</v>
      </c>
      <c r="U182" s="43" t="s">
        <v>46</v>
      </c>
      <c r="V182" s="35"/>
      <c r="W182" s="165">
        <f t="shared" si="26"/>
        <v>0</v>
      </c>
      <c r="X182" s="165">
        <v>0</v>
      </c>
      <c r="Y182" s="165">
        <f t="shared" si="27"/>
        <v>0</v>
      </c>
      <c r="Z182" s="165">
        <v>0.00497</v>
      </c>
      <c r="AA182" s="166">
        <f t="shared" si="28"/>
        <v>0.024849999999999997</v>
      </c>
      <c r="AR182" s="17" t="s">
        <v>155</v>
      </c>
      <c r="AT182" s="17" t="s">
        <v>151</v>
      </c>
      <c r="AU182" s="17" t="s">
        <v>111</v>
      </c>
      <c r="AY182" s="17" t="s">
        <v>150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7" t="s">
        <v>89</v>
      </c>
      <c r="BK182" s="105">
        <f t="shared" si="34"/>
        <v>0</v>
      </c>
      <c r="BL182" s="17" t="s">
        <v>155</v>
      </c>
      <c r="BM182" s="17" t="s">
        <v>490</v>
      </c>
    </row>
    <row r="183" spans="2:65" s="1" customFormat="1" ht="31.5" customHeight="1">
      <c r="B183" s="131"/>
      <c r="C183" s="160" t="s">
        <v>271</v>
      </c>
      <c r="D183" s="160" t="s">
        <v>151</v>
      </c>
      <c r="E183" s="161" t="s">
        <v>491</v>
      </c>
      <c r="F183" s="242" t="s">
        <v>492</v>
      </c>
      <c r="G183" s="242"/>
      <c r="H183" s="242"/>
      <c r="I183" s="242"/>
      <c r="J183" s="162" t="s">
        <v>167</v>
      </c>
      <c r="K183" s="163">
        <v>3</v>
      </c>
      <c r="L183" s="224">
        <v>0</v>
      </c>
      <c r="M183" s="224"/>
      <c r="N183" s="243">
        <f t="shared" si="25"/>
        <v>0</v>
      </c>
      <c r="O183" s="243"/>
      <c r="P183" s="243"/>
      <c r="Q183" s="243"/>
      <c r="R183" s="134"/>
      <c r="T183" s="164" t="s">
        <v>5</v>
      </c>
      <c r="U183" s="43" t="s">
        <v>46</v>
      </c>
      <c r="V183" s="35"/>
      <c r="W183" s="165">
        <f t="shared" si="26"/>
        <v>0</v>
      </c>
      <c r="X183" s="165">
        <v>0</v>
      </c>
      <c r="Y183" s="165">
        <f t="shared" si="27"/>
        <v>0</v>
      </c>
      <c r="Z183" s="165">
        <v>0.0067</v>
      </c>
      <c r="AA183" s="166">
        <f t="shared" si="28"/>
        <v>0.0201</v>
      </c>
      <c r="AR183" s="17" t="s">
        <v>155</v>
      </c>
      <c r="AT183" s="17" t="s">
        <v>151</v>
      </c>
      <c r="AU183" s="17" t="s">
        <v>111</v>
      </c>
      <c r="AY183" s="17" t="s">
        <v>150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7" t="s">
        <v>89</v>
      </c>
      <c r="BK183" s="105">
        <f t="shared" si="34"/>
        <v>0</v>
      </c>
      <c r="BL183" s="17" t="s">
        <v>155</v>
      </c>
      <c r="BM183" s="17" t="s">
        <v>493</v>
      </c>
    </row>
    <row r="184" spans="2:65" s="1" customFormat="1" ht="31.5" customHeight="1">
      <c r="B184" s="131"/>
      <c r="C184" s="160" t="s">
        <v>275</v>
      </c>
      <c r="D184" s="160" t="s">
        <v>151</v>
      </c>
      <c r="E184" s="161" t="s">
        <v>494</v>
      </c>
      <c r="F184" s="242" t="s">
        <v>495</v>
      </c>
      <c r="G184" s="242"/>
      <c r="H184" s="242"/>
      <c r="I184" s="242"/>
      <c r="J184" s="162" t="s">
        <v>167</v>
      </c>
      <c r="K184" s="163">
        <v>0.5</v>
      </c>
      <c r="L184" s="224">
        <v>0</v>
      </c>
      <c r="M184" s="224"/>
      <c r="N184" s="243">
        <f t="shared" si="25"/>
        <v>0</v>
      </c>
      <c r="O184" s="243"/>
      <c r="P184" s="243"/>
      <c r="Q184" s="243"/>
      <c r="R184" s="134"/>
      <c r="T184" s="164" t="s">
        <v>5</v>
      </c>
      <c r="U184" s="43" t="s">
        <v>46</v>
      </c>
      <c r="V184" s="35"/>
      <c r="W184" s="165">
        <f t="shared" si="26"/>
        <v>0</v>
      </c>
      <c r="X184" s="165">
        <v>0</v>
      </c>
      <c r="Y184" s="165">
        <f t="shared" si="27"/>
        <v>0</v>
      </c>
      <c r="Z184" s="165">
        <v>0.01102</v>
      </c>
      <c r="AA184" s="166">
        <f t="shared" si="28"/>
        <v>0.00551</v>
      </c>
      <c r="AR184" s="17" t="s">
        <v>155</v>
      </c>
      <c r="AT184" s="17" t="s">
        <v>151</v>
      </c>
      <c r="AU184" s="17" t="s">
        <v>111</v>
      </c>
      <c r="AY184" s="17" t="s">
        <v>150</v>
      </c>
      <c r="BE184" s="105">
        <f t="shared" si="29"/>
        <v>0</v>
      </c>
      <c r="BF184" s="105">
        <f t="shared" si="30"/>
        <v>0</v>
      </c>
      <c r="BG184" s="105">
        <f t="shared" si="31"/>
        <v>0</v>
      </c>
      <c r="BH184" s="105">
        <f t="shared" si="32"/>
        <v>0</v>
      </c>
      <c r="BI184" s="105">
        <f t="shared" si="33"/>
        <v>0</v>
      </c>
      <c r="BJ184" s="17" t="s">
        <v>89</v>
      </c>
      <c r="BK184" s="105">
        <f t="shared" si="34"/>
        <v>0</v>
      </c>
      <c r="BL184" s="17" t="s">
        <v>155</v>
      </c>
      <c r="BM184" s="17" t="s">
        <v>496</v>
      </c>
    </row>
    <row r="185" spans="2:65" s="1" customFormat="1" ht="22.5" customHeight="1">
      <c r="B185" s="131"/>
      <c r="C185" s="160" t="s">
        <v>279</v>
      </c>
      <c r="D185" s="160" t="s">
        <v>151</v>
      </c>
      <c r="E185" s="161" t="s">
        <v>497</v>
      </c>
      <c r="F185" s="242" t="s">
        <v>498</v>
      </c>
      <c r="G185" s="242"/>
      <c r="H185" s="242"/>
      <c r="I185" s="242"/>
      <c r="J185" s="162" t="s">
        <v>167</v>
      </c>
      <c r="K185" s="163">
        <v>18</v>
      </c>
      <c r="L185" s="224">
        <v>0</v>
      </c>
      <c r="M185" s="224"/>
      <c r="N185" s="243">
        <f t="shared" si="25"/>
        <v>0</v>
      </c>
      <c r="O185" s="243"/>
      <c r="P185" s="243"/>
      <c r="Q185" s="243"/>
      <c r="R185" s="134"/>
      <c r="T185" s="164" t="s">
        <v>5</v>
      </c>
      <c r="U185" s="43" t="s">
        <v>46</v>
      </c>
      <c r="V185" s="35"/>
      <c r="W185" s="165">
        <f t="shared" si="26"/>
        <v>0</v>
      </c>
      <c r="X185" s="165">
        <v>0</v>
      </c>
      <c r="Y185" s="165">
        <f t="shared" si="27"/>
        <v>0</v>
      </c>
      <c r="Z185" s="165">
        <v>0.00029</v>
      </c>
      <c r="AA185" s="166">
        <f t="shared" si="28"/>
        <v>0.00522</v>
      </c>
      <c r="AR185" s="17" t="s">
        <v>155</v>
      </c>
      <c r="AT185" s="17" t="s">
        <v>151</v>
      </c>
      <c r="AU185" s="17" t="s">
        <v>111</v>
      </c>
      <c r="AY185" s="17" t="s">
        <v>150</v>
      </c>
      <c r="BE185" s="105">
        <f t="shared" si="29"/>
        <v>0</v>
      </c>
      <c r="BF185" s="105">
        <f t="shared" si="30"/>
        <v>0</v>
      </c>
      <c r="BG185" s="105">
        <f t="shared" si="31"/>
        <v>0</v>
      </c>
      <c r="BH185" s="105">
        <f t="shared" si="32"/>
        <v>0</v>
      </c>
      <c r="BI185" s="105">
        <f t="shared" si="33"/>
        <v>0</v>
      </c>
      <c r="BJ185" s="17" t="s">
        <v>89</v>
      </c>
      <c r="BK185" s="105">
        <f t="shared" si="34"/>
        <v>0</v>
      </c>
      <c r="BL185" s="17" t="s">
        <v>155</v>
      </c>
      <c r="BM185" s="17" t="s">
        <v>499</v>
      </c>
    </row>
    <row r="186" spans="2:65" s="1" customFormat="1" ht="31.5" customHeight="1">
      <c r="B186" s="131"/>
      <c r="C186" s="160" t="s">
        <v>283</v>
      </c>
      <c r="D186" s="160" t="s">
        <v>151</v>
      </c>
      <c r="E186" s="161" t="s">
        <v>500</v>
      </c>
      <c r="F186" s="242" t="s">
        <v>501</v>
      </c>
      <c r="G186" s="242"/>
      <c r="H186" s="242"/>
      <c r="I186" s="242"/>
      <c r="J186" s="162" t="s">
        <v>167</v>
      </c>
      <c r="K186" s="163">
        <v>13</v>
      </c>
      <c r="L186" s="224">
        <v>0</v>
      </c>
      <c r="M186" s="224"/>
      <c r="N186" s="243">
        <f t="shared" si="25"/>
        <v>0</v>
      </c>
      <c r="O186" s="243"/>
      <c r="P186" s="243"/>
      <c r="Q186" s="243"/>
      <c r="R186" s="134"/>
      <c r="T186" s="164" t="s">
        <v>5</v>
      </c>
      <c r="U186" s="43" t="s">
        <v>46</v>
      </c>
      <c r="V186" s="35"/>
      <c r="W186" s="165">
        <f t="shared" si="26"/>
        <v>0</v>
      </c>
      <c r="X186" s="165">
        <v>0.00091</v>
      </c>
      <c r="Y186" s="165">
        <f t="shared" si="27"/>
        <v>0.01183</v>
      </c>
      <c r="Z186" s="165">
        <v>0</v>
      </c>
      <c r="AA186" s="166">
        <f t="shared" si="28"/>
        <v>0</v>
      </c>
      <c r="AR186" s="17" t="s">
        <v>155</v>
      </c>
      <c r="AT186" s="17" t="s">
        <v>151</v>
      </c>
      <c r="AU186" s="17" t="s">
        <v>111</v>
      </c>
      <c r="AY186" s="17" t="s">
        <v>150</v>
      </c>
      <c r="BE186" s="105">
        <f t="shared" si="29"/>
        <v>0</v>
      </c>
      <c r="BF186" s="105">
        <f t="shared" si="30"/>
        <v>0</v>
      </c>
      <c r="BG186" s="105">
        <f t="shared" si="31"/>
        <v>0</v>
      </c>
      <c r="BH186" s="105">
        <f t="shared" si="32"/>
        <v>0</v>
      </c>
      <c r="BI186" s="105">
        <f t="shared" si="33"/>
        <v>0</v>
      </c>
      <c r="BJ186" s="17" t="s">
        <v>89</v>
      </c>
      <c r="BK186" s="105">
        <f t="shared" si="34"/>
        <v>0</v>
      </c>
      <c r="BL186" s="17" t="s">
        <v>155</v>
      </c>
      <c r="BM186" s="17" t="s">
        <v>502</v>
      </c>
    </row>
    <row r="187" spans="2:65" s="1" customFormat="1" ht="31.5" customHeight="1">
      <c r="B187" s="131"/>
      <c r="C187" s="160" t="s">
        <v>287</v>
      </c>
      <c r="D187" s="160" t="s">
        <v>151</v>
      </c>
      <c r="E187" s="161" t="s">
        <v>503</v>
      </c>
      <c r="F187" s="242" t="s">
        <v>504</v>
      </c>
      <c r="G187" s="242"/>
      <c r="H187" s="242"/>
      <c r="I187" s="242"/>
      <c r="J187" s="162" t="s">
        <v>167</v>
      </c>
      <c r="K187" s="163">
        <v>10</v>
      </c>
      <c r="L187" s="224">
        <v>0</v>
      </c>
      <c r="M187" s="224"/>
      <c r="N187" s="243">
        <f t="shared" si="25"/>
        <v>0</v>
      </c>
      <c r="O187" s="243"/>
      <c r="P187" s="243"/>
      <c r="Q187" s="243"/>
      <c r="R187" s="134"/>
      <c r="T187" s="164" t="s">
        <v>5</v>
      </c>
      <c r="U187" s="43" t="s">
        <v>46</v>
      </c>
      <c r="V187" s="35"/>
      <c r="W187" s="165">
        <f t="shared" si="26"/>
        <v>0</v>
      </c>
      <c r="X187" s="165">
        <v>0.00252</v>
      </c>
      <c r="Y187" s="165">
        <f t="shared" si="27"/>
        <v>0.0252</v>
      </c>
      <c r="Z187" s="165">
        <v>0</v>
      </c>
      <c r="AA187" s="166">
        <f t="shared" si="28"/>
        <v>0</v>
      </c>
      <c r="AR187" s="17" t="s">
        <v>155</v>
      </c>
      <c r="AT187" s="17" t="s">
        <v>151</v>
      </c>
      <c r="AU187" s="17" t="s">
        <v>111</v>
      </c>
      <c r="AY187" s="17" t="s">
        <v>150</v>
      </c>
      <c r="BE187" s="105">
        <f t="shared" si="29"/>
        <v>0</v>
      </c>
      <c r="BF187" s="105">
        <f t="shared" si="30"/>
        <v>0</v>
      </c>
      <c r="BG187" s="105">
        <f t="shared" si="31"/>
        <v>0</v>
      </c>
      <c r="BH187" s="105">
        <f t="shared" si="32"/>
        <v>0</v>
      </c>
      <c r="BI187" s="105">
        <f t="shared" si="33"/>
        <v>0</v>
      </c>
      <c r="BJ187" s="17" t="s">
        <v>89</v>
      </c>
      <c r="BK187" s="105">
        <f t="shared" si="34"/>
        <v>0</v>
      </c>
      <c r="BL187" s="17" t="s">
        <v>155</v>
      </c>
      <c r="BM187" s="17" t="s">
        <v>505</v>
      </c>
    </row>
    <row r="188" spans="2:65" s="1" customFormat="1" ht="31.5" customHeight="1">
      <c r="B188" s="131"/>
      <c r="C188" s="160" t="s">
        <v>291</v>
      </c>
      <c r="D188" s="160" t="s">
        <v>151</v>
      </c>
      <c r="E188" s="161" t="s">
        <v>506</v>
      </c>
      <c r="F188" s="242" t="s">
        <v>507</v>
      </c>
      <c r="G188" s="242"/>
      <c r="H188" s="242"/>
      <c r="I188" s="242"/>
      <c r="J188" s="162" t="s">
        <v>154</v>
      </c>
      <c r="K188" s="163">
        <v>1</v>
      </c>
      <c r="L188" s="224">
        <v>0</v>
      </c>
      <c r="M188" s="224"/>
      <c r="N188" s="243">
        <f t="shared" si="25"/>
        <v>0</v>
      </c>
      <c r="O188" s="243"/>
      <c r="P188" s="243"/>
      <c r="Q188" s="243"/>
      <c r="R188" s="134"/>
      <c r="T188" s="164" t="s">
        <v>5</v>
      </c>
      <c r="U188" s="43" t="s">
        <v>46</v>
      </c>
      <c r="V188" s="35"/>
      <c r="W188" s="165">
        <f t="shared" si="26"/>
        <v>0</v>
      </c>
      <c r="X188" s="165">
        <v>0</v>
      </c>
      <c r="Y188" s="165">
        <f t="shared" si="27"/>
        <v>0</v>
      </c>
      <c r="Z188" s="165">
        <v>0.02826</v>
      </c>
      <c r="AA188" s="166">
        <f t="shared" si="28"/>
        <v>0.02826</v>
      </c>
      <c r="AR188" s="17" t="s">
        <v>155</v>
      </c>
      <c r="AT188" s="17" t="s">
        <v>151</v>
      </c>
      <c r="AU188" s="17" t="s">
        <v>111</v>
      </c>
      <c r="AY188" s="17" t="s">
        <v>150</v>
      </c>
      <c r="BE188" s="105">
        <f t="shared" si="29"/>
        <v>0</v>
      </c>
      <c r="BF188" s="105">
        <f t="shared" si="30"/>
        <v>0</v>
      </c>
      <c r="BG188" s="105">
        <f t="shared" si="31"/>
        <v>0</v>
      </c>
      <c r="BH188" s="105">
        <f t="shared" si="32"/>
        <v>0</v>
      </c>
      <c r="BI188" s="105">
        <f t="shared" si="33"/>
        <v>0</v>
      </c>
      <c r="BJ188" s="17" t="s">
        <v>89</v>
      </c>
      <c r="BK188" s="105">
        <f t="shared" si="34"/>
        <v>0</v>
      </c>
      <c r="BL188" s="17" t="s">
        <v>155</v>
      </c>
      <c r="BM188" s="17" t="s">
        <v>508</v>
      </c>
    </row>
    <row r="189" spans="2:65" s="1" customFormat="1" ht="31.5" customHeight="1">
      <c r="B189" s="131"/>
      <c r="C189" s="160" t="s">
        <v>295</v>
      </c>
      <c r="D189" s="160" t="s">
        <v>151</v>
      </c>
      <c r="E189" s="161" t="s">
        <v>509</v>
      </c>
      <c r="F189" s="242" t="s">
        <v>510</v>
      </c>
      <c r="G189" s="242"/>
      <c r="H189" s="242"/>
      <c r="I189" s="242"/>
      <c r="J189" s="162" t="s">
        <v>154</v>
      </c>
      <c r="K189" s="163">
        <v>1</v>
      </c>
      <c r="L189" s="224">
        <v>0</v>
      </c>
      <c r="M189" s="224"/>
      <c r="N189" s="243">
        <f t="shared" si="25"/>
        <v>0</v>
      </c>
      <c r="O189" s="243"/>
      <c r="P189" s="243"/>
      <c r="Q189" s="243"/>
      <c r="R189" s="134"/>
      <c r="T189" s="164" t="s">
        <v>5</v>
      </c>
      <c r="U189" s="43" t="s">
        <v>46</v>
      </c>
      <c r="V189" s="35"/>
      <c r="W189" s="165">
        <f t="shared" si="26"/>
        <v>0</v>
      </c>
      <c r="X189" s="165">
        <v>0.00019</v>
      </c>
      <c r="Y189" s="165">
        <f t="shared" si="27"/>
        <v>0.00019</v>
      </c>
      <c r="Z189" s="165">
        <v>0</v>
      </c>
      <c r="AA189" s="166">
        <f t="shared" si="28"/>
        <v>0</v>
      </c>
      <c r="AR189" s="17" t="s">
        <v>155</v>
      </c>
      <c r="AT189" s="17" t="s">
        <v>151</v>
      </c>
      <c r="AU189" s="17" t="s">
        <v>111</v>
      </c>
      <c r="AY189" s="17" t="s">
        <v>150</v>
      </c>
      <c r="BE189" s="105">
        <f t="shared" si="29"/>
        <v>0</v>
      </c>
      <c r="BF189" s="105">
        <f t="shared" si="30"/>
        <v>0</v>
      </c>
      <c r="BG189" s="105">
        <f t="shared" si="31"/>
        <v>0</v>
      </c>
      <c r="BH189" s="105">
        <f t="shared" si="32"/>
        <v>0</v>
      </c>
      <c r="BI189" s="105">
        <f t="shared" si="33"/>
        <v>0</v>
      </c>
      <c r="BJ189" s="17" t="s">
        <v>89</v>
      </c>
      <c r="BK189" s="105">
        <f t="shared" si="34"/>
        <v>0</v>
      </c>
      <c r="BL189" s="17" t="s">
        <v>155</v>
      </c>
      <c r="BM189" s="17" t="s">
        <v>511</v>
      </c>
    </row>
    <row r="190" spans="2:65" s="1" customFormat="1" ht="31.5" customHeight="1">
      <c r="B190" s="131"/>
      <c r="C190" s="160" t="s">
        <v>299</v>
      </c>
      <c r="D190" s="160" t="s">
        <v>151</v>
      </c>
      <c r="E190" s="161" t="s">
        <v>152</v>
      </c>
      <c r="F190" s="242" t="s">
        <v>153</v>
      </c>
      <c r="G190" s="242"/>
      <c r="H190" s="242"/>
      <c r="I190" s="242"/>
      <c r="J190" s="162" t="s">
        <v>154</v>
      </c>
      <c r="K190" s="163">
        <v>5</v>
      </c>
      <c r="L190" s="224">
        <v>0</v>
      </c>
      <c r="M190" s="224"/>
      <c r="N190" s="243">
        <f t="shared" si="25"/>
        <v>0</v>
      </c>
      <c r="O190" s="243"/>
      <c r="P190" s="243"/>
      <c r="Q190" s="243"/>
      <c r="R190" s="134"/>
      <c r="T190" s="164" t="s">
        <v>5</v>
      </c>
      <c r="U190" s="43" t="s">
        <v>46</v>
      </c>
      <c r="V190" s="35"/>
      <c r="W190" s="165">
        <f t="shared" si="26"/>
        <v>0</v>
      </c>
      <c r="X190" s="165">
        <v>0</v>
      </c>
      <c r="Y190" s="165">
        <f t="shared" si="27"/>
        <v>0</v>
      </c>
      <c r="Z190" s="165">
        <v>0.00069</v>
      </c>
      <c r="AA190" s="166">
        <f t="shared" si="28"/>
        <v>0.00345</v>
      </c>
      <c r="AR190" s="17" t="s">
        <v>155</v>
      </c>
      <c r="AT190" s="17" t="s">
        <v>151</v>
      </c>
      <c r="AU190" s="17" t="s">
        <v>111</v>
      </c>
      <c r="AY190" s="17" t="s">
        <v>150</v>
      </c>
      <c r="BE190" s="105">
        <f t="shared" si="29"/>
        <v>0</v>
      </c>
      <c r="BF190" s="105">
        <f t="shared" si="30"/>
        <v>0</v>
      </c>
      <c r="BG190" s="105">
        <f t="shared" si="31"/>
        <v>0</v>
      </c>
      <c r="BH190" s="105">
        <f t="shared" si="32"/>
        <v>0</v>
      </c>
      <c r="BI190" s="105">
        <f t="shared" si="33"/>
        <v>0</v>
      </c>
      <c r="BJ190" s="17" t="s">
        <v>89</v>
      </c>
      <c r="BK190" s="105">
        <f t="shared" si="34"/>
        <v>0</v>
      </c>
      <c r="BL190" s="17" t="s">
        <v>155</v>
      </c>
      <c r="BM190" s="17" t="s">
        <v>512</v>
      </c>
    </row>
    <row r="191" spans="2:65" s="1" customFormat="1" ht="31.5" customHeight="1">
      <c r="B191" s="131"/>
      <c r="C191" s="160" t="s">
        <v>304</v>
      </c>
      <c r="D191" s="160" t="s">
        <v>151</v>
      </c>
      <c r="E191" s="161" t="s">
        <v>157</v>
      </c>
      <c r="F191" s="242" t="s">
        <v>158</v>
      </c>
      <c r="G191" s="242"/>
      <c r="H191" s="242"/>
      <c r="I191" s="242"/>
      <c r="J191" s="162" t="s">
        <v>154</v>
      </c>
      <c r="K191" s="163">
        <v>8</v>
      </c>
      <c r="L191" s="224">
        <v>0</v>
      </c>
      <c r="M191" s="224"/>
      <c r="N191" s="243">
        <f t="shared" si="25"/>
        <v>0</v>
      </c>
      <c r="O191" s="243"/>
      <c r="P191" s="243"/>
      <c r="Q191" s="243"/>
      <c r="R191" s="134"/>
      <c r="T191" s="164" t="s">
        <v>5</v>
      </c>
      <c r="U191" s="43" t="s">
        <v>46</v>
      </c>
      <c r="V191" s="35"/>
      <c r="W191" s="165">
        <f t="shared" si="26"/>
        <v>0</v>
      </c>
      <c r="X191" s="165">
        <v>0</v>
      </c>
      <c r="Y191" s="165">
        <f t="shared" si="27"/>
        <v>0</v>
      </c>
      <c r="Z191" s="165">
        <v>0.00053</v>
      </c>
      <c r="AA191" s="166">
        <f t="shared" si="28"/>
        <v>0.00424</v>
      </c>
      <c r="AR191" s="17" t="s">
        <v>155</v>
      </c>
      <c r="AT191" s="17" t="s">
        <v>151</v>
      </c>
      <c r="AU191" s="17" t="s">
        <v>111</v>
      </c>
      <c r="AY191" s="17" t="s">
        <v>150</v>
      </c>
      <c r="BE191" s="105">
        <f t="shared" si="29"/>
        <v>0</v>
      </c>
      <c r="BF191" s="105">
        <f t="shared" si="30"/>
        <v>0</v>
      </c>
      <c r="BG191" s="105">
        <f t="shared" si="31"/>
        <v>0</v>
      </c>
      <c r="BH191" s="105">
        <f t="shared" si="32"/>
        <v>0</v>
      </c>
      <c r="BI191" s="105">
        <f t="shared" si="33"/>
        <v>0</v>
      </c>
      <c r="BJ191" s="17" t="s">
        <v>89</v>
      </c>
      <c r="BK191" s="105">
        <f t="shared" si="34"/>
        <v>0</v>
      </c>
      <c r="BL191" s="17" t="s">
        <v>155</v>
      </c>
      <c r="BM191" s="17" t="s">
        <v>513</v>
      </c>
    </row>
    <row r="192" spans="2:65" s="1" customFormat="1" ht="31.5" customHeight="1">
      <c r="B192" s="131"/>
      <c r="C192" s="160" t="s">
        <v>309</v>
      </c>
      <c r="D192" s="160" t="s">
        <v>151</v>
      </c>
      <c r="E192" s="161" t="s">
        <v>514</v>
      </c>
      <c r="F192" s="242" t="s">
        <v>515</v>
      </c>
      <c r="G192" s="242"/>
      <c r="H192" s="242"/>
      <c r="I192" s="242"/>
      <c r="J192" s="162" t="s">
        <v>154</v>
      </c>
      <c r="K192" s="163">
        <v>8</v>
      </c>
      <c r="L192" s="224">
        <v>0</v>
      </c>
      <c r="M192" s="224"/>
      <c r="N192" s="243">
        <f t="shared" si="25"/>
        <v>0</v>
      </c>
      <c r="O192" s="243"/>
      <c r="P192" s="243"/>
      <c r="Q192" s="243"/>
      <c r="R192" s="134"/>
      <c r="T192" s="164" t="s">
        <v>5</v>
      </c>
      <c r="U192" s="43" t="s">
        <v>46</v>
      </c>
      <c r="V192" s="35"/>
      <c r="W192" s="165">
        <f t="shared" si="26"/>
        <v>0</v>
      </c>
      <c r="X192" s="165">
        <v>0</v>
      </c>
      <c r="Y192" s="165">
        <f t="shared" si="27"/>
        <v>0</v>
      </c>
      <c r="Z192" s="165">
        <v>0.00123</v>
      </c>
      <c r="AA192" s="166">
        <f t="shared" si="28"/>
        <v>0.00984</v>
      </c>
      <c r="AR192" s="17" t="s">
        <v>155</v>
      </c>
      <c r="AT192" s="17" t="s">
        <v>151</v>
      </c>
      <c r="AU192" s="17" t="s">
        <v>111</v>
      </c>
      <c r="AY192" s="17" t="s">
        <v>150</v>
      </c>
      <c r="BE192" s="105">
        <f t="shared" si="29"/>
        <v>0</v>
      </c>
      <c r="BF192" s="105">
        <f t="shared" si="30"/>
        <v>0</v>
      </c>
      <c r="BG192" s="105">
        <f t="shared" si="31"/>
        <v>0</v>
      </c>
      <c r="BH192" s="105">
        <f t="shared" si="32"/>
        <v>0</v>
      </c>
      <c r="BI192" s="105">
        <f t="shared" si="33"/>
        <v>0</v>
      </c>
      <c r="BJ192" s="17" t="s">
        <v>89</v>
      </c>
      <c r="BK192" s="105">
        <f t="shared" si="34"/>
        <v>0</v>
      </c>
      <c r="BL192" s="17" t="s">
        <v>155</v>
      </c>
      <c r="BM192" s="17" t="s">
        <v>516</v>
      </c>
    </row>
    <row r="193" spans="2:65" s="1" customFormat="1" ht="31.5" customHeight="1">
      <c r="B193" s="131"/>
      <c r="C193" s="160" t="s">
        <v>313</v>
      </c>
      <c r="D193" s="160" t="s">
        <v>151</v>
      </c>
      <c r="E193" s="161" t="s">
        <v>517</v>
      </c>
      <c r="F193" s="242" t="s">
        <v>518</v>
      </c>
      <c r="G193" s="242"/>
      <c r="H193" s="242"/>
      <c r="I193" s="242"/>
      <c r="J193" s="162" t="s">
        <v>154</v>
      </c>
      <c r="K193" s="163">
        <v>3</v>
      </c>
      <c r="L193" s="224">
        <v>0</v>
      </c>
      <c r="M193" s="224"/>
      <c r="N193" s="243">
        <f t="shared" si="25"/>
        <v>0</v>
      </c>
      <c r="O193" s="243"/>
      <c r="P193" s="243"/>
      <c r="Q193" s="243"/>
      <c r="R193" s="134"/>
      <c r="T193" s="164" t="s">
        <v>5</v>
      </c>
      <c r="U193" s="43" t="s">
        <v>46</v>
      </c>
      <c r="V193" s="35"/>
      <c r="W193" s="165">
        <f t="shared" si="26"/>
        <v>0</v>
      </c>
      <c r="X193" s="165">
        <v>0.00022</v>
      </c>
      <c r="Y193" s="165">
        <f t="shared" si="27"/>
        <v>0.00066</v>
      </c>
      <c r="Z193" s="165">
        <v>0</v>
      </c>
      <c r="AA193" s="166">
        <f t="shared" si="28"/>
        <v>0</v>
      </c>
      <c r="AR193" s="17" t="s">
        <v>155</v>
      </c>
      <c r="AT193" s="17" t="s">
        <v>151</v>
      </c>
      <c r="AU193" s="17" t="s">
        <v>111</v>
      </c>
      <c r="AY193" s="17" t="s">
        <v>150</v>
      </c>
      <c r="BE193" s="105">
        <f t="shared" si="29"/>
        <v>0</v>
      </c>
      <c r="BF193" s="105">
        <f t="shared" si="30"/>
        <v>0</v>
      </c>
      <c r="BG193" s="105">
        <f t="shared" si="31"/>
        <v>0</v>
      </c>
      <c r="BH193" s="105">
        <f t="shared" si="32"/>
        <v>0</v>
      </c>
      <c r="BI193" s="105">
        <f t="shared" si="33"/>
        <v>0</v>
      </c>
      <c r="BJ193" s="17" t="s">
        <v>89</v>
      </c>
      <c r="BK193" s="105">
        <f t="shared" si="34"/>
        <v>0</v>
      </c>
      <c r="BL193" s="17" t="s">
        <v>155</v>
      </c>
      <c r="BM193" s="17" t="s">
        <v>519</v>
      </c>
    </row>
    <row r="194" spans="2:65" s="1" customFormat="1" ht="22.5" customHeight="1">
      <c r="B194" s="131"/>
      <c r="C194" s="160" t="s">
        <v>318</v>
      </c>
      <c r="D194" s="160" t="s">
        <v>151</v>
      </c>
      <c r="E194" s="161" t="s">
        <v>520</v>
      </c>
      <c r="F194" s="242" t="s">
        <v>204</v>
      </c>
      <c r="G194" s="242"/>
      <c r="H194" s="242"/>
      <c r="I194" s="242"/>
      <c r="J194" s="162" t="s">
        <v>154</v>
      </c>
      <c r="K194" s="163">
        <v>1</v>
      </c>
      <c r="L194" s="224">
        <v>0</v>
      </c>
      <c r="M194" s="224"/>
      <c r="N194" s="243">
        <f t="shared" si="25"/>
        <v>0</v>
      </c>
      <c r="O194" s="243"/>
      <c r="P194" s="243"/>
      <c r="Q194" s="243"/>
      <c r="R194" s="134"/>
      <c r="T194" s="164" t="s">
        <v>5</v>
      </c>
      <c r="U194" s="43" t="s">
        <v>46</v>
      </c>
      <c r="V194" s="35"/>
      <c r="W194" s="165">
        <f t="shared" si="26"/>
        <v>0</v>
      </c>
      <c r="X194" s="165">
        <v>2.005E-05</v>
      </c>
      <c r="Y194" s="165">
        <f t="shared" si="27"/>
        <v>2.005E-05</v>
      </c>
      <c r="Z194" s="165">
        <v>0</v>
      </c>
      <c r="AA194" s="166">
        <f t="shared" si="28"/>
        <v>0</v>
      </c>
      <c r="AR194" s="17" t="s">
        <v>155</v>
      </c>
      <c r="AT194" s="17" t="s">
        <v>151</v>
      </c>
      <c r="AU194" s="17" t="s">
        <v>111</v>
      </c>
      <c r="AY194" s="17" t="s">
        <v>150</v>
      </c>
      <c r="BE194" s="105">
        <f t="shared" si="29"/>
        <v>0</v>
      </c>
      <c r="BF194" s="105">
        <f t="shared" si="30"/>
        <v>0</v>
      </c>
      <c r="BG194" s="105">
        <f t="shared" si="31"/>
        <v>0</v>
      </c>
      <c r="BH194" s="105">
        <f t="shared" si="32"/>
        <v>0</v>
      </c>
      <c r="BI194" s="105">
        <f t="shared" si="33"/>
        <v>0</v>
      </c>
      <c r="BJ194" s="17" t="s">
        <v>89</v>
      </c>
      <c r="BK194" s="105">
        <f t="shared" si="34"/>
        <v>0</v>
      </c>
      <c r="BL194" s="17" t="s">
        <v>155</v>
      </c>
      <c r="BM194" s="17" t="s">
        <v>521</v>
      </c>
    </row>
    <row r="195" spans="2:65" s="1" customFormat="1" ht="31.5" customHeight="1">
      <c r="B195" s="131"/>
      <c r="C195" s="167" t="s">
        <v>323</v>
      </c>
      <c r="D195" s="167" t="s">
        <v>207</v>
      </c>
      <c r="E195" s="168" t="s">
        <v>208</v>
      </c>
      <c r="F195" s="244" t="s">
        <v>209</v>
      </c>
      <c r="G195" s="244"/>
      <c r="H195" s="244"/>
      <c r="I195" s="244"/>
      <c r="J195" s="169" t="s">
        <v>154</v>
      </c>
      <c r="K195" s="170">
        <v>1</v>
      </c>
      <c r="L195" s="245">
        <v>0</v>
      </c>
      <c r="M195" s="245"/>
      <c r="N195" s="246">
        <f t="shared" si="25"/>
        <v>0</v>
      </c>
      <c r="O195" s="243"/>
      <c r="P195" s="243"/>
      <c r="Q195" s="243"/>
      <c r="R195" s="134"/>
      <c r="T195" s="164" t="s">
        <v>5</v>
      </c>
      <c r="U195" s="43" t="s">
        <v>46</v>
      </c>
      <c r="V195" s="35"/>
      <c r="W195" s="165">
        <f t="shared" si="26"/>
        <v>0</v>
      </c>
      <c r="X195" s="165">
        <v>0.0004</v>
      </c>
      <c r="Y195" s="165">
        <f t="shared" si="27"/>
        <v>0.0004</v>
      </c>
      <c r="Z195" s="165">
        <v>0</v>
      </c>
      <c r="AA195" s="166">
        <f t="shared" si="28"/>
        <v>0</v>
      </c>
      <c r="AR195" s="17" t="s">
        <v>210</v>
      </c>
      <c r="AT195" s="17" t="s">
        <v>207</v>
      </c>
      <c r="AU195" s="17" t="s">
        <v>111</v>
      </c>
      <c r="AY195" s="17" t="s">
        <v>150</v>
      </c>
      <c r="BE195" s="105">
        <f t="shared" si="29"/>
        <v>0</v>
      </c>
      <c r="BF195" s="105">
        <f t="shared" si="30"/>
        <v>0</v>
      </c>
      <c r="BG195" s="105">
        <f t="shared" si="31"/>
        <v>0</v>
      </c>
      <c r="BH195" s="105">
        <f t="shared" si="32"/>
        <v>0</v>
      </c>
      <c r="BI195" s="105">
        <f t="shared" si="33"/>
        <v>0</v>
      </c>
      <c r="BJ195" s="17" t="s">
        <v>89</v>
      </c>
      <c r="BK195" s="105">
        <f t="shared" si="34"/>
        <v>0</v>
      </c>
      <c r="BL195" s="17" t="s">
        <v>155</v>
      </c>
      <c r="BM195" s="17" t="s">
        <v>522</v>
      </c>
    </row>
    <row r="196" spans="2:65" s="1" customFormat="1" ht="31.5" customHeight="1">
      <c r="B196" s="131"/>
      <c r="C196" s="167" t="s">
        <v>330</v>
      </c>
      <c r="D196" s="167" t="s">
        <v>207</v>
      </c>
      <c r="E196" s="168" t="s">
        <v>213</v>
      </c>
      <c r="F196" s="244" t="s">
        <v>214</v>
      </c>
      <c r="G196" s="244"/>
      <c r="H196" s="244"/>
      <c r="I196" s="244"/>
      <c r="J196" s="169" t="s">
        <v>154</v>
      </c>
      <c r="K196" s="170">
        <v>1</v>
      </c>
      <c r="L196" s="245">
        <v>0</v>
      </c>
      <c r="M196" s="245"/>
      <c r="N196" s="246">
        <f t="shared" si="25"/>
        <v>0</v>
      </c>
      <c r="O196" s="243"/>
      <c r="P196" s="243"/>
      <c r="Q196" s="243"/>
      <c r="R196" s="134"/>
      <c r="T196" s="164" t="s">
        <v>5</v>
      </c>
      <c r="U196" s="43" t="s">
        <v>46</v>
      </c>
      <c r="V196" s="35"/>
      <c r="W196" s="165">
        <f t="shared" si="26"/>
        <v>0</v>
      </c>
      <c r="X196" s="165">
        <v>0.0001</v>
      </c>
      <c r="Y196" s="165">
        <f t="shared" si="27"/>
        <v>0.0001</v>
      </c>
      <c r="Z196" s="165">
        <v>0</v>
      </c>
      <c r="AA196" s="166">
        <f t="shared" si="28"/>
        <v>0</v>
      </c>
      <c r="AR196" s="17" t="s">
        <v>210</v>
      </c>
      <c r="AT196" s="17" t="s">
        <v>207</v>
      </c>
      <c r="AU196" s="17" t="s">
        <v>111</v>
      </c>
      <c r="AY196" s="17" t="s">
        <v>150</v>
      </c>
      <c r="BE196" s="105">
        <f t="shared" si="29"/>
        <v>0</v>
      </c>
      <c r="BF196" s="105">
        <f t="shared" si="30"/>
        <v>0</v>
      </c>
      <c r="BG196" s="105">
        <f t="shared" si="31"/>
        <v>0</v>
      </c>
      <c r="BH196" s="105">
        <f t="shared" si="32"/>
        <v>0</v>
      </c>
      <c r="BI196" s="105">
        <f t="shared" si="33"/>
        <v>0</v>
      </c>
      <c r="BJ196" s="17" t="s">
        <v>89</v>
      </c>
      <c r="BK196" s="105">
        <f t="shared" si="34"/>
        <v>0</v>
      </c>
      <c r="BL196" s="17" t="s">
        <v>155</v>
      </c>
      <c r="BM196" s="17" t="s">
        <v>523</v>
      </c>
    </row>
    <row r="197" spans="2:65" s="1" customFormat="1" ht="31.5" customHeight="1">
      <c r="B197" s="131"/>
      <c r="C197" s="167" t="s">
        <v>334</v>
      </c>
      <c r="D197" s="167" t="s">
        <v>207</v>
      </c>
      <c r="E197" s="168" t="s">
        <v>217</v>
      </c>
      <c r="F197" s="244" t="s">
        <v>218</v>
      </c>
      <c r="G197" s="244"/>
      <c r="H197" s="244"/>
      <c r="I197" s="244"/>
      <c r="J197" s="169" t="s">
        <v>154</v>
      </c>
      <c r="K197" s="170">
        <v>1</v>
      </c>
      <c r="L197" s="245">
        <v>0</v>
      </c>
      <c r="M197" s="245"/>
      <c r="N197" s="246">
        <f t="shared" si="25"/>
        <v>0</v>
      </c>
      <c r="O197" s="243"/>
      <c r="P197" s="243"/>
      <c r="Q197" s="243"/>
      <c r="R197" s="134"/>
      <c r="T197" s="164" t="s">
        <v>5</v>
      </c>
      <c r="U197" s="43" t="s">
        <v>46</v>
      </c>
      <c r="V197" s="35"/>
      <c r="W197" s="165">
        <f t="shared" si="26"/>
        <v>0</v>
      </c>
      <c r="X197" s="165">
        <v>1E-05</v>
      </c>
      <c r="Y197" s="165">
        <f t="shared" si="27"/>
        <v>1E-05</v>
      </c>
      <c r="Z197" s="165">
        <v>0</v>
      </c>
      <c r="AA197" s="166">
        <f t="shared" si="28"/>
        <v>0</v>
      </c>
      <c r="AR197" s="17" t="s">
        <v>210</v>
      </c>
      <c r="AT197" s="17" t="s">
        <v>207</v>
      </c>
      <c r="AU197" s="17" t="s">
        <v>111</v>
      </c>
      <c r="AY197" s="17" t="s">
        <v>150</v>
      </c>
      <c r="BE197" s="105">
        <f t="shared" si="29"/>
        <v>0</v>
      </c>
      <c r="BF197" s="105">
        <f t="shared" si="30"/>
        <v>0</v>
      </c>
      <c r="BG197" s="105">
        <f t="shared" si="31"/>
        <v>0</v>
      </c>
      <c r="BH197" s="105">
        <f t="shared" si="32"/>
        <v>0</v>
      </c>
      <c r="BI197" s="105">
        <f t="shared" si="33"/>
        <v>0</v>
      </c>
      <c r="BJ197" s="17" t="s">
        <v>89</v>
      </c>
      <c r="BK197" s="105">
        <f t="shared" si="34"/>
        <v>0</v>
      </c>
      <c r="BL197" s="17" t="s">
        <v>155</v>
      </c>
      <c r="BM197" s="17" t="s">
        <v>524</v>
      </c>
    </row>
    <row r="198" spans="2:65" s="1" customFormat="1" ht="31.5" customHeight="1">
      <c r="B198" s="131"/>
      <c r="C198" s="167" t="s">
        <v>339</v>
      </c>
      <c r="D198" s="167" t="s">
        <v>207</v>
      </c>
      <c r="E198" s="168" t="s">
        <v>525</v>
      </c>
      <c r="F198" s="244" t="s">
        <v>526</v>
      </c>
      <c r="G198" s="244"/>
      <c r="H198" s="244"/>
      <c r="I198" s="244"/>
      <c r="J198" s="169" t="s">
        <v>154</v>
      </c>
      <c r="K198" s="170">
        <v>1</v>
      </c>
      <c r="L198" s="245">
        <v>0</v>
      </c>
      <c r="M198" s="245"/>
      <c r="N198" s="246">
        <f t="shared" si="25"/>
        <v>0</v>
      </c>
      <c r="O198" s="243"/>
      <c r="P198" s="243"/>
      <c r="Q198" s="243"/>
      <c r="R198" s="134"/>
      <c r="T198" s="164" t="s">
        <v>5</v>
      </c>
      <c r="U198" s="43" t="s">
        <v>46</v>
      </c>
      <c r="V198" s="35"/>
      <c r="W198" s="165">
        <f t="shared" si="26"/>
        <v>0</v>
      </c>
      <c r="X198" s="165">
        <v>0.00065</v>
      </c>
      <c r="Y198" s="165">
        <f t="shared" si="27"/>
        <v>0.00065</v>
      </c>
      <c r="Z198" s="165">
        <v>0</v>
      </c>
      <c r="AA198" s="166">
        <f t="shared" si="28"/>
        <v>0</v>
      </c>
      <c r="AR198" s="17" t="s">
        <v>210</v>
      </c>
      <c r="AT198" s="17" t="s">
        <v>207</v>
      </c>
      <c r="AU198" s="17" t="s">
        <v>111</v>
      </c>
      <c r="AY198" s="17" t="s">
        <v>150</v>
      </c>
      <c r="BE198" s="105">
        <f t="shared" si="29"/>
        <v>0</v>
      </c>
      <c r="BF198" s="105">
        <f t="shared" si="30"/>
        <v>0</v>
      </c>
      <c r="BG198" s="105">
        <f t="shared" si="31"/>
        <v>0</v>
      </c>
      <c r="BH198" s="105">
        <f t="shared" si="32"/>
        <v>0</v>
      </c>
      <c r="BI198" s="105">
        <f t="shared" si="33"/>
        <v>0</v>
      </c>
      <c r="BJ198" s="17" t="s">
        <v>89</v>
      </c>
      <c r="BK198" s="105">
        <f t="shared" si="34"/>
        <v>0</v>
      </c>
      <c r="BL198" s="17" t="s">
        <v>155</v>
      </c>
      <c r="BM198" s="17" t="s">
        <v>527</v>
      </c>
    </row>
    <row r="199" spans="2:65" s="1" customFormat="1" ht="31.5" customHeight="1">
      <c r="B199" s="131"/>
      <c r="C199" s="160" t="s">
        <v>343</v>
      </c>
      <c r="D199" s="160" t="s">
        <v>151</v>
      </c>
      <c r="E199" s="161" t="s">
        <v>528</v>
      </c>
      <c r="F199" s="242" t="s">
        <v>529</v>
      </c>
      <c r="G199" s="242"/>
      <c r="H199" s="242"/>
      <c r="I199" s="242"/>
      <c r="J199" s="162" t="s">
        <v>154</v>
      </c>
      <c r="K199" s="163">
        <v>2</v>
      </c>
      <c r="L199" s="224">
        <v>0</v>
      </c>
      <c r="M199" s="224"/>
      <c r="N199" s="243">
        <f t="shared" si="25"/>
        <v>0</v>
      </c>
      <c r="O199" s="243"/>
      <c r="P199" s="243"/>
      <c r="Q199" s="243"/>
      <c r="R199" s="134"/>
      <c r="T199" s="164" t="s">
        <v>5</v>
      </c>
      <c r="U199" s="43" t="s">
        <v>46</v>
      </c>
      <c r="V199" s="35"/>
      <c r="W199" s="165">
        <f t="shared" si="26"/>
        <v>0</v>
      </c>
      <c r="X199" s="165">
        <v>0.00017</v>
      </c>
      <c r="Y199" s="165">
        <f t="shared" si="27"/>
        <v>0.00034</v>
      </c>
      <c r="Z199" s="165">
        <v>0</v>
      </c>
      <c r="AA199" s="166">
        <f t="shared" si="28"/>
        <v>0</v>
      </c>
      <c r="AR199" s="17" t="s">
        <v>155</v>
      </c>
      <c r="AT199" s="17" t="s">
        <v>151</v>
      </c>
      <c r="AU199" s="17" t="s">
        <v>111</v>
      </c>
      <c r="AY199" s="17" t="s">
        <v>150</v>
      </c>
      <c r="BE199" s="105">
        <f t="shared" si="29"/>
        <v>0</v>
      </c>
      <c r="BF199" s="105">
        <f t="shared" si="30"/>
        <v>0</v>
      </c>
      <c r="BG199" s="105">
        <f t="shared" si="31"/>
        <v>0</v>
      </c>
      <c r="BH199" s="105">
        <f t="shared" si="32"/>
        <v>0</v>
      </c>
      <c r="BI199" s="105">
        <f t="shared" si="33"/>
        <v>0</v>
      </c>
      <c r="BJ199" s="17" t="s">
        <v>89</v>
      </c>
      <c r="BK199" s="105">
        <f t="shared" si="34"/>
        <v>0</v>
      </c>
      <c r="BL199" s="17" t="s">
        <v>155</v>
      </c>
      <c r="BM199" s="17" t="s">
        <v>530</v>
      </c>
    </row>
    <row r="200" spans="2:65" s="1" customFormat="1" ht="31.5" customHeight="1">
      <c r="B200" s="131"/>
      <c r="C200" s="160" t="s">
        <v>347</v>
      </c>
      <c r="D200" s="160" t="s">
        <v>151</v>
      </c>
      <c r="E200" s="161" t="s">
        <v>531</v>
      </c>
      <c r="F200" s="242" t="s">
        <v>532</v>
      </c>
      <c r="G200" s="242"/>
      <c r="H200" s="242"/>
      <c r="I200" s="242"/>
      <c r="J200" s="162" t="s">
        <v>154</v>
      </c>
      <c r="K200" s="163">
        <v>1</v>
      </c>
      <c r="L200" s="224">
        <v>0</v>
      </c>
      <c r="M200" s="224"/>
      <c r="N200" s="243">
        <f t="shared" si="25"/>
        <v>0</v>
      </c>
      <c r="O200" s="243"/>
      <c r="P200" s="243"/>
      <c r="Q200" s="243"/>
      <c r="R200" s="134"/>
      <c r="T200" s="164" t="s">
        <v>5</v>
      </c>
      <c r="U200" s="43" t="s">
        <v>46</v>
      </c>
      <c r="V200" s="35"/>
      <c r="W200" s="165">
        <f t="shared" si="26"/>
        <v>0</v>
      </c>
      <c r="X200" s="165">
        <v>0.00036</v>
      </c>
      <c r="Y200" s="165">
        <f t="shared" si="27"/>
        <v>0.00036</v>
      </c>
      <c r="Z200" s="165">
        <v>0</v>
      </c>
      <c r="AA200" s="166">
        <f t="shared" si="28"/>
        <v>0</v>
      </c>
      <c r="AR200" s="17" t="s">
        <v>155</v>
      </c>
      <c r="AT200" s="17" t="s">
        <v>151</v>
      </c>
      <c r="AU200" s="17" t="s">
        <v>111</v>
      </c>
      <c r="AY200" s="17" t="s">
        <v>150</v>
      </c>
      <c r="BE200" s="105">
        <f t="shared" si="29"/>
        <v>0</v>
      </c>
      <c r="BF200" s="105">
        <f t="shared" si="30"/>
        <v>0</v>
      </c>
      <c r="BG200" s="105">
        <f t="shared" si="31"/>
        <v>0</v>
      </c>
      <c r="BH200" s="105">
        <f t="shared" si="32"/>
        <v>0</v>
      </c>
      <c r="BI200" s="105">
        <f t="shared" si="33"/>
        <v>0</v>
      </c>
      <c r="BJ200" s="17" t="s">
        <v>89</v>
      </c>
      <c r="BK200" s="105">
        <f t="shared" si="34"/>
        <v>0</v>
      </c>
      <c r="BL200" s="17" t="s">
        <v>155</v>
      </c>
      <c r="BM200" s="17" t="s">
        <v>533</v>
      </c>
    </row>
    <row r="201" spans="2:65" s="1" customFormat="1" ht="31.5" customHeight="1">
      <c r="B201" s="131"/>
      <c r="C201" s="160" t="s">
        <v>351</v>
      </c>
      <c r="D201" s="160" t="s">
        <v>151</v>
      </c>
      <c r="E201" s="161" t="s">
        <v>534</v>
      </c>
      <c r="F201" s="242" t="s">
        <v>535</v>
      </c>
      <c r="G201" s="242"/>
      <c r="H201" s="242"/>
      <c r="I201" s="242"/>
      <c r="J201" s="162" t="s">
        <v>154</v>
      </c>
      <c r="K201" s="163">
        <v>1</v>
      </c>
      <c r="L201" s="224">
        <v>0</v>
      </c>
      <c r="M201" s="224"/>
      <c r="N201" s="243">
        <f t="shared" si="25"/>
        <v>0</v>
      </c>
      <c r="O201" s="243"/>
      <c r="P201" s="243"/>
      <c r="Q201" s="243"/>
      <c r="R201" s="134"/>
      <c r="T201" s="164" t="s">
        <v>5</v>
      </c>
      <c r="U201" s="43" t="s">
        <v>46</v>
      </c>
      <c r="V201" s="35"/>
      <c r="W201" s="165">
        <f t="shared" si="26"/>
        <v>0</v>
      </c>
      <c r="X201" s="165">
        <v>0.00041</v>
      </c>
      <c r="Y201" s="165">
        <f t="shared" si="27"/>
        <v>0.00041</v>
      </c>
      <c r="Z201" s="165">
        <v>0</v>
      </c>
      <c r="AA201" s="166">
        <f t="shared" si="28"/>
        <v>0</v>
      </c>
      <c r="AR201" s="17" t="s">
        <v>155</v>
      </c>
      <c r="AT201" s="17" t="s">
        <v>151</v>
      </c>
      <c r="AU201" s="17" t="s">
        <v>111</v>
      </c>
      <c r="AY201" s="17" t="s">
        <v>150</v>
      </c>
      <c r="BE201" s="105">
        <f t="shared" si="29"/>
        <v>0</v>
      </c>
      <c r="BF201" s="105">
        <f t="shared" si="30"/>
        <v>0</v>
      </c>
      <c r="BG201" s="105">
        <f t="shared" si="31"/>
        <v>0</v>
      </c>
      <c r="BH201" s="105">
        <f t="shared" si="32"/>
        <v>0</v>
      </c>
      <c r="BI201" s="105">
        <f t="shared" si="33"/>
        <v>0</v>
      </c>
      <c r="BJ201" s="17" t="s">
        <v>89</v>
      </c>
      <c r="BK201" s="105">
        <f t="shared" si="34"/>
        <v>0</v>
      </c>
      <c r="BL201" s="17" t="s">
        <v>155</v>
      </c>
      <c r="BM201" s="17" t="s">
        <v>536</v>
      </c>
    </row>
    <row r="202" spans="2:47" s="1" customFormat="1" ht="22.5" customHeight="1">
      <c r="B202" s="34"/>
      <c r="C202" s="35"/>
      <c r="D202" s="35"/>
      <c r="E202" s="35"/>
      <c r="F202" s="240" t="s">
        <v>537</v>
      </c>
      <c r="G202" s="241"/>
      <c r="H202" s="241"/>
      <c r="I202" s="241"/>
      <c r="J202" s="35"/>
      <c r="K202" s="35"/>
      <c r="L202" s="35"/>
      <c r="M202" s="35"/>
      <c r="N202" s="35"/>
      <c r="O202" s="35"/>
      <c r="P202" s="35"/>
      <c r="Q202" s="35"/>
      <c r="R202" s="36"/>
      <c r="T202" s="171"/>
      <c r="U202" s="35"/>
      <c r="V202" s="35"/>
      <c r="W202" s="35"/>
      <c r="X202" s="35"/>
      <c r="Y202" s="35"/>
      <c r="Z202" s="35"/>
      <c r="AA202" s="73"/>
      <c r="AT202" s="17" t="s">
        <v>329</v>
      </c>
      <c r="AU202" s="17" t="s">
        <v>111</v>
      </c>
    </row>
    <row r="203" spans="2:65" s="1" customFormat="1" ht="31.5" customHeight="1">
      <c r="B203" s="131"/>
      <c r="C203" s="160" t="s">
        <v>355</v>
      </c>
      <c r="D203" s="160" t="s">
        <v>151</v>
      </c>
      <c r="E203" s="161" t="s">
        <v>538</v>
      </c>
      <c r="F203" s="242" t="s">
        <v>539</v>
      </c>
      <c r="G203" s="242"/>
      <c r="H203" s="242"/>
      <c r="I203" s="242"/>
      <c r="J203" s="162" t="s">
        <v>154</v>
      </c>
      <c r="K203" s="163">
        <v>5</v>
      </c>
      <c r="L203" s="224">
        <v>0</v>
      </c>
      <c r="M203" s="224"/>
      <c r="N203" s="243">
        <f aca="true" t="shared" si="35" ref="N203:N215">ROUND(L203*K203,2)</f>
        <v>0</v>
      </c>
      <c r="O203" s="243"/>
      <c r="P203" s="243"/>
      <c r="Q203" s="243"/>
      <c r="R203" s="134"/>
      <c r="T203" s="164" t="s">
        <v>5</v>
      </c>
      <c r="U203" s="43" t="s">
        <v>46</v>
      </c>
      <c r="V203" s="35"/>
      <c r="W203" s="165">
        <f aca="true" t="shared" si="36" ref="W203:W215">V203*K203</f>
        <v>0</v>
      </c>
      <c r="X203" s="165">
        <v>0.00034</v>
      </c>
      <c r="Y203" s="165">
        <f aca="true" t="shared" si="37" ref="Y203:Y215">X203*K203</f>
        <v>0.0017000000000000001</v>
      </c>
      <c r="Z203" s="165">
        <v>0</v>
      </c>
      <c r="AA203" s="166">
        <f aca="true" t="shared" si="38" ref="AA203:AA215">Z203*K203</f>
        <v>0</v>
      </c>
      <c r="AR203" s="17" t="s">
        <v>155</v>
      </c>
      <c r="AT203" s="17" t="s">
        <v>151</v>
      </c>
      <c r="AU203" s="17" t="s">
        <v>111</v>
      </c>
      <c r="AY203" s="17" t="s">
        <v>150</v>
      </c>
      <c r="BE203" s="105">
        <f aca="true" t="shared" si="39" ref="BE203:BE215">IF(U203="základní",N203,0)</f>
        <v>0</v>
      </c>
      <c r="BF203" s="105">
        <f aca="true" t="shared" si="40" ref="BF203:BF215">IF(U203="snížená",N203,0)</f>
        <v>0</v>
      </c>
      <c r="BG203" s="105">
        <f aca="true" t="shared" si="41" ref="BG203:BG215">IF(U203="zákl. přenesená",N203,0)</f>
        <v>0</v>
      </c>
      <c r="BH203" s="105">
        <f aca="true" t="shared" si="42" ref="BH203:BH215">IF(U203="sníž. přenesená",N203,0)</f>
        <v>0</v>
      </c>
      <c r="BI203" s="105">
        <f aca="true" t="shared" si="43" ref="BI203:BI215">IF(U203="nulová",N203,0)</f>
        <v>0</v>
      </c>
      <c r="BJ203" s="17" t="s">
        <v>89</v>
      </c>
      <c r="BK203" s="105">
        <f aca="true" t="shared" si="44" ref="BK203:BK215">ROUND(L203*K203,2)</f>
        <v>0</v>
      </c>
      <c r="BL203" s="17" t="s">
        <v>155</v>
      </c>
      <c r="BM203" s="17" t="s">
        <v>540</v>
      </c>
    </row>
    <row r="204" spans="2:65" s="1" customFormat="1" ht="31.5" customHeight="1">
      <c r="B204" s="131"/>
      <c r="C204" s="160" t="s">
        <v>359</v>
      </c>
      <c r="D204" s="160" t="s">
        <v>151</v>
      </c>
      <c r="E204" s="161" t="s">
        <v>541</v>
      </c>
      <c r="F204" s="242" t="s">
        <v>542</v>
      </c>
      <c r="G204" s="242"/>
      <c r="H204" s="242"/>
      <c r="I204" s="242"/>
      <c r="J204" s="162" t="s">
        <v>154</v>
      </c>
      <c r="K204" s="163">
        <v>2</v>
      </c>
      <c r="L204" s="224">
        <v>0</v>
      </c>
      <c r="M204" s="224"/>
      <c r="N204" s="243">
        <f t="shared" si="35"/>
        <v>0</v>
      </c>
      <c r="O204" s="243"/>
      <c r="P204" s="243"/>
      <c r="Q204" s="243"/>
      <c r="R204" s="134"/>
      <c r="T204" s="164" t="s">
        <v>5</v>
      </c>
      <c r="U204" s="43" t="s">
        <v>46</v>
      </c>
      <c r="V204" s="35"/>
      <c r="W204" s="165">
        <f t="shared" si="36"/>
        <v>0</v>
      </c>
      <c r="X204" s="165">
        <v>0.0005</v>
      </c>
      <c r="Y204" s="165">
        <f t="shared" si="37"/>
        <v>0.001</v>
      </c>
      <c r="Z204" s="165">
        <v>0</v>
      </c>
      <c r="AA204" s="166">
        <f t="shared" si="38"/>
        <v>0</v>
      </c>
      <c r="AR204" s="17" t="s">
        <v>155</v>
      </c>
      <c r="AT204" s="17" t="s">
        <v>151</v>
      </c>
      <c r="AU204" s="17" t="s">
        <v>111</v>
      </c>
      <c r="AY204" s="17" t="s">
        <v>150</v>
      </c>
      <c r="BE204" s="105">
        <f t="shared" si="39"/>
        <v>0</v>
      </c>
      <c r="BF204" s="105">
        <f t="shared" si="40"/>
        <v>0</v>
      </c>
      <c r="BG204" s="105">
        <f t="shared" si="41"/>
        <v>0</v>
      </c>
      <c r="BH204" s="105">
        <f t="shared" si="42"/>
        <v>0</v>
      </c>
      <c r="BI204" s="105">
        <f t="shared" si="43"/>
        <v>0</v>
      </c>
      <c r="BJ204" s="17" t="s">
        <v>89</v>
      </c>
      <c r="BK204" s="105">
        <f t="shared" si="44"/>
        <v>0</v>
      </c>
      <c r="BL204" s="17" t="s">
        <v>155</v>
      </c>
      <c r="BM204" s="17" t="s">
        <v>543</v>
      </c>
    </row>
    <row r="205" spans="2:65" s="1" customFormat="1" ht="31.5" customHeight="1">
      <c r="B205" s="131"/>
      <c r="C205" s="160" t="s">
        <v>544</v>
      </c>
      <c r="D205" s="160" t="s">
        <v>151</v>
      </c>
      <c r="E205" s="161" t="s">
        <v>545</v>
      </c>
      <c r="F205" s="242" t="s">
        <v>546</v>
      </c>
      <c r="G205" s="242"/>
      <c r="H205" s="242"/>
      <c r="I205" s="242"/>
      <c r="J205" s="162" t="s">
        <v>154</v>
      </c>
      <c r="K205" s="163">
        <v>3</v>
      </c>
      <c r="L205" s="224">
        <v>0</v>
      </c>
      <c r="M205" s="224"/>
      <c r="N205" s="243">
        <f t="shared" si="35"/>
        <v>0</v>
      </c>
      <c r="O205" s="243"/>
      <c r="P205" s="243"/>
      <c r="Q205" s="243"/>
      <c r="R205" s="134"/>
      <c r="T205" s="164" t="s">
        <v>5</v>
      </c>
      <c r="U205" s="43" t="s">
        <v>46</v>
      </c>
      <c r="V205" s="35"/>
      <c r="W205" s="165">
        <f t="shared" si="36"/>
        <v>0</v>
      </c>
      <c r="X205" s="165">
        <v>0.0007</v>
      </c>
      <c r="Y205" s="165">
        <f t="shared" si="37"/>
        <v>0.0021</v>
      </c>
      <c r="Z205" s="165">
        <v>0</v>
      </c>
      <c r="AA205" s="166">
        <f t="shared" si="38"/>
        <v>0</v>
      </c>
      <c r="AR205" s="17" t="s">
        <v>155</v>
      </c>
      <c r="AT205" s="17" t="s">
        <v>151</v>
      </c>
      <c r="AU205" s="17" t="s">
        <v>111</v>
      </c>
      <c r="AY205" s="17" t="s">
        <v>150</v>
      </c>
      <c r="BE205" s="105">
        <f t="shared" si="39"/>
        <v>0</v>
      </c>
      <c r="BF205" s="105">
        <f t="shared" si="40"/>
        <v>0</v>
      </c>
      <c r="BG205" s="105">
        <f t="shared" si="41"/>
        <v>0</v>
      </c>
      <c r="BH205" s="105">
        <f t="shared" si="42"/>
        <v>0</v>
      </c>
      <c r="BI205" s="105">
        <f t="shared" si="43"/>
        <v>0</v>
      </c>
      <c r="BJ205" s="17" t="s">
        <v>89</v>
      </c>
      <c r="BK205" s="105">
        <f t="shared" si="44"/>
        <v>0</v>
      </c>
      <c r="BL205" s="17" t="s">
        <v>155</v>
      </c>
      <c r="BM205" s="17" t="s">
        <v>547</v>
      </c>
    </row>
    <row r="206" spans="2:65" s="1" customFormat="1" ht="31.5" customHeight="1">
      <c r="B206" s="131"/>
      <c r="C206" s="160" t="s">
        <v>548</v>
      </c>
      <c r="D206" s="160" t="s">
        <v>151</v>
      </c>
      <c r="E206" s="161" t="s">
        <v>549</v>
      </c>
      <c r="F206" s="242" t="s">
        <v>550</v>
      </c>
      <c r="G206" s="242"/>
      <c r="H206" s="242"/>
      <c r="I206" s="242"/>
      <c r="J206" s="162" t="s">
        <v>154</v>
      </c>
      <c r="K206" s="163">
        <v>1</v>
      </c>
      <c r="L206" s="224">
        <v>0</v>
      </c>
      <c r="M206" s="224"/>
      <c r="N206" s="243">
        <f t="shared" si="35"/>
        <v>0</v>
      </c>
      <c r="O206" s="243"/>
      <c r="P206" s="243"/>
      <c r="Q206" s="243"/>
      <c r="R206" s="134"/>
      <c r="T206" s="164" t="s">
        <v>5</v>
      </c>
      <c r="U206" s="43" t="s">
        <v>46</v>
      </c>
      <c r="V206" s="35"/>
      <c r="W206" s="165">
        <f t="shared" si="36"/>
        <v>0</v>
      </c>
      <c r="X206" s="165">
        <v>2E-05</v>
      </c>
      <c r="Y206" s="165">
        <f t="shared" si="37"/>
        <v>2E-05</v>
      </c>
      <c r="Z206" s="165">
        <v>0</v>
      </c>
      <c r="AA206" s="166">
        <f t="shared" si="38"/>
        <v>0</v>
      </c>
      <c r="AR206" s="17" t="s">
        <v>155</v>
      </c>
      <c r="AT206" s="17" t="s">
        <v>151</v>
      </c>
      <c r="AU206" s="17" t="s">
        <v>111</v>
      </c>
      <c r="AY206" s="17" t="s">
        <v>150</v>
      </c>
      <c r="BE206" s="105">
        <f t="shared" si="39"/>
        <v>0</v>
      </c>
      <c r="BF206" s="105">
        <f t="shared" si="40"/>
        <v>0</v>
      </c>
      <c r="BG206" s="105">
        <f t="shared" si="41"/>
        <v>0</v>
      </c>
      <c r="BH206" s="105">
        <f t="shared" si="42"/>
        <v>0</v>
      </c>
      <c r="BI206" s="105">
        <f t="shared" si="43"/>
        <v>0</v>
      </c>
      <c r="BJ206" s="17" t="s">
        <v>89</v>
      </c>
      <c r="BK206" s="105">
        <f t="shared" si="44"/>
        <v>0</v>
      </c>
      <c r="BL206" s="17" t="s">
        <v>155</v>
      </c>
      <c r="BM206" s="17" t="s">
        <v>551</v>
      </c>
    </row>
    <row r="207" spans="2:65" s="1" customFormat="1" ht="44.25" customHeight="1">
      <c r="B207" s="131"/>
      <c r="C207" s="167" t="s">
        <v>552</v>
      </c>
      <c r="D207" s="167" t="s">
        <v>207</v>
      </c>
      <c r="E207" s="168" t="s">
        <v>553</v>
      </c>
      <c r="F207" s="244" t="s">
        <v>554</v>
      </c>
      <c r="G207" s="244"/>
      <c r="H207" s="244"/>
      <c r="I207" s="244"/>
      <c r="J207" s="169" t="s">
        <v>154</v>
      </c>
      <c r="K207" s="170">
        <v>1</v>
      </c>
      <c r="L207" s="245">
        <v>0</v>
      </c>
      <c r="M207" s="245"/>
      <c r="N207" s="246">
        <f t="shared" si="35"/>
        <v>0</v>
      </c>
      <c r="O207" s="243"/>
      <c r="P207" s="243"/>
      <c r="Q207" s="243"/>
      <c r="R207" s="134"/>
      <c r="T207" s="164" t="s">
        <v>5</v>
      </c>
      <c r="U207" s="43" t="s">
        <v>46</v>
      </c>
      <c r="V207" s="35"/>
      <c r="W207" s="165">
        <f t="shared" si="36"/>
        <v>0</v>
      </c>
      <c r="X207" s="165">
        <v>0.00198</v>
      </c>
      <c r="Y207" s="165">
        <f t="shared" si="37"/>
        <v>0.00198</v>
      </c>
      <c r="Z207" s="165">
        <v>0</v>
      </c>
      <c r="AA207" s="166">
        <f t="shared" si="38"/>
        <v>0</v>
      </c>
      <c r="AR207" s="17" t="s">
        <v>210</v>
      </c>
      <c r="AT207" s="17" t="s">
        <v>207</v>
      </c>
      <c r="AU207" s="17" t="s">
        <v>111</v>
      </c>
      <c r="AY207" s="17" t="s">
        <v>150</v>
      </c>
      <c r="BE207" s="105">
        <f t="shared" si="39"/>
        <v>0</v>
      </c>
      <c r="BF207" s="105">
        <f t="shared" si="40"/>
        <v>0</v>
      </c>
      <c r="BG207" s="105">
        <f t="shared" si="41"/>
        <v>0</v>
      </c>
      <c r="BH207" s="105">
        <f t="shared" si="42"/>
        <v>0</v>
      </c>
      <c r="BI207" s="105">
        <f t="shared" si="43"/>
        <v>0</v>
      </c>
      <c r="BJ207" s="17" t="s">
        <v>89</v>
      </c>
      <c r="BK207" s="105">
        <f t="shared" si="44"/>
        <v>0</v>
      </c>
      <c r="BL207" s="17" t="s">
        <v>155</v>
      </c>
      <c r="BM207" s="17" t="s">
        <v>555</v>
      </c>
    </row>
    <row r="208" spans="2:65" s="1" customFormat="1" ht="31.5" customHeight="1">
      <c r="B208" s="131"/>
      <c r="C208" s="160" t="s">
        <v>556</v>
      </c>
      <c r="D208" s="160" t="s">
        <v>151</v>
      </c>
      <c r="E208" s="161" t="s">
        <v>557</v>
      </c>
      <c r="F208" s="242" t="s">
        <v>558</v>
      </c>
      <c r="G208" s="242"/>
      <c r="H208" s="242"/>
      <c r="I208" s="242"/>
      <c r="J208" s="162" t="s">
        <v>154</v>
      </c>
      <c r="K208" s="163">
        <v>1</v>
      </c>
      <c r="L208" s="224">
        <v>0</v>
      </c>
      <c r="M208" s="224"/>
      <c r="N208" s="243">
        <f t="shared" si="35"/>
        <v>0</v>
      </c>
      <c r="O208" s="243"/>
      <c r="P208" s="243"/>
      <c r="Q208" s="243"/>
      <c r="R208" s="134"/>
      <c r="T208" s="164" t="s">
        <v>5</v>
      </c>
      <c r="U208" s="43" t="s">
        <v>46</v>
      </c>
      <c r="V208" s="35"/>
      <c r="W208" s="165">
        <f t="shared" si="36"/>
        <v>0</v>
      </c>
      <c r="X208" s="165">
        <v>2E-05</v>
      </c>
      <c r="Y208" s="165">
        <f t="shared" si="37"/>
        <v>2E-05</v>
      </c>
      <c r="Z208" s="165">
        <v>0</v>
      </c>
      <c r="AA208" s="166">
        <f t="shared" si="38"/>
        <v>0</v>
      </c>
      <c r="AR208" s="17" t="s">
        <v>155</v>
      </c>
      <c r="AT208" s="17" t="s">
        <v>151</v>
      </c>
      <c r="AU208" s="17" t="s">
        <v>111</v>
      </c>
      <c r="AY208" s="17" t="s">
        <v>150</v>
      </c>
      <c r="BE208" s="105">
        <f t="shared" si="39"/>
        <v>0</v>
      </c>
      <c r="BF208" s="105">
        <f t="shared" si="40"/>
        <v>0</v>
      </c>
      <c r="BG208" s="105">
        <f t="shared" si="41"/>
        <v>0</v>
      </c>
      <c r="BH208" s="105">
        <f t="shared" si="42"/>
        <v>0</v>
      </c>
      <c r="BI208" s="105">
        <f t="shared" si="43"/>
        <v>0</v>
      </c>
      <c r="BJ208" s="17" t="s">
        <v>89</v>
      </c>
      <c r="BK208" s="105">
        <f t="shared" si="44"/>
        <v>0</v>
      </c>
      <c r="BL208" s="17" t="s">
        <v>155</v>
      </c>
      <c r="BM208" s="17" t="s">
        <v>559</v>
      </c>
    </row>
    <row r="209" spans="2:65" s="1" customFormat="1" ht="31.5" customHeight="1">
      <c r="B209" s="131"/>
      <c r="C209" s="167" t="s">
        <v>560</v>
      </c>
      <c r="D209" s="167" t="s">
        <v>207</v>
      </c>
      <c r="E209" s="168" t="s">
        <v>561</v>
      </c>
      <c r="F209" s="244" t="s">
        <v>562</v>
      </c>
      <c r="G209" s="244"/>
      <c r="H209" s="244"/>
      <c r="I209" s="244"/>
      <c r="J209" s="169" t="s">
        <v>154</v>
      </c>
      <c r="K209" s="170">
        <v>1</v>
      </c>
      <c r="L209" s="245">
        <v>0</v>
      </c>
      <c r="M209" s="245"/>
      <c r="N209" s="246">
        <f t="shared" si="35"/>
        <v>0</v>
      </c>
      <c r="O209" s="243"/>
      <c r="P209" s="243"/>
      <c r="Q209" s="243"/>
      <c r="R209" s="134"/>
      <c r="T209" s="164" t="s">
        <v>5</v>
      </c>
      <c r="U209" s="43" t="s">
        <v>46</v>
      </c>
      <c r="V209" s="35"/>
      <c r="W209" s="165">
        <f t="shared" si="36"/>
        <v>0</v>
      </c>
      <c r="X209" s="165">
        <v>0.002</v>
      </c>
      <c r="Y209" s="165">
        <f t="shared" si="37"/>
        <v>0.002</v>
      </c>
      <c r="Z209" s="165">
        <v>0</v>
      </c>
      <c r="AA209" s="166">
        <f t="shared" si="38"/>
        <v>0</v>
      </c>
      <c r="AR209" s="17" t="s">
        <v>210</v>
      </c>
      <c r="AT209" s="17" t="s">
        <v>207</v>
      </c>
      <c r="AU209" s="17" t="s">
        <v>111</v>
      </c>
      <c r="AY209" s="17" t="s">
        <v>150</v>
      </c>
      <c r="BE209" s="105">
        <f t="shared" si="39"/>
        <v>0</v>
      </c>
      <c r="BF209" s="105">
        <f t="shared" si="40"/>
        <v>0</v>
      </c>
      <c r="BG209" s="105">
        <f t="shared" si="41"/>
        <v>0</v>
      </c>
      <c r="BH209" s="105">
        <f t="shared" si="42"/>
        <v>0</v>
      </c>
      <c r="BI209" s="105">
        <f t="shared" si="43"/>
        <v>0</v>
      </c>
      <c r="BJ209" s="17" t="s">
        <v>89</v>
      </c>
      <c r="BK209" s="105">
        <f t="shared" si="44"/>
        <v>0</v>
      </c>
      <c r="BL209" s="17" t="s">
        <v>155</v>
      </c>
      <c r="BM209" s="17" t="s">
        <v>563</v>
      </c>
    </row>
    <row r="210" spans="2:65" s="1" customFormat="1" ht="31.5" customHeight="1">
      <c r="B210" s="131"/>
      <c r="C210" s="160" t="s">
        <v>564</v>
      </c>
      <c r="D210" s="160" t="s">
        <v>151</v>
      </c>
      <c r="E210" s="161" t="s">
        <v>565</v>
      </c>
      <c r="F210" s="242" t="s">
        <v>566</v>
      </c>
      <c r="G210" s="242"/>
      <c r="H210" s="242"/>
      <c r="I210" s="242"/>
      <c r="J210" s="162" t="s">
        <v>167</v>
      </c>
      <c r="K210" s="163">
        <v>28</v>
      </c>
      <c r="L210" s="224">
        <v>0</v>
      </c>
      <c r="M210" s="224"/>
      <c r="N210" s="243">
        <f t="shared" si="35"/>
        <v>0</v>
      </c>
      <c r="O210" s="243"/>
      <c r="P210" s="243"/>
      <c r="Q210" s="243"/>
      <c r="R210" s="134"/>
      <c r="T210" s="164" t="s">
        <v>5</v>
      </c>
      <c r="U210" s="43" t="s">
        <v>46</v>
      </c>
      <c r="V210" s="35"/>
      <c r="W210" s="165">
        <f t="shared" si="36"/>
        <v>0</v>
      </c>
      <c r="X210" s="165">
        <v>0.00019</v>
      </c>
      <c r="Y210" s="165">
        <f t="shared" si="37"/>
        <v>0.00532</v>
      </c>
      <c r="Z210" s="165">
        <v>0</v>
      </c>
      <c r="AA210" s="166">
        <f t="shared" si="38"/>
        <v>0</v>
      </c>
      <c r="AR210" s="17" t="s">
        <v>155</v>
      </c>
      <c r="AT210" s="17" t="s">
        <v>151</v>
      </c>
      <c r="AU210" s="17" t="s">
        <v>111</v>
      </c>
      <c r="AY210" s="17" t="s">
        <v>150</v>
      </c>
      <c r="BE210" s="105">
        <f t="shared" si="39"/>
        <v>0</v>
      </c>
      <c r="BF210" s="105">
        <f t="shared" si="40"/>
        <v>0</v>
      </c>
      <c r="BG210" s="105">
        <f t="shared" si="41"/>
        <v>0</v>
      </c>
      <c r="BH210" s="105">
        <f t="shared" si="42"/>
        <v>0</v>
      </c>
      <c r="BI210" s="105">
        <f t="shared" si="43"/>
        <v>0</v>
      </c>
      <c r="BJ210" s="17" t="s">
        <v>89</v>
      </c>
      <c r="BK210" s="105">
        <f t="shared" si="44"/>
        <v>0</v>
      </c>
      <c r="BL210" s="17" t="s">
        <v>155</v>
      </c>
      <c r="BM210" s="17" t="s">
        <v>567</v>
      </c>
    </row>
    <row r="211" spans="2:65" s="1" customFormat="1" ht="31.5" customHeight="1">
      <c r="B211" s="131"/>
      <c r="C211" s="160" t="s">
        <v>568</v>
      </c>
      <c r="D211" s="160" t="s">
        <v>151</v>
      </c>
      <c r="E211" s="161" t="s">
        <v>569</v>
      </c>
      <c r="F211" s="242" t="s">
        <v>570</v>
      </c>
      <c r="G211" s="242"/>
      <c r="H211" s="242"/>
      <c r="I211" s="242"/>
      <c r="J211" s="162" t="s">
        <v>167</v>
      </c>
      <c r="K211" s="163">
        <v>28</v>
      </c>
      <c r="L211" s="224">
        <v>0</v>
      </c>
      <c r="M211" s="224"/>
      <c r="N211" s="243">
        <f t="shared" si="35"/>
        <v>0</v>
      </c>
      <c r="O211" s="243"/>
      <c r="P211" s="243"/>
      <c r="Q211" s="243"/>
      <c r="R211" s="134"/>
      <c r="T211" s="164" t="s">
        <v>5</v>
      </c>
      <c r="U211" s="43" t="s">
        <v>46</v>
      </c>
      <c r="V211" s="35"/>
      <c r="W211" s="165">
        <f t="shared" si="36"/>
        <v>0</v>
      </c>
      <c r="X211" s="165">
        <v>1E-05</v>
      </c>
      <c r="Y211" s="165">
        <f t="shared" si="37"/>
        <v>0.00028000000000000003</v>
      </c>
      <c r="Z211" s="165">
        <v>0</v>
      </c>
      <c r="AA211" s="166">
        <f t="shared" si="38"/>
        <v>0</v>
      </c>
      <c r="AR211" s="17" t="s">
        <v>155</v>
      </c>
      <c r="AT211" s="17" t="s">
        <v>151</v>
      </c>
      <c r="AU211" s="17" t="s">
        <v>111</v>
      </c>
      <c r="AY211" s="17" t="s">
        <v>150</v>
      </c>
      <c r="BE211" s="105">
        <f t="shared" si="39"/>
        <v>0</v>
      </c>
      <c r="BF211" s="105">
        <f t="shared" si="40"/>
        <v>0</v>
      </c>
      <c r="BG211" s="105">
        <f t="shared" si="41"/>
        <v>0</v>
      </c>
      <c r="BH211" s="105">
        <f t="shared" si="42"/>
        <v>0</v>
      </c>
      <c r="BI211" s="105">
        <f t="shared" si="43"/>
        <v>0</v>
      </c>
      <c r="BJ211" s="17" t="s">
        <v>89</v>
      </c>
      <c r="BK211" s="105">
        <f t="shared" si="44"/>
        <v>0</v>
      </c>
      <c r="BL211" s="17" t="s">
        <v>155</v>
      </c>
      <c r="BM211" s="17" t="s">
        <v>571</v>
      </c>
    </row>
    <row r="212" spans="2:65" s="1" customFormat="1" ht="44.25" customHeight="1">
      <c r="B212" s="131"/>
      <c r="C212" s="160" t="s">
        <v>572</v>
      </c>
      <c r="D212" s="160" t="s">
        <v>151</v>
      </c>
      <c r="E212" s="161" t="s">
        <v>573</v>
      </c>
      <c r="F212" s="242" t="s">
        <v>574</v>
      </c>
      <c r="G212" s="242"/>
      <c r="H212" s="242"/>
      <c r="I212" s="242"/>
      <c r="J212" s="162" t="s">
        <v>262</v>
      </c>
      <c r="K212" s="163">
        <v>0.112</v>
      </c>
      <c r="L212" s="224">
        <v>0</v>
      </c>
      <c r="M212" s="224"/>
      <c r="N212" s="243">
        <f t="shared" si="35"/>
        <v>0</v>
      </c>
      <c r="O212" s="243"/>
      <c r="P212" s="243"/>
      <c r="Q212" s="243"/>
      <c r="R212" s="134"/>
      <c r="T212" s="164" t="s">
        <v>5</v>
      </c>
      <c r="U212" s="43" t="s">
        <v>46</v>
      </c>
      <c r="V212" s="35"/>
      <c r="W212" s="165">
        <f t="shared" si="36"/>
        <v>0</v>
      </c>
      <c r="X212" s="165">
        <v>0</v>
      </c>
      <c r="Y212" s="165">
        <f t="shared" si="37"/>
        <v>0</v>
      </c>
      <c r="Z212" s="165">
        <v>0</v>
      </c>
      <c r="AA212" s="166">
        <f t="shared" si="38"/>
        <v>0</v>
      </c>
      <c r="AR212" s="17" t="s">
        <v>155</v>
      </c>
      <c r="AT212" s="17" t="s">
        <v>151</v>
      </c>
      <c r="AU212" s="17" t="s">
        <v>111</v>
      </c>
      <c r="AY212" s="17" t="s">
        <v>150</v>
      </c>
      <c r="BE212" s="105">
        <f t="shared" si="39"/>
        <v>0</v>
      </c>
      <c r="BF212" s="105">
        <f t="shared" si="40"/>
        <v>0</v>
      </c>
      <c r="BG212" s="105">
        <f t="shared" si="41"/>
        <v>0</v>
      </c>
      <c r="BH212" s="105">
        <f t="shared" si="42"/>
        <v>0</v>
      </c>
      <c r="BI212" s="105">
        <f t="shared" si="43"/>
        <v>0</v>
      </c>
      <c r="BJ212" s="17" t="s">
        <v>89</v>
      </c>
      <c r="BK212" s="105">
        <f t="shared" si="44"/>
        <v>0</v>
      </c>
      <c r="BL212" s="17" t="s">
        <v>155</v>
      </c>
      <c r="BM212" s="17" t="s">
        <v>575</v>
      </c>
    </row>
    <row r="213" spans="2:65" s="1" customFormat="1" ht="31.5" customHeight="1">
      <c r="B213" s="131"/>
      <c r="C213" s="160" t="s">
        <v>576</v>
      </c>
      <c r="D213" s="160" t="s">
        <v>151</v>
      </c>
      <c r="E213" s="161" t="s">
        <v>577</v>
      </c>
      <c r="F213" s="242" t="s">
        <v>578</v>
      </c>
      <c r="G213" s="242"/>
      <c r="H213" s="242"/>
      <c r="I213" s="242"/>
      <c r="J213" s="162" t="s">
        <v>262</v>
      </c>
      <c r="K213" s="163">
        <v>0.089</v>
      </c>
      <c r="L213" s="224">
        <v>0</v>
      </c>
      <c r="M213" s="224"/>
      <c r="N213" s="243">
        <f t="shared" si="35"/>
        <v>0</v>
      </c>
      <c r="O213" s="243"/>
      <c r="P213" s="243"/>
      <c r="Q213" s="243"/>
      <c r="R213" s="134"/>
      <c r="T213" s="164" t="s">
        <v>5</v>
      </c>
      <c r="U213" s="43" t="s">
        <v>46</v>
      </c>
      <c r="V213" s="35"/>
      <c r="W213" s="165">
        <f t="shared" si="36"/>
        <v>0</v>
      </c>
      <c r="X213" s="165">
        <v>0</v>
      </c>
      <c r="Y213" s="165">
        <f t="shared" si="37"/>
        <v>0</v>
      </c>
      <c r="Z213" s="165">
        <v>0</v>
      </c>
      <c r="AA213" s="166">
        <f t="shared" si="38"/>
        <v>0</v>
      </c>
      <c r="AR213" s="17" t="s">
        <v>155</v>
      </c>
      <c r="AT213" s="17" t="s">
        <v>151</v>
      </c>
      <c r="AU213" s="17" t="s">
        <v>111</v>
      </c>
      <c r="AY213" s="17" t="s">
        <v>150</v>
      </c>
      <c r="BE213" s="105">
        <f t="shared" si="39"/>
        <v>0</v>
      </c>
      <c r="BF213" s="105">
        <f t="shared" si="40"/>
        <v>0</v>
      </c>
      <c r="BG213" s="105">
        <f t="shared" si="41"/>
        <v>0</v>
      </c>
      <c r="BH213" s="105">
        <f t="shared" si="42"/>
        <v>0</v>
      </c>
      <c r="BI213" s="105">
        <f t="shared" si="43"/>
        <v>0</v>
      </c>
      <c r="BJ213" s="17" t="s">
        <v>89</v>
      </c>
      <c r="BK213" s="105">
        <f t="shared" si="44"/>
        <v>0</v>
      </c>
      <c r="BL213" s="17" t="s">
        <v>155</v>
      </c>
      <c r="BM213" s="17" t="s">
        <v>579</v>
      </c>
    </row>
    <row r="214" spans="2:65" s="1" customFormat="1" ht="31.5" customHeight="1">
      <c r="B214" s="131"/>
      <c r="C214" s="160" t="s">
        <v>302</v>
      </c>
      <c r="D214" s="160" t="s">
        <v>151</v>
      </c>
      <c r="E214" s="161" t="s">
        <v>580</v>
      </c>
      <c r="F214" s="242" t="s">
        <v>581</v>
      </c>
      <c r="G214" s="242"/>
      <c r="H214" s="242"/>
      <c r="I214" s="242"/>
      <c r="J214" s="162" t="s">
        <v>262</v>
      </c>
      <c r="K214" s="163">
        <v>0.089</v>
      </c>
      <c r="L214" s="224">
        <v>0</v>
      </c>
      <c r="M214" s="224"/>
      <c r="N214" s="243">
        <f t="shared" si="35"/>
        <v>0</v>
      </c>
      <c r="O214" s="243"/>
      <c r="P214" s="243"/>
      <c r="Q214" s="243"/>
      <c r="R214" s="134"/>
      <c r="T214" s="164" t="s">
        <v>5</v>
      </c>
      <c r="U214" s="43" t="s">
        <v>46</v>
      </c>
      <c r="V214" s="35"/>
      <c r="W214" s="165">
        <f t="shared" si="36"/>
        <v>0</v>
      </c>
      <c r="X214" s="165">
        <v>0</v>
      </c>
      <c r="Y214" s="165">
        <f t="shared" si="37"/>
        <v>0</v>
      </c>
      <c r="Z214" s="165">
        <v>0</v>
      </c>
      <c r="AA214" s="166">
        <f t="shared" si="38"/>
        <v>0</v>
      </c>
      <c r="AR214" s="17" t="s">
        <v>155</v>
      </c>
      <c r="AT214" s="17" t="s">
        <v>151</v>
      </c>
      <c r="AU214" s="17" t="s">
        <v>111</v>
      </c>
      <c r="AY214" s="17" t="s">
        <v>150</v>
      </c>
      <c r="BE214" s="105">
        <f t="shared" si="39"/>
        <v>0</v>
      </c>
      <c r="BF214" s="105">
        <f t="shared" si="40"/>
        <v>0</v>
      </c>
      <c r="BG214" s="105">
        <f t="shared" si="41"/>
        <v>0</v>
      </c>
      <c r="BH214" s="105">
        <f t="shared" si="42"/>
        <v>0</v>
      </c>
      <c r="BI214" s="105">
        <f t="shared" si="43"/>
        <v>0</v>
      </c>
      <c r="BJ214" s="17" t="s">
        <v>89</v>
      </c>
      <c r="BK214" s="105">
        <f t="shared" si="44"/>
        <v>0</v>
      </c>
      <c r="BL214" s="17" t="s">
        <v>155</v>
      </c>
      <c r="BM214" s="17" t="s">
        <v>582</v>
      </c>
    </row>
    <row r="215" spans="2:65" s="1" customFormat="1" ht="31.5" customHeight="1">
      <c r="B215" s="131"/>
      <c r="C215" s="160" t="s">
        <v>583</v>
      </c>
      <c r="D215" s="160" t="s">
        <v>151</v>
      </c>
      <c r="E215" s="161" t="s">
        <v>584</v>
      </c>
      <c r="F215" s="242" t="s">
        <v>585</v>
      </c>
      <c r="G215" s="242"/>
      <c r="H215" s="242"/>
      <c r="I215" s="242"/>
      <c r="J215" s="162" t="s">
        <v>262</v>
      </c>
      <c r="K215" s="163">
        <v>0.089</v>
      </c>
      <c r="L215" s="224">
        <v>0</v>
      </c>
      <c r="M215" s="224"/>
      <c r="N215" s="243">
        <f t="shared" si="35"/>
        <v>0</v>
      </c>
      <c r="O215" s="243"/>
      <c r="P215" s="243"/>
      <c r="Q215" s="243"/>
      <c r="R215" s="134"/>
      <c r="T215" s="164" t="s">
        <v>5</v>
      </c>
      <c r="U215" s="43" t="s">
        <v>46</v>
      </c>
      <c r="V215" s="35"/>
      <c r="W215" s="165">
        <f t="shared" si="36"/>
        <v>0</v>
      </c>
      <c r="X215" s="165">
        <v>0</v>
      </c>
      <c r="Y215" s="165">
        <f t="shared" si="37"/>
        <v>0</v>
      </c>
      <c r="Z215" s="165">
        <v>0</v>
      </c>
      <c r="AA215" s="166">
        <f t="shared" si="38"/>
        <v>0</v>
      </c>
      <c r="AR215" s="17" t="s">
        <v>155</v>
      </c>
      <c r="AT215" s="17" t="s">
        <v>151</v>
      </c>
      <c r="AU215" s="17" t="s">
        <v>111</v>
      </c>
      <c r="AY215" s="17" t="s">
        <v>150</v>
      </c>
      <c r="BE215" s="105">
        <f t="shared" si="39"/>
        <v>0</v>
      </c>
      <c r="BF215" s="105">
        <f t="shared" si="40"/>
        <v>0</v>
      </c>
      <c r="BG215" s="105">
        <f t="shared" si="41"/>
        <v>0</v>
      </c>
      <c r="BH215" s="105">
        <f t="shared" si="42"/>
        <v>0</v>
      </c>
      <c r="BI215" s="105">
        <f t="shared" si="43"/>
        <v>0</v>
      </c>
      <c r="BJ215" s="17" t="s">
        <v>89</v>
      </c>
      <c r="BK215" s="105">
        <f t="shared" si="44"/>
        <v>0</v>
      </c>
      <c r="BL215" s="17" t="s">
        <v>155</v>
      </c>
      <c r="BM215" s="17" t="s">
        <v>586</v>
      </c>
    </row>
    <row r="216" spans="2:63" s="9" customFormat="1" ht="29.9" customHeight="1">
      <c r="B216" s="149"/>
      <c r="C216" s="150"/>
      <c r="D216" s="159" t="s">
        <v>374</v>
      </c>
      <c r="E216" s="159"/>
      <c r="F216" s="159"/>
      <c r="G216" s="159"/>
      <c r="H216" s="159"/>
      <c r="I216" s="159"/>
      <c r="J216" s="159"/>
      <c r="K216" s="159"/>
      <c r="L216" s="159"/>
      <c r="M216" s="159"/>
      <c r="N216" s="232">
        <f>BK216</f>
        <v>0</v>
      </c>
      <c r="O216" s="233"/>
      <c r="P216" s="233"/>
      <c r="Q216" s="233"/>
      <c r="R216" s="152"/>
      <c r="T216" s="153"/>
      <c r="U216" s="150"/>
      <c r="V216" s="150"/>
      <c r="W216" s="154">
        <f>SUM(W217:W222)</f>
        <v>0</v>
      </c>
      <c r="X216" s="150"/>
      <c r="Y216" s="154">
        <f>SUM(Y217:Y222)</f>
        <v>0.026439999999999998</v>
      </c>
      <c r="Z216" s="150"/>
      <c r="AA216" s="155">
        <f>SUM(AA217:AA222)</f>
        <v>0</v>
      </c>
      <c r="AR216" s="156" t="s">
        <v>111</v>
      </c>
      <c r="AT216" s="157" t="s">
        <v>80</v>
      </c>
      <c r="AU216" s="157" t="s">
        <v>89</v>
      </c>
      <c r="AY216" s="156" t="s">
        <v>150</v>
      </c>
      <c r="BK216" s="158">
        <f>SUM(BK217:BK222)</f>
        <v>0</v>
      </c>
    </row>
    <row r="217" spans="2:65" s="1" customFormat="1" ht="22.5" customHeight="1">
      <c r="B217" s="131"/>
      <c r="C217" s="160" t="s">
        <v>587</v>
      </c>
      <c r="D217" s="160" t="s">
        <v>151</v>
      </c>
      <c r="E217" s="161" t="s">
        <v>588</v>
      </c>
      <c r="F217" s="242" t="s">
        <v>589</v>
      </c>
      <c r="G217" s="242"/>
      <c r="H217" s="242"/>
      <c r="I217" s="242"/>
      <c r="J217" s="162" t="s">
        <v>200</v>
      </c>
      <c r="K217" s="163">
        <v>1</v>
      </c>
      <c r="L217" s="224">
        <v>0</v>
      </c>
      <c r="M217" s="224"/>
      <c r="N217" s="243">
        <f aca="true" t="shared" si="45" ref="N217:N222">ROUND(L217*K217,2)</f>
        <v>0</v>
      </c>
      <c r="O217" s="243"/>
      <c r="P217" s="243"/>
      <c r="Q217" s="243"/>
      <c r="R217" s="134"/>
      <c r="T217" s="164" t="s">
        <v>5</v>
      </c>
      <c r="U217" s="43" t="s">
        <v>46</v>
      </c>
      <c r="V217" s="35"/>
      <c r="W217" s="165">
        <f aca="true" t="shared" si="46" ref="W217:W222">V217*K217</f>
        <v>0</v>
      </c>
      <c r="X217" s="165">
        <v>0.00522</v>
      </c>
      <c r="Y217" s="165">
        <f aca="true" t="shared" si="47" ref="Y217:Y222">X217*K217</f>
        <v>0.00522</v>
      </c>
      <c r="Z217" s="165">
        <v>0</v>
      </c>
      <c r="AA217" s="166">
        <f aca="true" t="shared" si="48" ref="AA217:AA222">Z217*K217</f>
        <v>0</v>
      </c>
      <c r="AR217" s="17" t="s">
        <v>155</v>
      </c>
      <c r="AT217" s="17" t="s">
        <v>151</v>
      </c>
      <c r="AU217" s="17" t="s">
        <v>111</v>
      </c>
      <c r="AY217" s="17" t="s">
        <v>150</v>
      </c>
      <c r="BE217" s="105">
        <f aca="true" t="shared" si="49" ref="BE217:BE222">IF(U217="základní",N217,0)</f>
        <v>0</v>
      </c>
      <c r="BF217" s="105">
        <f aca="true" t="shared" si="50" ref="BF217:BF222">IF(U217="snížená",N217,0)</f>
        <v>0</v>
      </c>
      <c r="BG217" s="105">
        <f aca="true" t="shared" si="51" ref="BG217:BG222">IF(U217="zákl. přenesená",N217,0)</f>
        <v>0</v>
      </c>
      <c r="BH217" s="105">
        <f aca="true" t="shared" si="52" ref="BH217:BH222">IF(U217="sníž. přenesená",N217,0)</f>
        <v>0</v>
      </c>
      <c r="BI217" s="105">
        <f aca="true" t="shared" si="53" ref="BI217:BI222">IF(U217="nulová",N217,0)</f>
        <v>0</v>
      </c>
      <c r="BJ217" s="17" t="s">
        <v>89</v>
      </c>
      <c r="BK217" s="105">
        <f aca="true" t="shared" si="54" ref="BK217:BK222">ROUND(L217*K217,2)</f>
        <v>0</v>
      </c>
      <c r="BL217" s="17" t="s">
        <v>155</v>
      </c>
      <c r="BM217" s="17" t="s">
        <v>590</v>
      </c>
    </row>
    <row r="218" spans="2:65" s="1" customFormat="1" ht="82.5" customHeight="1">
      <c r="B218" s="131"/>
      <c r="C218" s="167" t="s">
        <v>591</v>
      </c>
      <c r="D218" s="167" t="s">
        <v>207</v>
      </c>
      <c r="E218" s="168" t="s">
        <v>592</v>
      </c>
      <c r="F218" s="244" t="s">
        <v>593</v>
      </c>
      <c r="G218" s="244"/>
      <c r="H218" s="244"/>
      <c r="I218" s="244"/>
      <c r="J218" s="169" t="s">
        <v>154</v>
      </c>
      <c r="K218" s="170">
        <v>1</v>
      </c>
      <c r="L218" s="245">
        <v>0</v>
      </c>
      <c r="M218" s="245"/>
      <c r="N218" s="246">
        <f t="shared" si="45"/>
        <v>0</v>
      </c>
      <c r="O218" s="243"/>
      <c r="P218" s="243"/>
      <c r="Q218" s="243"/>
      <c r="R218" s="134"/>
      <c r="T218" s="164" t="s">
        <v>5</v>
      </c>
      <c r="U218" s="43" t="s">
        <v>46</v>
      </c>
      <c r="V218" s="35"/>
      <c r="W218" s="165">
        <f t="shared" si="46"/>
        <v>0</v>
      </c>
      <c r="X218" s="165">
        <v>0.015</v>
      </c>
      <c r="Y218" s="165">
        <f t="shared" si="47"/>
        <v>0.015</v>
      </c>
      <c r="Z218" s="165">
        <v>0</v>
      </c>
      <c r="AA218" s="166">
        <f t="shared" si="48"/>
        <v>0</v>
      </c>
      <c r="AR218" s="17" t="s">
        <v>210</v>
      </c>
      <c r="AT218" s="17" t="s">
        <v>207</v>
      </c>
      <c r="AU218" s="17" t="s">
        <v>111</v>
      </c>
      <c r="AY218" s="17" t="s">
        <v>150</v>
      </c>
      <c r="BE218" s="105">
        <f t="shared" si="49"/>
        <v>0</v>
      </c>
      <c r="BF218" s="105">
        <f t="shared" si="50"/>
        <v>0</v>
      </c>
      <c r="BG218" s="105">
        <f t="shared" si="51"/>
        <v>0</v>
      </c>
      <c r="BH218" s="105">
        <f t="shared" si="52"/>
        <v>0</v>
      </c>
      <c r="BI218" s="105">
        <f t="shared" si="53"/>
        <v>0</v>
      </c>
      <c r="BJ218" s="17" t="s">
        <v>89</v>
      </c>
      <c r="BK218" s="105">
        <f t="shared" si="54"/>
        <v>0</v>
      </c>
      <c r="BL218" s="17" t="s">
        <v>155</v>
      </c>
      <c r="BM218" s="17" t="s">
        <v>594</v>
      </c>
    </row>
    <row r="219" spans="2:65" s="1" customFormat="1" ht="22.5" customHeight="1">
      <c r="B219" s="131"/>
      <c r="C219" s="160" t="s">
        <v>595</v>
      </c>
      <c r="D219" s="160" t="s">
        <v>151</v>
      </c>
      <c r="E219" s="161" t="s">
        <v>596</v>
      </c>
      <c r="F219" s="242" t="s">
        <v>597</v>
      </c>
      <c r="G219" s="242"/>
      <c r="H219" s="242"/>
      <c r="I219" s="242"/>
      <c r="J219" s="162" t="s">
        <v>200</v>
      </c>
      <c r="K219" s="163">
        <v>1</v>
      </c>
      <c r="L219" s="224">
        <v>0</v>
      </c>
      <c r="M219" s="224"/>
      <c r="N219" s="243">
        <f t="shared" si="45"/>
        <v>0</v>
      </c>
      <c r="O219" s="243"/>
      <c r="P219" s="243"/>
      <c r="Q219" s="243"/>
      <c r="R219" s="134"/>
      <c r="T219" s="164" t="s">
        <v>5</v>
      </c>
      <c r="U219" s="43" t="s">
        <v>46</v>
      </c>
      <c r="V219" s="35"/>
      <c r="W219" s="165">
        <f t="shared" si="46"/>
        <v>0</v>
      </c>
      <c r="X219" s="165">
        <v>0.00522</v>
      </c>
      <c r="Y219" s="165">
        <f t="shared" si="47"/>
        <v>0.00522</v>
      </c>
      <c r="Z219" s="165">
        <v>0</v>
      </c>
      <c r="AA219" s="166">
        <f t="shared" si="48"/>
        <v>0</v>
      </c>
      <c r="AR219" s="17" t="s">
        <v>155</v>
      </c>
      <c r="AT219" s="17" t="s">
        <v>151</v>
      </c>
      <c r="AU219" s="17" t="s">
        <v>111</v>
      </c>
      <c r="AY219" s="17" t="s">
        <v>150</v>
      </c>
      <c r="BE219" s="105">
        <f t="shared" si="49"/>
        <v>0</v>
      </c>
      <c r="BF219" s="105">
        <f t="shared" si="50"/>
        <v>0</v>
      </c>
      <c r="BG219" s="105">
        <f t="shared" si="51"/>
        <v>0</v>
      </c>
      <c r="BH219" s="105">
        <f t="shared" si="52"/>
        <v>0</v>
      </c>
      <c r="BI219" s="105">
        <f t="shared" si="53"/>
        <v>0</v>
      </c>
      <c r="BJ219" s="17" t="s">
        <v>89</v>
      </c>
      <c r="BK219" s="105">
        <f t="shared" si="54"/>
        <v>0</v>
      </c>
      <c r="BL219" s="17" t="s">
        <v>155</v>
      </c>
      <c r="BM219" s="17" t="s">
        <v>598</v>
      </c>
    </row>
    <row r="220" spans="2:65" s="1" customFormat="1" ht="44.25" customHeight="1">
      <c r="B220" s="131"/>
      <c r="C220" s="167" t="s">
        <v>599</v>
      </c>
      <c r="D220" s="167" t="s">
        <v>207</v>
      </c>
      <c r="E220" s="168" t="s">
        <v>600</v>
      </c>
      <c r="F220" s="244" t="s">
        <v>601</v>
      </c>
      <c r="G220" s="244"/>
      <c r="H220" s="244"/>
      <c r="I220" s="244"/>
      <c r="J220" s="169" t="s">
        <v>154</v>
      </c>
      <c r="K220" s="170">
        <v>1</v>
      </c>
      <c r="L220" s="245">
        <v>0</v>
      </c>
      <c r="M220" s="245"/>
      <c r="N220" s="246">
        <f t="shared" si="45"/>
        <v>0</v>
      </c>
      <c r="O220" s="243"/>
      <c r="P220" s="243"/>
      <c r="Q220" s="243"/>
      <c r="R220" s="134"/>
      <c r="T220" s="164" t="s">
        <v>5</v>
      </c>
      <c r="U220" s="43" t="s">
        <v>46</v>
      </c>
      <c r="V220" s="35"/>
      <c r="W220" s="165">
        <f t="shared" si="46"/>
        <v>0</v>
      </c>
      <c r="X220" s="165">
        <v>0.001</v>
      </c>
      <c r="Y220" s="165">
        <f t="shared" si="47"/>
        <v>0.001</v>
      </c>
      <c r="Z220" s="165">
        <v>0</v>
      </c>
      <c r="AA220" s="166">
        <f t="shared" si="48"/>
        <v>0</v>
      </c>
      <c r="AR220" s="17" t="s">
        <v>210</v>
      </c>
      <c r="AT220" s="17" t="s">
        <v>207</v>
      </c>
      <c r="AU220" s="17" t="s">
        <v>111</v>
      </c>
      <c r="AY220" s="17" t="s">
        <v>150</v>
      </c>
      <c r="BE220" s="105">
        <f t="shared" si="49"/>
        <v>0</v>
      </c>
      <c r="BF220" s="105">
        <f t="shared" si="50"/>
        <v>0</v>
      </c>
      <c r="BG220" s="105">
        <f t="shared" si="51"/>
        <v>0</v>
      </c>
      <c r="BH220" s="105">
        <f t="shared" si="52"/>
        <v>0</v>
      </c>
      <c r="BI220" s="105">
        <f t="shared" si="53"/>
        <v>0</v>
      </c>
      <c r="BJ220" s="17" t="s">
        <v>89</v>
      </c>
      <c r="BK220" s="105">
        <f t="shared" si="54"/>
        <v>0</v>
      </c>
      <c r="BL220" s="17" t="s">
        <v>155</v>
      </c>
      <c r="BM220" s="17" t="s">
        <v>602</v>
      </c>
    </row>
    <row r="221" spans="2:65" s="1" customFormat="1" ht="31.5" customHeight="1">
      <c r="B221" s="131"/>
      <c r="C221" s="160" t="s">
        <v>603</v>
      </c>
      <c r="D221" s="160" t="s">
        <v>151</v>
      </c>
      <c r="E221" s="161" t="s">
        <v>604</v>
      </c>
      <c r="F221" s="242" t="s">
        <v>605</v>
      </c>
      <c r="G221" s="242"/>
      <c r="H221" s="242"/>
      <c r="I221" s="242"/>
      <c r="J221" s="162" t="s">
        <v>262</v>
      </c>
      <c r="K221" s="163">
        <v>0.026</v>
      </c>
      <c r="L221" s="224">
        <v>0</v>
      </c>
      <c r="M221" s="224"/>
      <c r="N221" s="243">
        <f t="shared" si="45"/>
        <v>0</v>
      </c>
      <c r="O221" s="243"/>
      <c r="P221" s="243"/>
      <c r="Q221" s="243"/>
      <c r="R221" s="134"/>
      <c r="T221" s="164" t="s">
        <v>5</v>
      </c>
      <c r="U221" s="43" t="s">
        <v>46</v>
      </c>
      <c r="V221" s="35"/>
      <c r="W221" s="165">
        <f t="shared" si="46"/>
        <v>0</v>
      </c>
      <c r="X221" s="165">
        <v>0</v>
      </c>
      <c r="Y221" s="165">
        <f t="shared" si="47"/>
        <v>0</v>
      </c>
      <c r="Z221" s="165">
        <v>0</v>
      </c>
      <c r="AA221" s="166">
        <f t="shared" si="48"/>
        <v>0</v>
      </c>
      <c r="AR221" s="17" t="s">
        <v>155</v>
      </c>
      <c r="AT221" s="17" t="s">
        <v>151</v>
      </c>
      <c r="AU221" s="17" t="s">
        <v>111</v>
      </c>
      <c r="AY221" s="17" t="s">
        <v>150</v>
      </c>
      <c r="BE221" s="105">
        <f t="shared" si="49"/>
        <v>0</v>
      </c>
      <c r="BF221" s="105">
        <f t="shared" si="50"/>
        <v>0</v>
      </c>
      <c r="BG221" s="105">
        <f t="shared" si="51"/>
        <v>0</v>
      </c>
      <c r="BH221" s="105">
        <f t="shared" si="52"/>
        <v>0</v>
      </c>
      <c r="BI221" s="105">
        <f t="shared" si="53"/>
        <v>0</v>
      </c>
      <c r="BJ221" s="17" t="s">
        <v>89</v>
      </c>
      <c r="BK221" s="105">
        <f t="shared" si="54"/>
        <v>0</v>
      </c>
      <c r="BL221" s="17" t="s">
        <v>155</v>
      </c>
      <c r="BM221" s="17" t="s">
        <v>606</v>
      </c>
    </row>
    <row r="222" spans="2:65" s="1" customFormat="1" ht="31.5" customHeight="1">
      <c r="B222" s="131"/>
      <c r="C222" s="160" t="s">
        <v>607</v>
      </c>
      <c r="D222" s="160" t="s">
        <v>151</v>
      </c>
      <c r="E222" s="161" t="s">
        <v>608</v>
      </c>
      <c r="F222" s="242" t="s">
        <v>609</v>
      </c>
      <c r="G222" s="242"/>
      <c r="H222" s="242"/>
      <c r="I222" s="242"/>
      <c r="J222" s="162" t="s">
        <v>262</v>
      </c>
      <c r="K222" s="163">
        <v>0.026</v>
      </c>
      <c r="L222" s="224">
        <v>0</v>
      </c>
      <c r="M222" s="224"/>
      <c r="N222" s="243">
        <f t="shared" si="45"/>
        <v>0</v>
      </c>
      <c r="O222" s="243"/>
      <c r="P222" s="243"/>
      <c r="Q222" s="243"/>
      <c r="R222" s="134"/>
      <c r="T222" s="164" t="s">
        <v>5</v>
      </c>
      <c r="U222" s="43" t="s">
        <v>46</v>
      </c>
      <c r="V222" s="35"/>
      <c r="W222" s="165">
        <f t="shared" si="46"/>
        <v>0</v>
      </c>
      <c r="X222" s="165">
        <v>0</v>
      </c>
      <c r="Y222" s="165">
        <f t="shared" si="47"/>
        <v>0</v>
      </c>
      <c r="Z222" s="165">
        <v>0</v>
      </c>
      <c r="AA222" s="166">
        <f t="shared" si="48"/>
        <v>0</v>
      </c>
      <c r="AR222" s="17" t="s">
        <v>155</v>
      </c>
      <c r="AT222" s="17" t="s">
        <v>151</v>
      </c>
      <c r="AU222" s="17" t="s">
        <v>111</v>
      </c>
      <c r="AY222" s="17" t="s">
        <v>150</v>
      </c>
      <c r="BE222" s="105">
        <f t="shared" si="49"/>
        <v>0</v>
      </c>
      <c r="BF222" s="105">
        <f t="shared" si="50"/>
        <v>0</v>
      </c>
      <c r="BG222" s="105">
        <f t="shared" si="51"/>
        <v>0</v>
      </c>
      <c r="BH222" s="105">
        <f t="shared" si="52"/>
        <v>0</v>
      </c>
      <c r="BI222" s="105">
        <f t="shared" si="53"/>
        <v>0</v>
      </c>
      <c r="BJ222" s="17" t="s">
        <v>89</v>
      </c>
      <c r="BK222" s="105">
        <f t="shared" si="54"/>
        <v>0</v>
      </c>
      <c r="BL222" s="17" t="s">
        <v>155</v>
      </c>
      <c r="BM222" s="17" t="s">
        <v>610</v>
      </c>
    </row>
    <row r="223" spans="2:63" s="9" customFormat="1" ht="29.9" customHeight="1">
      <c r="B223" s="149"/>
      <c r="C223" s="150"/>
      <c r="D223" s="159" t="s">
        <v>375</v>
      </c>
      <c r="E223" s="159"/>
      <c r="F223" s="159"/>
      <c r="G223" s="159"/>
      <c r="H223" s="159"/>
      <c r="I223" s="159"/>
      <c r="J223" s="159"/>
      <c r="K223" s="159"/>
      <c r="L223" s="159"/>
      <c r="M223" s="159"/>
      <c r="N223" s="232">
        <f>BK223</f>
        <v>0</v>
      </c>
      <c r="O223" s="233"/>
      <c r="P223" s="233"/>
      <c r="Q223" s="233"/>
      <c r="R223" s="152"/>
      <c r="T223" s="153"/>
      <c r="U223" s="150"/>
      <c r="V223" s="150"/>
      <c r="W223" s="154">
        <f>SUM(W224:W228)</f>
        <v>0</v>
      </c>
      <c r="X223" s="150"/>
      <c r="Y223" s="154">
        <f>SUM(Y224:Y228)</f>
        <v>0.00264</v>
      </c>
      <c r="Z223" s="150"/>
      <c r="AA223" s="155">
        <f>SUM(AA224:AA228)</f>
        <v>0</v>
      </c>
      <c r="AR223" s="156" t="s">
        <v>111</v>
      </c>
      <c r="AT223" s="157" t="s">
        <v>80</v>
      </c>
      <c r="AU223" s="157" t="s">
        <v>89</v>
      </c>
      <c r="AY223" s="156" t="s">
        <v>150</v>
      </c>
      <c r="BK223" s="158">
        <f>SUM(BK224:BK228)</f>
        <v>0</v>
      </c>
    </row>
    <row r="224" spans="2:65" s="1" customFormat="1" ht="22.5" customHeight="1">
      <c r="B224" s="131"/>
      <c r="C224" s="160" t="s">
        <v>611</v>
      </c>
      <c r="D224" s="160" t="s">
        <v>151</v>
      </c>
      <c r="E224" s="161" t="s">
        <v>612</v>
      </c>
      <c r="F224" s="242" t="s">
        <v>613</v>
      </c>
      <c r="G224" s="242"/>
      <c r="H224" s="242"/>
      <c r="I224" s="242"/>
      <c r="J224" s="162" t="s">
        <v>167</v>
      </c>
      <c r="K224" s="163">
        <v>8</v>
      </c>
      <c r="L224" s="224">
        <v>0</v>
      </c>
      <c r="M224" s="224"/>
      <c r="N224" s="243">
        <f>ROUND(L224*K224,2)</f>
        <v>0</v>
      </c>
      <c r="O224" s="243"/>
      <c r="P224" s="243"/>
      <c r="Q224" s="243"/>
      <c r="R224" s="134"/>
      <c r="T224" s="164" t="s">
        <v>5</v>
      </c>
      <c r="U224" s="43" t="s">
        <v>46</v>
      </c>
      <c r="V224" s="35"/>
      <c r="W224" s="165">
        <f>V224*K224</f>
        <v>0</v>
      </c>
      <c r="X224" s="165">
        <v>0</v>
      </c>
      <c r="Y224" s="165">
        <f>X224*K224</f>
        <v>0</v>
      </c>
      <c r="Z224" s="165">
        <v>0</v>
      </c>
      <c r="AA224" s="166">
        <f>Z224*K224</f>
        <v>0</v>
      </c>
      <c r="AR224" s="17" t="s">
        <v>155</v>
      </c>
      <c r="AT224" s="17" t="s">
        <v>151</v>
      </c>
      <c r="AU224" s="17" t="s">
        <v>111</v>
      </c>
      <c r="AY224" s="17" t="s">
        <v>150</v>
      </c>
      <c r="BE224" s="105">
        <f>IF(U224="základní",N224,0)</f>
        <v>0</v>
      </c>
      <c r="BF224" s="105">
        <f>IF(U224="snížená",N224,0)</f>
        <v>0</v>
      </c>
      <c r="BG224" s="105">
        <f>IF(U224="zákl. přenesená",N224,0)</f>
        <v>0</v>
      </c>
      <c r="BH224" s="105">
        <f>IF(U224="sníž. přenesená",N224,0)</f>
        <v>0</v>
      </c>
      <c r="BI224" s="105">
        <f>IF(U224="nulová",N224,0)</f>
        <v>0</v>
      </c>
      <c r="BJ224" s="17" t="s">
        <v>89</v>
      </c>
      <c r="BK224" s="105">
        <f>ROUND(L224*K224,2)</f>
        <v>0</v>
      </c>
      <c r="BL224" s="17" t="s">
        <v>155</v>
      </c>
      <c r="BM224" s="17" t="s">
        <v>614</v>
      </c>
    </row>
    <row r="225" spans="2:65" s="1" customFormat="1" ht="22.5" customHeight="1">
      <c r="B225" s="131"/>
      <c r="C225" s="167" t="s">
        <v>615</v>
      </c>
      <c r="D225" s="167" t="s">
        <v>207</v>
      </c>
      <c r="E225" s="168" t="s">
        <v>616</v>
      </c>
      <c r="F225" s="244" t="s">
        <v>617</v>
      </c>
      <c r="G225" s="244"/>
      <c r="H225" s="244"/>
      <c r="I225" s="244"/>
      <c r="J225" s="169" t="s">
        <v>167</v>
      </c>
      <c r="K225" s="170">
        <v>8</v>
      </c>
      <c r="L225" s="245">
        <v>0</v>
      </c>
      <c r="M225" s="245"/>
      <c r="N225" s="246">
        <f>ROUND(L225*K225,2)</f>
        <v>0</v>
      </c>
      <c r="O225" s="243"/>
      <c r="P225" s="243"/>
      <c r="Q225" s="243"/>
      <c r="R225" s="134"/>
      <c r="T225" s="164" t="s">
        <v>5</v>
      </c>
      <c r="U225" s="43" t="s">
        <v>46</v>
      </c>
      <c r="V225" s="35"/>
      <c r="W225" s="165">
        <f>V225*K225</f>
        <v>0</v>
      </c>
      <c r="X225" s="165">
        <v>0.00033</v>
      </c>
      <c r="Y225" s="165">
        <f>X225*K225</f>
        <v>0.00264</v>
      </c>
      <c r="Z225" s="165">
        <v>0</v>
      </c>
      <c r="AA225" s="166">
        <f>Z225*K225</f>
        <v>0</v>
      </c>
      <c r="AR225" s="17" t="s">
        <v>210</v>
      </c>
      <c r="AT225" s="17" t="s">
        <v>207</v>
      </c>
      <c r="AU225" s="17" t="s">
        <v>111</v>
      </c>
      <c r="AY225" s="17" t="s">
        <v>150</v>
      </c>
      <c r="BE225" s="105">
        <f>IF(U225="základní",N225,0)</f>
        <v>0</v>
      </c>
      <c r="BF225" s="105">
        <f>IF(U225="snížená",N225,0)</f>
        <v>0</v>
      </c>
      <c r="BG225" s="105">
        <f>IF(U225="zákl. přenesená",N225,0)</f>
        <v>0</v>
      </c>
      <c r="BH225" s="105">
        <f>IF(U225="sníž. přenesená",N225,0)</f>
        <v>0</v>
      </c>
      <c r="BI225" s="105">
        <f>IF(U225="nulová",N225,0)</f>
        <v>0</v>
      </c>
      <c r="BJ225" s="17" t="s">
        <v>89</v>
      </c>
      <c r="BK225" s="105">
        <f>ROUND(L225*K225,2)</f>
        <v>0</v>
      </c>
      <c r="BL225" s="17" t="s">
        <v>155</v>
      </c>
      <c r="BM225" s="17" t="s">
        <v>618</v>
      </c>
    </row>
    <row r="226" spans="2:65" s="1" customFormat="1" ht="31.5" customHeight="1">
      <c r="B226" s="131"/>
      <c r="C226" s="160" t="s">
        <v>619</v>
      </c>
      <c r="D226" s="160" t="s">
        <v>151</v>
      </c>
      <c r="E226" s="161" t="s">
        <v>620</v>
      </c>
      <c r="F226" s="242" t="s">
        <v>621</v>
      </c>
      <c r="G226" s="242"/>
      <c r="H226" s="242"/>
      <c r="I226" s="242"/>
      <c r="J226" s="162" t="s">
        <v>262</v>
      </c>
      <c r="K226" s="163">
        <v>0.003</v>
      </c>
      <c r="L226" s="224">
        <v>0</v>
      </c>
      <c r="M226" s="224"/>
      <c r="N226" s="243">
        <f>ROUND(L226*K226,2)</f>
        <v>0</v>
      </c>
      <c r="O226" s="243"/>
      <c r="P226" s="243"/>
      <c r="Q226" s="243"/>
      <c r="R226" s="134"/>
      <c r="T226" s="164" t="s">
        <v>5</v>
      </c>
      <c r="U226" s="43" t="s">
        <v>46</v>
      </c>
      <c r="V226" s="35"/>
      <c r="W226" s="165">
        <f>V226*K226</f>
        <v>0</v>
      </c>
      <c r="X226" s="165">
        <v>0</v>
      </c>
      <c r="Y226" s="165">
        <f>X226*K226</f>
        <v>0</v>
      </c>
      <c r="Z226" s="165">
        <v>0</v>
      </c>
      <c r="AA226" s="166">
        <f>Z226*K226</f>
        <v>0</v>
      </c>
      <c r="AR226" s="17" t="s">
        <v>155</v>
      </c>
      <c r="AT226" s="17" t="s">
        <v>151</v>
      </c>
      <c r="AU226" s="17" t="s">
        <v>111</v>
      </c>
      <c r="AY226" s="17" t="s">
        <v>150</v>
      </c>
      <c r="BE226" s="105">
        <f>IF(U226="základní",N226,0)</f>
        <v>0</v>
      </c>
      <c r="BF226" s="105">
        <f>IF(U226="snížená",N226,0)</f>
        <v>0</v>
      </c>
      <c r="BG226" s="105">
        <f>IF(U226="zákl. přenesená",N226,0)</f>
        <v>0</v>
      </c>
      <c r="BH226" s="105">
        <f>IF(U226="sníž. přenesená",N226,0)</f>
        <v>0</v>
      </c>
      <c r="BI226" s="105">
        <f>IF(U226="nulová",N226,0)</f>
        <v>0</v>
      </c>
      <c r="BJ226" s="17" t="s">
        <v>89</v>
      </c>
      <c r="BK226" s="105">
        <f>ROUND(L226*K226,2)</f>
        <v>0</v>
      </c>
      <c r="BL226" s="17" t="s">
        <v>155</v>
      </c>
      <c r="BM226" s="17" t="s">
        <v>622</v>
      </c>
    </row>
    <row r="227" spans="2:65" s="1" customFormat="1" ht="31.5" customHeight="1">
      <c r="B227" s="131"/>
      <c r="C227" s="160" t="s">
        <v>623</v>
      </c>
      <c r="D227" s="160" t="s">
        <v>151</v>
      </c>
      <c r="E227" s="161" t="s">
        <v>624</v>
      </c>
      <c r="F227" s="242" t="s">
        <v>625</v>
      </c>
      <c r="G227" s="242"/>
      <c r="H227" s="242"/>
      <c r="I227" s="242"/>
      <c r="J227" s="162" t="s">
        <v>262</v>
      </c>
      <c r="K227" s="163">
        <v>0.003</v>
      </c>
      <c r="L227" s="224">
        <v>0</v>
      </c>
      <c r="M227" s="224"/>
      <c r="N227" s="243">
        <f>ROUND(L227*K227,2)</f>
        <v>0</v>
      </c>
      <c r="O227" s="243"/>
      <c r="P227" s="243"/>
      <c r="Q227" s="243"/>
      <c r="R227" s="134"/>
      <c r="T227" s="164" t="s">
        <v>5</v>
      </c>
      <c r="U227" s="43" t="s">
        <v>46</v>
      </c>
      <c r="V227" s="35"/>
      <c r="W227" s="165">
        <f>V227*K227</f>
        <v>0</v>
      </c>
      <c r="X227" s="165">
        <v>0</v>
      </c>
      <c r="Y227" s="165">
        <f>X227*K227</f>
        <v>0</v>
      </c>
      <c r="Z227" s="165">
        <v>0</v>
      </c>
      <c r="AA227" s="166">
        <f>Z227*K227</f>
        <v>0</v>
      </c>
      <c r="AR227" s="17" t="s">
        <v>155</v>
      </c>
      <c r="AT227" s="17" t="s">
        <v>151</v>
      </c>
      <c r="AU227" s="17" t="s">
        <v>111</v>
      </c>
      <c r="AY227" s="17" t="s">
        <v>150</v>
      </c>
      <c r="BE227" s="105">
        <f>IF(U227="základní",N227,0)</f>
        <v>0</v>
      </c>
      <c r="BF227" s="105">
        <f>IF(U227="snížená",N227,0)</f>
        <v>0</v>
      </c>
      <c r="BG227" s="105">
        <f>IF(U227="zákl. přenesená",N227,0)</f>
        <v>0</v>
      </c>
      <c r="BH227" s="105">
        <f>IF(U227="sníž. přenesená",N227,0)</f>
        <v>0</v>
      </c>
      <c r="BI227" s="105">
        <f>IF(U227="nulová",N227,0)</f>
        <v>0</v>
      </c>
      <c r="BJ227" s="17" t="s">
        <v>89</v>
      </c>
      <c r="BK227" s="105">
        <f>ROUND(L227*K227,2)</f>
        <v>0</v>
      </c>
      <c r="BL227" s="17" t="s">
        <v>155</v>
      </c>
      <c r="BM227" s="17" t="s">
        <v>626</v>
      </c>
    </row>
    <row r="228" spans="2:65" s="1" customFormat="1" ht="31.5" customHeight="1">
      <c r="B228" s="131"/>
      <c r="C228" s="160" t="s">
        <v>627</v>
      </c>
      <c r="D228" s="160" t="s">
        <v>151</v>
      </c>
      <c r="E228" s="161" t="s">
        <v>628</v>
      </c>
      <c r="F228" s="242" t="s">
        <v>629</v>
      </c>
      <c r="G228" s="242"/>
      <c r="H228" s="242"/>
      <c r="I228" s="242"/>
      <c r="J228" s="162" t="s">
        <v>262</v>
      </c>
      <c r="K228" s="163">
        <v>0.003</v>
      </c>
      <c r="L228" s="224">
        <v>0</v>
      </c>
      <c r="M228" s="224"/>
      <c r="N228" s="243">
        <f>ROUND(L228*K228,2)</f>
        <v>0</v>
      </c>
      <c r="O228" s="243"/>
      <c r="P228" s="243"/>
      <c r="Q228" s="243"/>
      <c r="R228" s="134"/>
      <c r="T228" s="164" t="s">
        <v>5</v>
      </c>
      <c r="U228" s="43" t="s">
        <v>46</v>
      </c>
      <c r="V228" s="35"/>
      <c r="W228" s="165">
        <f>V228*K228</f>
        <v>0</v>
      </c>
      <c r="X228" s="165">
        <v>0</v>
      </c>
      <c r="Y228" s="165">
        <f>X228*K228</f>
        <v>0</v>
      </c>
      <c r="Z228" s="165">
        <v>0</v>
      </c>
      <c r="AA228" s="166">
        <f>Z228*K228</f>
        <v>0</v>
      </c>
      <c r="AR228" s="17" t="s">
        <v>155</v>
      </c>
      <c r="AT228" s="17" t="s">
        <v>151</v>
      </c>
      <c r="AU228" s="17" t="s">
        <v>111</v>
      </c>
      <c r="AY228" s="17" t="s">
        <v>150</v>
      </c>
      <c r="BE228" s="105">
        <f>IF(U228="základní",N228,0)</f>
        <v>0</v>
      </c>
      <c r="BF228" s="105">
        <f>IF(U228="snížená",N228,0)</f>
        <v>0</v>
      </c>
      <c r="BG228" s="105">
        <f>IF(U228="zákl. přenesená",N228,0)</f>
        <v>0</v>
      </c>
      <c r="BH228" s="105">
        <f>IF(U228="sníž. přenesená",N228,0)</f>
        <v>0</v>
      </c>
      <c r="BI228" s="105">
        <f>IF(U228="nulová",N228,0)</f>
        <v>0</v>
      </c>
      <c r="BJ228" s="17" t="s">
        <v>89</v>
      </c>
      <c r="BK228" s="105">
        <f>ROUND(L228*K228,2)</f>
        <v>0</v>
      </c>
      <c r="BL228" s="17" t="s">
        <v>155</v>
      </c>
      <c r="BM228" s="17" t="s">
        <v>630</v>
      </c>
    </row>
    <row r="229" spans="2:63" s="9" customFormat="1" ht="29.9" customHeight="1">
      <c r="B229" s="149"/>
      <c r="C229" s="150"/>
      <c r="D229" s="159" t="s">
        <v>376</v>
      </c>
      <c r="E229" s="159"/>
      <c r="F229" s="159"/>
      <c r="G229" s="159"/>
      <c r="H229" s="159"/>
      <c r="I229" s="159"/>
      <c r="J229" s="159"/>
      <c r="K229" s="159"/>
      <c r="L229" s="159"/>
      <c r="M229" s="159"/>
      <c r="N229" s="232">
        <f>BK229</f>
        <v>0</v>
      </c>
      <c r="O229" s="233"/>
      <c r="P229" s="233"/>
      <c r="Q229" s="233"/>
      <c r="R229" s="152"/>
      <c r="T229" s="153"/>
      <c r="U229" s="150"/>
      <c r="V229" s="150"/>
      <c r="W229" s="154">
        <f>SUM(W230:W256)</f>
        <v>0</v>
      </c>
      <c r="X229" s="150"/>
      <c r="Y229" s="154">
        <f>SUM(Y230:Y256)</f>
        <v>0.32816999999999996</v>
      </c>
      <c r="Z229" s="150"/>
      <c r="AA229" s="155">
        <f>SUM(AA230:AA256)</f>
        <v>0.64</v>
      </c>
      <c r="AR229" s="156" t="s">
        <v>111</v>
      </c>
      <c r="AT229" s="157" t="s">
        <v>80</v>
      </c>
      <c r="AU229" s="157" t="s">
        <v>89</v>
      </c>
      <c r="AY229" s="156" t="s">
        <v>150</v>
      </c>
      <c r="BK229" s="158">
        <f>SUM(BK230:BK256)</f>
        <v>0</v>
      </c>
    </row>
    <row r="230" spans="2:65" s="1" customFormat="1" ht="31.5" customHeight="1">
      <c r="B230" s="131"/>
      <c r="C230" s="160" t="s">
        <v>631</v>
      </c>
      <c r="D230" s="160" t="s">
        <v>151</v>
      </c>
      <c r="E230" s="161" t="s">
        <v>632</v>
      </c>
      <c r="F230" s="242" t="s">
        <v>633</v>
      </c>
      <c r="G230" s="242"/>
      <c r="H230" s="242"/>
      <c r="I230" s="242"/>
      <c r="J230" s="162" t="s">
        <v>200</v>
      </c>
      <c r="K230" s="163">
        <v>2</v>
      </c>
      <c r="L230" s="224">
        <v>0</v>
      </c>
      <c r="M230" s="224"/>
      <c r="N230" s="243">
        <f>ROUND(L230*K230,2)</f>
        <v>0</v>
      </c>
      <c r="O230" s="243"/>
      <c r="P230" s="243"/>
      <c r="Q230" s="243"/>
      <c r="R230" s="134"/>
      <c r="T230" s="164" t="s">
        <v>5</v>
      </c>
      <c r="U230" s="43" t="s">
        <v>46</v>
      </c>
      <c r="V230" s="35"/>
      <c r="W230" s="165">
        <f>V230*K230</f>
        <v>0</v>
      </c>
      <c r="X230" s="165">
        <v>0.00548</v>
      </c>
      <c r="Y230" s="165">
        <f>X230*K230</f>
        <v>0.01096</v>
      </c>
      <c r="Z230" s="165">
        <v>0</v>
      </c>
      <c r="AA230" s="166">
        <f>Z230*K230</f>
        <v>0</v>
      </c>
      <c r="AR230" s="17" t="s">
        <v>155</v>
      </c>
      <c r="AT230" s="17" t="s">
        <v>151</v>
      </c>
      <c r="AU230" s="17" t="s">
        <v>111</v>
      </c>
      <c r="AY230" s="17" t="s">
        <v>150</v>
      </c>
      <c r="BE230" s="105">
        <f>IF(U230="základní",N230,0)</f>
        <v>0</v>
      </c>
      <c r="BF230" s="105">
        <f>IF(U230="snížená",N230,0)</f>
        <v>0</v>
      </c>
      <c r="BG230" s="105">
        <f>IF(U230="zákl. přenesená",N230,0)</f>
        <v>0</v>
      </c>
      <c r="BH230" s="105">
        <f>IF(U230="sníž. přenesená",N230,0)</f>
        <v>0</v>
      </c>
      <c r="BI230" s="105">
        <f>IF(U230="nulová",N230,0)</f>
        <v>0</v>
      </c>
      <c r="BJ230" s="17" t="s">
        <v>89</v>
      </c>
      <c r="BK230" s="105">
        <f>ROUND(L230*K230,2)</f>
        <v>0</v>
      </c>
      <c r="BL230" s="17" t="s">
        <v>155</v>
      </c>
      <c r="BM230" s="17" t="s">
        <v>634</v>
      </c>
    </row>
    <row r="231" spans="2:65" s="1" customFormat="1" ht="57" customHeight="1">
      <c r="B231" s="131"/>
      <c r="C231" s="167" t="s">
        <v>635</v>
      </c>
      <c r="D231" s="167" t="s">
        <v>207</v>
      </c>
      <c r="E231" s="168" t="s">
        <v>636</v>
      </c>
      <c r="F231" s="244" t="s">
        <v>637</v>
      </c>
      <c r="G231" s="244"/>
      <c r="H231" s="244"/>
      <c r="I231" s="244"/>
      <c r="J231" s="169" t="s">
        <v>154</v>
      </c>
      <c r="K231" s="170">
        <v>1</v>
      </c>
      <c r="L231" s="245">
        <v>0</v>
      </c>
      <c r="M231" s="245"/>
      <c r="N231" s="246">
        <f>ROUND(L231*K231,2)</f>
        <v>0</v>
      </c>
      <c r="O231" s="243"/>
      <c r="P231" s="243"/>
      <c r="Q231" s="243"/>
      <c r="R231" s="134"/>
      <c r="T231" s="164" t="s">
        <v>5</v>
      </c>
      <c r="U231" s="43" t="s">
        <v>46</v>
      </c>
      <c r="V231" s="35"/>
      <c r="W231" s="165">
        <f>V231*K231</f>
        <v>0</v>
      </c>
      <c r="X231" s="165">
        <v>0.132</v>
      </c>
      <c r="Y231" s="165">
        <f>X231*K231</f>
        <v>0.132</v>
      </c>
      <c r="Z231" s="165">
        <v>0</v>
      </c>
      <c r="AA231" s="166">
        <f>Z231*K231</f>
        <v>0</v>
      </c>
      <c r="AR231" s="17" t="s">
        <v>210</v>
      </c>
      <c r="AT231" s="17" t="s">
        <v>207</v>
      </c>
      <c r="AU231" s="17" t="s">
        <v>111</v>
      </c>
      <c r="AY231" s="17" t="s">
        <v>150</v>
      </c>
      <c r="BE231" s="105">
        <f>IF(U231="základní",N231,0)</f>
        <v>0</v>
      </c>
      <c r="BF231" s="105">
        <f>IF(U231="snížená",N231,0)</f>
        <v>0</v>
      </c>
      <c r="BG231" s="105">
        <f>IF(U231="zákl. přenesená",N231,0)</f>
        <v>0</v>
      </c>
      <c r="BH231" s="105">
        <f>IF(U231="sníž. přenesená",N231,0)</f>
        <v>0</v>
      </c>
      <c r="BI231" s="105">
        <f>IF(U231="nulová",N231,0)</f>
        <v>0</v>
      </c>
      <c r="BJ231" s="17" t="s">
        <v>89</v>
      </c>
      <c r="BK231" s="105">
        <f>ROUND(L231*K231,2)</f>
        <v>0</v>
      </c>
      <c r="BL231" s="17" t="s">
        <v>155</v>
      </c>
      <c r="BM231" s="17" t="s">
        <v>638</v>
      </c>
    </row>
    <row r="232" spans="2:47" s="1" customFormat="1" ht="22.5" customHeight="1">
      <c r="B232" s="34"/>
      <c r="C232" s="35"/>
      <c r="D232" s="35"/>
      <c r="E232" s="35"/>
      <c r="F232" s="240" t="s">
        <v>639</v>
      </c>
      <c r="G232" s="241"/>
      <c r="H232" s="241"/>
      <c r="I232" s="241"/>
      <c r="J232" s="35"/>
      <c r="K232" s="35"/>
      <c r="L232" s="35"/>
      <c r="M232" s="35"/>
      <c r="N232" s="35"/>
      <c r="O232" s="35"/>
      <c r="P232" s="35"/>
      <c r="Q232" s="35"/>
      <c r="R232" s="36"/>
      <c r="T232" s="171"/>
      <c r="U232" s="35"/>
      <c r="V232" s="35"/>
      <c r="W232" s="35"/>
      <c r="X232" s="35"/>
      <c r="Y232" s="35"/>
      <c r="Z232" s="35"/>
      <c r="AA232" s="73"/>
      <c r="AT232" s="17" t="s">
        <v>329</v>
      </c>
      <c r="AU232" s="17" t="s">
        <v>111</v>
      </c>
    </row>
    <row r="233" spans="2:65" s="1" customFormat="1" ht="57" customHeight="1">
      <c r="B233" s="131"/>
      <c r="C233" s="167" t="s">
        <v>640</v>
      </c>
      <c r="D233" s="167" t="s">
        <v>207</v>
      </c>
      <c r="E233" s="168" t="s">
        <v>641</v>
      </c>
      <c r="F233" s="244" t="s">
        <v>642</v>
      </c>
      <c r="G233" s="244"/>
      <c r="H233" s="244"/>
      <c r="I233" s="244"/>
      <c r="J233" s="169" t="s">
        <v>154</v>
      </c>
      <c r="K233" s="170">
        <v>1</v>
      </c>
      <c r="L233" s="245">
        <v>0</v>
      </c>
      <c r="M233" s="245"/>
      <c r="N233" s="246">
        <f>ROUND(L233*K233,2)</f>
        <v>0</v>
      </c>
      <c r="O233" s="243"/>
      <c r="P233" s="243"/>
      <c r="Q233" s="243"/>
      <c r="R233" s="134"/>
      <c r="T233" s="164" t="s">
        <v>5</v>
      </c>
      <c r="U233" s="43" t="s">
        <v>46</v>
      </c>
      <c r="V233" s="35"/>
      <c r="W233" s="165">
        <f>V233*K233</f>
        <v>0</v>
      </c>
      <c r="X233" s="165">
        <v>0.132</v>
      </c>
      <c r="Y233" s="165">
        <f>X233*K233</f>
        <v>0.132</v>
      </c>
      <c r="Z233" s="165">
        <v>0</v>
      </c>
      <c r="AA233" s="166">
        <f>Z233*K233</f>
        <v>0</v>
      </c>
      <c r="AR233" s="17" t="s">
        <v>210</v>
      </c>
      <c r="AT233" s="17" t="s">
        <v>207</v>
      </c>
      <c r="AU233" s="17" t="s">
        <v>111</v>
      </c>
      <c r="AY233" s="17" t="s">
        <v>150</v>
      </c>
      <c r="BE233" s="105">
        <f>IF(U233="základní",N233,0)</f>
        <v>0</v>
      </c>
      <c r="BF233" s="105">
        <f>IF(U233="snížená",N233,0)</f>
        <v>0</v>
      </c>
      <c r="BG233" s="105">
        <f>IF(U233="zákl. přenesená",N233,0)</f>
        <v>0</v>
      </c>
      <c r="BH233" s="105">
        <f>IF(U233="sníž. přenesená",N233,0)</f>
        <v>0</v>
      </c>
      <c r="BI233" s="105">
        <f>IF(U233="nulová",N233,0)</f>
        <v>0</v>
      </c>
      <c r="BJ233" s="17" t="s">
        <v>89</v>
      </c>
      <c r="BK233" s="105">
        <f>ROUND(L233*K233,2)</f>
        <v>0</v>
      </c>
      <c r="BL233" s="17" t="s">
        <v>155</v>
      </c>
      <c r="BM233" s="17" t="s">
        <v>643</v>
      </c>
    </row>
    <row r="234" spans="2:47" s="1" customFormat="1" ht="22.5" customHeight="1">
      <c r="B234" s="34"/>
      <c r="C234" s="35"/>
      <c r="D234" s="35"/>
      <c r="E234" s="35"/>
      <c r="F234" s="240" t="s">
        <v>644</v>
      </c>
      <c r="G234" s="241"/>
      <c r="H234" s="241"/>
      <c r="I234" s="241"/>
      <c r="J234" s="35"/>
      <c r="K234" s="35"/>
      <c r="L234" s="35"/>
      <c r="M234" s="35"/>
      <c r="N234" s="35"/>
      <c r="O234" s="35"/>
      <c r="P234" s="35"/>
      <c r="Q234" s="35"/>
      <c r="R234" s="36"/>
      <c r="T234" s="171"/>
      <c r="U234" s="35"/>
      <c r="V234" s="35"/>
      <c r="W234" s="35"/>
      <c r="X234" s="35"/>
      <c r="Y234" s="35"/>
      <c r="Z234" s="35"/>
      <c r="AA234" s="73"/>
      <c r="AT234" s="17" t="s">
        <v>329</v>
      </c>
      <c r="AU234" s="17" t="s">
        <v>111</v>
      </c>
    </row>
    <row r="235" spans="2:65" s="1" customFormat="1" ht="82.5" customHeight="1">
      <c r="B235" s="131"/>
      <c r="C235" s="167" t="s">
        <v>645</v>
      </c>
      <c r="D235" s="167" t="s">
        <v>207</v>
      </c>
      <c r="E235" s="168" t="s">
        <v>646</v>
      </c>
      <c r="F235" s="244" t="s">
        <v>647</v>
      </c>
      <c r="G235" s="244"/>
      <c r="H235" s="244"/>
      <c r="I235" s="244"/>
      <c r="J235" s="169" t="s">
        <v>154</v>
      </c>
      <c r="K235" s="170">
        <v>1</v>
      </c>
      <c r="L235" s="245">
        <v>0</v>
      </c>
      <c r="M235" s="245"/>
      <c r="N235" s="246">
        <f>ROUND(L235*K235,2)</f>
        <v>0</v>
      </c>
      <c r="O235" s="243"/>
      <c r="P235" s="243"/>
      <c r="Q235" s="243"/>
      <c r="R235" s="134"/>
      <c r="T235" s="164" t="s">
        <v>5</v>
      </c>
      <c r="U235" s="43" t="s">
        <v>46</v>
      </c>
      <c r="V235" s="35"/>
      <c r="W235" s="165">
        <f>V235*K235</f>
        <v>0</v>
      </c>
      <c r="X235" s="165">
        <v>0.045</v>
      </c>
      <c r="Y235" s="165">
        <f>X235*K235</f>
        <v>0.045</v>
      </c>
      <c r="Z235" s="165">
        <v>0</v>
      </c>
      <c r="AA235" s="166">
        <f>Z235*K235</f>
        <v>0</v>
      </c>
      <c r="AR235" s="17" t="s">
        <v>210</v>
      </c>
      <c r="AT235" s="17" t="s">
        <v>207</v>
      </c>
      <c r="AU235" s="17" t="s">
        <v>111</v>
      </c>
      <c r="AY235" s="17" t="s">
        <v>150</v>
      </c>
      <c r="BE235" s="105">
        <f>IF(U235="základní",N235,0)</f>
        <v>0</v>
      </c>
      <c r="BF235" s="105">
        <f>IF(U235="snížená",N235,0)</f>
        <v>0</v>
      </c>
      <c r="BG235" s="105">
        <f>IF(U235="zákl. přenesená",N235,0)</f>
        <v>0</v>
      </c>
      <c r="BH235" s="105">
        <f>IF(U235="sníž. přenesená",N235,0)</f>
        <v>0</v>
      </c>
      <c r="BI235" s="105">
        <f>IF(U235="nulová",N235,0)</f>
        <v>0</v>
      </c>
      <c r="BJ235" s="17" t="s">
        <v>89</v>
      </c>
      <c r="BK235" s="105">
        <f>ROUND(L235*K235,2)</f>
        <v>0</v>
      </c>
      <c r="BL235" s="17" t="s">
        <v>155</v>
      </c>
      <c r="BM235" s="17" t="s">
        <v>648</v>
      </c>
    </row>
    <row r="236" spans="2:47" s="1" customFormat="1" ht="22.5" customHeight="1">
      <c r="B236" s="34"/>
      <c r="C236" s="35"/>
      <c r="D236" s="35"/>
      <c r="E236" s="35"/>
      <c r="F236" s="240" t="s">
        <v>649</v>
      </c>
      <c r="G236" s="241"/>
      <c r="H236" s="241"/>
      <c r="I236" s="241"/>
      <c r="J236" s="35"/>
      <c r="K236" s="35"/>
      <c r="L236" s="35"/>
      <c r="M236" s="35"/>
      <c r="N236" s="35"/>
      <c r="O236" s="35"/>
      <c r="P236" s="35"/>
      <c r="Q236" s="35"/>
      <c r="R236" s="36"/>
      <c r="T236" s="171"/>
      <c r="U236" s="35"/>
      <c r="V236" s="35"/>
      <c r="W236" s="35"/>
      <c r="X236" s="35"/>
      <c r="Y236" s="35"/>
      <c r="Z236" s="35"/>
      <c r="AA236" s="73"/>
      <c r="AT236" s="17" t="s">
        <v>329</v>
      </c>
      <c r="AU236" s="17" t="s">
        <v>111</v>
      </c>
    </row>
    <row r="237" spans="2:65" s="1" customFormat="1" ht="57" customHeight="1">
      <c r="B237" s="131"/>
      <c r="C237" s="167" t="s">
        <v>650</v>
      </c>
      <c r="D237" s="167" t="s">
        <v>207</v>
      </c>
      <c r="E237" s="168" t="s">
        <v>651</v>
      </c>
      <c r="F237" s="244" t="s">
        <v>652</v>
      </c>
      <c r="G237" s="244"/>
      <c r="H237" s="244"/>
      <c r="I237" s="244"/>
      <c r="J237" s="169" t="s">
        <v>154</v>
      </c>
      <c r="K237" s="170">
        <v>2</v>
      </c>
      <c r="L237" s="245">
        <v>0</v>
      </c>
      <c r="M237" s="245"/>
      <c r="N237" s="246">
        <f>ROUND(L237*K237,2)</f>
        <v>0</v>
      </c>
      <c r="O237" s="243"/>
      <c r="P237" s="243"/>
      <c r="Q237" s="243"/>
      <c r="R237" s="134"/>
      <c r="T237" s="164" t="s">
        <v>5</v>
      </c>
      <c r="U237" s="43" t="s">
        <v>46</v>
      </c>
      <c r="V237" s="35"/>
      <c r="W237" s="165">
        <f>V237*K237</f>
        <v>0</v>
      </c>
      <c r="X237" s="165">
        <v>0.002</v>
      </c>
      <c r="Y237" s="165">
        <f>X237*K237</f>
        <v>0.004</v>
      </c>
      <c r="Z237" s="165">
        <v>0</v>
      </c>
      <c r="AA237" s="166">
        <f>Z237*K237</f>
        <v>0</v>
      </c>
      <c r="AR237" s="17" t="s">
        <v>210</v>
      </c>
      <c r="AT237" s="17" t="s">
        <v>207</v>
      </c>
      <c r="AU237" s="17" t="s">
        <v>111</v>
      </c>
      <c r="AY237" s="17" t="s">
        <v>150</v>
      </c>
      <c r="BE237" s="105">
        <f>IF(U237="základní",N237,0)</f>
        <v>0</v>
      </c>
      <c r="BF237" s="105">
        <f>IF(U237="snížená",N237,0)</f>
        <v>0</v>
      </c>
      <c r="BG237" s="105">
        <f>IF(U237="zákl. přenesená",N237,0)</f>
        <v>0</v>
      </c>
      <c r="BH237" s="105">
        <f>IF(U237="sníž. přenesená",N237,0)</f>
        <v>0</v>
      </c>
      <c r="BI237" s="105">
        <f>IF(U237="nulová",N237,0)</f>
        <v>0</v>
      </c>
      <c r="BJ237" s="17" t="s">
        <v>89</v>
      </c>
      <c r="BK237" s="105">
        <f>ROUND(L237*K237,2)</f>
        <v>0</v>
      </c>
      <c r="BL237" s="17" t="s">
        <v>155</v>
      </c>
      <c r="BM237" s="17" t="s">
        <v>653</v>
      </c>
    </row>
    <row r="238" spans="2:47" s="1" customFormat="1" ht="22.5" customHeight="1">
      <c r="B238" s="34"/>
      <c r="C238" s="35"/>
      <c r="D238" s="35"/>
      <c r="E238" s="35"/>
      <c r="F238" s="240" t="s">
        <v>654</v>
      </c>
      <c r="G238" s="241"/>
      <c r="H238" s="241"/>
      <c r="I238" s="241"/>
      <c r="J238" s="35"/>
      <c r="K238" s="35"/>
      <c r="L238" s="35"/>
      <c r="M238" s="35"/>
      <c r="N238" s="35"/>
      <c r="O238" s="35"/>
      <c r="P238" s="35"/>
      <c r="Q238" s="35"/>
      <c r="R238" s="36"/>
      <c r="T238" s="171"/>
      <c r="U238" s="35"/>
      <c r="V238" s="35"/>
      <c r="W238" s="35"/>
      <c r="X238" s="35"/>
      <c r="Y238" s="35"/>
      <c r="Z238" s="35"/>
      <c r="AA238" s="73"/>
      <c r="AT238" s="17" t="s">
        <v>329</v>
      </c>
      <c r="AU238" s="17" t="s">
        <v>111</v>
      </c>
    </row>
    <row r="239" spans="2:65" s="1" customFormat="1" ht="82.5" customHeight="1">
      <c r="B239" s="131"/>
      <c r="C239" s="167" t="s">
        <v>655</v>
      </c>
      <c r="D239" s="167" t="s">
        <v>207</v>
      </c>
      <c r="E239" s="168" t="s">
        <v>656</v>
      </c>
      <c r="F239" s="244" t="s">
        <v>657</v>
      </c>
      <c r="G239" s="244"/>
      <c r="H239" s="244"/>
      <c r="I239" s="244"/>
      <c r="J239" s="169" t="s">
        <v>154</v>
      </c>
      <c r="K239" s="170">
        <v>2</v>
      </c>
      <c r="L239" s="245">
        <v>0</v>
      </c>
      <c r="M239" s="245"/>
      <c r="N239" s="246">
        <f>ROUND(L239*K239,2)</f>
        <v>0</v>
      </c>
      <c r="O239" s="243"/>
      <c r="P239" s="243"/>
      <c r="Q239" s="243"/>
      <c r="R239" s="134"/>
      <c r="T239" s="164" t="s">
        <v>5</v>
      </c>
      <c r="U239" s="43" t="s">
        <v>46</v>
      </c>
      <c r="V239" s="35"/>
      <c r="W239" s="165">
        <f>V239*K239</f>
        <v>0</v>
      </c>
      <c r="X239" s="165">
        <v>0.0008</v>
      </c>
      <c r="Y239" s="165">
        <f>X239*K239</f>
        <v>0.0016</v>
      </c>
      <c r="Z239" s="165">
        <v>0</v>
      </c>
      <c r="AA239" s="166">
        <f>Z239*K239</f>
        <v>0</v>
      </c>
      <c r="AR239" s="17" t="s">
        <v>210</v>
      </c>
      <c r="AT239" s="17" t="s">
        <v>207</v>
      </c>
      <c r="AU239" s="17" t="s">
        <v>111</v>
      </c>
      <c r="AY239" s="17" t="s">
        <v>150</v>
      </c>
      <c r="BE239" s="105">
        <f>IF(U239="základní",N239,0)</f>
        <v>0</v>
      </c>
      <c r="BF239" s="105">
        <f>IF(U239="snížená",N239,0)</f>
        <v>0</v>
      </c>
      <c r="BG239" s="105">
        <f>IF(U239="zákl. přenesená",N239,0)</f>
        <v>0</v>
      </c>
      <c r="BH239" s="105">
        <f>IF(U239="sníž. přenesená",N239,0)</f>
        <v>0</v>
      </c>
      <c r="BI239" s="105">
        <f>IF(U239="nulová",N239,0)</f>
        <v>0</v>
      </c>
      <c r="BJ239" s="17" t="s">
        <v>89</v>
      </c>
      <c r="BK239" s="105">
        <f>ROUND(L239*K239,2)</f>
        <v>0</v>
      </c>
      <c r="BL239" s="17" t="s">
        <v>155</v>
      </c>
      <c r="BM239" s="17" t="s">
        <v>658</v>
      </c>
    </row>
    <row r="240" spans="2:47" s="1" customFormat="1" ht="22.5" customHeight="1">
      <c r="B240" s="34"/>
      <c r="C240" s="35"/>
      <c r="D240" s="35"/>
      <c r="E240" s="35"/>
      <c r="F240" s="240" t="s">
        <v>659</v>
      </c>
      <c r="G240" s="241"/>
      <c r="H240" s="241"/>
      <c r="I240" s="241"/>
      <c r="J240" s="35"/>
      <c r="K240" s="35"/>
      <c r="L240" s="35"/>
      <c r="M240" s="35"/>
      <c r="N240" s="35"/>
      <c r="O240" s="35"/>
      <c r="P240" s="35"/>
      <c r="Q240" s="35"/>
      <c r="R240" s="36"/>
      <c r="T240" s="171"/>
      <c r="U240" s="35"/>
      <c r="V240" s="35"/>
      <c r="W240" s="35"/>
      <c r="X240" s="35"/>
      <c r="Y240" s="35"/>
      <c r="Z240" s="35"/>
      <c r="AA240" s="73"/>
      <c r="AT240" s="17" t="s">
        <v>329</v>
      </c>
      <c r="AU240" s="17" t="s">
        <v>111</v>
      </c>
    </row>
    <row r="241" spans="2:65" s="1" customFormat="1" ht="44.25" customHeight="1">
      <c r="B241" s="131"/>
      <c r="C241" s="167" t="s">
        <v>660</v>
      </c>
      <c r="D241" s="167" t="s">
        <v>207</v>
      </c>
      <c r="E241" s="168" t="s">
        <v>661</v>
      </c>
      <c r="F241" s="244" t="s">
        <v>662</v>
      </c>
      <c r="G241" s="244"/>
      <c r="H241" s="244"/>
      <c r="I241" s="244"/>
      <c r="J241" s="169" t="s">
        <v>154</v>
      </c>
      <c r="K241" s="170">
        <v>1</v>
      </c>
      <c r="L241" s="245">
        <v>0</v>
      </c>
      <c r="M241" s="245"/>
      <c r="N241" s="246">
        <f>ROUND(L241*K241,2)</f>
        <v>0</v>
      </c>
      <c r="O241" s="243"/>
      <c r="P241" s="243"/>
      <c r="Q241" s="243"/>
      <c r="R241" s="134"/>
      <c r="T241" s="164" t="s">
        <v>5</v>
      </c>
      <c r="U241" s="43" t="s">
        <v>46</v>
      </c>
      <c r="V241" s="35"/>
      <c r="W241" s="165">
        <f>V241*K241</f>
        <v>0</v>
      </c>
      <c r="X241" s="165">
        <v>0.0005</v>
      </c>
      <c r="Y241" s="165">
        <f>X241*K241</f>
        <v>0.0005</v>
      </c>
      <c r="Z241" s="165">
        <v>0</v>
      </c>
      <c r="AA241" s="166">
        <f>Z241*K241</f>
        <v>0</v>
      </c>
      <c r="AR241" s="17" t="s">
        <v>210</v>
      </c>
      <c r="AT241" s="17" t="s">
        <v>207</v>
      </c>
      <c r="AU241" s="17" t="s">
        <v>111</v>
      </c>
      <c r="AY241" s="17" t="s">
        <v>150</v>
      </c>
      <c r="BE241" s="105">
        <f>IF(U241="základní",N241,0)</f>
        <v>0</v>
      </c>
      <c r="BF241" s="105">
        <f>IF(U241="snížená",N241,0)</f>
        <v>0</v>
      </c>
      <c r="BG241" s="105">
        <f>IF(U241="zákl. přenesená",N241,0)</f>
        <v>0</v>
      </c>
      <c r="BH241" s="105">
        <f>IF(U241="sníž. přenesená",N241,0)</f>
        <v>0</v>
      </c>
      <c r="BI241" s="105">
        <f>IF(U241="nulová",N241,0)</f>
        <v>0</v>
      </c>
      <c r="BJ241" s="17" t="s">
        <v>89</v>
      </c>
      <c r="BK241" s="105">
        <f>ROUND(L241*K241,2)</f>
        <v>0</v>
      </c>
      <c r="BL241" s="17" t="s">
        <v>155</v>
      </c>
      <c r="BM241" s="17" t="s">
        <v>663</v>
      </c>
    </row>
    <row r="242" spans="2:47" s="1" customFormat="1" ht="22.5" customHeight="1">
      <c r="B242" s="34"/>
      <c r="C242" s="35"/>
      <c r="D242" s="35"/>
      <c r="E242" s="35"/>
      <c r="F242" s="240" t="s">
        <v>664</v>
      </c>
      <c r="G242" s="241"/>
      <c r="H242" s="241"/>
      <c r="I242" s="241"/>
      <c r="J242" s="35"/>
      <c r="K242" s="35"/>
      <c r="L242" s="35"/>
      <c r="M242" s="35"/>
      <c r="N242" s="35"/>
      <c r="O242" s="35"/>
      <c r="P242" s="35"/>
      <c r="Q242" s="35"/>
      <c r="R242" s="36"/>
      <c r="T242" s="171"/>
      <c r="U242" s="35"/>
      <c r="V242" s="35"/>
      <c r="W242" s="35"/>
      <c r="X242" s="35"/>
      <c r="Y242" s="35"/>
      <c r="Z242" s="35"/>
      <c r="AA242" s="73"/>
      <c r="AT242" s="17" t="s">
        <v>329</v>
      </c>
      <c r="AU242" s="17" t="s">
        <v>111</v>
      </c>
    </row>
    <row r="243" spans="2:65" s="1" customFormat="1" ht="22.5" customHeight="1">
      <c r="B243" s="131"/>
      <c r="C243" s="167" t="s">
        <v>665</v>
      </c>
      <c r="D243" s="167" t="s">
        <v>207</v>
      </c>
      <c r="E243" s="168" t="s">
        <v>666</v>
      </c>
      <c r="F243" s="244" t="s">
        <v>667</v>
      </c>
      <c r="G243" s="244"/>
      <c r="H243" s="244"/>
      <c r="I243" s="244"/>
      <c r="J243" s="169" t="s">
        <v>154</v>
      </c>
      <c r="K243" s="170">
        <v>1</v>
      </c>
      <c r="L243" s="245">
        <v>0</v>
      </c>
      <c r="M243" s="245"/>
      <c r="N243" s="246">
        <f>ROUND(L243*K243,2)</f>
        <v>0</v>
      </c>
      <c r="O243" s="243"/>
      <c r="P243" s="243"/>
      <c r="Q243" s="243"/>
      <c r="R243" s="134"/>
      <c r="T243" s="164" t="s">
        <v>5</v>
      </c>
      <c r="U243" s="43" t="s">
        <v>46</v>
      </c>
      <c r="V243" s="35"/>
      <c r="W243" s="165">
        <f>V243*K243</f>
        <v>0</v>
      </c>
      <c r="X243" s="165">
        <v>0.0001</v>
      </c>
      <c r="Y243" s="165">
        <f>X243*K243</f>
        <v>0.0001</v>
      </c>
      <c r="Z243" s="165">
        <v>0</v>
      </c>
      <c r="AA243" s="166">
        <f>Z243*K243</f>
        <v>0</v>
      </c>
      <c r="AR243" s="17" t="s">
        <v>210</v>
      </c>
      <c r="AT243" s="17" t="s">
        <v>207</v>
      </c>
      <c r="AU243" s="17" t="s">
        <v>111</v>
      </c>
      <c r="AY243" s="17" t="s">
        <v>150</v>
      </c>
      <c r="BE243" s="105">
        <f>IF(U243="základní",N243,0)</f>
        <v>0</v>
      </c>
      <c r="BF243" s="105">
        <f>IF(U243="snížená",N243,0)</f>
        <v>0</v>
      </c>
      <c r="BG243" s="105">
        <f>IF(U243="zákl. přenesená",N243,0)</f>
        <v>0</v>
      </c>
      <c r="BH243" s="105">
        <f>IF(U243="sníž. přenesená",N243,0)</f>
        <v>0</v>
      </c>
      <c r="BI243" s="105">
        <f>IF(U243="nulová",N243,0)</f>
        <v>0</v>
      </c>
      <c r="BJ243" s="17" t="s">
        <v>89</v>
      </c>
      <c r="BK243" s="105">
        <f>ROUND(L243*K243,2)</f>
        <v>0</v>
      </c>
      <c r="BL243" s="17" t="s">
        <v>155</v>
      </c>
      <c r="BM243" s="17" t="s">
        <v>668</v>
      </c>
    </row>
    <row r="244" spans="2:47" s="1" customFormat="1" ht="22.5" customHeight="1">
      <c r="B244" s="34"/>
      <c r="C244" s="35"/>
      <c r="D244" s="35"/>
      <c r="E244" s="35"/>
      <c r="F244" s="240" t="s">
        <v>669</v>
      </c>
      <c r="G244" s="241"/>
      <c r="H244" s="241"/>
      <c r="I244" s="241"/>
      <c r="J244" s="35"/>
      <c r="K244" s="35"/>
      <c r="L244" s="35"/>
      <c r="M244" s="35"/>
      <c r="N244" s="35"/>
      <c r="O244" s="35"/>
      <c r="P244" s="35"/>
      <c r="Q244" s="35"/>
      <c r="R244" s="36"/>
      <c r="T244" s="171"/>
      <c r="U244" s="35"/>
      <c r="V244" s="35"/>
      <c r="W244" s="35"/>
      <c r="X244" s="35"/>
      <c r="Y244" s="35"/>
      <c r="Z244" s="35"/>
      <c r="AA244" s="73"/>
      <c r="AT244" s="17" t="s">
        <v>329</v>
      </c>
      <c r="AU244" s="17" t="s">
        <v>111</v>
      </c>
    </row>
    <row r="245" spans="2:65" s="1" customFormat="1" ht="31.5" customHeight="1">
      <c r="B245" s="131"/>
      <c r="C245" s="167" t="s">
        <v>670</v>
      </c>
      <c r="D245" s="167" t="s">
        <v>207</v>
      </c>
      <c r="E245" s="168" t="s">
        <v>671</v>
      </c>
      <c r="F245" s="244" t="s">
        <v>672</v>
      </c>
      <c r="G245" s="244"/>
      <c r="H245" s="244"/>
      <c r="I245" s="244"/>
      <c r="J245" s="169" t="s">
        <v>154</v>
      </c>
      <c r="K245" s="170">
        <v>1</v>
      </c>
      <c r="L245" s="245">
        <v>0</v>
      </c>
      <c r="M245" s="245"/>
      <c r="N245" s="246">
        <f>ROUND(L245*K245,2)</f>
        <v>0</v>
      </c>
      <c r="O245" s="243"/>
      <c r="P245" s="243"/>
      <c r="Q245" s="243"/>
      <c r="R245" s="134"/>
      <c r="T245" s="164" t="s">
        <v>5</v>
      </c>
      <c r="U245" s="43" t="s">
        <v>46</v>
      </c>
      <c r="V245" s="35"/>
      <c r="W245" s="165">
        <f>V245*K245</f>
        <v>0</v>
      </c>
      <c r="X245" s="165">
        <v>0.0005</v>
      </c>
      <c r="Y245" s="165">
        <f>X245*K245</f>
        <v>0.0005</v>
      </c>
      <c r="Z245" s="165">
        <v>0</v>
      </c>
      <c r="AA245" s="166">
        <f>Z245*K245</f>
        <v>0</v>
      </c>
      <c r="AR245" s="17" t="s">
        <v>210</v>
      </c>
      <c r="AT245" s="17" t="s">
        <v>207</v>
      </c>
      <c r="AU245" s="17" t="s">
        <v>111</v>
      </c>
      <c r="AY245" s="17" t="s">
        <v>150</v>
      </c>
      <c r="BE245" s="105">
        <f>IF(U245="základní",N245,0)</f>
        <v>0</v>
      </c>
      <c r="BF245" s="105">
        <f>IF(U245="snížená",N245,0)</f>
        <v>0</v>
      </c>
      <c r="BG245" s="105">
        <f>IF(U245="zákl. přenesená",N245,0)</f>
        <v>0</v>
      </c>
      <c r="BH245" s="105">
        <f>IF(U245="sníž. přenesená",N245,0)</f>
        <v>0</v>
      </c>
      <c r="BI245" s="105">
        <f>IF(U245="nulová",N245,0)</f>
        <v>0</v>
      </c>
      <c r="BJ245" s="17" t="s">
        <v>89</v>
      </c>
      <c r="BK245" s="105">
        <f>ROUND(L245*K245,2)</f>
        <v>0</v>
      </c>
      <c r="BL245" s="17" t="s">
        <v>155</v>
      </c>
      <c r="BM245" s="17" t="s">
        <v>673</v>
      </c>
    </row>
    <row r="246" spans="2:47" s="1" customFormat="1" ht="22.5" customHeight="1">
      <c r="B246" s="34"/>
      <c r="C246" s="35"/>
      <c r="D246" s="35"/>
      <c r="E246" s="35"/>
      <c r="F246" s="240" t="s">
        <v>674</v>
      </c>
      <c r="G246" s="241"/>
      <c r="H246" s="241"/>
      <c r="I246" s="241"/>
      <c r="J246" s="35"/>
      <c r="K246" s="35"/>
      <c r="L246" s="35"/>
      <c r="M246" s="35"/>
      <c r="N246" s="35"/>
      <c r="O246" s="35"/>
      <c r="P246" s="35"/>
      <c r="Q246" s="35"/>
      <c r="R246" s="36"/>
      <c r="T246" s="171"/>
      <c r="U246" s="35"/>
      <c r="V246" s="35"/>
      <c r="W246" s="35"/>
      <c r="X246" s="35"/>
      <c r="Y246" s="35"/>
      <c r="Z246" s="35"/>
      <c r="AA246" s="73"/>
      <c r="AT246" s="17" t="s">
        <v>329</v>
      </c>
      <c r="AU246" s="17" t="s">
        <v>111</v>
      </c>
    </row>
    <row r="247" spans="2:65" s="1" customFormat="1" ht="22.5" customHeight="1">
      <c r="B247" s="131"/>
      <c r="C247" s="167" t="s">
        <v>675</v>
      </c>
      <c r="D247" s="167" t="s">
        <v>207</v>
      </c>
      <c r="E247" s="168" t="s">
        <v>676</v>
      </c>
      <c r="F247" s="244" t="s">
        <v>677</v>
      </c>
      <c r="G247" s="244"/>
      <c r="H247" s="244"/>
      <c r="I247" s="244"/>
      <c r="J247" s="169" t="s">
        <v>154</v>
      </c>
      <c r="K247" s="170">
        <v>1</v>
      </c>
      <c r="L247" s="245">
        <v>0</v>
      </c>
      <c r="M247" s="245"/>
      <c r="N247" s="246">
        <f>ROUND(L247*K247,2)</f>
        <v>0</v>
      </c>
      <c r="O247" s="243"/>
      <c r="P247" s="243"/>
      <c r="Q247" s="243"/>
      <c r="R247" s="134"/>
      <c r="T247" s="164" t="s">
        <v>5</v>
      </c>
      <c r="U247" s="43" t="s">
        <v>46</v>
      </c>
      <c r="V247" s="35"/>
      <c r="W247" s="165">
        <f>V247*K247</f>
        <v>0</v>
      </c>
      <c r="X247" s="165">
        <v>0.0005</v>
      </c>
      <c r="Y247" s="165">
        <f>X247*K247</f>
        <v>0.0005</v>
      </c>
      <c r="Z247" s="165">
        <v>0</v>
      </c>
      <c r="AA247" s="166">
        <f>Z247*K247</f>
        <v>0</v>
      </c>
      <c r="AR247" s="17" t="s">
        <v>210</v>
      </c>
      <c r="AT247" s="17" t="s">
        <v>207</v>
      </c>
      <c r="AU247" s="17" t="s">
        <v>111</v>
      </c>
      <c r="AY247" s="17" t="s">
        <v>150</v>
      </c>
      <c r="BE247" s="105">
        <f>IF(U247="základní",N247,0)</f>
        <v>0</v>
      </c>
      <c r="BF247" s="105">
        <f>IF(U247="snížená",N247,0)</f>
        <v>0</v>
      </c>
      <c r="BG247" s="105">
        <f>IF(U247="zákl. přenesená",N247,0)</f>
        <v>0</v>
      </c>
      <c r="BH247" s="105">
        <f>IF(U247="sníž. přenesená",N247,0)</f>
        <v>0</v>
      </c>
      <c r="BI247" s="105">
        <f>IF(U247="nulová",N247,0)</f>
        <v>0</v>
      </c>
      <c r="BJ247" s="17" t="s">
        <v>89</v>
      </c>
      <c r="BK247" s="105">
        <f>ROUND(L247*K247,2)</f>
        <v>0</v>
      </c>
      <c r="BL247" s="17" t="s">
        <v>155</v>
      </c>
      <c r="BM247" s="17" t="s">
        <v>678</v>
      </c>
    </row>
    <row r="248" spans="2:47" s="1" customFormat="1" ht="22.5" customHeight="1">
      <c r="B248" s="34"/>
      <c r="C248" s="35"/>
      <c r="D248" s="35"/>
      <c r="E248" s="35"/>
      <c r="F248" s="240" t="s">
        <v>679</v>
      </c>
      <c r="G248" s="241"/>
      <c r="H248" s="241"/>
      <c r="I248" s="241"/>
      <c r="J248" s="35"/>
      <c r="K248" s="35"/>
      <c r="L248" s="35"/>
      <c r="M248" s="35"/>
      <c r="N248" s="35"/>
      <c r="O248" s="35"/>
      <c r="P248" s="35"/>
      <c r="Q248" s="35"/>
      <c r="R248" s="36"/>
      <c r="T248" s="171"/>
      <c r="U248" s="35"/>
      <c r="V248" s="35"/>
      <c r="W248" s="35"/>
      <c r="X248" s="35"/>
      <c r="Y248" s="35"/>
      <c r="Z248" s="35"/>
      <c r="AA248" s="73"/>
      <c r="AT248" s="17" t="s">
        <v>329</v>
      </c>
      <c r="AU248" s="17" t="s">
        <v>111</v>
      </c>
    </row>
    <row r="249" spans="2:65" s="1" customFormat="1" ht="22.5" customHeight="1">
      <c r="B249" s="131"/>
      <c r="C249" s="167" t="s">
        <v>680</v>
      </c>
      <c r="D249" s="167" t="s">
        <v>207</v>
      </c>
      <c r="E249" s="168" t="s">
        <v>681</v>
      </c>
      <c r="F249" s="244" t="s">
        <v>682</v>
      </c>
      <c r="G249" s="244"/>
      <c r="H249" s="244"/>
      <c r="I249" s="244"/>
      <c r="J249" s="169" t="s">
        <v>154</v>
      </c>
      <c r="K249" s="170">
        <v>1</v>
      </c>
      <c r="L249" s="245">
        <v>0</v>
      </c>
      <c r="M249" s="245"/>
      <c r="N249" s="246">
        <f>ROUND(L249*K249,2)</f>
        <v>0</v>
      </c>
      <c r="O249" s="243"/>
      <c r="P249" s="243"/>
      <c r="Q249" s="243"/>
      <c r="R249" s="134"/>
      <c r="T249" s="164" t="s">
        <v>5</v>
      </c>
      <c r="U249" s="43" t="s">
        <v>46</v>
      </c>
      <c r="V249" s="35"/>
      <c r="W249" s="165">
        <f>V249*K249</f>
        <v>0</v>
      </c>
      <c r="X249" s="165">
        <v>0.0005</v>
      </c>
      <c r="Y249" s="165">
        <f>X249*K249</f>
        <v>0.0005</v>
      </c>
      <c r="Z249" s="165">
        <v>0</v>
      </c>
      <c r="AA249" s="166">
        <f>Z249*K249</f>
        <v>0</v>
      </c>
      <c r="AR249" s="17" t="s">
        <v>210</v>
      </c>
      <c r="AT249" s="17" t="s">
        <v>207</v>
      </c>
      <c r="AU249" s="17" t="s">
        <v>111</v>
      </c>
      <c r="AY249" s="17" t="s">
        <v>150</v>
      </c>
      <c r="BE249" s="105">
        <f>IF(U249="základní",N249,0)</f>
        <v>0</v>
      </c>
      <c r="BF249" s="105">
        <f>IF(U249="snížená",N249,0)</f>
        <v>0</v>
      </c>
      <c r="BG249" s="105">
        <f>IF(U249="zákl. přenesená",N249,0)</f>
        <v>0</v>
      </c>
      <c r="BH249" s="105">
        <f>IF(U249="sníž. přenesená",N249,0)</f>
        <v>0</v>
      </c>
      <c r="BI249" s="105">
        <f>IF(U249="nulová",N249,0)</f>
        <v>0</v>
      </c>
      <c r="BJ249" s="17" t="s">
        <v>89</v>
      </c>
      <c r="BK249" s="105">
        <f>ROUND(L249*K249,2)</f>
        <v>0</v>
      </c>
      <c r="BL249" s="17" t="s">
        <v>155</v>
      </c>
      <c r="BM249" s="17" t="s">
        <v>683</v>
      </c>
    </row>
    <row r="250" spans="2:47" s="1" customFormat="1" ht="22.5" customHeight="1">
      <c r="B250" s="34"/>
      <c r="C250" s="35"/>
      <c r="D250" s="35"/>
      <c r="E250" s="35"/>
      <c r="F250" s="240" t="s">
        <v>684</v>
      </c>
      <c r="G250" s="241"/>
      <c r="H250" s="241"/>
      <c r="I250" s="241"/>
      <c r="J250" s="35"/>
      <c r="K250" s="35"/>
      <c r="L250" s="35"/>
      <c r="M250" s="35"/>
      <c r="N250" s="35"/>
      <c r="O250" s="35"/>
      <c r="P250" s="35"/>
      <c r="Q250" s="35"/>
      <c r="R250" s="36"/>
      <c r="T250" s="171"/>
      <c r="U250" s="35"/>
      <c r="V250" s="35"/>
      <c r="W250" s="35"/>
      <c r="X250" s="35"/>
      <c r="Y250" s="35"/>
      <c r="Z250" s="35"/>
      <c r="AA250" s="73"/>
      <c r="AT250" s="17" t="s">
        <v>329</v>
      </c>
      <c r="AU250" s="17" t="s">
        <v>111</v>
      </c>
    </row>
    <row r="251" spans="2:65" s="1" customFormat="1" ht="31.5" customHeight="1">
      <c r="B251" s="131"/>
      <c r="C251" s="160" t="s">
        <v>685</v>
      </c>
      <c r="D251" s="160" t="s">
        <v>151</v>
      </c>
      <c r="E251" s="161" t="s">
        <v>686</v>
      </c>
      <c r="F251" s="242" t="s">
        <v>687</v>
      </c>
      <c r="G251" s="242"/>
      <c r="H251" s="242"/>
      <c r="I251" s="242"/>
      <c r="J251" s="162" t="s">
        <v>154</v>
      </c>
      <c r="K251" s="163">
        <v>1</v>
      </c>
      <c r="L251" s="224">
        <v>0</v>
      </c>
      <c r="M251" s="224"/>
      <c r="N251" s="243">
        <f aca="true" t="shared" si="55" ref="N251:N256">ROUND(L251*K251,2)</f>
        <v>0</v>
      </c>
      <c r="O251" s="243"/>
      <c r="P251" s="243"/>
      <c r="Q251" s="243"/>
      <c r="R251" s="134"/>
      <c r="T251" s="164" t="s">
        <v>5</v>
      </c>
      <c r="U251" s="43" t="s">
        <v>46</v>
      </c>
      <c r="V251" s="35"/>
      <c r="W251" s="165">
        <f aca="true" t="shared" si="56" ref="W251:W256">V251*K251</f>
        <v>0</v>
      </c>
      <c r="X251" s="165">
        <v>0.00017</v>
      </c>
      <c r="Y251" s="165">
        <f aca="true" t="shared" si="57" ref="Y251:Y256">X251*K251</f>
        <v>0.00017</v>
      </c>
      <c r="Z251" s="165">
        <v>0.2</v>
      </c>
      <c r="AA251" s="166">
        <f aca="true" t="shared" si="58" ref="AA251:AA256">Z251*K251</f>
        <v>0.2</v>
      </c>
      <c r="AR251" s="17" t="s">
        <v>155</v>
      </c>
      <c r="AT251" s="17" t="s">
        <v>151</v>
      </c>
      <c r="AU251" s="17" t="s">
        <v>111</v>
      </c>
      <c r="AY251" s="17" t="s">
        <v>150</v>
      </c>
      <c r="BE251" s="105">
        <f aca="true" t="shared" si="59" ref="BE251:BE256">IF(U251="základní",N251,0)</f>
        <v>0</v>
      </c>
      <c r="BF251" s="105">
        <f aca="true" t="shared" si="60" ref="BF251:BF256">IF(U251="snížená",N251,0)</f>
        <v>0</v>
      </c>
      <c r="BG251" s="105">
        <f aca="true" t="shared" si="61" ref="BG251:BG256">IF(U251="zákl. přenesená",N251,0)</f>
        <v>0</v>
      </c>
      <c r="BH251" s="105">
        <f aca="true" t="shared" si="62" ref="BH251:BH256">IF(U251="sníž. přenesená",N251,0)</f>
        <v>0</v>
      </c>
      <c r="BI251" s="105">
        <f aca="true" t="shared" si="63" ref="BI251:BI256">IF(U251="nulová",N251,0)</f>
        <v>0</v>
      </c>
      <c r="BJ251" s="17" t="s">
        <v>89</v>
      </c>
      <c r="BK251" s="105">
        <f aca="true" t="shared" si="64" ref="BK251:BK256">ROUND(L251*K251,2)</f>
        <v>0</v>
      </c>
      <c r="BL251" s="17" t="s">
        <v>155</v>
      </c>
      <c r="BM251" s="17" t="s">
        <v>688</v>
      </c>
    </row>
    <row r="252" spans="2:65" s="1" customFormat="1" ht="31.5" customHeight="1">
      <c r="B252" s="131"/>
      <c r="C252" s="160" t="s">
        <v>689</v>
      </c>
      <c r="D252" s="160" t="s">
        <v>151</v>
      </c>
      <c r="E252" s="161" t="s">
        <v>690</v>
      </c>
      <c r="F252" s="242" t="s">
        <v>691</v>
      </c>
      <c r="G252" s="242"/>
      <c r="H252" s="242"/>
      <c r="I252" s="242"/>
      <c r="J252" s="162" t="s">
        <v>154</v>
      </c>
      <c r="K252" s="163">
        <v>2</v>
      </c>
      <c r="L252" s="224">
        <v>0</v>
      </c>
      <c r="M252" s="224"/>
      <c r="N252" s="243">
        <f t="shared" si="55"/>
        <v>0</v>
      </c>
      <c r="O252" s="243"/>
      <c r="P252" s="243"/>
      <c r="Q252" s="243"/>
      <c r="R252" s="134"/>
      <c r="T252" s="164" t="s">
        <v>5</v>
      </c>
      <c r="U252" s="43" t="s">
        <v>46</v>
      </c>
      <c r="V252" s="35"/>
      <c r="W252" s="165">
        <f t="shared" si="56"/>
        <v>0</v>
      </c>
      <c r="X252" s="165">
        <v>0.00017</v>
      </c>
      <c r="Y252" s="165">
        <f t="shared" si="57"/>
        <v>0.00034</v>
      </c>
      <c r="Z252" s="165">
        <v>0.22</v>
      </c>
      <c r="AA252" s="166">
        <f t="shared" si="58"/>
        <v>0.44</v>
      </c>
      <c r="AR252" s="17" t="s">
        <v>155</v>
      </c>
      <c r="AT252" s="17" t="s">
        <v>151</v>
      </c>
      <c r="AU252" s="17" t="s">
        <v>111</v>
      </c>
      <c r="AY252" s="17" t="s">
        <v>150</v>
      </c>
      <c r="BE252" s="105">
        <f t="shared" si="59"/>
        <v>0</v>
      </c>
      <c r="BF252" s="105">
        <f t="shared" si="60"/>
        <v>0</v>
      </c>
      <c r="BG252" s="105">
        <f t="shared" si="61"/>
        <v>0</v>
      </c>
      <c r="BH252" s="105">
        <f t="shared" si="62"/>
        <v>0</v>
      </c>
      <c r="BI252" s="105">
        <f t="shared" si="63"/>
        <v>0</v>
      </c>
      <c r="BJ252" s="17" t="s">
        <v>89</v>
      </c>
      <c r="BK252" s="105">
        <f t="shared" si="64"/>
        <v>0</v>
      </c>
      <c r="BL252" s="17" t="s">
        <v>155</v>
      </c>
      <c r="BM252" s="17" t="s">
        <v>692</v>
      </c>
    </row>
    <row r="253" spans="2:65" s="1" customFormat="1" ht="31.5" customHeight="1">
      <c r="B253" s="131"/>
      <c r="C253" s="160" t="s">
        <v>693</v>
      </c>
      <c r="D253" s="160" t="s">
        <v>151</v>
      </c>
      <c r="E253" s="161" t="s">
        <v>694</v>
      </c>
      <c r="F253" s="242" t="s">
        <v>695</v>
      </c>
      <c r="G253" s="242"/>
      <c r="H253" s="242"/>
      <c r="I253" s="242"/>
      <c r="J253" s="162" t="s">
        <v>262</v>
      </c>
      <c r="K253" s="163">
        <v>0.64</v>
      </c>
      <c r="L253" s="224">
        <v>0</v>
      </c>
      <c r="M253" s="224"/>
      <c r="N253" s="243">
        <f t="shared" si="55"/>
        <v>0</v>
      </c>
      <c r="O253" s="243"/>
      <c r="P253" s="243"/>
      <c r="Q253" s="243"/>
      <c r="R253" s="134"/>
      <c r="T253" s="164" t="s">
        <v>5</v>
      </c>
      <c r="U253" s="43" t="s">
        <v>46</v>
      </c>
      <c r="V253" s="35"/>
      <c r="W253" s="165">
        <f t="shared" si="56"/>
        <v>0</v>
      </c>
      <c r="X253" s="165">
        <v>0</v>
      </c>
      <c r="Y253" s="165">
        <f t="shared" si="57"/>
        <v>0</v>
      </c>
      <c r="Z253" s="165">
        <v>0</v>
      </c>
      <c r="AA253" s="166">
        <f t="shared" si="58"/>
        <v>0</v>
      </c>
      <c r="AR253" s="17" t="s">
        <v>155</v>
      </c>
      <c r="AT253" s="17" t="s">
        <v>151</v>
      </c>
      <c r="AU253" s="17" t="s">
        <v>111</v>
      </c>
      <c r="AY253" s="17" t="s">
        <v>150</v>
      </c>
      <c r="BE253" s="105">
        <f t="shared" si="59"/>
        <v>0</v>
      </c>
      <c r="BF253" s="105">
        <f t="shared" si="60"/>
        <v>0</v>
      </c>
      <c r="BG253" s="105">
        <f t="shared" si="61"/>
        <v>0</v>
      </c>
      <c r="BH253" s="105">
        <f t="shared" si="62"/>
        <v>0</v>
      </c>
      <c r="BI253" s="105">
        <f t="shared" si="63"/>
        <v>0</v>
      </c>
      <c r="BJ253" s="17" t="s">
        <v>89</v>
      </c>
      <c r="BK253" s="105">
        <f t="shared" si="64"/>
        <v>0</v>
      </c>
      <c r="BL253" s="17" t="s">
        <v>155</v>
      </c>
      <c r="BM253" s="17" t="s">
        <v>696</v>
      </c>
    </row>
    <row r="254" spans="2:65" s="1" customFormat="1" ht="31.5" customHeight="1">
      <c r="B254" s="131"/>
      <c r="C254" s="160" t="s">
        <v>697</v>
      </c>
      <c r="D254" s="160" t="s">
        <v>151</v>
      </c>
      <c r="E254" s="161" t="s">
        <v>698</v>
      </c>
      <c r="F254" s="242" t="s">
        <v>699</v>
      </c>
      <c r="G254" s="242"/>
      <c r="H254" s="242"/>
      <c r="I254" s="242"/>
      <c r="J254" s="162" t="s">
        <v>262</v>
      </c>
      <c r="K254" s="163">
        <v>0.328</v>
      </c>
      <c r="L254" s="224">
        <v>0</v>
      </c>
      <c r="M254" s="224"/>
      <c r="N254" s="243">
        <f t="shared" si="55"/>
        <v>0</v>
      </c>
      <c r="O254" s="243"/>
      <c r="P254" s="243"/>
      <c r="Q254" s="243"/>
      <c r="R254" s="134"/>
      <c r="T254" s="164" t="s">
        <v>5</v>
      </c>
      <c r="U254" s="43" t="s">
        <v>46</v>
      </c>
      <c r="V254" s="35"/>
      <c r="W254" s="165">
        <f t="shared" si="56"/>
        <v>0</v>
      </c>
      <c r="X254" s="165">
        <v>0</v>
      </c>
      <c r="Y254" s="165">
        <f t="shared" si="57"/>
        <v>0</v>
      </c>
      <c r="Z254" s="165">
        <v>0</v>
      </c>
      <c r="AA254" s="166">
        <f t="shared" si="58"/>
        <v>0</v>
      </c>
      <c r="AR254" s="17" t="s">
        <v>155</v>
      </c>
      <c r="AT254" s="17" t="s">
        <v>151</v>
      </c>
      <c r="AU254" s="17" t="s">
        <v>111</v>
      </c>
      <c r="AY254" s="17" t="s">
        <v>150</v>
      </c>
      <c r="BE254" s="105">
        <f t="shared" si="59"/>
        <v>0</v>
      </c>
      <c r="BF254" s="105">
        <f t="shared" si="60"/>
        <v>0</v>
      </c>
      <c r="BG254" s="105">
        <f t="shared" si="61"/>
        <v>0</v>
      </c>
      <c r="BH254" s="105">
        <f t="shared" si="62"/>
        <v>0</v>
      </c>
      <c r="BI254" s="105">
        <f t="shared" si="63"/>
        <v>0</v>
      </c>
      <c r="BJ254" s="17" t="s">
        <v>89</v>
      </c>
      <c r="BK254" s="105">
        <f t="shared" si="64"/>
        <v>0</v>
      </c>
      <c r="BL254" s="17" t="s">
        <v>155</v>
      </c>
      <c r="BM254" s="17" t="s">
        <v>700</v>
      </c>
    </row>
    <row r="255" spans="2:65" s="1" customFormat="1" ht="31.5" customHeight="1">
      <c r="B255" s="131"/>
      <c r="C255" s="160" t="s">
        <v>701</v>
      </c>
      <c r="D255" s="160" t="s">
        <v>151</v>
      </c>
      <c r="E255" s="161" t="s">
        <v>702</v>
      </c>
      <c r="F255" s="242" t="s">
        <v>703</v>
      </c>
      <c r="G255" s="242"/>
      <c r="H255" s="242"/>
      <c r="I255" s="242"/>
      <c r="J255" s="162" t="s">
        <v>262</v>
      </c>
      <c r="K255" s="163">
        <v>0.328</v>
      </c>
      <c r="L255" s="224">
        <v>0</v>
      </c>
      <c r="M255" s="224"/>
      <c r="N255" s="243">
        <f t="shared" si="55"/>
        <v>0</v>
      </c>
      <c r="O255" s="243"/>
      <c r="P255" s="243"/>
      <c r="Q255" s="243"/>
      <c r="R255" s="134"/>
      <c r="T255" s="164" t="s">
        <v>5</v>
      </c>
      <c r="U255" s="43" t="s">
        <v>46</v>
      </c>
      <c r="V255" s="35"/>
      <c r="W255" s="165">
        <f t="shared" si="56"/>
        <v>0</v>
      </c>
      <c r="X255" s="165">
        <v>0</v>
      </c>
      <c r="Y255" s="165">
        <f t="shared" si="57"/>
        <v>0</v>
      </c>
      <c r="Z255" s="165">
        <v>0</v>
      </c>
      <c r="AA255" s="166">
        <f t="shared" si="58"/>
        <v>0</v>
      </c>
      <c r="AR255" s="17" t="s">
        <v>155</v>
      </c>
      <c r="AT255" s="17" t="s">
        <v>151</v>
      </c>
      <c r="AU255" s="17" t="s">
        <v>111</v>
      </c>
      <c r="AY255" s="17" t="s">
        <v>150</v>
      </c>
      <c r="BE255" s="105">
        <f t="shared" si="59"/>
        <v>0</v>
      </c>
      <c r="BF255" s="105">
        <f t="shared" si="60"/>
        <v>0</v>
      </c>
      <c r="BG255" s="105">
        <f t="shared" si="61"/>
        <v>0</v>
      </c>
      <c r="BH255" s="105">
        <f t="shared" si="62"/>
        <v>0</v>
      </c>
      <c r="BI255" s="105">
        <f t="shared" si="63"/>
        <v>0</v>
      </c>
      <c r="BJ255" s="17" t="s">
        <v>89</v>
      </c>
      <c r="BK255" s="105">
        <f t="shared" si="64"/>
        <v>0</v>
      </c>
      <c r="BL255" s="17" t="s">
        <v>155</v>
      </c>
      <c r="BM255" s="17" t="s">
        <v>704</v>
      </c>
    </row>
    <row r="256" spans="2:65" s="1" customFormat="1" ht="31.5" customHeight="1">
      <c r="B256" s="131"/>
      <c r="C256" s="160" t="s">
        <v>705</v>
      </c>
      <c r="D256" s="160" t="s">
        <v>151</v>
      </c>
      <c r="E256" s="161" t="s">
        <v>706</v>
      </c>
      <c r="F256" s="242" t="s">
        <v>707</v>
      </c>
      <c r="G256" s="242"/>
      <c r="H256" s="242"/>
      <c r="I256" s="242"/>
      <c r="J256" s="162" t="s">
        <v>262</v>
      </c>
      <c r="K256" s="163">
        <v>0.328</v>
      </c>
      <c r="L256" s="224">
        <v>0</v>
      </c>
      <c r="M256" s="224"/>
      <c r="N256" s="243">
        <f t="shared" si="55"/>
        <v>0</v>
      </c>
      <c r="O256" s="243"/>
      <c r="P256" s="243"/>
      <c r="Q256" s="243"/>
      <c r="R256" s="134"/>
      <c r="T256" s="164" t="s">
        <v>5</v>
      </c>
      <c r="U256" s="43" t="s">
        <v>46</v>
      </c>
      <c r="V256" s="35"/>
      <c r="W256" s="165">
        <f t="shared" si="56"/>
        <v>0</v>
      </c>
      <c r="X256" s="165">
        <v>0</v>
      </c>
      <c r="Y256" s="165">
        <f t="shared" si="57"/>
        <v>0</v>
      </c>
      <c r="Z256" s="165">
        <v>0</v>
      </c>
      <c r="AA256" s="166">
        <f t="shared" si="58"/>
        <v>0</v>
      </c>
      <c r="AR256" s="17" t="s">
        <v>155</v>
      </c>
      <c r="AT256" s="17" t="s">
        <v>151</v>
      </c>
      <c r="AU256" s="17" t="s">
        <v>111</v>
      </c>
      <c r="AY256" s="17" t="s">
        <v>150</v>
      </c>
      <c r="BE256" s="105">
        <f t="shared" si="59"/>
        <v>0</v>
      </c>
      <c r="BF256" s="105">
        <f t="shared" si="60"/>
        <v>0</v>
      </c>
      <c r="BG256" s="105">
        <f t="shared" si="61"/>
        <v>0</v>
      </c>
      <c r="BH256" s="105">
        <f t="shared" si="62"/>
        <v>0</v>
      </c>
      <c r="BI256" s="105">
        <f t="shared" si="63"/>
        <v>0</v>
      </c>
      <c r="BJ256" s="17" t="s">
        <v>89</v>
      </c>
      <c r="BK256" s="105">
        <f t="shared" si="64"/>
        <v>0</v>
      </c>
      <c r="BL256" s="17" t="s">
        <v>155</v>
      </c>
      <c r="BM256" s="17" t="s">
        <v>708</v>
      </c>
    </row>
    <row r="257" spans="2:63" s="9" customFormat="1" ht="29.9" customHeight="1">
      <c r="B257" s="149"/>
      <c r="C257" s="150"/>
      <c r="D257" s="159" t="s">
        <v>377</v>
      </c>
      <c r="E257" s="159"/>
      <c r="F257" s="159"/>
      <c r="G257" s="159"/>
      <c r="H257" s="159"/>
      <c r="I257" s="159"/>
      <c r="J257" s="159"/>
      <c r="K257" s="159"/>
      <c r="L257" s="159"/>
      <c r="M257" s="159"/>
      <c r="N257" s="232">
        <f>BK257</f>
        <v>0</v>
      </c>
      <c r="O257" s="233"/>
      <c r="P257" s="233"/>
      <c r="Q257" s="233"/>
      <c r="R257" s="152"/>
      <c r="T257" s="153"/>
      <c r="U257" s="150"/>
      <c r="V257" s="150"/>
      <c r="W257" s="154">
        <f>SUM(W258:W295)</f>
        <v>0</v>
      </c>
      <c r="X257" s="150"/>
      <c r="Y257" s="154">
        <f>SUM(Y258:Y295)</f>
        <v>0.31623999999999997</v>
      </c>
      <c r="Z257" s="150"/>
      <c r="AA257" s="155">
        <f>SUM(AA258:AA295)</f>
        <v>0.48166</v>
      </c>
      <c r="AR257" s="156" t="s">
        <v>111</v>
      </c>
      <c r="AT257" s="157" t="s">
        <v>80</v>
      </c>
      <c r="AU257" s="157" t="s">
        <v>89</v>
      </c>
      <c r="AY257" s="156" t="s">
        <v>150</v>
      </c>
      <c r="BK257" s="158">
        <f>SUM(BK258:BK295)</f>
        <v>0</v>
      </c>
    </row>
    <row r="258" spans="2:65" s="1" customFormat="1" ht="22.5" customHeight="1">
      <c r="B258" s="131"/>
      <c r="C258" s="160" t="s">
        <v>709</v>
      </c>
      <c r="D258" s="160" t="s">
        <v>151</v>
      </c>
      <c r="E258" s="161" t="s">
        <v>710</v>
      </c>
      <c r="F258" s="242" t="s">
        <v>711</v>
      </c>
      <c r="G258" s="242"/>
      <c r="H258" s="242"/>
      <c r="I258" s="242"/>
      <c r="J258" s="162" t="s">
        <v>167</v>
      </c>
      <c r="K258" s="163">
        <v>2</v>
      </c>
      <c r="L258" s="224">
        <v>0</v>
      </c>
      <c r="M258" s="224"/>
      <c r="N258" s="243">
        <f>ROUND(L258*K258,2)</f>
        <v>0</v>
      </c>
      <c r="O258" s="243"/>
      <c r="P258" s="243"/>
      <c r="Q258" s="243"/>
      <c r="R258" s="134"/>
      <c r="T258" s="164" t="s">
        <v>5</v>
      </c>
      <c r="U258" s="43" t="s">
        <v>46</v>
      </c>
      <c r="V258" s="35"/>
      <c r="W258" s="165">
        <f>V258*K258</f>
        <v>0</v>
      </c>
      <c r="X258" s="165">
        <v>0</v>
      </c>
      <c r="Y258" s="165">
        <f>X258*K258</f>
        <v>0</v>
      </c>
      <c r="Z258" s="165">
        <v>0.09358</v>
      </c>
      <c r="AA258" s="166">
        <f>Z258*K258</f>
        <v>0.18716</v>
      </c>
      <c r="AR258" s="17" t="s">
        <v>155</v>
      </c>
      <c r="AT258" s="17" t="s">
        <v>151</v>
      </c>
      <c r="AU258" s="17" t="s">
        <v>111</v>
      </c>
      <c r="AY258" s="17" t="s">
        <v>150</v>
      </c>
      <c r="BE258" s="105">
        <f>IF(U258="základní",N258,0)</f>
        <v>0</v>
      </c>
      <c r="BF258" s="105">
        <f>IF(U258="snížená",N258,0)</f>
        <v>0</v>
      </c>
      <c r="BG258" s="105">
        <f>IF(U258="zákl. přenesená",N258,0)</f>
        <v>0</v>
      </c>
      <c r="BH258" s="105">
        <f>IF(U258="sníž. přenesená",N258,0)</f>
        <v>0</v>
      </c>
      <c r="BI258" s="105">
        <f>IF(U258="nulová",N258,0)</f>
        <v>0</v>
      </c>
      <c r="BJ258" s="17" t="s">
        <v>89</v>
      </c>
      <c r="BK258" s="105">
        <f>ROUND(L258*K258,2)</f>
        <v>0</v>
      </c>
      <c r="BL258" s="17" t="s">
        <v>155</v>
      </c>
      <c r="BM258" s="17" t="s">
        <v>712</v>
      </c>
    </row>
    <row r="259" spans="2:65" s="1" customFormat="1" ht="82.5" customHeight="1">
      <c r="B259" s="131"/>
      <c r="C259" s="160" t="s">
        <v>713</v>
      </c>
      <c r="D259" s="160" t="s">
        <v>151</v>
      </c>
      <c r="E259" s="161" t="s">
        <v>714</v>
      </c>
      <c r="F259" s="242" t="s">
        <v>715</v>
      </c>
      <c r="G259" s="242"/>
      <c r="H259" s="242"/>
      <c r="I259" s="242"/>
      <c r="J259" s="162" t="s">
        <v>154</v>
      </c>
      <c r="K259" s="163">
        <v>1</v>
      </c>
      <c r="L259" s="224">
        <v>0</v>
      </c>
      <c r="M259" s="224"/>
      <c r="N259" s="243">
        <f>ROUND(L259*K259,2)</f>
        <v>0</v>
      </c>
      <c r="O259" s="243"/>
      <c r="P259" s="243"/>
      <c r="Q259" s="243"/>
      <c r="R259" s="134"/>
      <c r="T259" s="164" t="s">
        <v>5</v>
      </c>
      <c r="U259" s="43" t="s">
        <v>46</v>
      </c>
      <c r="V259" s="35"/>
      <c r="W259" s="165">
        <f>V259*K259</f>
        <v>0</v>
      </c>
      <c r="X259" s="165">
        <v>0.04091</v>
      </c>
      <c r="Y259" s="165">
        <f>X259*K259</f>
        <v>0.04091</v>
      </c>
      <c r="Z259" s="165">
        <v>0</v>
      </c>
      <c r="AA259" s="166">
        <f>Z259*K259</f>
        <v>0</v>
      </c>
      <c r="AR259" s="17" t="s">
        <v>155</v>
      </c>
      <c r="AT259" s="17" t="s">
        <v>151</v>
      </c>
      <c r="AU259" s="17" t="s">
        <v>111</v>
      </c>
      <c r="AY259" s="17" t="s">
        <v>150</v>
      </c>
      <c r="BE259" s="105">
        <f>IF(U259="základní",N259,0)</f>
        <v>0</v>
      </c>
      <c r="BF259" s="105">
        <f>IF(U259="snížená",N259,0)</f>
        <v>0</v>
      </c>
      <c r="BG259" s="105">
        <f>IF(U259="zákl. přenesená",N259,0)</f>
        <v>0</v>
      </c>
      <c r="BH259" s="105">
        <f>IF(U259="sníž. přenesená",N259,0)</f>
        <v>0</v>
      </c>
      <c r="BI259" s="105">
        <f>IF(U259="nulová",N259,0)</f>
        <v>0</v>
      </c>
      <c r="BJ259" s="17" t="s">
        <v>89</v>
      </c>
      <c r="BK259" s="105">
        <f>ROUND(L259*K259,2)</f>
        <v>0</v>
      </c>
      <c r="BL259" s="17" t="s">
        <v>155</v>
      </c>
      <c r="BM259" s="17" t="s">
        <v>716</v>
      </c>
    </row>
    <row r="260" spans="2:47" s="1" customFormat="1" ht="22.5" customHeight="1">
      <c r="B260" s="34"/>
      <c r="C260" s="35"/>
      <c r="D260" s="35"/>
      <c r="E260" s="35"/>
      <c r="F260" s="240" t="s">
        <v>717</v>
      </c>
      <c r="G260" s="241"/>
      <c r="H260" s="241"/>
      <c r="I260" s="241"/>
      <c r="J260" s="35"/>
      <c r="K260" s="35"/>
      <c r="L260" s="35"/>
      <c r="M260" s="35"/>
      <c r="N260" s="35"/>
      <c r="O260" s="35"/>
      <c r="P260" s="35"/>
      <c r="Q260" s="35"/>
      <c r="R260" s="36"/>
      <c r="T260" s="171"/>
      <c r="U260" s="35"/>
      <c r="V260" s="35"/>
      <c r="W260" s="35"/>
      <c r="X260" s="35"/>
      <c r="Y260" s="35"/>
      <c r="Z260" s="35"/>
      <c r="AA260" s="73"/>
      <c r="AT260" s="17" t="s">
        <v>329</v>
      </c>
      <c r="AU260" s="17" t="s">
        <v>111</v>
      </c>
    </row>
    <row r="261" spans="2:65" s="1" customFormat="1" ht="57" customHeight="1">
      <c r="B261" s="131"/>
      <c r="C261" s="160" t="s">
        <v>718</v>
      </c>
      <c r="D261" s="160" t="s">
        <v>151</v>
      </c>
      <c r="E261" s="161" t="s">
        <v>719</v>
      </c>
      <c r="F261" s="242" t="s">
        <v>720</v>
      </c>
      <c r="G261" s="242"/>
      <c r="H261" s="242"/>
      <c r="I261" s="242"/>
      <c r="J261" s="162" t="s">
        <v>200</v>
      </c>
      <c r="K261" s="163">
        <v>15</v>
      </c>
      <c r="L261" s="224">
        <v>0</v>
      </c>
      <c r="M261" s="224"/>
      <c r="N261" s="243">
        <f>ROUND(L261*K261,2)</f>
        <v>0</v>
      </c>
      <c r="O261" s="243"/>
      <c r="P261" s="243"/>
      <c r="Q261" s="243"/>
      <c r="R261" s="134"/>
      <c r="T261" s="164" t="s">
        <v>5</v>
      </c>
      <c r="U261" s="43" t="s">
        <v>46</v>
      </c>
      <c r="V261" s="35"/>
      <c r="W261" s="165">
        <f>V261*K261</f>
        <v>0</v>
      </c>
      <c r="X261" s="165">
        <v>0.00113</v>
      </c>
      <c r="Y261" s="165">
        <f>X261*K261</f>
        <v>0.01695</v>
      </c>
      <c r="Z261" s="165">
        <v>0</v>
      </c>
      <c r="AA261" s="166">
        <f>Z261*K261</f>
        <v>0</v>
      </c>
      <c r="AR261" s="17" t="s">
        <v>155</v>
      </c>
      <c r="AT261" s="17" t="s">
        <v>151</v>
      </c>
      <c r="AU261" s="17" t="s">
        <v>111</v>
      </c>
      <c r="AY261" s="17" t="s">
        <v>150</v>
      </c>
      <c r="BE261" s="105">
        <f>IF(U261="základní",N261,0)</f>
        <v>0</v>
      </c>
      <c r="BF261" s="105">
        <f>IF(U261="snížená",N261,0)</f>
        <v>0</v>
      </c>
      <c r="BG261" s="105">
        <f>IF(U261="zákl. přenesená",N261,0)</f>
        <v>0</v>
      </c>
      <c r="BH261" s="105">
        <f>IF(U261="sníž. přenesená",N261,0)</f>
        <v>0</v>
      </c>
      <c r="BI261" s="105">
        <f>IF(U261="nulová",N261,0)</f>
        <v>0</v>
      </c>
      <c r="BJ261" s="17" t="s">
        <v>89</v>
      </c>
      <c r="BK261" s="105">
        <f>ROUND(L261*K261,2)</f>
        <v>0</v>
      </c>
      <c r="BL261" s="17" t="s">
        <v>155</v>
      </c>
      <c r="BM261" s="17" t="s">
        <v>721</v>
      </c>
    </row>
    <row r="262" spans="2:65" s="1" customFormat="1" ht="31.5" customHeight="1">
      <c r="B262" s="131"/>
      <c r="C262" s="160" t="s">
        <v>722</v>
      </c>
      <c r="D262" s="160" t="s">
        <v>151</v>
      </c>
      <c r="E262" s="161" t="s">
        <v>723</v>
      </c>
      <c r="F262" s="242" t="s">
        <v>724</v>
      </c>
      <c r="G262" s="242"/>
      <c r="H262" s="242"/>
      <c r="I262" s="242"/>
      <c r="J262" s="162" t="s">
        <v>154</v>
      </c>
      <c r="K262" s="163">
        <v>1</v>
      </c>
      <c r="L262" s="224">
        <v>0</v>
      </c>
      <c r="M262" s="224"/>
      <c r="N262" s="243">
        <f>ROUND(L262*K262,2)</f>
        <v>0</v>
      </c>
      <c r="O262" s="243"/>
      <c r="P262" s="243"/>
      <c r="Q262" s="243"/>
      <c r="R262" s="134"/>
      <c r="T262" s="164" t="s">
        <v>5</v>
      </c>
      <c r="U262" s="43" t="s">
        <v>46</v>
      </c>
      <c r="V262" s="35"/>
      <c r="W262" s="165">
        <f>V262*K262</f>
        <v>0</v>
      </c>
      <c r="X262" s="165">
        <v>0</v>
      </c>
      <c r="Y262" s="165">
        <f>X262*K262</f>
        <v>0</v>
      </c>
      <c r="Z262" s="165">
        <v>0.2</v>
      </c>
      <c r="AA262" s="166">
        <f>Z262*K262</f>
        <v>0.2</v>
      </c>
      <c r="AR262" s="17" t="s">
        <v>155</v>
      </c>
      <c r="AT262" s="17" t="s">
        <v>151</v>
      </c>
      <c r="AU262" s="17" t="s">
        <v>111</v>
      </c>
      <c r="AY262" s="17" t="s">
        <v>150</v>
      </c>
      <c r="BE262" s="105">
        <f>IF(U262="základní",N262,0)</f>
        <v>0</v>
      </c>
      <c r="BF262" s="105">
        <f>IF(U262="snížená",N262,0)</f>
        <v>0</v>
      </c>
      <c r="BG262" s="105">
        <f>IF(U262="zákl. přenesená",N262,0)</f>
        <v>0</v>
      </c>
      <c r="BH262" s="105">
        <f>IF(U262="sníž. přenesená",N262,0)</f>
        <v>0</v>
      </c>
      <c r="BI262" s="105">
        <f>IF(U262="nulová",N262,0)</f>
        <v>0</v>
      </c>
      <c r="BJ262" s="17" t="s">
        <v>89</v>
      </c>
      <c r="BK262" s="105">
        <f>ROUND(L262*K262,2)</f>
        <v>0</v>
      </c>
      <c r="BL262" s="17" t="s">
        <v>155</v>
      </c>
      <c r="BM262" s="17" t="s">
        <v>725</v>
      </c>
    </row>
    <row r="263" spans="2:65" s="1" customFormat="1" ht="22.5" customHeight="1">
      <c r="B263" s="131"/>
      <c r="C263" s="160" t="s">
        <v>726</v>
      </c>
      <c r="D263" s="160" t="s">
        <v>151</v>
      </c>
      <c r="E263" s="161" t="s">
        <v>727</v>
      </c>
      <c r="F263" s="242" t="s">
        <v>728</v>
      </c>
      <c r="G263" s="242"/>
      <c r="H263" s="242"/>
      <c r="I263" s="242"/>
      <c r="J263" s="162" t="s">
        <v>154</v>
      </c>
      <c r="K263" s="163">
        <v>1</v>
      </c>
      <c r="L263" s="224">
        <v>0</v>
      </c>
      <c r="M263" s="224"/>
      <c r="N263" s="243">
        <f>ROUND(L263*K263,2)</f>
        <v>0</v>
      </c>
      <c r="O263" s="243"/>
      <c r="P263" s="243"/>
      <c r="Q263" s="243"/>
      <c r="R263" s="134"/>
      <c r="T263" s="164" t="s">
        <v>5</v>
      </c>
      <c r="U263" s="43" t="s">
        <v>46</v>
      </c>
      <c r="V263" s="35"/>
      <c r="W263" s="165">
        <f>V263*K263</f>
        <v>0</v>
      </c>
      <c r="X263" s="165">
        <v>0</v>
      </c>
      <c r="Y263" s="165">
        <f>X263*K263</f>
        <v>0</v>
      </c>
      <c r="Z263" s="165">
        <v>0</v>
      </c>
      <c r="AA263" s="166">
        <f>Z263*K263</f>
        <v>0</v>
      </c>
      <c r="AR263" s="17" t="s">
        <v>155</v>
      </c>
      <c r="AT263" s="17" t="s">
        <v>151</v>
      </c>
      <c r="AU263" s="17" t="s">
        <v>111</v>
      </c>
      <c r="AY263" s="17" t="s">
        <v>150</v>
      </c>
      <c r="BE263" s="105">
        <f>IF(U263="základní",N263,0)</f>
        <v>0</v>
      </c>
      <c r="BF263" s="105">
        <f>IF(U263="snížená",N263,0)</f>
        <v>0</v>
      </c>
      <c r="BG263" s="105">
        <f>IF(U263="zákl. přenesená",N263,0)</f>
        <v>0</v>
      </c>
      <c r="BH263" s="105">
        <f>IF(U263="sníž. přenesená",N263,0)</f>
        <v>0</v>
      </c>
      <c r="BI263" s="105">
        <f>IF(U263="nulová",N263,0)</f>
        <v>0</v>
      </c>
      <c r="BJ263" s="17" t="s">
        <v>89</v>
      </c>
      <c r="BK263" s="105">
        <f>ROUND(L263*K263,2)</f>
        <v>0</v>
      </c>
      <c r="BL263" s="17" t="s">
        <v>155</v>
      </c>
      <c r="BM263" s="17" t="s">
        <v>729</v>
      </c>
    </row>
    <row r="264" spans="2:65" s="1" customFormat="1" ht="31.5" customHeight="1">
      <c r="B264" s="131"/>
      <c r="C264" s="160" t="s">
        <v>730</v>
      </c>
      <c r="D264" s="160" t="s">
        <v>151</v>
      </c>
      <c r="E264" s="161" t="s">
        <v>731</v>
      </c>
      <c r="F264" s="242" t="s">
        <v>732</v>
      </c>
      <c r="G264" s="242"/>
      <c r="H264" s="242"/>
      <c r="I264" s="242"/>
      <c r="J264" s="162" t="s">
        <v>200</v>
      </c>
      <c r="K264" s="163">
        <v>1</v>
      </c>
      <c r="L264" s="224">
        <v>0</v>
      </c>
      <c r="M264" s="224"/>
      <c r="N264" s="243">
        <f>ROUND(L264*K264,2)</f>
        <v>0</v>
      </c>
      <c r="O264" s="243"/>
      <c r="P264" s="243"/>
      <c r="Q264" s="243"/>
      <c r="R264" s="134"/>
      <c r="T264" s="164" t="s">
        <v>5</v>
      </c>
      <c r="U264" s="43" t="s">
        <v>46</v>
      </c>
      <c r="V264" s="35"/>
      <c r="W264" s="165">
        <f>V264*K264</f>
        <v>0</v>
      </c>
      <c r="X264" s="165">
        <v>5E-05</v>
      </c>
      <c r="Y264" s="165">
        <f>X264*K264</f>
        <v>5E-05</v>
      </c>
      <c r="Z264" s="165">
        <v>0</v>
      </c>
      <c r="AA264" s="166">
        <f>Z264*K264</f>
        <v>0</v>
      </c>
      <c r="AR264" s="17" t="s">
        <v>155</v>
      </c>
      <c r="AT264" s="17" t="s">
        <v>151</v>
      </c>
      <c r="AU264" s="17" t="s">
        <v>111</v>
      </c>
      <c r="AY264" s="17" t="s">
        <v>150</v>
      </c>
      <c r="BE264" s="105">
        <f>IF(U264="základní",N264,0)</f>
        <v>0</v>
      </c>
      <c r="BF264" s="105">
        <f>IF(U264="snížená",N264,0)</f>
        <v>0</v>
      </c>
      <c r="BG264" s="105">
        <f>IF(U264="zákl. přenesená",N264,0)</f>
        <v>0</v>
      </c>
      <c r="BH264" s="105">
        <f>IF(U264="sníž. přenesená",N264,0)</f>
        <v>0</v>
      </c>
      <c r="BI264" s="105">
        <f>IF(U264="nulová",N264,0)</f>
        <v>0</v>
      </c>
      <c r="BJ264" s="17" t="s">
        <v>89</v>
      </c>
      <c r="BK264" s="105">
        <f>ROUND(L264*K264,2)</f>
        <v>0</v>
      </c>
      <c r="BL264" s="17" t="s">
        <v>155</v>
      </c>
      <c r="BM264" s="17" t="s">
        <v>733</v>
      </c>
    </row>
    <row r="265" spans="2:65" s="1" customFormat="1" ht="31.5" customHeight="1">
      <c r="B265" s="131"/>
      <c r="C265" s="167" t="s">
        <v>734</v>
      </c>
      <c r="D265" s="167" t="s">
        <v>207</v>
      </c>
      <c r="E265" s="168" t="s">
        <v>735</v>
      </c>
      <c r="F265" s="244" t="s">
        <v>736</v>
      </c>
      <c r="G265" s="244"/>
      <c r="H265" s="244"/>
      <c r="I265" s="244"/>
      <c r="J265" s="169" t="s">
        <v>154</v>
      </c>
      <c r="K265" s="170">
        <v>1</v>
      </c>
      <c r="L265" s="245">
        <v>0</v>
      </c>
      <c r="M265" s="245"/>
      <c r="N265" s="246">
        <f>ROUND(L265*K265,2)</f>
        <v>0</v>
      </c>
      <c r="O265" s="243"/>
      <c r="P265" s="243"/>
      <c r="Q265" s="243"/>
      <c r="R265" s="134"/>
      <c r="T265" s="164" t="s">
        <v>5</v>
      </c>
      <c r="U265" s="43" t="s">
        <v>46</v>
      </c>
      <c r="V265" s="35"/>
      <c r="W265" s="165">
        <f>V265*K265</f>
        <v>0</v>
      </c>
      <c r="X265" s="165">
        <v>0.158</v>
      </c>
      <c r="Y265" s="165">
        <f>X265*K265</f>
        <v>0.158</v>
      </c>
      <c r="Z265" s="165">
        <v>0</v>
      </c>
      <c r="AA265" s="166">
        <f>Z265*K265</f>
        <v>0</v>
      </c>
      <c r="AR265" s="17" t="s">
        <v>210</v>
      </c>
      <c r="AT265" s="17" t="s">
        <v>207</v>
      </c>
      <c r="AU265" s="17" t="s">
        <v>111</v>
      </c>
      <c r="AY265" s="17" t="s">
        <v>150</v>
      </c>
      <c r="BE265" s="105">
        <f>IF(U265="základní",N265,0)</f>
        <v>0</v>
      </c>
      <c r="BF265" s="105">
        <f>IF(U265="snížená",N265,0)</f>
        <v>0</v>
      </c>
      <c r="BG265" s="105">
        <f>IF(U265="zákl. přenesená",N265,0)</f>
        <v>0</v>
      </c>
      <c r="BH265" s="105">
        <f>IF(U265="sníž. přenesená",N265,0)</f>
        <v>0</v>
      </c>
      <c r="BI265" s="105">
        <f>IF(U265="nulová",N265,0)</f>
        <v>0</v>
      </c>
      <c r="BJ265" s="17" t="s">
        <v>89</v>
      </c>
      <c r="BK265" s="105">
        <f>ROUND(L265*K265,2)</f>
        <v>0</v>
      </c>
      <c r="BL265" s="17" t="s">
        <v>155</v>
      </c>
      <c r="BM265" s="17" t="s">
        <v>737</v>
      </c>
    </row>
    <row r="266" spans="2:47" s="1" customFormat="1" ht="22.5" customHeight="1">
      <c r="B266" s="34"/>
      <c r="C266" s="35"/>
      <c r="D266" s="35"/>
      <c r="E266" s="35"/>
      <c r="F266" s="240" t="s">
        <v>738</v>
      </c>
      <c r="G266" s="241"/>
      <c r="H266" s="241"/>
      <c r="I266" s="241"/>
      <c r="J266" s="35"/>
      <c r="K266" s="35"/>
      <c r="L266" s="35"/>
      <c r="M266" s="35"/>
      <c r="N266" s="35"/>
      <c r="O266" s="35"/>
      <c r="P266" s="35"/>
      <c r="Q266" s="35"/>
      <c r="R266" s="36"/>
      <c r="T266" s="171"/>
      <c r="U266" s="35"/>
      <c r="V266" s="35"/>
      <c r="W266" s="35"/>
      <c r="X266" s="35"/>
      <c r="Y266" s="35"/>
      <c r="Z266" s="35"/>
      <c r="AA266" s="73"/>
      <c r="AT266" s="17" t="s">
        <v>329</v>
      </c>
      <c r="AU266" s="17" t="s">
        <v>111</v>
      </c>
    </row>
    <row r="267" spans="2:65" s="1" customFormat="1" ht="31.5" customHeight="1">
      <c r="B267" s="131"/>
      <c r="C267" s="160" t="s">
        <v>739</v>
      </c>
      <c r="D267" s="160" t="s">
        <v>151</v>
      </c>
      <c r="E267" s="161" t="s">
        <v>740</v>
      </c>
      <c r="F267" s="242" t="s">
        <v>741</v>
      </c>
      <c r="G267" s="242"/>
      <c r="H267" s="242"/>
      <c r="I267" s="242"/>
      <c r="J267" s="162" t="s">
        <v>154</v>
      </c>
      <c r="K267" s="163">
        <v>1</v>
      </c>
      <c r="L267" s="224">
        <v>0</v>
      </c>
      <c r="M267" s="224"/>
      <c r="N267" s="243">
        <f>ROUND(L267*K267,2)</f>
        <v>0</v>
      </c>
      <c r="O267" s="243"/>
      <c r="P267" s="243"/>
      <c r="Q267" s="243"/>
      <c r="R267" s="134"/>
      <c r="T267" s="164" t="s">
        <v>5</v>
      </c>
      <c r="U267" s="43" t="s">
        <v>46</v>
      </c>
      <c r="V267" s="35"/>
      <c r="W267" s="165">
        <f>V267*K267</f>
        <v>0</v>
      </c>
      <c r="X267" s="165">
        <v>0</v>
      </c>
      <c r="Y267" s="165">
        <f>X267*K267</f>
        <v>0</v>
      </c>
      <c r="Z267" s="165">
        <v>0</v>
      </c>
      <c r="AA267" s="166">
        <f>Z267*K267</f>
        <v>0</v>
      </c>
      <c r="AR267" s="17" t="s">
        <v>155</v>
      </c>
      <c r="AT267" s="17" t="s">
        <v>151</v>
      </c>
      <c r="AU267" s="17" t="s">
        <v>111</v>
      </c>
      <c r="AY267" s="17" t="s">
        <v>150</v>
      </c>
      <c r="BE267" s="105">
        <f>IF(U267="základní",N267,0)</f>
        <v>0</v>
      </c>
      <c r="BF267" s="105">
        <f>IF(U267="snížená",N267,0)</f>
        <v>0</v>
      </c>
      <c r="BG267" s="105">
        <f>IF(U267="zákl. přenesená",N267,0)</f>
        <v>0</v>
      </c>
      <c r="BH267" s="105">
        <f>IF(U267="sníž. přenesená",N267,0)</f>
        <v>0</v>
      </c>
      <c r="BI267" s="105">
        <f>IF(U267="nulová",N267,0)</f>
        <v>0</v>
      </c>
      <c r="BJ267" s="17" t="s">
        <v>89</v>
      </c>
      <c r="BK267" s="105">
        <f>ROUND(L267*K267,2)</f>
        <v>0</v>
      </c>
      <c r="BL267" s="17" t="s">
        <v>155</v>
      </c>
      <c r="BM267" s="17" t="s">
        <v>742</v>
      </c>
    </row>
    <row r="268" spans="2:65" s="1" customFormat="1" ht="31.5" customHeight="1">
      <c r="B268" s="131"/>
      <c r="C268" s="160" t="s">
        <v>743</v>
      </c>
      <c r="D268" s="160" t="s">
        <v>151</v>
      </c>
      <c r="E268" s="161" t="s">
        <v>744</v>
      </c>
      <c r="F268" s="242" t="s">
        <v>745</v>
      </c>
      <c r="G268" s="242"/>
      <c r="H268" s="242"/>
      <c r="I268" s="242"/>
      <c r="J268" s="162" t="s">
        <v>200</v>
      </c>
      <c r="K268" s="163">
        <v>1</v>
      </c>
      <c r="L268" s="224">
        <v>0</v>
      </c>
      <c r="M268" s="224"/>
      <c r="N268" s="243">
        <f>ROUND(L268*K268,2)</f>
        <v>0</v>
      </c>
      <c r="O268" s="243"/>
      <c r="P268" s="243"/>
      <c r="Q268" s="243"/>
      <c r="R268" s="134"/>
      <c r="T268" s="164" t="s">
        <v>5</v>
      </c>
      <c r="U268" s="43" t="s">
        <v>46</v>
      </c>
      <c r="V268" s="35"/>
      <c r="W268" s="165">
        <f>V268*K268</f>
        <v>0</v>
      </c>
      <c r="X268" s="165">
        <v>0.00547</v>
      </c>
      <c r="Y268" s="165">
        <f>X268*K268</f>
        <v>0.00547</v>
      </c>
      <c r="Z268" s="165">
        <v>0</v>
      </c>
      <c r="AA268" s="166">
        <f>Z268*K268</f>
        <v>0</v>
      </c>
      <c r="AR268" s="17" t="s">
        <v>155</v>
      </c>
      <c r="AT268" s="17" t="s">
        <v>151</v>
      </c>
      <c r="AU268" s="17" t="s">
        <v>111</v>
      </c>
      <c r="AY268" s="17" t="s">
        <v>150</v>
      </c>
      <c r="BE268" s="105">
        <f>IF(U268="základní",N268,0)</f>
        <v>0</v>
      </c>
      <c r="BF268" s="105">
        <f>IF(U268="snížená",N268,0)</f>
        <v>0</v>
      </c>
      <c r="BG268" s="105">
        <f>IF(U268="zákl. přenesená",N268,0)</f>
        <v>0</v>
      </c>
      <c r="BH268" s="105">
        <f>IF(U268="sníž. přenesená",N268,0)</f>
        <v>0</v>
      </c>
      <c r="BI268" s="105">
        <f>IF(U268="nulová",N268,0)</f>
        <v>0</v>
      </c>
      <c r="BJ268" s="17" t="s">
        <v>89</v>
      </c>
      <c r="BK268" s="105">
        <f>ROUND(L268*K268,2)</f>
        <v>0</v>
      </c>
      <c r="BL268" s="17" t="s">
        <v>155</v>
      </c>
      <c r="BM268" s="17" t="s">
        <v>746</v>
      </c>
    </row>
    <row r="269" spans="2:47" s="1" customFormat="1" ht="22.5" customHeight="1">
      <c r="B269" s="34"/>
      <c r="C269" s="35"/>
      <c r="D269" s="35"/>
      <c r="E269" s="35"/>
      <c r="F269" s="240" t="s">
        <v>747</v>
      </c>
      <c r="G269" s="241"/>
      <c r="H269" s="241"/>
      <c r="I269" s="241"/>
      <c r="J269" s="35"/>
      <c r="K269" s="35"/>
      <c r="L269" s="35"/>
      <c r="M269" s="35"/>
      <c r="N269" s="35"/>
      <c r="O269" s="35"/>
      <c r="P269" s="35"/>
      <c r="Q269" s="35"/>
      <c r="R269" s="36"/>
      <c r="T269" s="171"/>
      <c r="U269" s="35"/>
      <c r="V269" s="35"/>
      <c r="W269" s="35"/>
      <c r="X269" s="35"/>
      <c r="Y269" s="35"/>
      <c r="Z269" s="35"/>
      <c r="AA269" s="73"/>
      <c r="AT269" s="17" t="s">
        <v>329</v>
      </c>
      <c r="AU269" s="17" t="s">
        <v>111</v>
      </c>
    </row>
    <row r="270" spans="2:65" s="1" customFormat="1" ht="31.5" customHeight="1">
      <c r="B270" s="131"/>
      <c r="C270" s="160" t="s">
        <v>748</v>
      </c>
      <c r="D270" s="160" t="s">
        <v>151</v>
      </c>
      <c r="E270" s="161" t="s">
        <v>749</v>
      </c>
      <c r="F270" s="242" t="s">
        <v>750</v>
      </c>
      <c r="G270" s="242"/>
      <c r="H270" s="242"/>
      <c r="I270" s="242"/>
      <c r="J270" s="162" t="s">
        <v>200</v>
      </c>
      <c r="K270" s="163">
        <v>2</v>
      </c>
      <c r="L270" s="224">
        <v>0</v>
      </c>
      <c r="M270" s="224"/>
      <c r="N270" s="243">
        <f>ROUND(L270*K270,2)</f>
        <v>0</v>
      </c>
      <c r="O270" s="243"/>
      <c r="P270" s="243"/>
      <c r="Q270" s="243"/>
      <c r="R270" s="134"/>
      <c r="T270" s="164" t="s">
        <v>5</v>
      </c>
      <c r="U270" s="43" t="s">
        <v>46</v>
      </c>
      <c r="V270" s="35"/>
      <c r="W270" s="165">
        <f>V270*K270</f>
        <v>0</v>
      </c>
      <c r="X270" s="165">
        <v>0.00752</v>
      </c>
      <c r="Y270" s="165">
        <f>X270*K270</f>
        <v>0.01504</v>
      </c>
      <c r="Z270" s="165">
        <v>0</v>
      </c>
      <c r="AA270" s="166">
        <f>Z270*K270</f>
        <v>0</v>
      </c>
      <c r="AR270" s="17" t="s">
        <v>155</v>
      </c>
      <c r="AT270" s="17" t="s">
        <v>151</v>
      </c>
      <c r="AU270" s="17" t="s">
        <v>111</v>
      </c>
      <c r="AY270" s="17" t="s">
        <v>150</v>
      </c>
      <c r="BE270" s="105">
        <f>IF(U270="základní",N270,0)</f>
        <v>0</v>
      </c>
      <c r="BF270" s="105">
        <f>IF(U270="snížená",N270,0)</f>
        <v>0</v>
      </c>
      <c r="BG270" s="105">
        <f>IF(U270="zákl. přenesená",N270,0)</f>
        <v>0</v>
      </c>
      <c r="BH270" s="105">
        <f>IF(U270="sníž. přenesená",N270,0)</f>
        <v>0</v>
      </c>
      <c r="BI270" s="105">
        <f>IF(U270="nulová",N270,0)</f>
        <v>0</v>
      </c>
      <c r="BJ270" s="17" t="s">
        <v>89</v>
      </c>
      <c r="BK270" s="105">
        <f>ROUND(L270*K270,2)</f>
        <v>0</v>
      </c>
      <c r="BL270" s="17" t="s">
        <v>155</v>
      </c>
      <c r="BM270" s="17" t="s">
        <v>751</v>
      </c>
    </row>
    <row r="271" spans="2:47" s="1" customFormat="1" ht="22.5" customHeight="1">
      <c r="B271" s="34"/>
      <c r="C271" s="35"/>
      <c r="D271" s="35"/>
      <c r="E271" s="35"/>
      <c r="F271" s="240" t="s">
        <v>752</v>
      </c>
      <c r="G271" s="241"/>
      <c r="H271" s="241"/>
      <c r="I271" s="241"/>
      <c r="J271" s="35"/>
      <c r="K271" s="35"/>
      <c r="L271" s="35"/>
      <c r="M271" s="35"/>
      <c r="N271" s="35"/>
      <c r="O271" s="35"/>
      <c r="P271" s="35"/>
      <c r="Q271" s="35"/>
      <c r="R271" s="36"/>
      <c r="T271" s="171"/>
      <c r="U271" s="35"/>
      <c r="V271" s="35"/>
      <c r="W271" s="35"/>
      <c r="X271" s="35"/>
      <c r="Y271" s="35"/>
      <c r="Z271" s="35"/>
      <c r="AA271" s="73"/>
      <c r="AT271" s="17" t="s">
        <v>329</v>
      </c>
      <c r="AU271" s="17" t="s">
        <v>111</v>
      </c>
    </row>
    <row r="272" spans="2:65" s="1" customFormat="1" ht="44.25" customHeight="1">
      <c r="B272" s="131"/>
      <c r="C272" s="160" t="s">
        <v>753</v>
      </c>
      <c r="D272" s="160" t="s">
        <v>151</v>
      </c>
      <c r="E272" s="161" t="s">
        <v>754</v>
      </c>
      <c r="F272" s="242" t="s">
        <v>755</v>
      </c>
      <c r="G272" s="242"/>
      <c r="H272" s="242"/>
      <c r="I272" s="242"/>
      <c r="J272" s="162" t="s">
        <v>154</v>
      </c>
      <c r="K272" s="163">
        <v>1</v>
      </c>
      <c r="L272" s="224">
        <v>0</v>
      </c>
      <c r="M272" s="224"/>
      <c r="N272" s="243">
        <f>ROUND(L272*K272,2)</f>
        <v>0</v>
      </c>
      <c r="O272" s="243"/>
      <c r="P272" s="243"/>
      <c r="Q272" s="243"/>
      <c r="R272" s="134"/>
      <c r="T272" s="164" t="s">
        <v>5</v>
      </c>
      <c r="U272" s="43" t="s">
        <v>46</v>
      </c>
      <c r="V272" s="35"/>
      <c r="W272" s="165">
        <f>V272*K272</f>
        <v>0</v>
      </c>
      <c r="X272" s="165">
        <v>0.00068</v>
      </c>
      <c r="Y272" s="165">
        <f>X272*K272</f>
        <v>0.00068</v>
      </c>
      <c r="Z272" s="165">
        <v>0</v>
      </c>
      <c r="AA272" s="166">
        <f>Z272*K272</f>
        <v>0</v>
      </c>
      <c r="AR272" s="17" t="s">
        <v>155</v>
      </c>
      <c r="AT272" s="17" t="s">
        <v>151</v>
      </c>
      <c r="AU272" s="17" t="s">
        <v>111</v>
      </c>
      <c r="AY272" s="17" t="s">
        <v>150</v>
      </c>
      <c r="BE272" s="105">
        <f>IF(U272="základní",N272,0)</f>
        <v>0</v>
      </c>
      <c r="BF272" s="105">
        <f>IF(U272="snížená",N272,0)</f>
        <v>0</v>
      </c>
      <c r="BG272" s="105">
        <f>IF(U272="zákl. přenesená",N272,0)</f>
        <v>0</v>
      </c>
      <c r="BH272" s="105">
        <f>IF(U272="sníž. přenesená",N272,0)</f>
        <v>0</v>
      </c>
      <c r="BI272" s="105">
        <f>IF(U272="nulová",N272,0)</f>
        <v>0</v>
      </c>
      <c r="BJ272" s="17" t="s">
        <v>89</v>
      </c>
      <c r="BK272" s="105">
        <f>ROUND(L272*K272,2)</f>
        <v>0</v>
      </c>
      <c r="BL272" s="17" t="s">
        <v>155</v>
      </c>
      <c r="BM272" s="17" t="s">
        <v>756</v>
      </c>
    </row>
    <row r="273" spans="2:47" s="1" customFormat="1" ht="22.5" customHeight="1">
      <c r="B273" s="34"/>
      <c r="C273" s="35"/>
      <c r="D273" s="35"/>
      <c r="E273" s="35"/>
      <c r="F273" s="240" t="s">
        <v>757</v>
      </c>
      <c r="G273" s="241"/>
      <c r="H273" s="241"/>
      <c r="I273" s="241"/>
      <c r="J273" s="35"/>
      <c r="K273" s="35"/>
      <c r="L273" s="35"/>
      <c r="M273" s="35"/>
      <c r="N273" s="35"/>
      <c r="O273" s="35"/>
      <c r="P273" s="35"/>
      <c r="Q273" s="35"/>
      <c r="R273" s="36"/>
      <c r="T273" s="171"/>
      <c r="U273" s="35"/>
      <c r="V273" s="35"/>
      <c r="W273" s="35"/>
      <c r="X273" s="35"/>
      <c r="Y273" s="35"/>
      <c r="Z273" s="35"/>
      <c r="AA273" s="73"/>
      <c r="AT273" s="17" t="s">
        <v>329</v>
      </c>
      <c r="AU273" s="17" t="s">
        <v>111</v>
      </c>
    </row>
    <row r="274" spans="2:65" s="1" customFormat="1" ht="44.25" customHeight="1">
      <c r="B274" s="131"/>
      <c r="C274" s="160" t="s">
        <v>758</v>
      </c>
      <c r="D274" s="160" t="s">
        <v>151</v>
      </c>
      <c r="E274" s="161" t="s">
        <v>759</v>
      </c>
      <c r="F274" s="242" t="s">
        <v>760</v>
      </c>
      <c r="G274" s="242"/>
      <c r="H274" s="242"/>
      <c r="I274" s="242"/>
      <c r="J274" s="162" t="s">
        <v>154</v>
      </c>
      <c r="K274" s="163">
        <v>2</v>
      </c>
      <c r="L274" s="224">
        <v>0</v>
      </c>
      <c r="M274" s="224"/>
      <c r="N274" s="243">
        <f>ROUND(L274*K274,2)</f>
        <v>0</v>
      </c>
      <c r="O274" s="243"/>
      <c r="P274" s="243"/>
      <c r="Q274" s="243"/>
      <c r="R274" s="134"/>
      <c r="T274" s="164" t="s">
        <v>5</v>
      </c>
      <c r="U274" s="43" t="s">
        <v>46</v>
      </c>
      <c r="V274" s="35"/>
      <c r="W274" s="165">
        <f>V274*K274</f>
        <v>0</v>
      </c>
      <c r="X274" s="165">
        <v>0.00068</v>
      </c>
      <c r="Y274" s="165">
        <f>X274*K274</f>
        <v>0.00136</v>
      </c>
      <c r="Z274" s="165">
        <v>0</v>
      </c>
      <c r="AA274" s="166">
        <f>Z274*K274</f>
        <v>0</v>
      </c>
      <c r="AR274" s="17" t="s">
        <v>155</v>
      </c>
      <c r="AT274" s="17" t="s">
        <v>151</v>
      </c>
      <c r="AU274" s="17" t="s">
        <v>111</v>
      </c>
      <c r="AY274" s="17" t="s">
        <v>150</v>
      </c>
      <c r="BE274" s="105">
        <f>IF(U274="základní",N274,0)</f>
        <v>0</v>
      </c>
      <c r="BF274" s="105">
        <f>IF(U274="snížená",N274,0)</f>
        <v>0</v>
      </c>
      <c r="BG274" s="105">
        <f>IF(U274="zákl. přenesená",N274,0)</f>
        <v>0</v>
      </c>
      <c r="BH274" s="105">
        <f>IF(U274="sníž. přenesená",N274,0)</f>
        <v>0</v>
      </c>
      <c r="BI274" s="105">
        <f>IF(U274="nulová",N274,0)</f>
        <v>0</v>
      </c>
      <c r="BJ274" s="17" t="s">
        <v>89</v>
      </c>
      <c r="BK274" s="105">
        <f>ROUND(L274*K274,2)</f>
        <v>0</v>
      </c>
      <c r="BL274" s="17" t="s">
        <v>155</v>
      </c>
      <c r="BM274" s="17" t="s">
        <v>761</v>
      </c>
    </row>
    <row r="275" spans="2:47" s="1" customFormat="1" ht="22.5" customHeight="1">
      <c r="B275" s="34"/>
      <c r="C275" s="35"/>
      <c r="D275" s="35"/>
      <c r="E275" s="35"/>
      <c r="F275" s="240" t="s">
        <v>762</v>
      </c>
      <c r="G275" s="241"/>
      <c r="H275" s="241"/>
      <c r="I275" s="241"/>
      <c r="J275" s="35"/>
      <c r="K275" s="35"/>
      <c r="L275" s="35"/>
      <c r="M275" s="35"/>
      <c r="N275" s="35"/>
      <c r="O275" s="35"/>
      <c r="P275" s="35"/>
      <c r="Q275" s="35"/>
      <c r="R275" s="36"/>
      <c r="T275" s="171"/>
      <c r="U275" s="35"/>
      <c r="V275" s="35"/>
      <c r="W275" s="35"/>
      <c r="X275" s="35"/>
      <c r="Y275" s="35"/>
      <c r="Z275" s="35"/>
      <c r="AA275" s="73"/>
      <c r="AT275" s="17" t="s">
        <v>329</v>
      </c>
      <c r="AU275" s="17" t="s">
        <v>111</v>
      </c>
    </row>
    <row r="276" spans="2:65" s="1" customFormat="1" ht="31.5" customHeight="1">
      <c r="B276" s="131"/>
      <c r="C276" s="160" t="s">
        <v>763</v>
      </c>
      <c r="D276" s="160" t="s">
        <v>151</v>
      </c>
      <c r="E276" s="161" t="s">
        <v>764</v>
      </c>
      <c r="F276" s="242" t="s">
        <v>765</v>
      </c>
      <c r="G276" s="242"/>
      <c r="H276" s="242"/>
      <c r="I276" s="242"/>
      <c r="J276" s="162" t="s">
        <v>154</v>
      </c>
      <c r="K276" s="163">
        <v>2</v>
      </c>
      <c r="L276" s="224">
        <v>0</v>
      </c>
      <c r="M276" s="224"/>
      <c r="N276" s="243">
        <f>ROUND(L276*K276,2)</f>
        <v>0</v>
      </c>
      <c r="O276" s="243"/>
      <c r="P276" s="243"/>
      <c r="Q276" s="243"/>
      <c r="R276" s="134"/>
      <c r="T276" s="164" t="s">
        <v>5</v>
      </c>
      <c r="U276" s="43" t="s">
        <v>46</v>
      </c>
      <c r="V276" s="35"/>
      <c r="W276" s="165">
        <f>V276*K276</f>
        <v>0</v>
      </c>
      <c r="X276" s="165">
        <v>0.00068</v>
      </c>
      <c r="Y276" s="165">
        <f>X276*K276</f>
        <v>0.00136</v>
      </c>
      <c r="Z276" s="165">
        <v>0</v>
      </c>
      <c r="AA276" s="166">
        <f>Z276*K276</f>
        <v>0</v>
      </c>
      <c r="AR276" s="17" t="s">
        <v>155</v>
      </c>
      <c r="AT276" s="17" t="s">
        <v>151</v>
      </c>
      <c r="AU276" s="17" t="s">
        <v>111</v>
      </c>
      <c r="AY276" s="17" t="s">
        <v>150</v>
      </c>
      <c r="BE276" s="105">
        <f>IF(U276="základní",N276,0)</f>
        <v>0</v>
      </c>
      <c r="BF276" s="105">
        <f>IF(U276="snížená",N276,0)</f>
        <v>0</v>
      </c>
      <c r="BG276" s="105">
        <f>IF(U276="zákl. přenesená",N276,0)</f>
        <v>0</v>
      </c>
      <c r="BH276" s="105">
        <f>IF(U276="sníž. přenesená",N276,0)</f>
        <v>0</v>
      </c>
      <c r="BI276" s="105">
        <f>IF(U276="nulová",N276,0)</f>
        <v>0</v>
      </c>
      <c r="BJ276" s="17" t="s">
        <v>89</v>
      </c>
      <c r="BK276" s="105">
        <f>ROUND(L276*K276,2)</f>
        <v>0</v>
      </c>
      <c r="BL276" s="17" t="s">
        <v>155</v>
      </c>
      <c r="BM276" s="17" t="s">
        <v>766</v>
      </c>
    </row>
    <row r="277" spans="2:47" s="1" customFormat="1" ht="22.5" customHeight="1">
      <c r="B277" s="34"/>
      <c r="C277" s="35"/>
      <c r="D277" s="35"/>
      <c r="E277" s="35"/>
      <c r="F277" s="240" t="s">
        <v>767</v>
      </c>
      <c r="G277" s="241"/>
      <c r="H277" s="241"/>
      <c r="I277" s="241"/>
      <c r="J277" s="35"/>
      <c r="K277" s="35"/>
      <c r="L277" s="35"/>
      <c r="M277" s="35"/>
      <c r="N277" s="35"/>
      <c r="O277" s="35"/>
      <c r="P277" s="35"/>
      <c r="Q277" s="35"/>
      <c r="R277" s="36"/>
      <c r="T277" s="171"/>
      <c r="U277" s="35"/>
      <c r="V277" s="35"/>
      <c r="W277" s="35"/>
      <c r="X277" s="35"/>
      <c r="Y277" s="35"/>
      <c r="Z277" s="35"/>
      <c r="AA277" s="73"/>
      <c r="AT277" s="17" t="s">
        <v>329</v>
      </c>
      <c r="AU277" s="17" t="s">
        <v>111</v>
      </c>
    </row>
    <row r="278" spans="2:65" s="1" customFormat="1" ht="57" customHeight="1">
      <c r="B278" s="131"/>
      <c r="C278" s="160" t="s">
        <v>768</v>
      </c>
      <c r="D278" s="160" t="s">
        <v>151</v>
      </c>
      <c r="E278" s="161" t="s">
        <v>769</v>
      </c>
      <c r="F278" s="242" t="s">
        <v>770</v>
      </c>
      <c r="G278" s="242"/>
      <c r="H278" s="242"/>
      <c r="I278" s="242"/>
      <c r="J278" s="162" t="s">
        <v>200</v>
      </c>
      <c r="K278" s="163">
        <v>1</v>
      </c>
      <c r="L278" s="224">
        <v>0</v>
      </c>
      <c r="M278" s="224"/>
      <c r="N278" s="243">
        <f>ROUND(L278*K278,2)</f>
        <v>0</v>
      </c>
      <c r="O278" s="243"/>
      <c r="P278" s="243"/>
      <c r="Q278" s="243"/>
      <c r="R278" s="134"/>
      <c r="T278" s="164" t="s">
        <v>5</v>
      </c>
      <c r="U278" s="43" t="s">
        <v>46</v>
      </c>
      <c r="V278" s="35"/>
      <c r="W278" s="165">
        <f>V278*K278</f>
        <v>0</v>
      </c>
      <c r="X278" s="165">
        <v>0.05511</v>
      </c>
      <c r="Y278" s="165">
        <f>X278*K278</f>
        <v>0.05511</v>
      </c>
      <c r="Z278" s="165">
        <v>0</v>
      </c>
      <c r="AA278" s="166">
        <f>Z278*K278</f>
        <v>0</v>
      </c>
      <c r="AR278" s="17" t="s">
        <v>155</v>
      </c>
      <c r="AT278" s="17" t="s">
        <v>151</v>
      </c>
      <c r="AU278" s="17" t="s">
        <v>111</v>
      </c>
      <c r="AY278" s="17" t="s">
        <v>150</v>
      </c>
      <c r="BE278" s="105">
        <f>IF(U278="základní",N278,0)</f>
        <v>0</v>
      </c>
      <c r="BF278" s="105">
        <f>IF(U278="snížená",N278,0)</f>
        <v>0</v>
      </c>
      <c r="BG278" s="105">
        <f>IF(U278="zákl. přenesená",N278,0)</f>
        <v>0</v>
      </c>
      <c r="BH278" s="105">
        <f>IF(U278="sníž. přenesená",N278,0)</f>
        <v>0</v>
      </c>
      <c r="BI278" s="105">
        <f>IF(U278="nulová",N278,0)</f>
        <v>0</v>
      </c>
      <c r="BJ278" s="17" t="s">
        <v>89</v>
      </c>
      <c r="BK278" s="105">
        <f>ROUND(L278*K278,2)</f>
        <v>0</v>
      </c>
      <c r="BL278" s="17" t="s">
        <v>155</v>
      </c>
      <c r="BM278" s="17" t="s">
        <v>771</v>
      </c>
    </row>
    <row r="279" spans="2:65" s="1" customFormat="1" ht="31.5" customHeight="1">
      <c r="B279" s="131"/>
      <c r="C279" s="160" t="s">
        <v>772</v>
      </c>
      <c r="D279" s="160" t="s">
        <v>151</v>
      </c>
      <c r="E279" s="161" t="s">
        <v>773</v>
      </c>
      <c r="F279" s="242" t="s">
        <v>774</v>
      </c>
      <c r="G279" s="242"/>
      <c r="H279" s="242"/>
      <c r="I279" s="242"/>
      <c r="J279" s="162" t="s">
        <v>200</v>
      </c>
      <c r="K279" s="163">
        <v>1</v>
      </c>
      <c r="L279" s="224">
        <v>0</v>
      </c>
      <c r="M279" s="224"/>
      <c r="N279" s="243">
        <f>ROUND(L279*K279,2)</f>
        <v>0</v>
      </c>
      <c r="O279" s="243"/>
      <c r="P279" s="243"/>
      <c r="Q279" s="243"/>
      <c r="R279" s="134"/>
      <c r="T279" s="164" t="s">
        <v>5</v>
      </c>
      <c r="U279" s="43" t="s">
        <v>46</v>
      </c>
      <c r="V279" s="35"/>
      <c r="W279" s="165">
        <f>V279*K279</f>
        <v>0</v>
      </c>
      <c r="X279" s="165">
        <v>0.005</v>
      </c>
      <c r="Y279" s="165">
        <f>X279*K279</f>
        <v>0.005</v>
      </c>
      <c r="Z279" s="165">
        <v>0</v>
      </c>
      <c r="AA279" s="166">
        <f>Z279*K279</f>
        <v>0</v>
      </c>
      <c r="AR279" s="17" t="s">
        <v>155</v>
      </c>
      <c r="AT279" s="17" t="s">
        <v>151</v>
      </c>
      <c r="AU279" s="17" t="s">
        <v>111</v>
      </c>
      <c r="AY279" s="17" t="s">
        <v>150</v>
      </c>
      <c r="BE279" s="105">
        <f>IF(U279="základní",N279,0)</f>
        <v>0</v>
      </c>
      <c r="BF279" s="105">
        <f>IF(U279="snížená",N279,0)</f>
        <v>0</v>
      </c>
      <c r="BG279" s="105">
        <f>IF(U279="zákl. přenesená",N279,0)</f>
        <v>0</v>
      </c>
      <c r="BH279" s="105">
        <f>IF(U279="sníž. přenesená",N279,0)</f>
        <v>0</v>
      </c>
      <c r="BI279" s="105">
        <f>IF(U279="nulová",N279,0)</f>
        <v>0</v>
      </c>
      <c r="BJ279" s="17" t="s">
        <v>89</v>
      </c>
      <c r="BK279" s="105">
        <f>ROUND(L279*K279,2)</f>
        <v>0</v>
      </c>
      <c r="BL279" s="17" t="s">
        <v>155</v>
      </c>
      <c r="BM279" s="17" t="s">
        <v>775</v>
      </c>
    </row>
    <row r="280" spans="2:65" s="1" customFormat="1" ht="22.5" customHeight="1">
      <c r="B280" s="131"/>
      <c r="C280" s="160" t="s">
        <v>776</v>
      </c>
      <c r="D280" s="160" t="s">
        <v>151</v>
      </c>
      <c r="E280" s="161" t="s">
        <v>777</v>
      </c>
      <c r="F280" s="242" t="s">
        <v>778</v>
      </c>
      <c r="G280" s="242"/>
      <c r="H280" s="242"/>
      <c r="I280" s="242"/>
      <c r="J280" s="162" t="s">
        <v>154</v>
      </c>
      <c r="K280" s="163">
        <v>1</v>
      </c>
      <c r="L280" s="224">
        <v>0</v>
      </c>
      <c r="M280" s="224"/>
      <c r="N280" s="243">
        <f>ROUND(L280*K280,2)</f>
        <v>0</v>
      </c>
      <c r="O280" s="243"/>
      <c r="P280" s="243"/>
      <c r="Q280" s="243"/>
      <c r="R280" s="134"/>
      <c r="T280" s="164" t="s">
        <v>5</v>
      </c>
      <c r="U280" s="43" t="s">
        <v>46</v>
      </c>
      <c r="V280" s="35"/>
      <c r="W280" s="165">
        <f>V280*K280</f>
        <v>0</v>
      </c>
      <c r="X280" s="165">
        <v>7E-05</v>
      </c>
      <c r="Y280" s="165">
        <f>X280*K280</f>
        <v>7E-05</v>
      </c>
      <c r="Z280" s="165">
        <v>0.0045</v>
      </c>
      <c r="AA280" s="166">
        <f>Z280*K280</f>
        <v>0.0045</v>
      </c>
      <c r="AR280" s="17" t="s">
        <v>155</v>
      </c>
      <c r="AT280" s="17" t="s">
        <v>151</v>
      </c>
      <c r="AU280" s="17" t="s">
        <v>111</v>
      </c>
      <c r="AY280" s="17" t="s">
        <v>150</v>
      </c>
      <c r="BE280" s="105">
        <f>IF(U280="základní",N280,0)</f>
        <v>0</v>
      </c>
      <c r="BF280" s="105">
        <f>IF(U280="snížená",N280,0)</f>
        <v>0</v>
      </c>
      <c r="BG280" s="105">
        <f>IF(U280="zákl. přenesená",N280,0)</f>
        <v>0</v>
      </c>
      <c r="BH280" s="105">
        <f>IF(U280="sníž. přenesená",N280,0)</f>
        <v>0</v>
      </c>
      <c r="BI280" s="105">
        <f>IF(U280="nulová",N280,0)</f>
        <v>0</v>
      </c>
      <c r="BJ280" s="17" t="s">
        <v>89</v>
      </c>
      <c r="BK280" s="105">
        <f>ROUND(L280*K280,2)</f>
        <v>0</v>
      </c>
      <c r="BL280" s="17" t="s">
        <v>155</v>
      </c>
      <c r="BM280" s="17" t="s">
        <v>779</v>
      </c>
    </row>
    <row r="281" spans="2:47" s="1" customFormat="1" ht="22.5" customHeight="1">
      <c r="B281" s="34"/>
      <c r="C281" s="35"/>
      <c r="D281" s="35"/>
      <c r="E281" s="35"/>
      <c r="F281" s="240" t="s">
        <v>780</v>
      </c>
      <c r="G281" s="241"/>
      <c r="H281" s="241"/>
      <c r="I281" s="241"/>
      <c r="J281" s="35"/>
      <c r="K281" s="35"/>
      <c r="L281" s="35"/>
      <c r="M281" s="35"/>
      <c r="N281" s="35"/>
      <c r="O281" s="35"/>
      <c r="P281" s="35"/>
      <c r="Q281" s="35"/>
      <c r="R281" s="36"/>
      <c r="T281" s="171"/>
      <c r="U281" s="35"/>
      <c r="V281" s="35"/>
      <c r="W281" s="35"/>
      <c r="X281" s="35"/>
      <c r="Y281" s="35"/>
      <c r="Z281" s="35"/>
      <c r="AA281" s="73"/>
      <c r="AT281" s="17" t="s">
        <v>329</v>
      </c>
      <c r="AU281" s="17" t="s">
        <v>111</v>
      </c>
    </row>
    <row r="282" spans="2:65" s="1" customFormat="1" ht="22.5" customHeight="1">
      <c r="B282" s="131"/>
      <c r="C282" s="160" t="s">
        <v>781</v>
      </c>
      <c r="D282" s="160" t="s">
        <v>151</v>
      </c>
      <c r="E282" s="161" t="s">
        <v>782</v>
      </c>
      <c r="F282" s="242" t="s">
        <v>783</v>
      </c>
      <c r="G282" s="242"/>
      <c r="H282" s="242"/>
      <c r="I282" s="242"/>
      <c r="J282" s="162" t="s">
        <v>154</v>
      </c>
      <c r="K282" s="163">
        <v>2</v>
      </c>
      <c r="L282" s="224">
        <v>0</v>
      </c>
      <c r="M282" s="224"/>
      <c r="N282" s="243">
        <f>ROUND(L282*K282,2)</f>
        <v>0</v>
      </c>
      <c r="O282" s="243"/>
      <c r="P282" s="243"/>
      <c r="Q282" s="243"/>
      <c r="R282" s="134"/>
      <c r="T282" s="164" t="s">
        <v>5</v>
      </c>
      <c r="U282" s="43" t="s">
        <v>46</v>
      </c>
      <c r="V282" s="35"/>
      <c r="W282" s="165">
        <f>V282*K282</f>
        <v>0</v>
      </c>
      <c r="X282" s="165">
        <v>7E-05</v>
      </c>
      <c r="Y282" s="165">
        <f>X282*K282</f>
        <v>0.00014</v>
      </c>
      <c r="Z282" s="165">
        <v>0.021</v>
      </c>
      <c r="AA282" s="166">
        <f>Z282*K282</f>
        <v>0.042</v>
      </c>
      <c r="AR282" s="17" t="s">
        <v>155</v>
      </c>
      <c r="AT282" s="17" t="s">
        <v>151</v>
      </c>
      <c r="AU282" s="17" t="s">
        <v>111</v>
      </c>
      <c r="AY282" s="17" t="s">
        <v>150</v>
      </c>
      <c r="BE282" s="105">
        <f>IF(U282="základní",N282,0)</f>
        <v>0</v>
      </c>
      <c r="BF282" s="105">
        <f>IF(U282="snížená",N282,0)</f>
        <v>0</v>
      </c>
      <c r="BG282" s="105">
        <f>IF(U282="zákl. přenesená",N282,0)</f>
        <v>0</v>
      </c>
      <c r="BH282" s="105">
        <f>IF(U282="sníž. přenesená",N282,0)</f>
        <v>0</v>
      </c>
      <c r="BI282" s="105">
        <f>IF(U282="nulová",N282,0)</f>
        <v>0</v>
      </c>
      <c r="BJ282" s="17" t="s">
        <v>89</v>
      </c>
      <c r="BK282" s="105">
        <f>ROUND(L282*K282,2)</f>
        <v>0</v>
      </c>
      <c r="BL282" s="17" t="s">
        <v>155</v>
      </c>
      <c r="BM282" s="17" t="s">
        <v>784</v>
      </c>
    </row>
    <row r="283" spans="2:65" s="1" customFormat="1" ht="22.5" customHeight="1">
      <c r="B283" s="131"/>
      <c r="C283" s="160" t="s">
        <v>785</v>
      </c>
      <c r="D283" s="160" t="s">
        <v>151</v>
      </c>
      <c r="E283" s="161" t="s">
        <v>786</v>
      </c>
      <c r="F283" s="242" t="s">
        <v>787</v>
      </c>
      <c r="G283" s="242"/>
      <c r="H283" s="242"/>
      <c r="I283" s="242"/>
      <c r="J283" s="162" t="s">
        <v>154</v>
      </c>
      <c r="K283" s="163">
        <v>2</v>
      </c>
      <c r="L283" s="224">
        <v>0</v>
      </c>
      <c r="M283" s="224"/>
      <c r="N283" s="243">
        <f>ROUND(L283*K283,2)</f>
        <v>0</v>
      </c>
      <c r="O283" s="243"/>
      <c r="P283" s="243"/>
      <c r="Q283" s="243"/>
      <c r="R283" s="134"/>
      <c r="T283" s="164" t="s">
        <v>5</v>
      </c>
      <c r="U283" s="43" t="s">
        <v>46</v>
      </c>
      <c r="V283" s="35"/>
      <c r="W283" s="165">
        <f>V283*K283</f>
        <v>0</v>
      </c>
      <c r="X283" s="165">
        <v>7E-05</v>
      </c>
      <c r="Y283" s="165">
        <f>X283*K283</f>
        <v>0.00014</v>
      </c>
      <c r="Z283" s="165">
        <v>0.024</v>
      </c>
      <c r="AA283" s="166">
        <f>Z283*K283</f>
        <v>0.048</v>
      </c>
      <c r="AR283" s="17" t="s">
        <v>155</v>
      </c>
      <c r="AT283" s="17" t="s">
        <v>151</v>
      </c>
      <c r="AU283" s="17" t="s">
        <v>111</v>
      </c>
      <c r="AY283" s="17" t="s">
        <v>150</v>
      </c>
      <c r="BE283" s="105">
        <f>IF(U283="základní",N283,0)</f>
        <v>0</v>
      </c>
      <c r="BF283" s="105">
        <f>IF(U283="snížená",N283,0)</f>
        <v>0</v>
      </c>
      <c r="BG283" s="105">
        <f>IF(U283="zákl. přenesená",N283,0)</f>
        <v>0</v>
      </c>
      <c r="BH283" s="105">
        <f>IF(U283="sníž. přenesená",N283,0)</f>
        <v>0</v>
      </c>
      <c r="BI283" s="105">
        <f>IF(U283="nulová",N283,0)</f>
        <v>0</v>
      </c>
      <c r="BJ283" s="17" t="s">
        <v>89</v>
      </c>
      <c r="BK283" s="105">
        <f>ROUND(L283*K283,2)</f>
        <v>0</v>
      </c>
      <c r="BL283" s="17" t="s">
        <v>155</v>
      </c>
      <c r="BM283" s="17" t="s">
        <v>788</v>
      </c>
    </row>
    <row r="284" spans="2:65" s="1" customFormat="1" ht="44.25" customHeight="1">
      <c r="B284" s="131"/>
      <c r="C284" s="160" t="s">
        <v>789</v>
      </c>
      <c r="D284" s="160" t="s">
        <v>151</v>
      </c>
      <c r="E284" s="161" t="s">
        <v>790</v>
      </c>
      <c r="F284" s="242" t="s">
        <v>791</v>
      </c>
      <c r="G284" s="242"/>
      <c r="H284" s="242"/>
      <c r="I284" s="242"/>
      <c r="J284" s="162" t="s">
        <v>200</v>
      </c>
      <c r="K284" s="163">
        <v>1</v>
      </c>
      <c r="L284" s="224">
        <v>0</v>
      </c>
      <c r="M284" s="224"/>
      <c r="N284" s="243">
        <f>ROUND(L284*K284,2)</f>
        <v>0</v>
      </c>
      <c r="O284" s="243"/>
      <c r="P284" s="243"/>
      <c r="Q284" s="243"/>
      <c r="R284" s="134"/>
      <c r="T284" s="164" t="s">
        <v>5</v>
      </c>
      <c r="U284" s="43" t="s">
        <v>46</v>
      </c>
      <c r="V284" s="35"/>
      <c r="W284" s="165">
        <f>V284*K284</f>
        <v>0</v>
      </c>
      <c r="X284" s="165">
        <v>0.00329</v>
      </c>
      <c r="Y284" s="165">
        <f>X284*K284</f>
        <v>0.00329</v>
      </c>
      <c r="Z284" s="165">
        <v>0</v>
      </c>
      <c r="AA284" s="166">
        <f>Z284*K284</f>
        <v>0</v>
      </c>
      <c r="AR284" s="17" t="s">
        <v>155</v>
      </c>
      <c r="AT284" s="17" t="s">
        <v>151</v>
      </c>
      <c r="AU284" s="17" t="s">
        <v>111</v>
      </c>
      <c r="AY284" s="17" t="s">
        <v>150</v>
      </c>
      <c r="BE284" s="105">
        <f>IF(U284="základní",N284,0)</f>
        <v>0</v>
      </c>
      <c r="BF284" s="105">
        <f>IF(U284="snížená",N284,0)</f>
        <v>0</v>
      </c>
      <c r="BG284" s="105">
        <f>IF(U284="zákl. přenesená",N284,0)</f>
        <v>0</v>
      </c>
      <c r="BH284" s="105">
        <f>IF(U284="sníž. přenesená",N284,0)</f>
        <v>0</v>
      </c>
      <c r="BI284" s="105">
        <f>IF(U284="nulová",N284,0)</f>
        <v>0</v>
      </c>
      <c r="BJ284" s="17" t="s">
        <v>89</v>
      </c>
      <c r="BK284" s="105">
        <f>ROUND(L284*K284,2)</f>
        <v>0</v>
      </c>
      <c r="BL284" s="17" t="s">
        <v>155</v>
      </c>
      <c r="BM284" s="17" t="s">
        <v>792</v>
      </c>
    </row>
    <row r="285" spans="2:47" s="1" customFormat="1" ht="22.5" customHeight="1">
      <c r="B285" s="34"/>
      <c r="C285" s="35"/>
      <c r="D285" s="35"/>
      <c r="E285" s="35"/>
      <c r="F285" s="240" t="s">
        <v>793</v>
      </c>
      <c r="G285" s="241"/>
      <c r="H285" s="241"/>
      <c r="I285" s="241"/>
      <c r="J285" s="35"/>
      <c r="K285" s="35"/>
      <c r="L285" s="35"/>
      <c r="M285" s="35"/>
      <c r="N285" s="35"/>
      <c r="O285" s="35"/>
      <c r="P285" s="35"/>
      <c r="Q285" s="35"/>
      <c r="R285" s="36"/>
      <c r="T285" s="171"/>
      <c r="U285" s="35"/>
      <c r="V285" s="35"/>
      <c r="W285" s="35"/>
      <c r="X285" s="35"/>
      <c r="Y285" s="35"/>
      <c r="Z285" s="35"/>
      <c r="AA285" s="73"/>
      <c r="AT285" s="17" t="s">
        <v>329</v>
      </c>
      <c r="AU285" s="17" t="s">
        <v>111</v>
      </c>
    </row>
    <row r="286" spans="2:65" s="1" customFormat="1" ht="57" customHeight="1">
      <c r="B286" s="131"/>
      <c r="C286" s="160" t="s">
        <v>794</v>
      </c>
      <c r="D286" s="160" t="s">
        <v>151</v>
      </c>
      <c r="E286" s="161" t="s">
        <v>795</v>
      </c>
      <c r="F286" s="242" t="s">
        <v>796</v>
      </c>
      <c r="G286" s="242"/>
      <c r="H286" s="242"/>
      <c r="I286" s="242"/>
      <c r="J286" s="162" t="s">
        <v>200</v>
      </c>
      <c r="K286" s="163">
        <v>1</v>
      </c>
      <c r="L286" s="224">
        <v>0</v>
      </c>
      <c r="M286" s="224"/>
      <c r="N286" s="243">
        <f>ROUND(L286*K286,2)</f>
        <v>0</v>
      </c>
      <c r="O286" s="243"/>
      <c r="P286" s="243"/>
      <c r="Q286" s="243"/>
      <c r="R286" s="134"/>
      <c r="T286" s="164" t="s">
        <v>5</v>
      </c>
      <c r="U286" s="43" t="s">
        <v>46</v>
      </c>
      <c r="V286" s="35"/>
      <c r="W286" s="165">
        <f>V286*K286</f>
        <v>0</v>
      </c>
      <c r="X286" s="165">
        <v>0.00329</v>
      </c>
      <c r="Y286" s="165">
        <f>X286*K286</f>
        <v>0.00329</v>
      </c>
      <c r="Z286" s="165">
        <v>0</v>
      </c>
      <c r="AA286" s="166">
        <f>Z286*K286</f>
        <v>0</v>
      </c>
      <c r="AR286" s="17" t="s">
        <v>155</v>
      </c>
      <c r="AT286" s="17" t="s">
        <v>151</v>
      </c>
      <c r="AU286" s="17" t="s">
        <v>111</v>
      </c>
      <c r="AY286" s="17" t="s">
        <v>150</v>
      </c>
      <c r="BE286" s="105">
        <f>IF(U286="základní",N286,0)</f>
        <v>0</v>
      </c>
      <c r="BF286" s="105">
        <f>IF(U286="snížená",N286,0)</f>
        <v>0</v>
      </c>
      <c r="BG286" s="105">
        <f>IF(U286="zákl. přenesená",N286,0)</f>
        <v>0</v>
      </c>
      <c r="BH286" s="105">
        <f>IF(U286="sníž. přenesená",N286,0)</f>
        <v>0</v>
      </c>
      <c r="BI286" s="105">
        <f>IF(U286="nulová",N286,0)</f>
        <v>0</v>
      </c>
      <c r="BJ286" s="17" t="s">
        <v>89</v>
      </c>
      <c r="BK286" s="105">
        <f>ROUND(L286*K286,2)</f>
        <v>0</v>
      </c>
      <c r="BL286" s="17" t="s">
        <v>155</v>
      </c>
      <c r="BM286" s="17" t="s">
        <v>797</v>
      </c>
    </row>
    <row r="287" spans="2:47" s="1" customFormat="1" ht="22.5" customHeight="1">
      <c r="B287" s="34"/>
      <c r="C287" s="35"/>
      <c r="D287" s="35"/>
      <c r="E287" s="35"/>
      <c r="F287" s="240" t="s">
        <v>798</v>
      </c>
      <c r="G287" s="241"/>
      <c r="H287" s="241"/>
      <c r="I287" s="241"/>
      <c r="J287" s="35"/>
      <c r="K287" s="35"/>
      <c r="L287" s="35"/>
      <c r="M287" s="35"/>
      <c r="N287" s="35"/>
      <c r="O287" s="35"/>
      <c r="P287" s="35"/>
      <c r="Q287" s="35"/>
      <c r="R287" s="36"/>
      <c r="T287" s="171"/>
      <c r="U287" s="35"/>
      <c r="V287" s="35"/>
      <c r="W287" s="35"/>
      <c r="X287" s="35"/>
      <c r="Y287" s="35"/>
      <c r="Z287" s="35"/>
      <c r="AA287" s="73"/>
      <c r="AT287" s="17" t="s">
        <v>329</v>
      </c>
      <c r="AU287" s="17" t="s">
        <v>111</v>
      </c>
    </row>
    <row r="288" spans="2:65" s="1" customFormat="1" ht="44.25" customHeight="1">
      <c r="B288" s="131"/>
      <c r="C288" s="160" t="s">
        <v>799</v>
      </c>
      <c r="D288" s="160" t="s">
        <v>151</v>
      </c>
      <c r="E288" s="161" t="s">
        <v>800</v>
      </c>
      <c r="F288" s="242" t="s">
        <v>801</v>
      </c>
      <c r="G288" s="242"/>
      <c r="H288" s="242"/>
      <c r="I288" s="242"/>
      <c r="J288" s="162" t="s">
        <v>200</v>
      </c>
      <c r="K288" s="163">
        <v>1</v>
      </c>
      <c r="L288" s="224">
        <v>0</v>
      </c>
      <c r="M288" s="224"/>
      <c r="N288" s="243">
        <f>ROUND(L288*K288,2)</f>
        <v>0</v>
      </c>
      <c r="O288" s="243"/>
      <c r="P288" s="243"/>
      <c r="Q288" s="243"/>
      <c r="R288" s="134"/>
      <c r="T288" s="164" t="s">
        <v>5</v>
      </c>
      <c r="U288" s="43" t="s">
        <v>46</v>
      </c>
      <c r="V288" s="35"/>
      <c r="W288" s="165">
        <f>V288*K288</f>
        <v>0</v>
      </c>
      <c r="X288" s="165">
        <v>0.00329</v>
      </c>
      <c r="Y288" s="165">
        <f>X288*K288</f>
        <v>0.00329</v>
      </c>
      <c r="Z288" s="165">
        <v>0</v>
      </c>
      <c r="AA288" s="166">
        <f>Z288*K288</f>
        <v>0</v>
      </c>
      <c r="AR288" s="17" t="s">
        <v>155</v>
      </c>
      <c r="AT288" s="17" t="s">
        <v>151</v>
      </c>
      <c r="AU288" s="17" t="s">
        <v>111</v>
      </c>
      <c r="AY288" s="17" t="s">
        <v>150</v>
      </c>
      <c r="BE288" s="105">
        <f>IF(U288="základní",N288,0)</f>
        <v>0</v>
      </c>
      <c r="BF288" s="105">
        <f>IF(U288="snížená",N288,0)</f>
        <v>0</v>
      </c>
      <c r="BG288" s="105">
        <f>IF(U288="zákl. přenesená",N288,0)</f>
        <v>0</v>
      </c>
      <c r="BH288" s="105">
        <f>IF(U288="sníž. přenesená",N288,0)</f>
        <v>0</v>
      </c>
      <c r="BI288" s="105">
        <f>IF(U288="nulová",N288,0)</f>
        <v>0</v>
      </c>
      <c r="BJ288" s="17" t="s">
        <v>89</v>
      </c>
      <c r="BK288" s="105">
        <f>ROUND(L288*K288,2)</f>
        <v>0</v>
      </c>
      <c r="BL288" s="17" t="s">
        <v>155</v>
      </c>
      <c r="BM288" s="17" t="s">
        <v>802</v>
      </c>
    </row>
    <row r="289" spans="2:47" s="1" customFormat="1" ht="22.5" customHeight="1">
      <c r="B289" s="34"/>
      <c r="C289" s="35"/>
      <c r="D289" s="35"/>
      <c r="E289" s="35"/>
      <c r="F289" s="240" t="s">
        <v>803</v>
      </c>
      <c r="G289" s="241"/>
      <c r="H289" s="241"/>
      <c r="I289" s="241"/>
      <c r="J289" s="35"/>
      <c r="K289" s="35"/>
      <c r="L289" s="35"/>
      <c r="M289" s="35"/>
      <c r="N289" s="35"/>
      <c r="O289" s="35"/>
      <c r="P289" s="35"/>
      <c r="Q289" s="35"/>
      <c r="R289" s="36"/>
      <c r="T289" s="171"/>
      <c r="U289" s="35"/>
      <c r="V289" s="35"/>
      <c r="W289" s="35"/>
      <c r="X289" s="35"/>
      <c r="Y289" s="35"/>
      <c r="Z289" s="35"/>
      <c r="AA289" s="73"/>
      <c r="AT289" s="17" t="s">
        <v>329</v>
      </c>
      <c r="AU289" s="17" t="s">
        <v>111</v>
      </c>
    </row>
    <row r="290" spans="2:65" s="1" customFormat="1" ht="44.25" customHeight="1">
      <c r="B290" s="131"/>
      <c r="C290" s="160" t="s">
        <v>804</v>
      </c>
      <c r="D290" s="160" t="s">
        <v>151</v>
      </c>
      <c r="E290" s="161" t="s">
        <v>805</v>
      </c>
      <c r="F290" s="242" t="s">
        <v>806</v>
      </c>
      <c r="G290" s="242"/>
      <c r="H290" s="242"/>
      <c r="I290" s="242"/>
      <c r="J290" s="162" t="s">
        <v>200</v>
      </c>
      <c r="K290" s="163">
        <v>1</v>
      </c>
      <c r="L290" s="224">
        <v>0</v>
      </c>
      <c r="M290" s="224"/>
      <c r="N290" s="243">
        <f>ROUND(L290*K290,2)</f>
        <v>0</v>
      </c>
      <c r="O290" s="243"/>
      <c r="P290" s="243"/>
      <c r="Q290" s="243"/>
      <c r="R290" s="134"/>
      <c r="T290" s="164" t="s">
        <v>5</v>
      </c>
      <c r="U290" s="43" t="s">
        <v>46</v>
      </c>
      <c r="V290" s="35"/>
      <c r="W290" s="165">
        <f>V290*K290</f>
        <v>0</v>
      </c>
      <c r="X290" s="165">
        <v>0.00609</v>
      </c>
      <c r="Y290" s="165">
        <f>X290*K290</f>
        <v>0.00609</v>
      </c>
      <c r="Z290" s="165">
        <v>0</v>
      </c>
      <c r="AA290" s="166">
        <f>Z290*K290</f>
        <v>0</v>
      </c>
      <c r="AR290" s="17" t="s">
        <v>155</v>
      </c>
      <c r="AT290" s="17" t="s">
        <v>151</v>
      </c>
      <c r="AU290" s="17" t="s">
        <v>111</v>
      </c>
      <c r="AY290" s="17" t="s">
        <v>150</v>
      </c>
      <c r="BE290" s="105">
        <f>IF(U290="základní",N290,0)</f>
        <v>0</v>
      </c>
      <c r="BF290" s="105">
        <f>IF(U290="snížená",N290,0)</f>
        <v>0</v>
      </c>
      <c r="BG290" s="105">
        <f>IF(U290="zákl. přenesená",N290,0)</f>
        <v>0</v>
      </c>
      <c r="BH290" s="105">
        <f>IF(U290="sníž. přenesená",N290,0)</f>
        <v>0</v>
      </c>
      <c r="BI290" s="105">
        <f>IF(U290="nulová",N290,0)</f>
        <v>0</v>
      </c>
      <c r="BJ290" s="17" t="s">
        <v>89</v>
      </c>
      <c r="BK290" s="105">
        <f>ROUND(L290*K290,2)</f>
        <v>0</v>
      </c>
      <c r="BL290" s="17" t="s">
        <v>155</v>
      </c>
      <c r="BM290" s="17" t="s">
        <v>807</v>
      </c>
    </row>
    <row r="291" spans="2:47" s="1" customFormat="1" ht="22.5" customHeight="1">
      <c r="B291" s="34"/>
      <c r="C291" s="35"/>
      <c r="D291" s="35"/>
      <c r="E291" s="35"/>
      <c r="F291" s="240" t="s">
        <v>808</v>
      </c>
      <c r="G291" s="241"/>
      <c r="H291" s="241"/>
      <c r="I291" s="241"/>
      <c r="J291" s="35"/>
      <c r="K291" s="35"/>
      <c r="L291" s="35"/>
      <c r="M291" s="35"/>
      <c r="N291" s="35"/>
      <c r="O291" s="35"/>
      <c r="P291" s="35"/>
      <c r="Q291" s="35"/>
      <c r="R291" s="36"/>
      <c r="T291" s="171"/>
      <c r="U291" s="35"/>
      <c r="V291" s="35"/>
      <c r="W291" s="35"/>
      <c r="X291" s="35"/>
      <c r="Y291" s="35"/>
      <c r="Z291" s="35"/>
      <c r="AA291" s="73"/>
      <c r="AT291" s="17" t="s">
        <v>329</v>
      </c>
      <c r="AU291" s="17" t="s">
        <v>111</v>
      </c>
    </row>
    <row r="292" spans="2:65" s="1" customFormat="1" ht="31.5" customHeight="1">
      <c r="B292" s="131"/>
      <c r="C292" s="160" t="s">
        <v>809</v>
      </c>
      <c r="D292" s="160" t="s">
        <v>151</v>
      </c>
      <c r="E292" s="161" t="s">
        <v>810</v>
      </c>
      <c r="F292" s="242" t="s">
        <v>811</v>
      </c>
      <c r="G292" s="242"/>
      <c r="H292" s="242"/>
      <c r="I292" s="242"/>
      <c r="J292" s="162" t="s">
        <v>262</v>
      </c>
      <c r="K292" s="163">
        <v>0.482</v>
      </c>
      <c r="L292" s="224">
        <v>0</v>
      </c>
      <c r="M292" s="224"/>
      <c r="N292" s="243">
        <f>ROUND(L292*K292,2)</f>
        <v>0</v>
      </c>
      <c r="O292" s="243"/>
      <c r="P292" s="243"/>
      <c r="Q292" s="243"/>
      <c r="R292" s="134"/>
      <c r="T292" s="164" t="s">
        <v>5</v>
      </c>
      <c r="U292" s="43" t="s">
        <v>46</v>
      </c>
      <c r="V292" s="35"/>
      <c r="W292" s="165">
        <f>V292*K292</f>
        <v>0</v>
      </c>
      <c r="X292" s="165">
        <v>0</v>
      </c>
      <c r="Y292" s="165">
        <f>X292*K292</f>
        <v>0</v>
      </c>
      <c r="Z292" s="165">
        <v>0</v>
      </c>
      <c r="AA292" s="166">
        <f>Z292*K292</f>
        <v>0</v>
      </c>
      <c r="AR292" s="17" t="s">
        <v>155</v>
      </c>
      <c r="AT292" s="17" t="s">
        <v>151</v>
      </c>
      <c r="AU292" s="17" t="s">
        <v>111</v>
      </c>
      <c r="AY292" s="17" t="s">
        <v>150</v>
      </c>
      <c r="BE292" s="105">
        <f>IF(U292="základní",N292,0)</f>
        <v>0</v>
      </c>
      <c r="BF292" s="105">
        <f>IF(U292="snížená",N292,0)</f>
        <v>0</v>
      </c>
      <c r="BG292" s="105">
        <f>IF(U292="zákl. přenesená",N292,0)</f>
        <v>0</v>
      </c>
      <c r="BH292" s="105">
        <f>IF(U292="sníž. přenesená",N292,0)</f>
        <v>0</v>
      </c>
      <c r="BI292" s="105">
        <f>IF(U292="nulová",N292,0)</f>
        <v>0</v>
      </c>
      <c r="BJ292" s="17" t="s">
        <v>89</v>
      </c>
      <c r="BK292" s="105">
        <f>ROUND(L292*K292,2)</f>
        <v>0</v>
      </c>
      <c r="BL292" s="17" t="s">
        <v>155</v>
      </c>
      <c r="BM292" s="17" t="s">
        <v>812</v>
      </c>
    </row>
    <row r="293" spans="2:65" s="1" customFormat="1" ht="31.5" customHeight="1">
      <c r="B293" s="131"/>
      <c r="C293" s="160" t="s">
        <v>813</v>
      </c>
      <c r="D293" s="160" t="s">
        <v>151</v>
      </c>
      <c r="E293" s="161" t="s">
        <v>814</v>
      </c>
      <c r="F293" s="242" t="s">
        <v>815</v>
      </c>
      <c r="G293" s="242"/>
      <c r="H293" s="242"/>
      <c r="I293" s="242"/>
      <c r="J293" s="162" t="s">
        <v>262</v>
      </c>
      <c r="K293" s="163">
        <v>0.316</v>
      </c>
      <c r="L293" s="224">
        <v>0</v>
      </c>
      <c r="M293" s="224"/>
      <c r="N293" s="243">
        <f>ROUND(L293*K293,2)</f>
        <v>0</v>
      </c>
      <c r="O293" s="243"/>
      <c r="P293" s="243"/>
      <c r="Q293" s="243"/>
      <c r="R293" s="134"/>
      <c r="T293" s="164" t="s">
        <v>5</v>
      </c>
      <c r="U293" s="43" t="s">
        <v>46</v>
      </c>
      <c r="V293" s="35"/>
      <c r="W293" s="165">
        <f>V293*K293</f>
        <v>0</v>
      </c>
      <c r="X293" s="165">
        <v>0</v>
      </c>
      <c r="Y293" s="165">
        <f>X293*K293</f>
        <v>0</v>
      </c>
      <c r="Z293" s="165">
        <v>0</v>
      </c>
      <c r="AA293" s="166">
        <f>Z293*K293</f>
        <v>0</v>
      </c>
      <c r="AR293" s="17" t="s">
        <v>155</v>
      </c>
      <c r="AT293" s="17" t="s">
        <v>151</v>
      </c>
      <c r="AU293" s="17" t="s">
        <v>111</v>
      </c>
      <c r="AY293" s="17" t="s">
        <v>150</v>
      </c>
      <c r="BE293" s="105">
        <f>IF(U293="základní",N293,0)</f>
        <v>0</v>
      </c>
      <c r="BF293" s="105">
        <f>IF(U293="snížená",N293,0)</f>
        <v>0</v>
      </c>
      <c r="BG293" s="105">
        <f>IF(U293="zákl. přenesená",N293,0)</f>
        <v>0</v>
      </c>
      <c r="BH293" s="105">
        <f>IF(U293="sníž. přenesená",N293,0)</f>
        <v>0</v>
      </c>
      <c r="BI293" s="105">
        <f>IF(U293="nulová",N293,0)</f>
        <v>0</v>
      </c>
      <c r="BJ293" s="17" t="s">
        <v>89</v>
      </c>
      <c r="BK293" s="105">
        <f>ROUND(L293*K293,2)</f>
        <v>0</v>
      </c>
      <c r="BL293" s="17" t="s">
        <v>155</v>
      </c>
      <c r="BM293" s="17" t="s">
        <v>816</v>
      </c>
    </row>
    <row r="294" spans="2:65" s="1" customFormat="1" ht="31.5" customHeight="1">
      <c r="B294" s="131"/>
      <c r="C294" s="160" t="s">
        <v>817</v>
      </c>
      <c r="D294" s="160" t="s">
        <v>151</v>
      </c>
      <c r="E294" s="161" t="s">
        <v>818</v>
      </c>
      <c r="F294" s="242" t="s">
        <v>819</v>
      </c>
      <c r="G294" s="242"/>
      <c r="H294" s="242"/>
      <c r="I294" s="242"/>
      <c r="J294" s="162" t="s">
        <v>262</v>
      </c>
      <c r="K294" s="163">
        <v>0.316</v>
      </c>
      <c r="L294" s="224">
        <v>0</v>
      </c>
      <c r="M294" s="224"/>
      <c r="N294" s="243">
        <f>ROUND(L294*K294,2)</f>
        <v>0</v>
      </c>
      <c r="O294" s="243"/>
      <c r="P294" s="243"/>
      <c r="Q294" s="243"/>
      <c r="R294" s="134"/>
      <c r="T294" s="164" t="s">
        <v>5</v>
      </c>
      <c r="U294" s="43" t="s">
        <v>46</v>
      </c>
      <c r="V294" s="35"/>
      <c r="W294" s="165">
        <f>V294*K294</f>
        <v>0</v>
      </c>
      <c r="X294" s="165">
        <v>0</v>
      </c>
      <c r="Y294" s="165">
        <f>X294*K294</f>
        <v>0</v>
      </c>
      <c r="Z294" s="165">
        <v>0</v>
      </c>
      <c r="AA294" s="166">
        <f>Z294*K294</f>
        <v>0</v>
      </c>
      <c r="AR294" s="17" t="s">
        <v>155</v>
      </c>
      <c r="AT294" s="17" t="s">
        <v>151</v>
      </c>
      <c r="AU294" s="17" t="s">
        <v>111</v>
      </c>
      <c r="AY294" s="17" t="s">
        <v>150</v>
      </c>
      <c r="BE294" s="105">
        <f>IF(U294="základní",N294,0)</f>
        <v>0</v>
      </c>
      <c r="BF294" s="105">
        <f>IF(U294="snížená",N294,0)</f>
        <v>0</v>
      </c>
      <c r="BG294" s="105">
        <f>IF(U294="zákl. přenesená",N294,0)</f>
        <v>0</v>
      </c>
      <c r="BH294" s="105">
        <f>IF(U294="sníž. přenesená",N294,0)</f>
        <v>0</v>
      </c>
      <c r="BI294" s="105">
        <f>IF(U294="nulová",N294,0)</f>
        <v>0</v>
      </c>
      <c r="BJ294" s="17" t="s">
        <v>89</v>
      </c>
      <c r="BK294" s="105">
        <f>ROUND(L294*K294,2)</f>
        <v>0</v>
      </c>
      <c r="BL294" s="17" t="s">
        <v>155</v>
      </c>
      <c r="BM294" s="17" t="s">
        <v>820</v>
      </c>
    </row>
    <row r="295" spans="2:65" s="1" customFormat="1" ht="31.5" customHeight="1">
      <c r="B295" s="131"/>
      <c r="C295" s="160" t="s">
        <v>821</v>
      </c>
      <c r="D295" s="160" t="s">
        <v>151</v>
      </c>
      <c r="E295" s="161" t="s">
        <v>822</v>
      </c>
      <c r="F295" s="242" t="s">
        <v>823</v>
      </c>
      <c r="G295" s="242"/>
      <c r="H295" s="242"/>
      <c r="I295" s="242"/>
      <c r="J295" s="162" t="s">
        <v>262</v>
      </c>
      <c r="K295" s="163">
        <v>0.316</v>
      </c>
      <c r="L295" s="224">
        <v>0</v>
      </c>
      <c r="M295" s="224"/>
      <c r="N295" s="243">
        <f>ROUND(L295*K295,2)</f>
        <v>0</v>
      </c>
      <c r="O295" s="243"/>
      <c r="P295" s="243"/>
      <c r="Q295" s="243"/>
      <c r="R295" s="134"/>
      <c r="T295" s="164" t="s">
        <v>5</v>
      </c>
      <c r="U295" s="43" t="s">
        <v>46</v>
      </c>
      <c r="V295" s="35"/>
      <c r="W295" s="165">
        <f>V295*K295</f>
        <v>0</v>
      </c>
      <c r="X295" s="165">
        <v>0</v>
      </c>
      <c r="Y295" s="165">
        <f>X295*K295</f>
        <v>0</v>
      </c>
      <c r="Z295" s="165">
        <v>0</v>
      </c>
      <c r="AA295" s="166">
        <f>Z295*K295</f>
        <v>0</v>
      </c>
      <c r="AR295" s="17" t="s">
        <v>155</v>
      </c>
      <c r="AT295" s="17" t="s">
        <v>151</v>
      </c>
      <c r="AU295" s="17" t="s">
        <v>111</v>
      </c>
      <c r="AY295" s="17" t="s">
        <v>150</v>
      </c>
      <c r="BE295" s="105">
        <f>IF(U295="základní",N295,0)</f>
        <v>0</v>
      </c>
      <c r="BF295" s="105">
        <f>IF(U295="snížená",N295,0)</f>
        <v>0</v>
      </c>
      <c r="BG295" s="105">
        <f>IF(U295="zákl. přenesená",N295,0)</f>
        <v>0</v>
      </c>
      <c r="BH295" s="105">
        <f>IF(U295="sníž. přenesená",N295,0)</f>
        <v>0</v>
      </c>
      <c r="BI295" s="105">
        <f>IF(U295="nulová",N295,0)</f>
        <v>0</v>
      </c>
      <c r="BJ295" s="17" t="s">
        <v>89</v>
      </c>
      <c r="BK295" s="105">
        <f>ROUND(L295*K295,2)</f>
        <v>0</v>
      </c>
      <c r="BL295" s="17" t="s">
        <v>155</v>
      </c>
      <c r="BM295" s="17" t="s">
        <v>824</v>
      </c>
    </row>
    <row r="296" spans="2:63" s="9" customFormat="1" ht="29.9" customHeight="1">
      <c r="B296" s="149"/>
      <c r="C296" s="150"/>
      <c r="D296" s="159" t="s">
        <v>378</v>
      </c>
      <c r="E296" s="159"/>
      <c r="F296" s="159"/>
      <c r="G296" s="159"/>
      <c r="H296" s="159"/>
      <c r="I296" s="159"/>
      <c r="J296" s="159"/>
      <c r="K296" s="159"/>
      <c r="L296" s="159"/>
      <c r="M296" s="159"/>
      <c r="N296" s="232">
        <f>BK296</f>
        <v>0</v>
      </c>
      <c r="O296" s="233"/>
      <c r="P296" s="233"/>
      <c r="Q296" s="233"/>
      <c r="R296" s="152"/>
      <c r="T296" s="153"/>
      <c r="U296" s="150"/>
      <c r="V296" s="150"/>
      <c r="W296" s="154">
        <f>SUM(W297:W318)</f>
        <v>0</v>
      </c>
      <c r="X296" s="150"/>
      <c r="Y296" s="154">
        <f>SUM(Y297:Y318)</f>
        <v>0.22830999999999999</v>
      </c>
      <c r="Z296" s="150"/>
      <c r="AA296" s="155">
        <f>SUM(AA297:AA318)</f>
        <v>0.59692</v>
      </c>
      <c r="AR296" s="156" t="s">
        <v>111</v>
      </c>
      <c r="AT296" s="157" t="s">
        <v>80</v>
      </c>
      <c r="AU296" s="157" t="s">
        <v>89</v>
      </c>
      <c r="AY296" s="156" t="s">
        <v>150</v>
      </c>
      <c r="BK296" s="158">
        <f>SUM(BK297:BK318)</f>
        <v>0</v>
      </c>
    </row>
    <row r="297" spans="2:65" s="1" customFormat="1" ht="31.5" customHeight="1">
      <c r="B297" s="131"/>
      <c r="C297" s="160" t="s">
        <v>825</v>
      </c>
      <c r="D297" s="160" t="s">
        <v>151</v>
      </c>
      <c r="E297" s="161" t="s">
        <v>826</v>
      </c>
      <c r="F297" s="242" t="s">
        <v>827</v>
      </c>
      <c r="G297" s="242"/>
      <c r="H297" s="242"/>
      <c r="I297" s="242"/>
      <c r="J297" s="162" t="s">
        <v>167</v>
      </c>
      <c r="K297" s="163">
        <v>4</v>
      </c>
      <c r="L297" s="224">
        <v>0</v>
      </c>
      <c r="M297" s="224"/>
      <c r="N297" s="243">
        <f aca="true" t="shared" si="65" ref="N297:N318">ROUND(L297*K297,2)</f>
        <v>0</v>
      </c>
      <c r="O297" s="243"/>
      <c r="P297" s="243"/>
      <c r="Q297" s="243"/>
      <c r="R297" s="134"/>
      <c r="T297" s="164" t="s">
        <v>5</v>
      </c>
      <c r="U297" s="43" t="s">
        <v>46</v>
      </c>
      <c r="V297" s="35"/>
      <c r="W297" s="165">
        <f aca="true" t="shared" si="66" ref="W297:W318">V297*K297</f>
        <v>0</v>
      </c>
      <c r="X297" s="165">
        <v>2E-05</v>
      </c>
      <c r="Y297" s="165">
        <f aca="true" t="shared" si="67" ref="Y297:Y318">X297*K297</f>
        <v>8E-05</v>
      </c>
      <c r="Z297" s="165">
        <v>0.001</v>
      </c>
      <c r="AA297" s="166">
        <f aca="true" t="shared" si="68" ref="AA297:AA318">Z297*K297</f>
        <v>0.004</v>
      </c>
      <c r="AR297" s="17" t="s">
        <v>155</v>
      </c>
      <c r="AT297" s="17" t="s">
        <v>151</v>
      </c>
      <c r="AU297" s="17" t="s">
        <v>111</v>
      </c>
      <c r="AY297" s="17" t="s">
        <v>150</v>
      </c>
      <c r="BE297" s="105">
        <f aca="true" t="shared" si="69" ref="BE297:BE318">IF(U297="základní",N297,0)</f>
        <v>0</v>
      </c>
      <c r="BF297" s="105">
        <f aca="true" t="shared" si="70" ref="BF297:BF318">IF(U297="snížená",N297,0)</f>
        <v>0</v>
      </c>
      <c r="BG297" s="105">
        <f aca="true" t="shared" si="71" ref="BG297:BG318">IF(U297="zákl. přenesená",N297,0)</f>
        <v>0</v>
      </c>
      <c r="BH297" s="105">
        <f aca="true" t="shared" si="72" ref="BH297:BH318">IF(U297="sníž. přenesená",N297,0)</f>
        <v>0</v>
      </c>
      <c r="BI297" s="105">
        <f aca="true" t="shared" si="73" ref="BI297:BI318">IF(U297="nulová",N297,0)</f>
        <v>0</v>
      </c>
      <c r="BJ297" s="17" t="s">
        <v>89</v>
      </c>
      <c r="BK297" s="105">
        <f aca="true" t="shared" si="74" ref="BK297:BK318">ROUND(L297*K297,2)</f>
        <v>0</v>
      </c>
      <c r="BL297" s="17" t="s">
        <v>155</v>
      </c>
      <c r="BM297" s="17" t="s">
        <v>828</v>
      </c>
    </row>
    <row r="298" spans="2:65" s="1" customFormat="1" ht="31.5" customHeight="1">
      <c r="B298" s="131"/>
      <c r="C298" s="160" t="s">
        <v>829</v>
      </c>
      <c r="D298" s="160" t="s">
        <v>151</v>
      </c>
      <c r="E298" s="161" t="s">
        <v>830</v>
      </c>
      <c r="F298" s="242" t="s">
        <v>831</v>
      </c>
      <c r="G298" s="242"/>
      <c r="H298" s="242"/>
      <c r="I298" s="242"/>
      <c r="J298" s="162" t="s">
        <v>167</v>
      </c>
      <c r="K298" s="163">
        <v>10</v>
      </c>
      <c r="L298" s="224">
        <v>0</v>
      </c>
      <c r="M298" s="224"/>
      <c r="N298" s="243">
        <f t="shared" si="65"/>
        <v>0</v>
      </c>
      <c r="O298" s="243"/>
      <c r="P298" s="243"/>
      <c r="Q298" s="243"/>
      <c r="R298" s="134"/>
      <c r="T298" s="164" t="s">
        <v>5</v>
      </c>
      <c r="U298" s="43" t="s">
        <v>46</v>
      </c>
      <c r="V298" s="35"/>
      <c r="W298" s="165">
        <f t="shared" si="66"/>
        <v>0</v>
      </c>
      <c r="X298" s="165">
        <v>2E-05</v>
      </c>
      <c r="Y298" s="165">
        <f t="shared" si="67"/>
        <v>0.0002</v>
      </c>
      <c r="Z298" s="165">
        <v>0.0032</v>
      </c>
      <c r="AA298" s="166">
        <f t="shared" si="68"/>
        <v>0.032</v>
      </c>
      <c r="AR298" s="17" t="s">
        <v>155</v>
      </c>
      <c r="AT298" s="17" t="s">
        <v>151</v>
      </c>
      <c r="AU298" s="17" t="s">
        <v>111</v>
      </c>
      <c r="AY298" s="17" t="s">
        <v>150</v>
      </c>
      <c r="BE298" s="105">
        <f t="shared" si="69"/>
        <v>0</v>
      </c>
      <c r="BF298" s="105">
        <f t="shared" si="70"/>
        <v>0</v>
      </c>
      <c r="BG298" s="105">
        <f t="shared" si="71"/>
        <v>0</v>
      </c>
      <c r="BH298" s="105">
        <f t="shared" si="72"/>
        <v>0</v>
      </c>
      <c r="BI298" s="105">
        <f t="shared" si="73"/>
        <v>0</v>
      </c>
      <c r="BJ298" s="17" t="s">
        <v>89</v>
      </c>
      <c r="BK298" s="105">
        <f t="shared" si="74"/>
        <v>0</v>
      </c>
      <c r="BL298" s="17" t="s">
        <v>155</v>
      </c>
      <c r="BM298" s="17" t="s">
        <v>832</v>
      </c>
    </row>
    <row r="299" spans="2:65" s="1" customFormat="1" ht="31.5" customHeight="1">
      <c r="B299" s="131"/>
      <c r="C299" s="160" t="s">
        <v>833</v>
      </c>
      <c r="D299" s="160" t="s">
        <v>151</v>
      </c>
      <c r="E299" s="161" t="s">
        <v>834</v>
      </c>
      <c r="F299" s="242" t="s">
        <v>835</v>
      </c>
      <c r="G299" s="242"/>
      <c r="H299" s="242"/>
      <c r="I299" s="242"/>
      <c r="J299" s="162" t="s">
        <v>167</v>
      </c>
      <c r="K299" s="163">
        <v>15</v>
      </c>
      <c r="L299" s="224">
        <v>0</v>
      </c>
      <c r="M299" s="224"/>
      <c r="N299" s="243">
        <f t="shared" si="65"/>
        <v>0</v>
      </c>
      <c r="O299" s="243"/>
      <c r="P299" s="243"/>
      <c r="Q299" s="243"/>
      <c r="R299" s="134"/>
      <c r="T299" s="164" t="s">
        <v>5</v>
      </c>
      <c r="U299" s="43" t="s">
        <v>46</v>
      </c>
      <c r="V299" s="35"/>
      <c r="W299" s="165">
        <f t="shared" si="66"/>
        <v>0</v>
      </c>
      <c r="X299" s="165">
        <v>5E-05</v>
      </c>
      <c r="Y299" s="165">
        <f t="shared" si="67"/>
        <v>0.00075</v>
      </c>
      <c r="Z299" s="165">
        <v>0.00532</v>
      </c>
      <c r="AA299" s="166">
        <f t="shared" si="68"/>
        <v>0.0798</v>
      </c>
      <c r="AR299" s="17" t="s">
        <v>155</v>
      </c>
      <c r="AT299" s="17" t="s">
        <v>151</v>
      </c>
      <c r="AU299" s="17" t="s">
        <v>111</v>
      </c>
      <c r="AY299" s="17" t="s">
        <v>150</v>
      </c>
      <c r="BE299" s="105">
        <f t="shared" si="69"/>
        <v>0</v>
      </c>
      <c r="BF299" s="105">
        <f t="shared" si="70"/>
        <v>0</v>
      </c>
      <c r="BG299" s="105">
        <f t="shared" si="71"/>
        <v>0</v>
      </c>
      <c r="BH299" s="105">
        <f t="shared" si="72"/>
        <v>0</v>
      </c>
      <c r="BI299" s="105">
        <f t="shared" si="73"/>
        <v>0</v>
      </c>
      <c r="BJ299" s="17" t="s">
        <v>89</v>
      </c>
      <c r="BK299" s="105">
        <f t="shared" si="74"/>
        <v>0</v>
      </c>
      <c r="BL299" s="17" t="s">
        <v>155</v>
      </c>
      <c r="BM299" s="17" t="s">
        <v>836</v>
      </c>
    </row>
    <row r="300" spans="2:65" s="1" customFormat="1" ht="31.5" customHeight="1">
      <c r="B300" s="131"/>
      <c r="C300" s="160" t="s">
        <v>837</v>
      </c>
      <c r="D300" s="160" t="s">
        <v>151</v>
      </c>
      <c r="E300" s="161" t="s">
        <v>838</v>
      </c>
      <c r="F300" s="242" t="s">
        <v>839</v>
      </c>
      <c r="G300" s="242"/>
      <c r="H300" s="242"/>
      <c r="I300" s="242"/>
      <c r="J300" s="162" t="s">
        <v>167</v>
      </c>
      <c r="K300" s="163">
        <v>2</v>
      </c>
      <c r="L300" s="224">
        <v>0</v>
      </c>
      <c r="M300" s="224"/>
      <c r="N300" s="243">
        <f t="shared" si="65"/>
        <v>0</v>
      </c>
      <c r="O300" s="243"/>
      <c r="P300" s="243"/>
      <c r="Q300" s="243"/>
      <c r="R300" s="134"/>
      <c r="T300" s="164" t="s">
        <v>5</v>
      </c>
      <c r="U300" s="43" t="s">
        <v>46</v>
      </c>
      <c r="V300" s="35"/>
      <c r="W300" s="165">
        <f t="shared" si="66"/>
        <v>0</v>
      </c>
      <c r="X300" s="165">
        <v>0.00158</v>
      </c>
      <c r="Y300" s="165">
        <f t="shared" si="67"/>
        <v>0.00316</v>
      </c>
      <c r="Z300" s="165">
        <v>0</v>
      </c>
      <c r="AA300" s="166">
        <f t="shared" si="68"/>
        <v>0</v>
      </c>
      <c r="AR300" s="17" t="s">
        <v>155</v>
      </c>
      <c r="AT300" s="17" t="s">
        <v>151</v>
      </c>
      <c r="AU300" s="17" t="s">
        <v>111</v>
      </c>
      <c r="AY300" s="17" t="s">
        <v>150</v>
      </c>
      <c r="BE300" s="105">
        <f t="shared" si="69"/>
        <v>0</v>
      </c>
      <c r="BF300" s="105">
        <f t="shared" si="70"/>
        <v>0</v>
      </c>
      <c r="BG300" s="105">
        <f t="shared" si="71"/>
        <v>0</v>
      </c>
      <c r="BH300" s="105">
        <f t="shared" si="72"/>
        <v>0</v>
      </c>
      <c r="BI300" s="105">
        <f t="shared" si="73"/>
        <v>0</v>
      </c>
      <c r="BJ300" s="17" t="s">
        <v>89</v>
      </c>
      <c r="BK300" s="105">
        <f t="shared" si="74"/>
        <v>0</v>
      </c>
      <c r="BL300" s="17" t="s">
        <v>155</v>
      </c>
      <c r="BM300" s="17" t="s">
        <v>840</v>
      </c>
    </row>
    <row r="301" spans="2:65" s="1" customFormat="1" ht="31.5" customHeight="1">
      <c r="B301" s="131"/>
      <c r="C301" s="160" t="s">
        <v>841</v>
      </c>
      <c r="D301" s="160" t="s">
        <v>151</v>
      </c>
      <c r="E301" s="161" t="s">
        <v>842</v>
      </c>
      <c r="F301" s="242" t="s">
        <v>843</v>
      </c>
      <c r="G301" s="242"/>
      <c r="H301" s="242"/>
      <c r="I301" s="242"/>
      <c r="J301" s="162" t="s">
        <v>167</v>
      </c>
      <c r="K301" s="163">
        <v>22</v>
      </c>
      <c r="L301" s="224">
        <v>0</v>
      </c>
      <c r="M301" s="224"/>
      <c r="N301" s="243">
        <f t="shared" si="65"/>
        <v>0</v>
      </c>
      <c r="O301" s="243"/>
      <c r="P301" s="243"/>
      <c r="Q301" s="243"/>
      <c r="R301" s="134"/>
      <c r="T301" s="164" t="s">
        <v>5</v>
      </c>
      <c r="U301" s="43" t="s">
        <v>46</v>
      </c>
      <c r="V301" s="35"/>
      <c r="W301" s="165">
        <f t="shared" si="66"/>
        <v>0</v>
      </c>
      <c r="X301" s="165">
        <v>0.00199</v>
      </c>
      <c r="Y301" s="165">
        <f t="shared" si="67"/>
        <v>0.04378</v>
      </c>
      <c r="Z301" s="165">
        <v>0</v>
      </c>
      <c r="AA301" s="166">
        <f t="shared" si="68"/>
        <v>0</v>
      </c>
      <c r="AR301" s="17" t="s">
        <v>155</v>
      </c>
      <c r="AT301" s="17" t="s">
        <v>151</v>
      </c>
      <c r="AU301" s="17" t="s">
        <v>111</v>
      </c>
      <c r="AY301" s="17" t="s">
        <v>150</v>
      </c>
      <c r="BE301" s="105">
        <f t="shared" si="69"/>
        <v>0</v>
      </c>
      <c r="BF301" s="105">
        <f t="shared" si="70"/>
        <v>0</v>
      </c>
      <c r="BG301" s="105">
        <f t="shared" si="71"/>
        <v>0</v>
      </c>
      <c r="BH301" s="105">
        <f t="shared" si="72"/>
        <v>0</v>
      </c>
      <c r="BI301" s="105">
        <f t="shared" si="73"/>
        <v>0</v>
      </c>
      <c r="BJ301" s="17" t="s">
        <v>89</v>
      </c>
      <c r="BK301" s="105">
        <f t="shared" si="74"/>
        <v>0</v>
      </c>
      <c r="BL301" s="17" t="s">
        <v>155</v>
      </c>
      <c r="BM301" s="17" t="s">
        <v>844</v>
      </c>
    </row>
    <row r="302" spans="2:65" s="1" customFormat="1" ht="31.5" customHeight="1">
      <c r="B302" s="131"/>
      <c r="C302" s="160" t="s">
        <v>845</v>
      </c>
      <c r="D302" s="160" t="s">
        <v>151</v>
      </c>
      <c r="E302" s="161" t="s">
        <v>846</v>
      </c>
      <c r="F302" s="242" t="s">
        <v>847</v>
      </c>
      <c r="G302" s="242"/>
      <c r="H302" s="242"/>
      <c r="I302" s="242"/>
      <c r="J302" s="162" t="s">
        <v>167</v>
      </c>
      <c r="K302" s="163">
        <v>1</v>
      </c>
      <c r="L302" s="224">
        <v>0</v>
      </c>
      <c r="M302" s="224"/>
      <c r="N302" s="243">
        <f t="shared" si="65"/>
        <v>0</v>
      </c>
      <c r="O302" s="243"/>
      <c r="P302" s="243"/>
      <c r="Q302" s="243"/>
      <c r="R302" s="134"/>
      <c r="T302" s="164" t="s">
        <v>5</v>
      </c>
      <c r="U302" s="43" t="s">
        <v>46</v>
      </c>
      <c r="V302" s="35"/>
      <c r="W302" s="165">
        <f t="shared" si="66"/>
        <v>0</v>
      </c>
      <c r="X302" s="165">
        <v>0.00296</v>
      </c>
      <c r="Y302" s="165">
        <f t="shared" si="67"/>
        <v>0.00296</v>
      </c>
      <c r="Z302" s="165">
        <v>0</v>
      </c>
      <c r="AA302" s="166">
        <f t="shared" si="68"/>
        <v>0</v>
      </c>
      <c r="AR302" s="17" t="s">
        <v>155</v>
      </c>
      <c r="AT302" s="17" t="s">
        <v>151</v>
      </c>
      <c r="AU302" s="17" t="s">
        <v>111</v>
      </c>
      <c r="AY302" s="17" t="s">
        <v>150</v>
      </c>
      <c r="BE302" s="105">
        <f t="shared" si="69"/>
        <v>0</v>
      </c>
      <c r="BF302" s="105">
        <f t="shared" si="70"/>
        <v>0</v>
      </c>
      <c r="BG302" s="105">
        <f t="shared" si="71"/>
        <v>0</v>
      </c>
      <c r="BH302" s="105">
        <f t="shared" si="72"/>
        <v>0</v>
      </c>
      <c r="BI302" s="105">
        <f t="shared" si="73"/>
        <v>0</v>
      </c>
      <c r="BJ302" s="17" t="s">
        <v>89</v>
      </c>
      <c r="BK302" s="105">
        <f t="shared" si="74"/>
        <v>0</v>
      </c>
      <c r="BL302" s="17" t="s">
        <v>155</v>
      </c>
      <c r="BM302" s="17" t="s">
        <v>848</v>
      </c>
    </row>
    <row r="303" spans="2:65" s="1" customFormat="1" ht="31.5" customHeight="1">
      <c r="B303" s="131"/>
      <c r="C303" s="160" t="s">
        <v>849</v>
      </c>
      <c r="D303" s="160" t="s">
        <v>151</v>
      </c>
      <c r="E303" s="161" t="s">
        <v>850</v>
      </c>
      <c r="F303" s="242" t="s">
        <v>851</v>
      </c>
      <c r="G303" s="242"/>
      <c r="H303" s="242"/>
      <c r="I303" s="242"/>
      <c r="J303" s="162" t="s">
        <v>167</v>
      </c>
      <c r="K303" s="163">
        <v>21</v>
      </c>
      <c r="L303" s="224">
        <v>0</v>
      </c>
      <c r="M303" s="224"/>
      <c r="N303" s="243">
        <f t="shared" si="65"/>
        <v>0</v>
      </c>
      <c r="O303" s="243"/>
      <c r="P303" s="243"/>
      <c r="Q303" s="243"/>
      <c r="R303" s="134"/>
      <c r="T303" s="164" t="s">
        <v>5</v>
      </c>
      <c r="U303" s="43" t="s">
        <v>46</v>
      </c>
      <c r="V303" s="35"/>
      <c r="W303" s="165">
        <f t="shared" si="66"/>
        <v>0</v>
      </c>
      <c r="X303" s="165">
        <v>0.00376</v>
      </c>
      <c r="Y303" s="165">
        <f t="shared" si="67"/>
        <v>0.07896</v>
      </c>
      <c r="Z303" s="165">
        <v>0</v>
      </c>
      <c r="AA303" s="166">
        <f t="shared" si="68"/>
        <v>0</v>
      </c>
      <c r="AR303" s="17" t="s">
        <v>155</v>
      </c>
      <c r="AT303" s="17" t="s">
        <v>151</v>
      </c>
      <c r="AU303" s="17" t="s">
        <v>111</v>
      </c>
      <c r="AY303" s="17" t="s">
        <v>150</v>
      </c>
      <c r="BE303" s="105">
        <f t="shared" si="69"/>
        <v>0</v>
      </c>
      <c r="BF303" s="105">
        <f t="shared" si="70"/>
        <v>0</v>
      </c>
      <c r="BG303" s="105">
        <f t="shared" si="71"/>
        <v>0</v>
      </c>
      <c r="BH303" s="105">
        <f t="shared" si="72"/>
        <v>0</v>
      </c>
      <c r="BI303" s="105">
        <f t="shared" si="73"/>
        <v>0</v>
      </c>
      <c r="BJ303" s="17" t="s">
        <v>89</v>
      </c>
      <c r="BK303" s="105">
        <f t="shared" si="74"/>
        <v>0</v>
      </c>
      <c r="BL303" s="17" t="s">
        <v>155</v>
      </c>
      <c r="BM303" s="17" t="s">
        <v>852</v>
      </c>
    </row>
    <row r="304" spans="2:65" s="1" customFormat="1" ht="31.5" customHeight="1">
      <c r="B304" s="131"/>
      <c r="C304" s="160" t="s">
        <v>853</v>
      </c>
      <c r="D304" s="160" t="s">
        <v>151</v>
      </c>
      <c r="E304" s="161" t="s">
        <v>854</v>
      </c>
      <c r="F304" s="242" t="s">
        <v>855</v>
      </c>
      <c r="G304" s="242"/>
      <c r="H304" s="242"/>
      <c r="I304" s="242"/>
      <c r="J304" s="162" t="s">
        <v>167</v>
      </c>
      <c r="K304" s="163">
        <v>1</v>
      </c>
      <c r="L304" s="224">
        <v>0</v>
      </c>
      <c r="M304" s="224"/>
      <c r="N304" s="243">
        <f t="shared" si="65"/>
        <v>0</v>
      </c>
      <c r="O304" s="243"/>
      <c r="P304" s="243"/>
      <c r="Q304" s="243"/>
      <c r="R304" s="134"/>
      <c r="T304" s="164" t="s">
        <v>5</v>
      </c>
      <c r="U304" s="43" t="s">
        <v>46</v>
      </c>
      <c r="V304" s="35"/>
      <c r="W304" s="165">
        <f t="shared" si="66"/>
        <v>0</v>
      </c>
      <c r="X304" s="165">
        <v>0.0044</v>
      </c>
      <c r="Y304" s="165">
        <f t="shared" si="67"/>
        <v>0.0044</v>
      </c>
      <c r="Z304" s="165">
        <v>0</v>
      </c>
      <c r="AA304" s="166">
        <f t="shared" si="68"/>
        <v>0</v>
      </c>
      <c r="AR304" s="17" t="s">
        <v>155</v>
      </c>
      <c r="AT304" s="17" t="s">
        <v>151</v>
      </c>
      <c r="AU304" s="17" t="s">
        <v>111</v>
      </c>
      <c r="AY304" s="17" t="s">
        <v>150</v>
      </c>
      <c r="BE304" s="105">
        <f t="shared" si="69"/>
        <v>0</v>
      </c>
      <c r="BF304" s="105">
        <f t="shared" si="70"/>
        <v>0</v>
      </c>
      <c r="BG304" s="105">
        <f t="shared" si="71"/>
        <v>0</v>
      </c>
      <c r="BH304" s="105">
        <f t="shared" si="72"/>
        <v>0</v>
      </c>
      <c r="BI304" s="105">
        <f t="shared" si="73"/>
        <v>0</v>
      </c>
      <c r="BJ304" s="17" t="s">
        <v>89</v>
      </c>
      <c r="BK304" s="105">
        <f t="shared" si="74"/>
        <v>0</v>
      </c>
      <c r="BL304" s="17" t="s">
        <v>155</v>
      </c>
      <c r="BM304" s="17" t="s">
        <v>856</v>
      </c>
    </row>
    <row r="305" spans="2:65" s="1" customFormat="1" ht="31.5" customHeight="1">
      <c r="B305" s="131"/>
      <c r="C305" s="160" t="s">
        <v>316</v>
      </c>
      <c r="D305" s="160" t="s">
        <v>151</v>
      </c>
      <c r="E305" s="161" t="s">
        <v>857</v>
      </c>
      <c r="F305" s="242" t="s">
        <v>858</v>
      </c>
      <c r="G305" s="242"/>
      <c r="H305" s="242"/>
      <c r="I305" s="242"/>
      <c r="J305" s="162" t="s">
        <v>167</v>
      </c>
      <c r="K305" s="163">
        <v>6</v>
      </c>
      <c r="L305" s="224">
        <v>0</v>
      </c>
      <c r="M305" s="224"/>
      <c r="N305" s="243">
        <f t="shared" si="65"/>
        <v>0</v>
      </c>
      <c r="O305" s="243"/>
      <c r="P305" s="243"/>
      <c r="Q305" s="243"/>
      <c r="R305" s="134"/>
      <c r="T305" s="164" t="s">
        <v>5</v>
      </c>
      <c r="U305" s="43" t="s">
        <v>46</v>
      </c>
      <c r="V305" s="35"/>
      <c r="W305" s="165">
        <f t="shared" si="66"/>
        <v>0</v>
      </c>
      <c r="X305" s="165">
        <v>0.00629</v>
      </c>
      <c r="Y305" s="165">
        <f t="shared" si="67"/>
        <v>0.037739999999999996</v>
      </c>
      <c r="Z305" s="165">
        <v>0</v>
      </c>
      <c r="AA305" s="166">
        <f t="shared" si="68"/>
        <v>0</v>
      </c>
      <c r="AR305" s="17" t="s">
        <v>155</v>
      </c>
      <c r="AT305" s="17" t="s">
        <v>151</v>
      </c>
      <c r="AU305" s="17" t="s">
        <v>111</v>
      </c>
      <c r="AY305" s="17" t="s">
        <v>150</v>
      </c>
      <c r="BE305" s="105">
        <f t="shared" si="69"/>
        <v>0</v>
      </c>
      <c r="BF305" s="105">
        <f t="shared" si="70"/>
        <v>0</v>
      </c>
      <c r="BG305" s="105">
        <f t="shared" si="71"/>
        <v>0</v>
      </c>
      <c r="BH305" s="105">
        <f t="shared" si="72"/>
        <v>0</v>
      </c>
      <c r="BI305" s="105">
        <f t="shared" si="73"/>
        <v>0</v>
      </c>
      <c r="BJ305" s="17" t="s">
        <v>89</v>
      </c>
      <c r="BK305" s="105">
        <f t="shared" si="74"/>
        <v>0</v>
      </c>
      <c r="BL305" s="17" t="s">
        <v>155</v>
      </c>
      <c r="BM305" s="17" t="s">
        <v>859</v>
      </c>
    </row>
    <row r="306" spans="2:65" s="1" customFormat="1" ht="44.25" customHeight="1">
      <c r="B306" s="131"/>
      <c r="C306" s="160" t="s">
        <v>860</v>
      </c>
      <c r="D306" s="160" t="s">
        <v>151</v>
      </c>
      <c r="E306" s="161" t="s">
        <v>861</v>
      </c>
      <c r="F306" s="242" t="s">
        <v>862</v>
      </c>
      <c r="G306" s="242"/>
      <c r="H306" s="242"/>
      <c r="I306" s="242"/>
      <c r="J306" s="162" t="s">
        <v>154</v>
      </c>
      <c r="K306" s="163">
        <v>4</v>
      </c>
      <c r="L306" s="224">
        <v>0</v>
      </c>
      <c r="M306" s="224"/>
      <c r="N306" s="243">
        <f t="shared" si="65"/>
        <v>0</v>
      </c>
      <c r="O306" s="243"/>
      <c r="P306" s="243"/>
      <c r="Q306" s="243"/>
      <c r="R306" s="134"/>
      <c r="T306" s="164" t="s">
        <v>5</v>
      </c>
      <c r="U306" s="43" t="s">
        <v>46</v>
      </c>
      <c r="V306" s="35"/>
      <c r="W306" s="165">
        <f t="shared" si="66"/>
        <v>0</v>
      </c>
      <c r="X306" s="165">
        <v>0</v>
      </c>
      <c r="Y306" s="165">
        <f t="shared" si="67"/>
        <v>0</v>
      </c>
      <c r="Z306" s="165">
        <v>0</v>
      </c>
      <c r="AA306" s="166">
        <f t="shared" si="68"/>
        <v>0</v>
      </c>
      <c r="AR306" s="17" t="s">
        <v>155</v>
      </c>
      <c r="AT306" s="17" t="s">
        <v>151</v>
      </c>
      <c r="AU306" s="17" t="s">
        <v>111</v>
      </c>
      <c r="AY306" s="17" t="s">
        <v>150</v>
      </c>
      <c r="BE306" s="105">
        <f t="shared" si="69"/>
        <v>0</v>
      </c>
      <c r="BF306" s="105">
        <f t="shared" si="70"/>
        <v>0</v>
      </c>
      <c r="BG306" s="105">
        <f t="shared" si="71"/>
        <v>0</v>
      </c>
      <c r="BH306" s="105">
        <f t="shared" si="72"/>
        <v>0</v>
      </c>
      <c r="BI306" s="105">
        <f t="shared" si="73"/>
        <v>0</v>
      </c>
      <c r="BJ306" s="17" t="s">
        <v>89</v>
      </c>
      <c r="BK306" s="105">
        <f t="shared" si="74"/>
        <v>0</v>
      </c>
      <c r="BL306" s="17" t="s">
        <v>155</v>
      </c>
      <c r="BM306" s="17" t="s">
        <v>863</v>
      </c>
    </row>
    <row r="307" spans="2:65" s="1" customFormat="1" ht="44.25" customHeight="1">
      <c r="B307" s="131"/>
      <c r="C307" s="160" t="s">
        <v>864</v>
      </c>
      <c r="D307" s="160" t="s">
        <v>151</v>
      </c>
      <c r="E307" s="161" t="s">
        <v>865</v>
      </c>
      <c r="F307" s="242" t="s">
        <v>866</v>
      </c>
      <c r="G307" s="242"/>
      <c r="H307" s="242"/>
      <c r="I307" s="242"/>
      <c r="J307" s="162" t="s">
        <v>154</v>
      </c>
      <c r="K307" s="163">
        <v>2</v>
      </c>
      <c r="L307" s="224">
        <v>0</v>
      </c>
      <c r="M307" s="224"/>
      <c r="N307" s="243">
        <f t="shared" si="65"/>
        <v>0</v>
      </c>
      <c r="O307" s="243"/>
      <c r="P307" s="243"/>
      <c r="Q307" s="243"/>
      <c r="R307" s="134"/>
      <c r="T307" s="164" t="s">
        <v>5</v>
      </c>
      <c r="U307" s="43" t="s">
        <v>46</v>
      </c>
      <c r="V307" s="35"/>
      <c r="W307" s="165">
        <f t="shared" si="66"/>
        <v>0</v>
      </c>
      <c r="X307" s="165">
        <v>0</v>
      </c>
      <c r="Y307" s="165">
        <f t="shared" si="67"/>
        <v>0</v>
      </c>
      <c r="Z307" s="165">
        <v>0</v>
      </c>
      <c r="AA307" s="166">
        <f t="shared" si="68"/>
        <v>0</v>
      </c>
      <c r="AR307" s="17" t="s">
        <v>155</v>
      </c>
      <c r="AT307" s="17" t="s">
        <v>151</v>
      </c>
      <c r="AU307" s="17" t="s">
        <v>111</v>
      </c>
      <c r="AY307" s="17" t="s">
        <v>150</v>
      </c>
      <c r="BE307" s="105">
        <f t="shared" si="69"/>
        <v>0</v>
      </c>
      <c r="BF307" s="105">
        <f t="shared" si="70"/>
        <v>0</v>
      </c>
      <c r="BG307" s="105">
        <f t="shared" si="71"/>
        <v>0</v>
      </c>
      <c r="BH307" s="105">
        <f t="shared" si="72"/>
        <v>0</v>
      </c>
      <c r="BI307" s="105">
        <f t="shared" si="73"/>
        <v>0</v>
      </c>
      <c r="BJ307" s="17" t="s">
        <v>89</v>
      </c>
      <c r="BK307" s="105">
        <f t="shared" si="74"/>
        <v>0</v>
      </c>
      <c r="BL307" s="17" t="s">
        <v>155</v>
      </c>
      <c r="BM307" s="17" t="s">
        <v>867</v>
      </c>
    </row>
    <row r="308" spans="2:65" s="1" customFormat="1" ht="22.5" customHeight="1">
      <c r="B308" s="131"/>
      <c r="C308" s="160" t="s">
        <v>868</v>
      </c>
      <c r="D308" s="160" t="s">
        <v>151</v>
      </c>
      <c r="E308" s="161" t="s">
        <v>869</v>
      </c>
      <c r="F308" s="242" t="s">
        <v>870</v>
      </c>
      <c r="G308" s="242"/>
      <c r="H308" s="242"/>
      <c r="I308" s="242"/>
      <c r="J308" s="162" t="s">
        <v>167</v>
      </c>
      <c r="K308" s="163">
        <v>32</v>
      </c>
      <c r="L308" s="224">
        <v>0</v>
      </c>
      <c r="M308" s="224"/>
      <c r="N308" s="243">
        <f t="shared" si="65"/>
        <v>0</v>
      </c>
      <c r="O308" s="243"/>
      <c r="P308" s="243"/>
      <c r="Q308" s="243"/>
      <c r="R308" s="134"/>
      <c r="T308" s="164" t="s">
        <v>5</v>
      </c>
      <c r="U308" s="43" t="s">
        <v>46</v>
      </c>
      <c r="V308" s="35"/>
      <c r="W308" s="165">
        <f t="shared" si="66"/>
        <v>0</v>
      </c>
      <c r="X308" s="165">
        <v>6E-05</v>
      </c>
      <c r="Y308" s="165">
        <f t="shared" si="67"/>
        <v>0.00192</v>
      </c>
      <c r="Z308" s="165">
        <v>0.00841</v>
      </c>
      <c r="AA308" s="166">
        <f t="shared" si="68"/>
        <v>0.26912</v>
      </c>
      <c r="AR308" s="17" t="s">
        <v>155</v>
      </c>
      <c r="AT308" s="17" t="s">
        <v>151</v>
      </c>
      <c r="AU308" s="17" t="s">
        <v>111</v>
      </c>
      <c r="AY308" s="17" t="s">
        <v>150</v>
      </c>
      <c r="BE308" s="105">
        <f t="shared" si="69"/>
        <v>0</v>
      </c>
      <c r="BF308" s="105">
        <f t="shared" si="70"/>
        <v>0</v>
      </c>
      <c r="BG308" s="105">
        <f t="shared" si="71"/>
        <v>0</v>
      </c>
      <c r="BH308" s="105">
        <f t="shared" si="72"/>
        <v>0</v>
      </c>
      <c r="BI308" s="105">
        <f t="shared" si="73"/>
        <v>0</v>
      </c>
      <c r="BJ308" s="17" t="s">
        <v>89</v>
      </c>
      <c r="BK308" s="105">
        <f t="shared" si="74"/>
        <v>0</v>
      </c>
      <c r="BL308" s="17" t="s">
        <v>155</v>
      </c>
      <c r="BM308" s="17" t="s">
        <v>871</v>
      </c>
    </row>
    <row r="309" spans="2:65" s="1" customFormat="1" ht="31.5" customHeight="1">
      <c r="B309" s="131"/>
      <c r="C309" s="160" t="s">
        <v>872</v>
      </c>
      <c r="D309" s="160" t="s">
        <v>151</v>
      </c>
      <c r="E309" s="161" t="s">
        <v>873</v>
      </c>
      <c r="F309" s="242" t="s">
        <v>874</v>
      </c>
      <c r="G309" s="242"/>
      <c r="H309" s="242"/>
      <c r="I309" s="242"/>
      <c r="J309" s="162" t="s">
        <v>167</v>
      </c>
      <c r="K309" s="163">
        <v>8</v>
      </c>
      <c r="L309" s="224">
        <v>0</v>
      </c>
      <c r="M309" s="224"/>
      <c r="N309" s="243">
        <f t="shared" si="65"/>
        <v>0</v>
      </c>
      <c r="O309" s="243"/>
      <c r="P309" s="243"/>
      <c r="Q309" s="243"/>
      <c r="R309" s="134"/>
      <c r="T309" s="164" t="s">
        <v>5</v>
      </c>
      <c r="U309" s="43" t="s">
        <v>46</v>
      </c>
      <c r="V309" s="35"/>
      <c r="W309" s="165">
        <f t="shared" si="66"/>
        <v>0</v>
      </c>
      <c r="X309" s="165">
        <v>0.00667</v>
      </c>
      <c r="Y309" s="165">
        <f t="shared" si="67"/>
        <v>0.05336</v>
      </c>
      <c r="Z309" s="165">
        <v>0</v>
      </c>
      <c r="AA309" s="166">
        <f t="shared" si="68"/>
        <v>0</v>
      </c>
      <c r="AR309" s="17" t="s">
        <v>155</v>
      </c>
      <c r="AT309" s="17" t="s">
        <v>151</v>
      </c>
      <c r="AU309" s="17" t="s">
        <v>111</v>
      </c>
      <c r="AY309" s="17" t="s">
        <v>150</v>
      </c>
      <c r="BE309" s="105">
        <f t="shared" si="69"/>
        <v>0</v>
      </c>
      <c r="BF309" s="105">
        <f t="shared" si="70"/>
        <v>0</v>
      </c>
      <c r="BG309" s="105">
        <f t="shared" si="71"/>
        <v>0</v>
      </c>
      <c r="BH309" s="105">
        <f t="shared" si="72"/>
        <v>0</v>
      </c>
      <c r="BI309" s="105">
        <f t="shared" si="73"/>
        <v>0</v>
      </c>
      <c r="BJ309" s="17" t="s">
        <v>89</v>
      </c>
      <c r="BK309" s="105">
        <f t="shared" si="74"/>
        <v>0</v>
      </c>
      <c r="BL309" s="17" t="s">
        <v>155</v>
      </c>
      <c r="BM309" s="17" t="s">
        <v>875</v>
      </c>
    </row>
    <row r="310" spans="2:65" s="1" customFormat="1" ht="44.25" customHeight="1">
      <c r="B310" s="131"/>
      <c r="C310" s="160" t="s">
        <v>876</v>
      </c>
      <c r="D310" s="160" t="s">
        <v>151</v>
      </c>
      <c r="E310" s="161" t="s">
        <v>877</v>
      </c>
      <c r="F310" s="242" t="s">
        <v>878</v>
      </c>
      <c r="G310" s="242"/>
      <c r="H310" s="242"/>
      <c r="I310" s="242"/>
      <c r="J310" s="162" t="s">
        <v>154</v>
      </c>
      <c r="K310" s="163">
        <v>2</v>
      </c>
      <c r="L310" s="224">
        <v>0</v>
      </c>
      <c r="M310" s="224"/>
      <c r="N310" s="243">
        <f t="shared" si="65"/>
        <v>0</v>
      </c>
      <c r="O310" s="243"/>
      <c r="P310" s="243"/>
      <c r="Q310" s="243"/>
      <c r="R310" s="134"/>
      <c r="T310" s="164" t="s">
        <v>5</v>
      </c>
      <c r="U310" s="43" t="s">
        <v>46</v>
      </c>
      <c r="V310" s="35"/>
      <c r="W310" s="165">
        <f t="shared" si="66"/>
        <v>0</v>
      </c>
      <c r="X310" s="165">
        <v>0</v>
      </c>
      <c r="Y310" s="165">
        <f t="shared" si="67"/>
        <v>0</v>
      </c>
      <c r="Z310" s="165">
        <v>0</v>
      </c>
      <c r="AA310" s="166">
        <f t="shared" si="68"/>
        <v>0</v>
      </c>
      <c r="AR310" s="17" t="s">
        <v>155</v>
      </c>
      <c r="AT310" s="17" t="s">
        <v>151</v>
      </c>
      <c r="AU310" s="17" t="s">
        <v>111</v>
      </c>
      <c r="AY310" s="17" t="s">
        <v>150</v>
      </c>
      <c r="BE310" s="105">
        <f t="shared" si="69"/>
        <v>0</v>
      </c>
      <c r="BF310" s="105">
        <f t="shared" si="70"/>
        <v>0</v>
      </c>
      <c r="BG310" s="105">
        <f t="shared" si="71"/>
        <v>0</v>
      </c>
      <c r="BH310" s="105">
        <f t="shared" si="72"/>
        <v>0</v>
      </c>
      <c r="BI310" s="105">
        <f t="shared" si="73"/>
        <v>0</v>
      </c>
      <c r="BJ310" s="17" t="s">
        <v>89</v>
      </c>
      <c r="BK310" s="105">
        <f t="shared" si="74"/>
        <v>0</v>
      </c>
      <c r="BL310" s="17" t="s">
        <v>155</v>
      </c>
      <c r="BM310" s="17" t="s">
        <v>879</v>
      </c>
    </row>
    <row r="311" spans="2:65" s="1" customFormat="1" ht="31.5" customHeight="1">
      <c r="B311" s="131"/>
      <c r="C311" s="160" t="s">
        <v>880</v>
      </c>
      <c r="D311" s="160" t="s">
        <v>151</v>
      </c>
      <c r="E311" s="161" t="s">
        <v>881</v>
      </c>
      <c r="F311" s="242" t="s">
        <v>882</v>
      </c>
      <c r="G311" s="242"/>
      <c r="H311" s="242"/>
      <c r="I311" s="242"/>
      <c r="J311" s="162" t="s">
        <v>167</v>
      </c>
      <c r="K311" s="163">
        <v>47</v>
      </c>
      <c r="L311" s="224">
        <v>0</v>
      </c>
      <c r="M311" s="224"/>
      <c r="N311" s="243">
        <f t="shared" si="65"/>
        <v>0</v>
      </c>
      <c r="O311" s="243"/>
      <c r="P311" s="243"/>
      <c r="Q311" s="243"/>
      <c r="R311" s="134"/>
      <c r="T311" s="164" t="s">
        <v>5</v>
      </c>
      <c r="U311" s="43" t="s">
        <v>46</v>
      </c>
      <c r="V311" s="35"/>
      <c r="W311" s="165">
        <f t="shared" si="66"/>
        <v>0</v>
      </c>
      <c r="X311" s="165">
        <v>0</v>
      </c>
      <c r="Y311" s="165">
        <f t="shared" si="67"/>
        <v>0</v>
      </c>
      <c r="Z311" s="165">
        <v>0</v>
      </c>
      <c r="AA311" s="166">
        <f t="shared" si="68"/>
        <v>0</v>
      </c>
      <c r="AR311" s="17" t="s">
        <v>155</v>
      </c>
      <c r="AT311" s="17" t="s">
        <v>151</v>
      </c>
      <c r="AU311" s="17" t="s">
        <v>111</v>
      </c>
      <c r="AY311" s="17" t="s">
        <v>150</v>
      </c>
      <c r="BE311" s="105">
        <f t="shared" si="69"/>
        <v>0</v>
      </c>
      <c r="BF311" s="105">
        <f t="shared" si="70"/>
        <v>0</v>
      </c>
      <c r="BG311" s="105">
        <f t="shared" si="71"/>
        <v>0</v>
      </c>
      <c r="BH311" s="105">
        <f t="shared" si="72"/>
        <v>0</v>
      </c>
      <c r="BI311" s="105">
        <f t="shared" si="73"/>
        <v>0</v>
      </c>
      <c r="BJ311" s="17" t="s">
        <v>89</v>
      </c>
      <c r="BK311" s="105">
        <f t="shared" si="74"/>
        <v>0</v>
      </c>
      <c r="BL311" s="17" t="s">
        <v>155</v>
      </c>
      <c r="BM311" s="17" t="s">
        <v>883</v>
      </c>
    </row>
    <row r="312" spans="2:65" s="1" customFormat="1" ht="31.5" customHeight="1">
      <c r="B312" s="131"/>
      <c r="C312" s="160" t="s">
        <v>884</v>
      </c>
      <c r="D312" s="160" t="s">
        <v>151</v>
      </c>
      <c r="E312" s="161" t="s">
        <v>885</v>
      </c>
      <c r="F312" s="242" t="s">
        <v>886</v>
      </c>
      <c r="G312" s="242"/>
      <c r="H312" s="242"/>
      <c r="I312" s="242"/>
      <c r="J312" s="162" t="s">
        <v>167</v>
      </c>
      <c r="K312" s="163">
        <v>6</v>
      </c>
      <c r="L312" s="224">
        <v>0</v>
      </c>
      <c r="M312" s="224"/>
      <c r="N312" s="243">
        <f t="shared" si="65"/>
        <v>0</v>
      </c>
      <c r="O312" s="243"/>
      <c r="P312" s="243"/>
      <c r="Q312" s="243"/>
      <c r="R312" s="134"/>
      <c r="T312" s="164" t="s">
        <v>5</v>
      </c>
      <c r="U312" s="43" t="s">
        <v>46</v>
      </c>
      <c r="V312" s="35"/>
      <c r="W312" s="165">
        <f t="shared" si="66"/>
        <v>0</v>
      </c>
      <c r="X312" s="165">
        <v>0</v>
      </c>
      <c r="Y312" s="165">
        <f t="shared" si="67"/>
        <v>0</v>
      </c>
      <c r="Z312" s="165">
        <v>0</v>
      </c>
      <c r="AA312" s="166">
        <f t="shared" si="68"/>
        <v>0</v>
      </c>
      <c r="AR312" s="17" t="s">
        <v>155</v>
      </c>
      <c r="AT312" s="17" t="s">
        <v>151</v>
      </c>
      <c r="AU312" s="17" t="s">
        <v>111</v>
      </c>
      <c r="AY312" s="17" t="s">
        <v>150</v>
      </c>
      <c r="BE312" s="105">
        <f t="shared" si="69"/>
        <v>0</v>
      </c>
      <c r="BF312" s="105">
        <f t="shared" si="70"/>
        <v>0</v>
      </c>
      <c r="BG312" s="105">
        <f t="shared" si="71"/>
        <v>0</v>
      </c>
      <c r="BH312" s="105">
        <f t="shared" si="72"/>
        <v>0</v>
      </c>
      <c r="BI312" s="105">
        <f t="shared" si="73"/>
        <v>0</v>
      </c>
      <c r="BJ312" s="17" t="s">
        <v>89</v>
      </c>
      <c r="BK312" s="105">
        <f t="shared" si="74"/>
        <v>0</v>
      </c>
      <c r="BL312" s="17" t="s">
        <v>155</v>
      </c>
      <c r="BM312" s="17" t="s">
        <v>887</v>
      </c>
    </row>
    <row r="313" spans="2:65" s="1" customFormat="1" ht="31.5" customHeight="1">
      <c r="B313" s="131"/>
      <c r="C313" s="160" t="s">
        <v>888</v>
      </c>
      <c r="D313" s="160" t="s">
        <v>151</v>
      </c>
      <c r="E313" s="161" t="s">
        <v>889</v>
      </c>
      <c r="F313" s="242" t="s">
        <v>890</v>
      </c>
      <c r="G313" s="242"/>
      <c r="H313" s="242"/>
      <c r="I313" s="242"/>
      <c r="J313" s="162" t="s">
        <v>167</v>
      </c>
      <c r="K313" s="163">
        <v>8</v>
      </c>
      <c r="L313" s="224">
        <v>0</v>
      </c>
      <c r="M313" s="224"/>
      <c r="N313" s="243">
        <f t="shared" si="65"/>
        <v>0</v>
      </c>
      <c r="O313" s="243"/>
      <c r="P313" s="243"/>
      <c r="Q313" s="243"/>
      <c r="R313" s="134"/>
      <c r="T313" s="164" t="s">
        <v>5</v>
      </c>
      <c r="U313" s="43" t="s">
        <v>46</v>
      </c>
      <c r="V313" s="35"/>
      <c r="W313" s="165">
        <f t="shared" si="66"/>
        <v>0</v>
      </c>
      <c r="X313" s="165">
        <v>0</v>
      </c>
      <c r="Y313" s="165">
        <f t="shared" si="67"/>
        <v>0</v>
      </c>
      <c r="Z313" s="165">
        <v>0</v>
      </c>
      <c r="AA313" s="166">
        <f t="shared" si="68"/>
        <v>0</v>
      </c>
      <c r="AR313" s="17" t="s">
        <v>155</v>
      </c>
      <c r="AT313" s="17" t="s">
        <v>151</v>
      </c>
      <c r="AU313" s="17" t="s">
        <v>111</v>
      </c>
      <c r="AY313" s="17" t="s">
        <v>150</v>
      </c>
      <c r="BE313" s="105">
        <f t="shared" si="69"/>
        <v>0</v>
      </c>
      <c r="BF313" s="105">
        <f t="shared" si="70"/>
        <v>0</v>
      </c>
      <c r="BG313" s="105">
        <f t="shared" si="71"/>
        <v>0</v>
      </c>
      <c r="BH313" s="105">
        <f t="shared" si="72"/>
        <v>0</v>
      </c>
      <c r="BI313" s="105">
        <f t="shared" si="73"/>
        <v>0</v>
      </c>
      <c r="BJ313" s="17" t="s">
        <v>89</v>
      </c>
      <c r="BK313" s="105">
        <f t="shared" si="74"/>
        <v>0</v>
      </c>
      <c r="BL313" s="17" t="s">
        <v>155</v>
      </c>
      <c r="BM313" s="17" t="s">
        <v>891</v>
      </c>
    </row>
    <row r="314" spans="2:65" s="1" customFormat="1" ht="31.5" customHeight="1">
      <c r="B314" s="131"/>
      <c r="C314" s="160" t="s">
        <v>892</v>
      </c>
      <c r="D314" s="160" t="s">
        <v>151</v>
      </c>
      <c r="E314" s="161" t="s">
        <v>893</v>
      </c>
      <c r="F314" s="242" t="s">
        <v>894</v>
      </c>
      <c r="G314" s="242"/>
      <c r="H314" s="242"/>
      <c r="I314" s="242"/>
      <c r="J314" s="162" t="s">
        <v>321</v>
      </c>
      <c r="K314" s="163">
        <v>25</v>
      </c>
      <c r="L314" s="224">
        <v>0</v>
      </c>
      <c r="M314" s="224"/>
      <c r="N314" s="243">
        <f t="shared" si="65"/>
        <v>0</v>
      </c>
      <c r="O314" s="243"/>
      <c r="P314" s="243"/>
      <c r="Q314" s="243"/>
      <c r="R314" s="134"/>
      <c r="T314" s="164" t="s">
        <v>5</v>
      </c>
      <c r="U314" s="43" t="s">
        <v>46</v>
      </c>
      <c r="V314" s="35"/>
      <c r="W314" s="165">
        <f t="shared" si="66"/>
        <v>0</v>
      </c>
      <c r="X314" s="165">
        <v>4E-05</v>
      </c>
      <c r="Y314" s="165">
        <f t="shared" si="67"/>
        <v>0.001</v>
      </c>
      <c r="Z314" s="165">
        <v>0.00848</v>
      </c>
      <c r="AA314" s="166">
        <f t="shared" si="68"/>
        <v>0.212</v>
      </c>
      <c r="AR314" s="17" t="s">
        <v>155</v>
      </c>
      <c r="AT314" s="17" t="s">
        <v>151</v>
      </c>
      <c r="AU314" s="17" t="s">
        <v>111</v>
      </c>
      <c r="AY314" s="17" t="s">
        <v>150</v>
      </c>
      <c r="BE314" s="105">
        <f t="shared" si="69"/>
        <v>0</v>
      </c>
      <c r="BF314" s="105">
        <f t="shared" si="70"/>
        <v>0</v>
      </c>
      <c r="BG314" s="105">
        <f t="shared" si="71"/>
        <v>0</v>
      </c>
      <c r="BH314" s="105">
        <f t="shared" si="72"/>
        <v>0</v>
      </c>
      <c r="BI314" s="105">
        <f t="shared" si="73"/>
        <v>0</v>
      </c>
      <c r="BJ314" s="17" t="s">
        <v>89</v>
      </c>
      <c r="BK314" s="105">
        <f t="shared" si="74"/>
        <v>0</v>
      </c>
      <c r="BL314" s="17" t="s">
        <v>155</v>
      </c>
      <c r="BM314" s="17" t="s">
        <v>895</v>
      </c>
    </row>
    <row r="315" spans="2:65" s="1" customFormat="1" ht="31.5" customHeight="1">
      <c r="B315" s="131"/>
      <c r="C315" s="160" t="s">
        <v>896</v>
      </c>
      <c r="D315" s="160" t="s">
        <v>151</v>
      </c>
      <c r="E315" s="161" t="s">
        <v>897</v>
      </c>
      <c r="F315" s="242" t="s">
        <v>898</v>
      </c>
      <c r="G315" s="242"/>
      <c r="H315" s="242"/>
      <c r="I315" s="242"/>
      <c r="J315" s="162" t="s">
        <v>262</v>
      </c>
      <c r="K315" s="163">
        <v>0.597</v>
      </c>
      <c r="L315" s="224">
        <v>0</v>
      </c>
      <c r="M315" s="224"/>
      <c r="N315" s="243">
        <f t="shared" si="65"/>
        <v>0</v>
      </c>
      <c r="O315" s="243"/>
      <c r="P315" s="243"/>
      <c r="Q315" s="243"/>
      <c r="R315" s="134"/>
      <c r="T315" s="164" t="s">
        <v>5</v>
      </c>
      <c r="U315" s="43" t="s">
        <v>46</v>
      </c>
      <c r="V315" s="35"/>
      <c r="W315" s="165">
        <f t="shared" si="66"/>
        <v>0</v>
      </c>
      <c r="X315" s="165">
        <v>0</v>
      </c>
      <c r="Y315" s="165">
        <f t="shared" si="67"/>
        <v>0</v>
      </c>
      <c r="Z315" s="165">
        <v>0</v>
      </c>
      <c r="AA315" s="166">
        <f t="shared" si="68"/>
        <v>0</v>
      </c>
      <c r="AR315" s="17" t="s">
        <v>155</v>
      </c>
      <c r="AT315" s="17" t="s">
        <v>151</v>
      </c>
      <c r="AU315" s="17" t="s">
        <v>111</v>
      </c>
      <c r="AY315" s="17" t="s">
        <v>150</v>
      </c>
      <c r="BE315" s="105">
        <f t="shared" si="69"/>
        <v>0</v>
      </c>
      <c r="BF315" s="105">
        <f t="shared" si="70"/>
        <v>0</v>
      </c>
      <c r="BG315" s="105">
        <f t="shared" si="71"/>
        <v>0</v>
      </c>
      <c r="BH315" s="105">
        <f t="shared" si="72"/>
        <v>0</v>
      </c>
      <c r="BI315" s="105">
        <f t="shared" si="73"/>
        <v>0</v>
      </c>
      <c r="BJ315" s="17" t="s">
        <v>89</v>
      </c>
      <c r="BK315" s="105">
        <f t="shared" si="74"/>
        <v>0</v>
      </c>
      <c r="BL315" s="17" t="s">
        <v>155</v>
      </c>
      <c r="BM315" s="17" t="s">
        <v>899</v>
      </c>
    </row>
    <row r="316" spans="2:65" s="1" customFormat="1" ht="31.5" customHeight="1">
      <c r="B316" s="131"/>
      <c r="C316" s="160" t="s">
        <v>900</v>
      </c>
      <c r="D316" s="160" t="s">
        <v>151</v>
      </c>
      <c r="E316" s="161" t="s">
        <v>901</v>
      </c>
      <c r="F316" s="242" t="s">
        <v>902</v>
      </c>
      <c r="G316" s="242"/>
      <c r="H316" s="242"/>
      <c r="I316" s="242"/>
      <c r="J316" s="162" t="s">
        <v>262</v>
      </c>
      <c r="K316" s="163">
        <v>0.228</v>
      </c>
      <c r="L316" s="224">
        <v>0</v>
      </c>
      <c r="M316" s="224"/>
      <c r="N316" s="243">
        <f t="shared" si="65"/>
        <v>0</v>
      </c>
      <c r="O316" s="243"/>
      <c r="P316" s="243"/>
      <c r="Q316" s="243"/>
      <c r="R316" s="134"/>
      <c r="T316" s="164" t="s">
        <v>5</v>
      </c>
      <c r="U316" s="43" t="s">
        <v>46</v>
      </c>
      <c r="V316" s="35"/>
      <c r="W316" s="165">
        <f t="shared" si="66"/>
        <v>0</v>
      </c>
      <c r="X316" s="165">
        <v>0</v>
      </c>
      <c r="Y316" s="165">
        <f t="shared" si="67"/>
        <v>0</v>
      </c>
      <c r="Z316" s="165">
        <v>0</v>
      </c>
      <c r="AA316" s="166">
        <f t="shared" si="68"/>
        <v>0</v>
      </c>
      <c r="AR316" s="17" t="s">
        <v>155</v>
      </c>
      <c r="AT316" s="17" t="s">
        <v>151</v>
      </c>
      <c r="AU316" s="17" t="s">
        <v>111</v>
      </c>
      <c r="AY316" s="17" t="s">
        <v>150</v>
      </c>
      <c r="BE316" s="105">
        <f t="shared" si="69"/>
        <v>0</v>
      </c>
      <c r="BF316" s="105">
        <f t="shared" si="70"/>
        <v>0</v>
      </c>
      <c r="BG316" s="105">
        <f t="shared" si="71"/>
        <v>0</v>
      </c>
      <c r="BH316" s="105">
        <f t="shared" si="72"/>
        <v>0</v>
      </c>
      <c r="BI316" s="105">
        <f t="shared" si="73"/>
        <v>0</v>
      </c>
      <c r="BJ316" s="17" t="s">
        <v>89</v>
      </c>
      <c r="BK316" s="105">
        <f t="shared" si="74"/>
        <v>0</v>
      </c>
      <c r="BL316" s="17" t="s">
        <v>155</v>
      </c>
      <c r="BM316" s="17" t="s">
        <v>903</v>
      </c>
    </row>
    <row r="317" spans="2:65" s="1" customFormat="1" ht="31.5" customHeight="1">
      <c r="B317" s="131"/>
      <c r="C317" s="160" t="s">
        <v>904</v>
      </c>
      <c r="D317" s="160" t="s">
        <v>151</v>
      </c>
      <c r="E317" s="161" t="s">
        <v>905</v>
      </c>
      <c r="F317" s="242" t="s">
        <v>906</v>
      </c>
      <c r="G317" s="242"/>
      <c r="H317" s="242"/>
      <c r="I317" s="242"/>
      <c r="J317" s="162" t="s">
        <v>262</v>
      </c>
      <c r="K317" s="163">
        <v>0.228</v>
      </c>
      <c r="L317" s="224">
        <v>0</v>
      </c>
      <c r="M317" s="224"/>
      <c r="N317" s="243">
        <f t="shared" si="65"/>
        <v>0</v>
      </c>
      <c r="O317" s="243"/>
      <c r="P317" s="243"/>
      <c r="Q317" s="243"/>
      <c r="R317" s="134"/>
      <c r="T317" s="164" t="s">
        <v>5</v>
      </c>
      <c r="U317" s="43" t="s">
        <v>46</v>
      </c>
      <c r="V317" s="35"/>
      <c r="W317" s="165">
        <f t="shared" si="66"/>
        <v>0</v>
      </c>
      <c r="X317" s="165">
        <v>0</v>
      </c>
      <c r="Y317" s="165">
        <f t="shared" si="67"/>
        <v>0</v>
      </c>
      <c r="Z317" s="165">
        <v>0</v>
      </c>
      <c r="AA317" s="166">
        <f t="shared" si="68"/>
        <v>0</v>
      </c>
      <c r="AR317" s="17" t="s">
        <v>155</v>
      </c>
      <c r="AT317" s="17" t="s">
        <v>151</v>
      </c>
      <c r="AU317" s="17" t="s">
        <v>111</v>
      </c>
      <c r="AY317" s="17" t="s">
        <v>150</v>
      </c>
      <c r="BE317" s="105">
        <f t="shared" si="69"/>
        <v>0</v>
      </c>
      <c r="BF317" s="105">
        <f t="shared" si="70"/>
        <v>0</v>
      </c>
      <c r="BG317" s="105">
        <f t="shared" si="71"/>
        <v>0</v>
      </c>
      <c r="BH317" s="105">
        <f t="shared" si="72"/>
        <v>0</v>
      </c>
      <c r="BI317" s="105">
        <f t="shared" si="73"/>
        <v>0</v>
      </c>
      <c r="BJ317" s="17" t="s">
        <v>89</v>
      </c>
      <c r="BK317" s="105">
        <f t="shared" si="74"/>
        <v>0</v>
      </c>
      <c r="BL317" s="17" t="s">
        <v>155</v>
      </c>
      <c r="BM317" s="17" t="s">
        <v>907</v>
      </c>
    </row>
    <row r="318" spans="2:65" s="1" customFormat="1" ht="31.5" customHeight="1">
      <c r="B318" s="131"/>
      <c r="C318" s="160" t="s">
        <v>908</v>
      </c>
      <c r="D318" s="160" t="s">
        <v>151</v>
      </c>
      <c r="E318" s="161" t="s">
        <v>909</v>
      </c>
      <c r="F318" s="242" t="s">
        <v>910</v>
      </c>
      <c r="G318" s="242"/>
      <c r="H318" s="242"/>
      <c r="I318" s="242"/>
      <c r="J318" s="162" t="s">
        <v>262</v>
      </c>
      <c r="K318" s="163">
        <v>0.228</v>
      </c>
      <c r="L318" s="224">
        <v>0</v>
      </c>
      <c r="M318" s="224"/>
      <c r="N318" s="243">
        <f t="shared" si="65"/>
        <v>0</v>
      </c>
      <c r="O318" s="243"/>
      <c r="P318" s="243"/>
      <c r="Q318" s="243"/>
      <c r="R318" s="134"/>
      <c r="T318" s="164" t="s">
        <v>5</v>
      </c>
      <c r="U318" s="43" t="s">
        <v>46</v>
      </c>
      <c r="V318" s="35"/>
      <c r="W318" s="165">
        <f t="shared" si="66"/>
        <v>0</v>
      </c>
      <c r="X318" s="165">
        <v>0</v>
      </c>
      <c r="Y318" s="165">
        <f t="shared" si="67"/>
        <v>0</v>
      </c>
      <c r="Z318" s="165">
        <v>0</v>
      </c>
      <c r="AA318" s="166">
        <f t="shared" si="68"/>
        <v>0</v>
      </c>
      <c r="AR318" s="17" t="s">
        <v>155</v>
      </c>
      <c r="AT318" s="17" t="s">
        <v>151</v>
      </c>
      <c r="AU318" s="17" t="s">
        <v>111</v>
      </c>
      <c r="AY318" s="17" t="s">
        <v>150</v>
      </c>
      <c r="BE318" s="105">
        <f t="shared" si="69"/>
        <v>0</v>
      </c>
      <c r="BF318" s="105">
        <f t="shared" si="70"/>
        <v>0</v>
      </c>
      <c r="BG318" s="105">
        <f t="shared" si="71"/>
        <v>0</v>
      </c>
      <c r="BH318" s="105">
        <f t="shared" si="72"/>
        <v>0</v>
      </c>
      <c r="BI318" s="105">
        <f t="shared" si="73"/>
        <v>0</v>
      </c>
      <c r="BJ318" s="17" t="s">
        <v>89</v>
      </c>
      <c r="BK318" s="105">
        <f t="shared" si="74"/>
        <v>0</v>
      </c>
      <c r="BL318" s="17" t="s">
        <v>155</v>
      </c>
      <c r="BM318" s="17" t="s">
        <v>911</v>
      </c>
    </row>
    <row r="319" spans="2:63" s="9" customFormat="1" ht="29.9" customHeight="1">
      <c r="B319" s="149"/>
      <c r="C319" s="150"/>
      <c r="D319" s="159" t="s">
        <v>379</v>
      </c>
      <c r="E319" s="159"/>
      <c r="F319" s="159"/>
      <c r="G319" s="159"/>
      <c r="H319" s="159"/>
      <c r="I319" s="159"/>
      <c r="J319" s="159"/>
      <c r="K319" s="159"/>
      <c r="L319" s="159"/>
      <c r="M319" s="159"/>
      <c r="N319" s="232">
        <f>BK319</f>
        <v>0</v>
      </c>
      <c r="O319" s="233"/>
      <c r="P319" s="233"/>
      <c r="Q319" s="233"/>
      <c r="R319" s="152"/>
      <c r="T319" s="153"/>
      <c r="U319" s="150"/>
      <c r="V319" s="150"/>
      <c r="W319" s="154">
        <f>SUM(W320:W366)</f>
        <v>0</v>
      </c>
      <c r="X319" s="150"/>
      <c r="Y319" s="154">
        <f>SUM(Y320:Y366)</f>
        <v>0.1009901</v>
      </c>
      <c r="Z319" s="150"/>
      <c r="AA319" s="155">
        <f>SUM(AA320:AA366)</f>
        <v>0.8471700000000002</v>
      </c>
      <c r="AR319" s="156" t="s">
        <v>111</v>
      </c>
      <c r="AT319" s="157" t="s">
        <v>80</v>
      </c>
      <c r="AU319" s="157" t="s">
        <v>89</v>
      </c>
      <c r="AY319" s="156" t="s">
        <v>150</v>
      </c>
      <c r="BK319" s="158">
        <f>SUM(BK320:BK366)</f>
        <v>0</v>
      </c>
    </row>
    <row r="320" spans="2:65" s="1" customFormat="1" ht="31.5" customHeight="1">
      <c r="B320" s="131"/>
      <c r="C320" s="160" t="s">
        <v>912</v>
      </c>
      <c r="D320" s="160" t="s">
        <v>151</v>
      </c>
      <c r="E320" s="161" t="s">
        <v>913</v>
      </c>
      <c r="F320" s="242" t="s">
        <v>914</v>
      </c>
      <c r="G320" s="242"/>
      <c r="H320" s="242"/>
      <c r="I320" s="242"/>
      <c r="J320" s="162" t="s">
        <v>154</v>
      </c>
      <c r="K320" s="163">
        <v>18</v>
      </c>
      <c r="L320" s="224">
        <v>0</v>
      </c>
      <c r="M320" s="224"/>
      <c r="N320" s="243">
        <f aca="true" t="shared" si="75" ref="N320:N366">ROUND(L320*K320,2)</f>
        <v>0</v>
      </c>
      <c r="O320" s="243"/>
      <c r="P320" s="243"/>
      <c r="Q320" s="243"/>
      <c r="R320" s="134"/>
      <c r="T320" s="164" t="s">
        <v>5</v>
      </c>
      <c r="U320" s="43" t="s">
        <v>46</v>
      </c>
      <c r="V320" s="35"/>
      <c r="W320" s="165">
        <f aca="true" t="shared" si="76" ref="W320:W366">V320*K320</f>
        <v>0</v>
      </c>
      <c r="X320" s="165">
        <v>2E-05</v>
      </c>
      <c r="Y320" s="165">
        <f aca="true" t="shared" si="77" ref="Y320:Y366">X320*K320</f>
        <v>0.00036</v>
      </c>
      <c r="Z320" s="165">
        <v>0.014</v>
      </c>
      <c r="AA320" s="166">
        <f aca="true" t="shared" si="78" ref="AA320:AA366">Z320*K320</f>
        <v>0.252</v>
      </c>
      <c r="AR320" s="17" t="s">
        <v>155</v>
      </c>
      <c r="AT320" s="17" t="s">
        <v>151</v>
      </c>
      <c r="AU320" s="17" t="s">
        <v>111</v>
      </c>
      <c r="AY320" s="17" t="s">
        <v>150</v>
      </c>
      <c r="BE320" s="105">
        <f aca="true" t="shared" si="79" ref="BE320:BE366">IF(U320="základní",N320,0)</f>
        <v>0</v>
      </c>
      <c r="BF320" s="105">
        <f aca="true" t="shared" si="80" ref="BF320:BF366">IF(U320="snížená",N320,0)</f>
        <v>0</v>
      </c>
      <c r="BG320" s="105">
        <f aca="true" t="shared" si="81" ref="BG320:BG366">IF(U320="zákl. přenesená",N320,0)</f>
        <v>0</v>
      </c>
      <c r="BH320" s="105">
        <f aca="true" t="shared" si="82" ref="BH320:BH366">IF(U320="sníž. přenesená",N320,0)</f>
        <v>0</v>
      </c>
      <c r="BI320" s="105">
        <f aca="true" t="shared" si="83" ref="BI320:BI366">IF(U320="nulová",N320,0)</f>
        <v>0</v>
      </c>
      <c r="BJ320" s="17" t="s">
        <v>89</v>
      </c>
      <c r="BK320" s="105">
        <f aca="true" t="shared" si="84" ref="BK320:BK366">ROUND(L320*K320,2)</f>
        <v>0</v>
      </c>
      <c r="BL320" s="17" t="s">
        <v>155</v>
      </c>
      <c r="BM320" s="17" t="s">
        <v>915</v>
      </c>
    </row>
    <row r="321" spans="2:65" s="1" customFormat="1" ht="31.5" customHeight="1">
      <c r="B321" s="131"/>
      <c r="C321" s="160" t="s">
        <v>916</v>
      </c>
      <c r="D321" s="160" t="s">
        <v>151</v>
      </c>
      <c r="E321" s="161" t="s">
        <v>917</v>
      </c>
      <c r="F321" s="242" t="s">
        <v>918</v>
      </c>
      <c r="G321" s="242"/>
      <c r="H321" s="242"/>
      <c r="I321" s="242"/>
      <c r="J321" s="162" t="s">
        <v>154</v>
      </c>
      <c r="K321" s="163">
        <v>14</v>
      </c>
      <c r="L321" s="224">
        <v>0</v>
      </c>
      <c r="M321" s="224"/>
      <c r="N321" s="243">
        <f t="shared" si="75"/>
        <v>0</v>
      </c>
      <c r="O321" s="243"/>
      <c r="P321" s="243"/>
      <c r="Q321" s="243"/>
      <c r="R321" s="134"/>
      <c r="T321" s="164" t="s">
        <v>5</v>
      </c>
      <c r="U321" s="43" t="s">
        <v>46</v>
      </c>
      <c r="V321" s="35"/>
      <c r="W321" s="165">
        <f t="shared" si="76"/>
        <v>0</v>
      </c>
      <c r="X321" s="165">
        <v>2E-05</v>
      </c>
      <c r="Y321" s="165">
        <f t="shared" si="77"/>
        <v>0.00028000000000000003</v>
      </c>
      <c r="Z321" s="165">
        <v>0.039</v>
      </c>
      <c r="AA321" s="166">
        <f t="shared" si="78"/>
        <v>0.546</v>
      </c>
      <c r="AR321" s="17" t="s">
        <v>155</v>
      </c>
      <c r="AT321" s="17" t="s">
        <v>151</v>
      </c>
      <c r="AU321" s="17" t="s">
        <v>111</v>
      </c>
      <c r="AY321" s="17" t="s">
        <v>150</v>
      </c>
      <c r="BE321" s="105">
        <f t="shared" si="79"/>
        <v>0</v>
      </c>
      <c r="BF321" s="105">
        <f t="shared" si="80"/>
        <v>0</v>
      </c>
      <c r="BG321" s="105">
        <f t="shared" si="81"/>
        <v>0</v>
      </c>
      <c r="BH321" s="105">
        <f t="shared" si="82"/>
        <v>0</v>
      </c>
      <c r="BI321" s="105">
        <f t="shared" si="83"/>
        <v>0</v>
      </c>
      <c r="BJ321" s="17" t="s">
        <v>89</v>
      </c>
      <c r="BK321" s="105">
        <f t="shared" si="84"/>
        <v>0</v>
      </c>
      <c r="BL321" s="17" t="s">
        <v>155</v>
      </c>
      <c r="BM321" s="17" t="s">
        <v>919</v>
      </c>
    </row>
    <row r="322" spans="2:65" s="1" customFormat="1" ht="31.5" customHeight="1">
      <c r="B322" s="131"/>
      <c r="C322" s="160" t="s">
        <v>920</v>
      </c>
      <c r="D322" s="160" t="s">
        <v>151</v>
      </c>
      <c r="E322" s="161" t="s">
        <v>921</v>
      </c>
      <c r="F322" s="242" t="s">
        <v>922</v>
      </c>
      <c r="G322" s="242"/>
      <c r="H322" s="242"/>
      <c r="I322" s="242"/>
      <c r="J322" s="162" t="s">
        <v>200</v>
      </c>
      <c r="K322" s="163">
        <v>2</v>
      </c>
      <c r="L322" s="224">
        <v>0</v>
      </c>
      <c r="M322" s="224"/>
      <c r="N322" s="243">
        <f t="shared" si="75"/>
        <v>0</v>
      </c>
      <c r="O322" s="243"/>
      <c r="P322" s="243"/>
      <c r="Q322" s="243"/>
      <c r="R322" s="134"/>
      <c r="T322" s="164" t="s">
        <v>5</v>
      </c>
      <c r="U322" s="43" t="s">
        <v>46</v>
      </c>
      <c r="V322" s="35"/>
      <c r="W322" s="165">
        <f t="shared" si="76"/>
        <v>0</v>
      </c>
      <c r="X322" s="165">
        <v>0.00939</v>
      </c>
      <c r="Y322" s="165">
        <f t="shared" si="77"/>
        <v>0.01878</v>
      </c>
      <c r="Z322" s="165">
        <v>0</v>
      </c>
      <c r="AA322" s="166">
        <f t="shared" si="78"/>
        <v>0</v>
      </c>
      <c r="AR322" s="17" t="s">
        <v>155</v>
      </c>
      <c r="AT322" s="17" t="s">
        <v>151</v>
      </c>
      <c r="AU322" s="17" t="s">
        <v>111</v>
      </c>
      <c r="AY322" s="17" t="s">
        <v>150</v>
      </c>
      <c r="BE322" s="105">
        <f t="shared" si="79"/>
        <v>0</v>
      </c>
      <c r="BF322" s="105">
        <f t="shared" si="80"/>
        <v>0</v>
      </c>
      <c r="BG322" s="105">
        <f t="shared" si="81"/>
        <v>0</v>
      </c>
      <c r="BH322" s="105">
        <f t="shared" si="82"/>
        <v>0</v>
      </c>
      <c r="BI322" s="105">
        <f t="shared" si="83"/>
        <v>0</v>
      </c>
      <c r="BJ322" s="17" t="s">
        <v>89</v>
      </c>
      <c r="BK322" s="105">
        <f t="shared" si="84"/>
        <v>0</v>
      </c>
      <c r="BL322" s="17" t="s">
        <v>155</v>
      </c>
      <c r="BM322" s="17" t="s">
        <v>923</v>
      </c>
    </row>
    <row r="323" spans="2:65" s="1" customFormat="1" ht="31.5" customHeight="1">
      <c r="B323" s="131"/>
      <c r="C323" s="160" t="s">
        <v>924</v>
      </c>
      <c r="D323" s="160" t="s">
        <v>151</v>
      </c>
      <c r="E323" s="161" t="s">
        <v>925</v>
      </c>
      <c r="F323" s="242" t="s">
        <v>926</v>
      </c>
      <c r="G323" s="242"/>
      <c r="H323" s="242"/>
      <c r="I323" s="242"/>
      <c r="J323" s="162" t="s">
        <v>200</v>
      </c>
      <c r="K323" s="163">
        <v>2</v>
      </c>
      <c r="L323" s="224">
        <v>0</v>
      </c>
      <c r="M323" s="224"/>
      <c r="N323" s="243">
        <f t="shared" si="75"/>
        <v>0</v>
      </c>
      <c r="O323" s="243"/>
      <c r="P323" s="243"/>
      <c r="Q323" s="243"/>
      <c r="R323" s="134"/>
      <c r="T323" s="164" t="s">
        <v>5</v>
      </c>
      <c r="U323" s="43" t="s">
        <v>46</v>
      </c>
      <c r="V323" s="35"/>
      <c r="W323" s="165">
        <f t="shared" si="76"/>
        <v>0</v>
      </c>
      <c r="X323" s="165">
        <v>0.01191</v>
      </c>
      <c r="Y323" s="165">
        <f t="shared" si="77"/>
        <v>0.02382</v>
      </c>
      <c r="Z323" s="165">
        <v>0</v>
      </c>
      <c r="AA323" s="166">
        <f t="shared" si="78"/>
        <v>0</v>
      </c>
      <c r="AR323" s="17" t="s">
        <v>155</v>
      </c>
      <c r="AT323" s="17" t="s">
        <v>151</v>
      </c>
      <c r="AU323" s="17" t="s">
        <v>111</v>
      </c>
      <c r="AY323" s="17" t="s">
        <v>150</v>
      </c>
      <c r="BE323" s="105">
        <f t="shared" si="79"/>
        <v>0</v>
      </c>
      <c r="BF323" s="105">
        <f t="shared" si="80"/>
        <v>0</v>
      </c>
      <c r="BG323" s="105">
        <f t="shared" si="81"/>
        <v>0</v>
      </c>
      <c r="BH323" s="105">
        <f t="shared" si="82"/>
        <v>0</v>
      </c>
      <c r="BI323" s="105">
        <f t="shared" si="83"/>
        <v>0</v>
      </c>
      <c r="BJ323" s="17" t="s">
        <v>89</v>
      </c>
      <c r="BK323" s="105">
        <f t="shared" si="84"/>
        <v>0</v>
      </c>
      <c r="BL323" s="17" t="s">
        <v>155</v>
      </c>
      <c r="BM323" s="17" t="s">
        <v>927</v>
      </c>
    </row>
    <row r="324" spans="2:65" s="1" customFormat="1" ht="31.5" customHeight="1">
      <c r="B324" s="131"/>
      <c r="C324" s="160" t="s">
        <v>928</v>
      </c>
      <c r="D324" s="160" t="s">
        <v>151</v>
      </c>
      <c r="E324" s="161" t="s">
        <v>929</v>
      </c>
      <c r="F324" s="242" t="s">
        <v>930</v>
      </c>
      <c r="G324" s="242"/>
      <c r="H324" s="242"/>
      <c r="I324" s="242"/>
      <c r="J324" s="162" t="s">
        <v>154</v>
      </c>
      <c r="K324" s="163">
        <v>8</v>
      </c>
      <c r="L324" s="224">
        <v>0</v>
      </c>
      <c r="M324" s="224"/>
      <c r="N324" s="243">
        <f t="shared" si="75"/>
        <v>0</v>
      </c>
      <c r="O324" s="243"/>
      <c r="P324" s="243"/>
      <c r="Q324" s="243"/>
      <c r="R324" s="134"/>
      <c r="T324" s="164" t="s">
        <v>5</v>
      </c>
      <c r="U324" s="43" t="s">
        <v>46</v>
      </c>
      <c r="V324" s="35"/>
      <c r="W324" s="165">
        <f t="shared" si="76"/>
        <v>0</v>
      </c>
      <c r="X324" s="165">
        <v>4E-05</v>
      </c>
      <c r="Y324" s="165">
        <f t="shared" si="77"/>
        <v>0.00032</v>
      </c>
      <c r="Z324" s="165">
        <v>0.00045</v>
      </c>
      <c r="AA324" s="166">
        <f t="shared" si="78"/>
        <v>0.0036</v>
      </c>
      <c r="AR324" s="17" t="s">
        <v>155</v>
      </c>
      <c r="AT324" s="17" t="s">
        <v>151</v>
      </c>
      <c r="AU324" s="17" t="s">
        <v>111</v>
      </c>
      <c r="AY324" s="17" t="s">
        <v>150</v>
      </c>
      <c r="BE324" s="105">
        <f t="shared" si="79"/>
        <v>0</v>
      </c>
      <c r="BF324" s="105">
        <f t="shared" si="80"/>
        <v>0</v>
      </c>
      <c r="BG324" s="105">
        <f t="shared" si="81"/>
        <v>0</v>
      </c>
      <c r="BH324" s="105">
        <f t="shared" si="82"/>
        <v>0</v>
      </c>
      <c r="BI324" s="105">
        <f t="shared" si="83"/>
        <v>0</v>
      </c>
      <c r="BJ324" s="17" t="s">
        <v>89</v>
      </c>
      <c r="BK324" s="105">
        <f t="shared" si="84"/>
        <v>0</v>
      </c>
      <c r="BL324" s="17" t="s">
        <v>155</v>
      </c>
      <c r="BM324" s="17" t="s">
        <v>931</v>
      </c>
    </row>
    <row r="325" spans="2:65" s="1" customFormat="1" ht="31.5" customHeight="1">
      <c r="B325" s="131"/>
      <c r="C325" s="160" t="s">
        <v>932</v>
      </c>
      <c r="D325" s="160" t="s">
        <v>151</v>
      </c>
      <c r="E325" s="161" t="s">
        <v>933</v>
      </c>
      <c r="F325" s="242" t="s">
        <v>934</v>
      </c>
      <c r="G325" s="242"/>
      <c r="H325" s="242"/>
      <c r="I325" s="242"/>
      <c r="J325" s="162" t="s">
        <v>154</v>
      </c>
      <c r="K325" s="163">
        <v>8</v>
      </c>
      <c r="L325" s="224">
        <v>0</v>
      </c>
      <c r="M325" s="224"/>
      <c r="N325" s="243">
        <f t="shared" si="75"/>
        <v>0</v>
      </c>
      <c r="O325" s="243"/>
      <c r="P325" s="243"/>
      <c r="Q325" s="243"/>
      <c r="R325" s="134"/>
      <c r="T325" s="164" t="s">
        <v>5</v>
      </c>
      <c r="U325" s="43" t="s">
        <v>46</v>
      </c>
      <c r="V325" s="35"/>
      <c r="W325" s="165">
        <f t="shared" si="76"/>
        <v>0</v>
      </c>
      <c r="X325" s="165">
        <v>0.00013</v>
      </c>
      <c r="Y325" s="165">
        <f t="shared" si="77"/>
        <v>0.00104</v>
      </c>
      <c r="Z325" s="165">
        <v>0.0011</v>
      </c>
      <c r="AA325" s="166">
        <f t="shared" si="78"/>
        <v>0.0088</v>
      </c>
      <c r="AR325" s="17" t="s">
        <v>155</v>
      </c>
      <c r="AT325" s="17" t="s">
        <v>151</v>
      </c>
      <c r="AU325" s="17" t="s">
        <v>111</v>
      </c>
      <c r="AY325" s="17" t="s">
        <v>150</v>
      </c>
      <c r="BE325" s="105">
        <f t="shared" si="79"/>
        <v>0</v>
      </c>
      <c r="BF325" s="105">
        <f t="shared" si="80"/>
        <v>0</v>
      </c>
      <c r="BG325" s="105">
        <f t="shared" si="81"/>
        <v>0</v>
      </c>
      <c r="BH325" s="105">
        <f t="shared" si="82"/>
        <v>0</v>
      </c>
      <c r="BI325" s="105">
        <f t="shared" si="83"/>
        <v>0</v>
      </c>
      <c r="BJ325" s="17" t="s">
        <v>89</v>
      </c>
      <c r="BK325" s="105">
        <f t="shared" si="84"/>
        <v>0</v>
      </c>
      <c r="BL325" s="17" t="s">
        <v>155</v>
      </c>
      <c r="BM325" s="17" t="s">
        <v>935</v>
      </c>
    </row>
    <row r="326" spans="2:65" s="1" customFormat="1" ht="31.5" customHeight="1">
      <c r="B326" s="131"/>
      <c r="C326" s="160" t="s">
        <v>936</v>
      </c>
      <c r="D326" s="160" t="s">
        <v>151</v>
      </c>
      <c r="E326" s="161" t="s">
        <v>937</v>
      </c>
      <c r="F326" s="242" t="s">
        <v>938</v>
      </c>
      <c r="G326" s="242"/>
      <c r="H326" s="242"/>
      <c r="I326" s="242"/>
      <c r="J326" s="162" t="s">
        <v>154</v>
      </c>
      <c r="K326" s="163">
        <v>10</v>
      </c>
      <c r="L326" s="224">
        <v>0</v>
      </c>
      <c r="M326" s="224"/>
      <c r="N326" s="243">
        <f t="shared" si="75"/>
        <v>0</v>
      </c>
      <c r="O326" s="243"/>
      <c r="P326" s="243"/>
      <c r="Q326" s="243"/>
      <c r="R326" s="134"/>
      <c r="T326" s="164" t="s">
        <v>5</v>
      </c>
      <c r="U326" s="43" t="s">
        <v>46</v>
      </c>
      <c r="V326" s="35"/>
      <c r="W326" s="165">
        <f t="shared" si="76"/>
        <v>0</v>
      </c>
      <c r="X326" s="165">
        <v>0.00017</v>
      </c>
      <c r="Y326" s="165">
        <f t="shared" si="77"/>
        <v>0.0017000000000000001</v>
      </c>
      <c r="Z326" s="165">
        <v>0.0022</v>
      </c>
      <c r="AA326" s="166">
        <f t="shared" si="78"/>
        <v>0.022000000000000002</v>
      </c>
      <c r="AR326" s="17" t="s">
        <v>155</v>
      </c>
      <c r="AT326" s="17" t="s">
        <v>151</v>
      </c>
      <c r="AU326" s="17" t="s">
        <v>111</v>
      </c>
      <c r="AY326" s="17" t="s">
        <v>150</v>
      </c>
      <c r="BE326" s="105">
        <f t="shared" si="79"/>
        <v>0</v>
      </c>
      <c r="BF326" s="105">
        <f t="shared" si="80"/>
        <v>0</v>
      </c>
      <c r="BG326" s="105">
        <f t="shared" si="81"/>
        <v>0</v>
      </c>
      <c r="BH326" s="105">
        <f t="shared" si="82"/>
        <v>0</v>
      </c>
      <c r="BI326" s="105">
        <f t="shared" si="83"/>
        <v>0</v>
      </c>
      <c r="BJ326" s="17" t="s">
        <v>89</v>
      </c>
      <c r="BK326" s="105">
        <f t="shared" si="84"/>
        <v>0</v>
      </c>
      <c r="BL326" s="17" t="s">
        <v>155</v>
      </c>
      <c r="BM326" s="17" t="s">
        <v>939</v>
      </c>
    </row>
    <row r="327" spans="2:65" s="1" customFormat="1" ht="22.5" customHeight="1">
      <c r="B327" s="131"/>
      <c r="C327" s="160" t="s">
        <v>940</v>
      </c>
      <c r="D327" s="160" t="s">
        <v>151</v>
      </c>
      <c r="E327" s="161" t="s">
        <v>941</v>
      </c>
      <c r="F327" s="242" t="s">
        <v>942</v>
      </c>
      <c r="G327" s="242"/>
      <c r="H327" s="242"/>
      <c r="I327" s="242"/>
      <c r="J327" s="162" t="s">
        <v>154</v>
      </c>
      <c r="K327" s="163">
        <v>8</v>
      </c>
      <c r="L327" s="224">
        <v>0</v>
      </c>
      <c r="M327" s="224"/>
      <c r="N327" s="243">
        <f t="shared" si="75"/>
        <v>0</v>
      </c>
      <c r="O327" s="243"/>
      <c r="P327" s="243"/>
      <c r="Q327" s="243"/>
      <c r="R327" s="134"/>
      <c r="T327" s="164" t="s">
        <v>5</v>
      </c>
      <c r="U327" s="43" t="s">
        <v>46</v>
      </c>
      <c r="V327" s="35"/>
      <c r="W327" s="165">
        <f t="shared" si="76"/>
        <v>0</v>
      </c>
      <c r="X327" s="165">
        <v>0.00011</v>
      </c>
      <c r="Y327" s="165">
        <f t="shared" si="77"/>
        <v>0.00088</v>
      </c>
      <c r="Z327" s="165">
        <v>0</v>
      </c>
      <c r="AA327" s="166">
        <f t="shared" si="78"/>
        <v>0</v>
      </c>
      <c r="AR327" s="17" t="s">
        <v>155</v>
      </c>
      <c r="AT327" s="17" t="s">
        <v>151</v>
      </c>
      <c r="AU327" s="17" t="s">
        <v>111</v>
      </c>
      <c r="AY327" s="17" t="s">
        <v>150</v>
      </c>
      <c r="BE327" s="105">
        <f t="shared" si="79"/>
        <v>0</v>
      </c>
      <c r="BF327" s="105">
        <f t="shared" si="80"/>
        <v>0</v>
      </c>
      <c r="BG327" s="105">
        <f t="shared" si="81"/>
        <v>0</v>
      </c>
      <c r="BH327" s="105">
        <f t="shared" si="82"/>
        <v>0</v>
      </c>
      <c r="BI327" s="105">
        <f t="shared" si="83"/>
        <v>0</v>
      </c>
      <c r="BJ327" s="17" t="s">
        <v>89</v>
      </c>
      <c r="BK327" s="105">
        <f t="shared" si="84"/>
        <v>0</v>
      </c>
      <c r="BL327" s="17" t="s">
        <v>155</v>
      </c>
      <c r="BM327" s="17" t="s">
        <v>943</v>
      </c>
    </row>
    <row r="328" spans="2:65" s="1" customFormat="1" ht="22.5" customHeight="1">
      <c r="B328" s="131"/>
      <c r="C328" s="167" t="s">
        <v>944</v>
      </c>
      <c r="D328" s="167" t="s">
        <v>207</v>
      </c>
      <c r="E328" s="168" t="s">
        <v>945</v>
      </c>
      <c r="F328" s="244" t="s">
        <v>946</v>
      </c>
      <c r="G328" s="244"/>
      <c r="H328" s="244"/>
      <c r="I328" s="244"/>
      <c r="J328" s="169" t="s">
        <v>154</v>
      </c>
      <c r="K328" s="170">
        <v>1</v>
      </c>
      <c r="L328" s="245">
        <v>0</v>
      </c>
      <c r="M328" s="245"/>
      <c r="N328" s="246">
        <f t="shared" si="75"/>
        <v>0</v>
      </c>
      <c r="O328" s="243"/>
      <c r="P328" s="243"/>
      <c r="Q328" s="243"/>
      <c r="R328" s="134"/>
      <c r="T328" s="164" t="s">
        <v>5</v>
      </c>
      <c r="U328" s="43" t="s">
        <v>46</v>
      </c>
      <c r="V328" s="35"/>
      <c r="W328" s="165">
        <f t="shared" si="76"/>
        <v>0</v>
      </c>
      <c r="X328" s="165">
        <v>0.00015</v>
      </c>
      <c r="Y328" s="165">
        <f t="shared" si="77"/>
        <v>0.00015</v>
      </c>
      <c r="Z328" s="165">
        <v>0</v>
      </c>
      <c r="AA328" s="166">
        <f t="shared" si="78"/>
        <v>0</v>
      </c>
      <c r="AR328" s="17" t="s">
        <v>210</v>
      </c>
      <c r="AT328" s="17" t="s">
        <v>207</v>
      </c>
      <c r="AU328" s="17" t="s">
        <v>111</v>
      </c>
      <c r="AY328" s="17" t="s">
        <v>150</v>
      </c>
      <c r="BE328" s="105">
        <f t="shared" si="79"/>
        <v>0</v>
      </c>
      <c r="BF328" s="105">
        <f t="shared" si="80"/>
        <v>0</v>
      </c>
      <c r="BG328" s="105">
        <f t="shared" si="81"/>
        <v>0</v>
      </c>
      <c r="BH328" s="105">
        <f t="shared" si="82"/>
        <v>0</v>
      </c>
      <c r="BI328" s="105">
        <f t="shared" si="83"/>
        <v>0</v>
      </c>
      <c r="BJ328" s="17" t="s">
        <v>89</v>
      </c>
      <c r="BK328" s="105">
        <f t="shared" si="84"/>
        <v>0</v>
      </c>
      <c r="BL328" s="17" t="s">
        <v>155</v>
      </c>
      <c r="BM328" s="17" t="s">
        <v>947</v>
      </c>
    </row>
    <row r="329" spans="2:65" s="1" customFormat="1" ht="31.5" customHeight="1">
      <c r="B329" s="131"/>
      <c r="C329" s="167" t="s">
        <v>948</v>
      </c>
      <c r="D329" s="167" t="s">
        <v>207</v>
      </c>
      <c r="E329" s="168" t="s">
        <v>949</v>
      </c>
      <c r="F329" s="244" t="s">
        <v>950</v>
      </c>
      <c r="G329" s="244"/>
      <c r="H329" s="244"/>
      <c r="I329" s="244"/>
      <c r="J329" s="169" t="s">
        <v>154</v>
      </c>
      <c r="K329" s="170">
        <v>4</v>
      </c>
      <c r="L329" s="245">
        <v>0</v>
      </c>
      <c r="M329" s="245"/>
      <c r="N329" s="246">
        <f t="shared" si="75"/>
        <v>0</v>
      </c>
      <c r="O329" s="243"/>
      <c r="P329" s="243"/>
      <c r="Q329" s="243"/>
      <c r="R329" s="134"/>
      <c r="T329" s="164" t="s">
        <v>5</v>
      </c>
      <c r="U329" s="43" t="s">
        <v>46</v>
      </c>
      <c r="V329" s="35"/>
      <c r="W329" s="165">
        <f t="shared" si="76"/>
        <v>0</v>
      </c>
      <c r="X329" s="165">
        <v>0.00032</v>
      </c>
      <c r="Y329" s="165">
        <f t="shared" si="77"/>
        <v>0.00128</v>
      </c>
      <c r="Z329" s="165">
        <v>0</v>
      </c>
      <c r="AA329" s="166">
        <f t="shared" si="78"/>
        <v>0</v>
      </c>
      <c r="AR329" s="17" t="s">
        <v>210</v>
      </c>
      <c r="AT329" s="17" t="s">
        <v>207</v>
      </c>
      <c r="AU329" s="17" t="s">
        <v>111</v>
      </c>
      <c r="AY329" s="17" t="s">
        <v>150</v>
      </c>
      <c r="BE329" s="105">
        <f t="shared" si="79"/>
        <v>0</v>
      </c>
      <c r="BF329" s="105">
        <f t="shared" si="80"/>
        <v>0</v>
      </c>
      <c r="BG329" s="105">
        <f t="shared" si="81"/>
        <v>0</v>
      </c>
      <c r="BH329" s="105">
        <f t="shared" si="82"/>
        <v>0</v>
      </c>
      <c r="BI329" s="105">
        <f t="shared" si="83"/>
        <v>0</v>
      </c>
      <c r="BJ329" s="17" t="s">
        <v>89</v>
      </c>
      <c r="BK329" s="105">
        <f t="shared" si="84"/>
        <v>0</v>
      </c>
      <c r="BL329" s="17" t="s">
        <v>155</v>
      </c>
      <c r="BM329" s="17" t="s">
        <v>951</v>
      </c>
    </row>
    <row r="330" spans="2:65" s="1" customFormat="1" ht="22.5" customHeight="1">
      <c r="B330" s="131"/>
      <c r="C330" s="160" t="s">
        <v>952</v>
      </c>
      <c r="D330" s="160" t="s">
        <v>151</v>
      </c>
      <c r="E330" s="161" t="s">
        <v>953</v>
      </c>
      <c r="F330" s="242" t="s">
        <v>954</v>
      </c>
      <c r="G330" s="242"/>
      <c r="H330" s="242"/>
      <c r="I330" s="242"/>
      <c r="J330" s="162" t="s">
        <v>154</v>
      </c>
      <c r="K330" s="163">
        <v>1</v>
      </c>
      <c r="L330" s="224">
        <v>0</v>
      </c>
      <c r="M330" s="224"/>
      <c r="N330" s="243">
        <f t="shared" si="75"/>
        <v>0</v>
      </c>
      <c r="O330" s="243"/>
      <c r="P330" s="243"/>
      <c r="Q330" s="243"/>
      <c r="R330" s="134"/>
      <c r="T330" s="164" t="s">
        <v>5</v>
      </c>
      <c r="U330" s="43" t="s">
        <v>46</v>
      </c>
      <c r="V330" s="35"/>
      <c r="W330" s="165">
        <f t="shared" si="76"/>
        <v>0</v>
      </c>
      <c r="X330" s="165">
        <v>0.00015</v>
      </c>
      <c r="Y330" s="165">
        <f t="shared" si="77"/>
        <v>0.00015</v>
      </c>
      <c r="Z330" s="165">
        <v>0</v>
      </c>
      <c r="AA330" s="166">
        <f t="shared" si="78"/>
        <v>0</v>
      </c>
      <c r="AR330" s="17" t="s">
        <v>155</v>
      </c>
      <c r="AT330" s="17" t="s">
        <v>151</v>
      </c>
      <c r="AU330" s="17" t="s">
        <v>111</v>
      </c>
      <c r="AY330" s="17" t="s">
        <v>150</v>
      </c>
      <c r="BE330" s="105">
        <f t="shared" si="79"/>
        <v>0</v>
      </c>
      <c r="BF330" s="105">
        <f t="shared" si="80"/>
        <v>0</v>
      </c>
      <c r="BG330" s="105">
        <f t="shared" si="81"/>
        <v>0</v>
      </c>
      <c r="BH330" s="105">
        <f t="shared" si="82"/>
        <v>0</v>
      </c>
      <c r="BI330" s="105">
        <f t="shared" si="83"/>
        <v>0</v>
      </c>
      <c r="BJ330" s="17" t="s">
        <v>89</v>
      </c>
      <c r="BK330" s="105">
        <f t="shared" si="84"/>
        <v>0</v>
      </c>
      <c r="BL330" s="17" t="s">
        <v>155</v>
      </c>
      <c r="BM330" s="17" t="s">
        <v>955</v>
      </c>
    </row>
    <row r="331" spans="2:65" s="1" customFormat="1" ht="22.5" customHeight="1">
      <c r="B331" s="131"/>
      <c r="C331" s="167" t="s">
        <v>956</v>
      </c>
      <c r="D331" s="167" t="s">
        <v>207</v>
      </c>
      <c r="E331" s="168" t="s">
        <v>957</v>
      </c>
      <c r="F331" s="244" t="s">
        <v>958</v>
      </c>
      <c r="G331" s="244"/>
      <c r="H331" s="244"/>
      <c r="I331" s="244"/>
      <c r="J331" s="169" t="s">
        <v>154</v>
      </c>
      <c r="K331" s="170">
        <v>1</v>
      </c>
      <c r="L331" s="245">
        <v>0</v>
      </c>
      <c r="M331" s="245"/>
      <c r="N331" s="246">
        <f t="shared" si="75"/>
        <v>0</v>
      </c>
      <c r="O331" s="243"/>
      <c r="P331" s="243"/>
      <c r="Q331" s="243"/>
      <c r="R331" s="134"/>
      <c r="T331" s="164" t="s">
        <v>5</v>
      </c>
      <c r="U331" s="43" t="s">
        <v>46</v>
      </c>
      <c r="V331" s="35"/>
      <c r="W331" s="165">
        <f t="shared" si="76"/>
        <v>0</v>
      </c>
      <c r="X331" s="165">
        <v>0.0003</v>
      </c>
      <c r="Y331" s="165">
        <f t="shared" si="77"/>
        <v>0.0003</v>
      </c>
      <c r="Z331" s="165">
        <v>0</v>
      </c>
      <c r="AA331" s="166">
        <f t="shared" si="78"/>
        <v>0</v>
      </c>
      <c r="AR331" s="17" t="s">
        <v>210</v>
      </c>
      <c r="AT331" s="17" t="s">
        <v>207</v>
      </c>
      <c r="AU331" s="17" t="s">
        <v>111</v>
      </c>
      <c r="AY331" s="17" t="s">
        <v>150</v>
      </c>
      <c r="BE331" s="105">
        <f t="shared" si="79"/>
        <v>0</v>
      </c>
      <c r="BF331" s="105">
        <f t="shared" si="80"/>
        <v>0</v>
      </c>
      <c r="BG331" s="105">
        <f t="shared" si="81"/>
        <v>0</v>
      </c>
      <c r="BH331" s="105">
        <f t="shared" si="82"/>
        <v>0</v>
      </c>
      <c r="BI331" s="105">
        <f t="shared" si="83"/>
        <v>0</v>
      </c>
      <c r="BJ331" s="17" t="s">
        <v>89</v>
      </c>
      <c r="BK331" s="105">
        <f t="shared" si="84"/>
        <v>0</v>
      </c>
      <c r="BL331" s="17" t="s">
        <v>155</v>
      </c>
      <c r="BM331" s="17" t="s">
        <v>959</v>
      </c>
    </row>
    <row r="332" spans="2:65" s="1" customFormat="1" ht="22.5" customHeight="1">
      <c r="B332" s="131"/>
      <c r="C332" s="160" t="s">
        <v>960</v>
      </c>
      <c r="D332" s="160" t="s">
        <v>151</v>
      </c>
      <c r="E332" s="161" t="s">
        <v>961</v>
      </c>
      <c r="F332" s="242" t="s">
        <v>962</v>
      </c>
      <c r="G332" s="242"/>
      <c r="H332" s="242"/>
      <c r="I332" s="242"/>
      <c r="J332" s="162" t="s">
        <v>154</v>
      </c>
      <c r="K332" s="163">
        <v>10</v>
      </c>
      <c r="L332" s="224">
        <v>0</v>
      </c>
      <c r="M332" s="224"/>
      <c r="N332" s="243">
        <f t="shared" si="75"/>
        <v>0</v>
      </c>
      <c r="O332" s="243"/>
      <c r="P332" s="243"/>
      <c r="Q332" s="243"/>
      <c r="R332" s="134"/>
      <c r="T332" s="164" t="s">
        <v>5</v>
      </c>
      <c r="U332" s="43" t="s">
        <v>46</v>
      </c>
      <c r="V332" s="35"/>
      <c r="W332" s="165">
        <f t="shared" si="76"/>
        <v>0</v>
      </c>
      <c r="X332" s="165">
        <v>0.00022</v>
      </c>
      <c r="Y332" s="165">
        <f t="shared" si="77"/>
        <v>0.0022</v>
      </c>
      <c r="Z332" s="165">
        <v>0</v>
      </c>
      <c r="AA332" s="166">
        <f t="shared" si="78"/>
        <v>0</v>
      </c>
      <c r="AR332" s="17" t="s">
        <v>155</v>
      </c>
      <c r="AT332" s="17" t="s">
        <v>151</v>
      </c>
      <c r="AU332" s="17" t="s">
        <v>111</v>
      </c>
      <c r="AY332" s="17" t="s">
        <v>150</v>
      </c>
      <c r="BE332" s="105">
        <f t="shared" si="79"/>
        <v>0</v>
      </c>
      <c r="BF332" s="105">
        <f t="shared" si="80"/>
        <v>0</v>
      </c>
      <c r="BG332" s="105">
        <f t="shared" si="81"/>
        <v>0</v>
      </c>
      <c r="BH332" s="105">
        <f t="shared" si="82"/>
        <v>0</v>
      </c>
      <c r="BI332" s="105">
        <f t="shared" si="83"/>
        <v>0</v>
      </c>
      <c r="BJ332" s="17" t="s">
        <v>89</v>
      </c>
      <c r="BK332" s="105">
        <f t="shared" si="84"/>
        <v>0</v>
      </c>
      <c r="BL332" s="17" t="s">
        <v>155</v>
      </c>
      <c r="BM332" s="17" t="s">
        <v>963</v>
      </c>
    </row>
    <row r="333" spans="2:65" s="1" customFormat="1" ht="31.5" customHeight="1">
      <c r="B333" s="131"/>
      <c r="C333" s="167" t="s">
        <v>964</v>
      </c>
      <c r="D333" s="167" t="s">
        <v>207</v>
      </c>
      <c r="E333" s="168" t="s">
        <v>965</v>
      </c>
      <c r="F333" s="244" t="s">
        <v>966</v>
      </c>
      <c r="G333" s="244"/>
      <c r="H333" s="244"/>
      <c r="I333" s="244"/>
      <c r="J333" s="169" t="s">
        <v>154</v>
      </c>
      <c r="K333" s="170">
        <v>7</v>
      </c>
      <c r="L333" s="245">
        <v>0</v>
      </c>
      <c r="M333" s="245"/>
      <c r="N333" s="246">
        <f t="shared" si="75"/>
        <v>0</v>
      </c>
      <c r="O333" s="243"/>
      <c r="P333" s="243"/>
      <c r="Q333" s="243"/>
      <c r="R333" s="134"/>
      <c r="T333" s="164" t="s">
        <v>5</v>
      </c>
      <c r="U333" s="43" t="s">
        <v>46</v>
      </c>
      <c r="V333" s="35"/>
      <c r="W333" s="165">
        <f t="shared" si="76"/>
        <v>0</v>
      </c>
      <c r="X333" s="165">
        <v>0.00068</v>
      </c>
      <c r="Y333" s="165">
        <f t="shared" si="77"/>
        <v>0.00476</v>
      </c>
      <c r="Z333" s="165">
        <v>0</v>
      </c>
      <c r="AA333" s="166">
        <f t="shared" si="78"/>
        <v>0</v>
      </c>
      <c r="AR333" s="17" t="s">
        <v>210</v>
      </c>
      <c r="AT333" s="17" t="s">
        <v>207</v>
      </c>
      <c r="AU333" s="17" t="s">
        <v>111</v>
      </c>
      <c r="AY333" s="17" t="s">
        <v>150</v>
      </c>
      <c r="BE333" s="105">
        <f t="shared" si="79"/>
        <v>0</v>
      </c>
      <c r="BF333" s="105">
        <f t="shared" si="80"/>
        <v>0</v>
      </c>
      <c r="BG333" s="105">
        <f t="shared" si="81"/>
        <v>0</v>
      </c>
      <c r="BH333" s="105">
        <f t="shared" si="82"/>
        <v>0</v>
      </c>
      <c r="BI333" s="105">
        <f t="shared" si="83"/>
        <v>0</v>
      </c>
      <c r="BJ333" s="17" t="s">
        <v>89</v>
      </c>
      <c r="BK333" s="105">
        <f t="shared" si="84"/>
        <v>0</v>
      </c>
      <c r="BL333" s="17" t="s">
        <v>155</v>
      </c>
      <c r="BM333" s="17" t="s">
        <v>967</v>
      </c>
    </row>
    <row r="334" spans="2:65" s="1" customFormat="1" ht="22.5" customHeight="1">
      <c r="B334" s="131"/>
      <c r="C334" s="167" t="s">
        <v>968</v>
      </c>
      <c r="D334" s="167" t="s">
        <v>207</v>
      </c>
      <c r="E334" s="168" t="s">
        <v>969</v>
      </c>
      <c r="F334" s="244" t="s">
        <v>970</v>
      </c>
      <c r="G334" s="244"/>
      <c r="H334" s="244"/>
      <c r="I334" s="244"/>
      <c r="J334" s="169" t="s">
        <v>154</v>
      </c>
      <c r="K334" s="170">
        <v>2</v>
      </c>
      <c r="L334" s="245">
        <v>0</v>
      </c>
      <c r="M334" s="245"/>
      <c r="N334" s="246">
        <f t="shared" si="75"/>
        <v>0</v>
      </c>
      <c r="O334" s="243"/>
      <c r="P334" s="243"/>
      <c r="Q334" s="243"/>
      <c r="R334" s="134"/>
      <c r="T334" s="164" t="s">
        <v>5</v>
      </c>
      <c r="U334" s="43" t="s">
        <v>46</v>
      </c>
      <c r="V334" s="35"/>
      <c r="W334" s="165">
        <f t="shared" si="76"/>
        <v>0</v>
      </c>
      <c r="X334" s="165">
        <v>0.00034</v>
      </c>
      <c r="Y334" s="165">
        <f t="shared" si="77"/>
        <v>0.00068</v>
      </c>
      <c r="Z334" s="165">
        <v>0</v>
      </c>
      <c r="AA334" s="166">
        <f t="shared" si="78"/>
        <v>0</v>
      </c>
      <c r="AR334" s="17" t="s">
        <v>210</v>
      </c>
      <c r="AT334" s="17" t="s">
        <v>207</v>
      </c>
      <c r="AU334" s="17" t="s">
        <v>111</v>
      </c>
      <c r="AY334" s="17" t="s">
        <v>150</v>
      </c>
      <c r="BE334" s="105">
        <f t="shared" si="79"/>
        <v>0</v>
      </c>
      <c r="BF334" s="105">
        <f t="shared" si="80"/>
        <v>0</v>
      </c>
      <c r="BG334" s="105">
        <f t="shared" si="81"/>
        <v>0</v>
      </c>
      <c r="BH334" s="105">
        <f t="shared" si="82"/>
        <v>0</v>
      </c>
      <c r="BI334" s="105">
        <f t="shared" si="83"/>
        <v>0</v>
      </c>
      <c r="BJ334" s="17" t="s">
        <v>89</v>
      </c>
      <c r="BK334" s="105">
        <f t="shared" si="84"/>
        <v>0</v>
      </c>
      <c r="BL334" s="17" t="s">
        <v>155</v>
      </c>
      <c r="BM334" s="17" t="s">
        <v>971</v>
      </c>
    </row>
    <row r="335" spans="2:65" s="1" customFormat="1" ht="22.5" customHeight="1">
      <c r="B335" s="131"/>
      <c r="C335" s="167" t="s">
        <v>972</v>
      </c>
      <c r="D335" s="167" t="s">
        <v>207</v>
      </c>
      <c r="E335" s="168" t="s">
        <v>973</v>
      </c>
      <c r="F335" s="244" t="s">
        <v>974</v>
      </c>
      <c r="G335" s="244"/>
      <c r="H335" s="244"/>
      <c r="I335" s="244"/>
      <c r="J335" s="169" t="s">
        <v>154</v>
      </c>
      <c r="K335" s="170">
        <v>1</v>
      </c>
      <c r="L335" s="245">
        <v>0</v>
      </c>
      <c r="M335" s="245"/>
      <c r="N335" s="246">
        <f t="shared" si="75"/>
        <v>0</v>
      </c>
      <c r="O335" s="243"/>
      <c r="P335" s="243"/>
      <c r="Q335" s="243"/>
      <c r="R335" s="134"/>
      <c r="T335" s="164" t="s">
        <v>5</v>
      </c>
      <c r="U335" s="43" t="s">
        <v>46</v>
      </c>
      <c r="V335" s="35"/>
      <c r="W335" s="165">
        <f t="shared" si="76"/>
        <v>0</v>
      </c>
      <c r="X335" s="165">
        <v>0.0012</v>
      </c>
      <c r="Y335" s="165">
        <f t="shared" si="77"/>
        <v>0.0012</v>
      </c>
      <c r="Z335" s="165">
        <v>0</v>
      </c>
      <c r="AA335" s="166">
        <f t="shared" si="78"/>
        <v>0</v>
      </c>
      <c r="AR335" s="17" t="s">
        <v>210</v>
      </c>
      <c r="AT335" s="17" t="s">
        <v>207</v>
      </c>
      <c r="AU335" s="17" t="s">
        <v>111</v>
      </c>
      <c r="AY335" s="17" t="s">
        <v>150</v>
      </c>
      <c r="BE335" s="105">
        <f t="shared" si="79"/>
        <v>0</v>
      </c>
      <c r="BF335" s="105">
        <f t="shared" si="80"/>
        <v>0</v>
      </c>
      <c r="BG335" s="105">
        <f t="shared" si="81"/>
        <v>0</v>
      </c>
      <c r="BH335" s="105">
        <f t="shared" si="82"/>
        <v>0</v>
      </c>
      <c r="BI335" s="105">
        <f t="shared" si="83"/>
        <v>0</v>
      </c>
      <c r="BJ335" s="17" t="s">
        <v>89</v>
      </c>
      <c r="BK335" s="105">
        <f t="shared" si="84"/>
        <v>0</v>
      </c>
      <c r="BL335" s="17" t="s">
        <v>155</v>
      </c>
      <c r="BM335" s="17" t="s">
        <v>975</v>
      </c>
    </row>
    <row r="336" spans="2:65" s="1" customFormat="1" ht="22.5" customHeight="1">
      <c r="B336" s="131"/>
      <c r="C336" s="160" t="s">
        <v>976</v>
      </c>
      <c r="D336" s="160" t="s">
        <v>151</v>
      </c>
      <c r="E336" s="161" t="s">
        <v>977</v>
      </c>
      <c r="F336" s="242" t="s">
        <v>978</v>
      </c>
      <c r="G336" s="242"/>
      <c r="H336" s="242"/>
      <c r="I336" s="242"/>
      <c r="J336" s="162" t="s">
        <v>154</v>
      </c>
      <c r="K336" s="163">
        <v>1</v>
      </c>
      <c r="L336" s="224">
        <v>0</v>
      </c>
      <c r="M336" s="224"/>
      <c r="N336" s="243">
        <f t="shared" si="75"/>
        <v>0</v>
      </c>
      <c r="O336" s="243"/>
      <c r="P336" s="243"/>
      <c r="Q336" s="243"/>
      <c r="R336" s="134"/>
      <c r="T336" s="164" t="s">
        <v>5</v>
      </c>
      <c r="U336" s="43" t="s">
        <v>46</v>
      </c>
      <c r="V336" s="35"/>
      <c r="W336" s="165">
        <f t="shared" si="76"/>
        <v>0</v>
      </c>
      <c r="X336" s="165">
        <v>0.00025</v>
      </c>
      <c r="Y336" s="165">
        <f t="shared" si="77"/>
        <v>0.00025</v>
      </c>
      <c r="Z336" s="165">
        <v>0</v>
      </c>
      <c r="AA336" s="166">
        <f t="shared" si="78"/>
        <v>0</v>
      </c>
      <c r="AR336" s="17" t="s">
        <v>155</v>
      </c>
      <c r="AT336" s="17" t="s">
        <v>151</v>
      </c>
      <c r="AU336" s="17" t="s">
        <v>111</v>
      </c>
      <c r="AY336" s="17" t="s">
        <v>150</v>
      </c>
      <c r="BE336" s="105">
        <f t="shared" si="79"/>
        <v>0</v>
      </c>
      <c r="BF336" s="105">
        <f t="shared" si="80"/>
        <v>0</v>
      </c>
      <c r="BG336" s="105">
        <f t="shared" si="81"/>
        <v>0</v>
      </c>
      <c r="BH336" s="105">
        <f t="shared" si="82"/>
        <v>0</v>
      </c>
      <c r="BI336" s="105">
        <f t="shared" si="83"/>
        <v>0</v>
      </c>
      <c r="BJ336" s="17" t="s">
        <v>89</v>
      </c>
      <c r="BK336" s="105">
        <f t="shared" si="84"/>
        <v>0</v>
      </c>
      <c r="BL336" s="17" t="s">
        <v>155</v>
      </c>
      <c r="BM336" s="17" t="s">
        <v>979</v>
      </c>
    </row>
    <row r="337" spans="2:65" s="1" customFormat="1" ht="22.5" customHeight="1">
      <c r="B337" s="131"/>
      <c r="C337" s="167" t="s">
        <v>980</v>
      </c>
      <c r="D337" s="167" t="s">
        <v>207</v>
      </c>
      <c r="E337" s="168" t="s">
        <v>981</v>
      </c>
      <c r="F337" s="244" t="s">
        <v>982</v>
      </c>
      <c r="G337" s="244"/>
      <c r="H337" s="244"/>
      <c r="I337" s="244"/>
      <c r="J337" s="169" t="s">
        <v>154</v>
      </c>
      <c r="K337" s="170">
        <v>1</v>
      </c>
      <c r="L337" s="245">
        <v>0</v>
      </c>
      <c r="M337" s="245"/>
      <c r="N337" s="246">
        <f t="shared" si="75"/>
        <v>0</v>
      </c>
      <c r="O337" s="243"/>
      <c r="P337" s="243"/>
      <c r="Q337" s="243"/>
      <c r="R337" s="134"/>
      <c r="T337" s="164" t="s">
        <v>5</v>
      </c>
      <c r="U337" s="43" t="s">
        <v>46</v>
      </c>
      <c r="V337" s="35"/>
      <c r="W337" s="165">
        <f t="shared" si="76"/>
        <v>0</v>
      </c>
      <c r="X337" s="165">
        <v>0.0006</v>
      </c>
      <c r="Y337" s="165">
        <f t="shared" si="77"/>
        <v>0.0006</v>
      </c>
      <c r="Z337" s="165">
        <v>0</v>
      </c>
      <c r="AA337" s="166">
        <f t="shared" si="78"/>
        <v>0</v>
      </c>
      <c r="AR337" s="17" t="s">
        <v>210</v>
      </c>
      <c r="AT337" s="17" t="s">
        <v>207</v>
      </c>
      <c r="AU337" s="17" t="s">
        <v>111</v>
      </c>
      <c r="AY337" s="17" t="s">
        <v>150</v>
      </c>
      <c r="BE337" s="105">
        <f t="shared" si="79"/>
        <v>0</v>
      </c>
      <c r="BF337" s="105">
        <f t="shared" si="80"/>
        <v>0</v>
      </c>
      <c r="BG337" s="105">
        <f t="shared" si="81"/>
        <v>0</v>
      </c>
      <c r="BH337" s="105">
        <f t="shared" si="82"/>
        <v>0</v>
      </c>
      <c r="BI337" s="105">
        <f t="shared" si="83"/>
        <v>0</v>
      </c>
      <c r="BJ337" s="17" t="s">
        <v>89</v>
      </c>
      <c r="BK337" s="105">
        <f t="shared" si="84"/>
        <v>0</v>
      </c>
      <c r="BL337" s="17" t="s">
        <v>155</v>
      </c>
      <c r="BM337" s="17" t="s">
        <v>983</v>
      </c>
    </row>
    <row r="338" spans="2:65" s="1" customFormat="1" ht="22.5" customHeight="1">
      <c r="B338" s="131"/>
      <c r="C338" s="160" t="s">
        <v>984</v>
      </c>
      <c r="D338" s="160" t="s">
        <v>151</v>
      </c>
      <c r="E338" s="161" t="s">
        <v>985</v>
      </c>
      <c r="F338" s="242" t="s">
        <v>986</v>
      </c>
      <c r="G338" s="242"/>
      <c r="H338" s="242"/>
      <c r="I338" s="242"/>
      <c r="J338" s="162" t="s">
        <v>154</v>
      </c>
      <c r="K338" s="163">
        <v>9</v>
      </c>
      <c r="L338" s="224">
        <v>0</v>
      </c>
      <c r="M338" s="224"/>
      <c r="N338" s="243">
        <f t="shared" si="75"/>
        <v>0</v>
      </c>
      <c r="O338" s="243"/>
      <c r="P338" s="243"/>
      <c r="Q338" s="243"/>
      <c r="R338" s="134"/>
      <c r="T338" s="164" t="s">
        <v>5</v>
      </c>
      <c r="U338" s="43" t="s">
        <v>46</v>
      </c>
      <c r="V338" s="35"/>
      <c r="W338" s="165">
        <f t="shared" si="76"/>
        <v>0</v>
      </c>
      <c r="X338" s="165">
        <v>0.00035</v>
      </c>
      <c r="Y338" s="165">
        <f t="shared" si="77"/>
        <v>0.00315</v>
      </c>
      <c r="Z338" s="165">
        <v>0</v>
      </c>
      <c r="AA338" s="166">
        <f t="shared" si="78"/>
        <v>0</v>
      </c>
      <c r="AR338" s="17" t="s">
        <v>155</v>
      </c>
      <c r="AT338" s="17" t="s">
        <v>151</v>
      </c>
      <c r="AU338" s="17" t="s">
        <v>111</v>
      </c>
      <c r="AY338" s="17" t="s">
        <v>150</v>
      </c>
      <c r="BE338" s="105">
        <f t="shared" si="79"/>
        <v>0</v>
      </c>
      <c r="BF338" s="105">
        <f t="shared" si="80"/>
        <v>0</v>
      </c>
      <c r="BG338" s="105">
        <f t="shared" si="81"/>
        <v>0</v>
      </c>
      <c r="BH338" s="105">
        <f t="shared" si="82"/>
        <v>0</v>
      </c>
      <c r="BI338" s="105">
        <f t="shared" si="83"/>
        <v>0</v>
      </c>
      <c r="BJ338" s="17" t="s">
        <v>89</v>
      </c>
      <c r="BK338" s="105">
        <f t="shared" si="84"/>
        <v>0</v>
      </c>
      <c r="BL338" s="17" t="s">
        <v>155</v>
      </c>
      <c r="BM338" s="17" t="s">
        <v>987</v>
      </c>
    </row>
    <row r="339" spans="2:65" s="1" customFormat="1" ht="31.5" customHeight="1">
      <c r="B339" s="131"/>
      <c r="C339" s="167" t="s">
        <v>988</v>
      </c>
      <c r="D339" s="167" t="s">
        <v>207</v>
      </c>
      <c r="E339" s="168" t="s">
        <v>989</v>
      </c>
      <c r="F339" s="244" t="s">
        <v>990</v>
      </c>
      <c r="G339" s="244"/>
      <c r="H339" s="244"/>
      <c r="I339" s="244"/>
      <c r="J339" s="169" t="s">
        <v>154</v>
      </c>
      <c r="K339" s="170">
        <v>4</v>
      </c>
      <c r="L339" s="245">
        <v>0</v>
      </c>
      <c r="M339" s="245"/>
      <c r="N339" s="246">
        <f t="shared" si="75"/>
        <v>0</v>
      </c>
      <c r="O339" s="243"/>
      <c r="P339" s="243"/>
      <c r="Q339" s="243"/>
      <c r="R339" s="134"/>
      <c r="T339" s="164" t="s">
        <v>5</v>
      </c>
      <c r="U339" s="43" t="s">
        <v>46</v>
      </c>
      <c r="V339" s="35"/>
      <c r="W339" s="165">
        <f t="shared" si="76"/>
        <v>0</v>
      </c>
      <c r="X339" s="165">
        <v>0.00166</v>
      </c>
      <c r="Y339" s="165">
        <f t="shared" si="77"/>
        <v>0.00664</v>
      </c>
      <c r="Z339" s="165">
        <v>0</v>
      </c>
      <c r="AA339" s="166">
        <f t="shared" si="78"/>
        <v>0</v>
      </c>
      <c r="AR339" s="17" t="s">
        <v>210</v>
      </c>
      <c r="AT339" s="17" t="s">
        <v>207</v>
      </c>
      <c r="AU339" s="17" t="s">
        <v>111</v>
      </c>
      <c r="AY339" s="17" t="s">
        <v>150</v>
      </c>
      <c r="BE339" s="105">
        <f t="shared" si="79"/>
        <v>0</v>
      </c>
      <c r="BF339" s="105">
        <f t="shared" si="80"/>
        <v>0</v>
      </c>
      <c r="BG339" s="105">
        <f t="shared" si="81"/>
        <v>0</v>
      </c>
      <c r="BH339" s="105">
        <f t="shared" si="82"/>
        <v>0</v>
      </c>
      <c r="BI339" s="105">
        <f t="shared" si="83"/>
        <v>0</v>
      </c>
      <c r="BJ339" s="17" t="s">
        <v>89</v>
      </c>
      <c r="BK339" s="105">
        <f t="shared" si="84"/>
        <v>0</v>
      </c>
      <c r="BL339" s="17" t="s">
        <v>155</v>
      </c>
      <c r="BM339" s="17" t="s">
        <v>991</v>
      </c>
    </row>
    <row r="340" spans="2:65" s="1" customFormat="1" ht="22.5" customHeight="1">
      <c r="B340" s="131"/>
      <c r="C340" s="167" t="s">
        <v>992</v>
      </c>
      <c r="D340" s="167" t="s">
        <v>207</v>
      </c>
      <c r="E340" s="168" t="s">
        <v>993</v>
      </c>
      <c r="F340" s="244" t="s">
        <v>994</v>
      </c>
      <c r="G340" s="244"/>
      <c r="H340" s="244"/>
      <c r="I340" s="244"/>
      <c r="J340" s="169" t="s">
        <v>154</v>
      </c>
      <c r="K340" s="170">
        <v>2</v>
      </c>
      <c r="L340" s="245">
        <v>0</v>
      </c>
      <c r="M340" s="245"/>
      <c r="N340" s="246">
        <f t="shared" si="75"/>
        <v>0</v>
      </c>
      <c r="O340" s="243"/>
      <c r="P340" s="243"/>
      <c r="Q340" s="243"/>
      <c r="R340" s="134"/>
      <c r="T340" s="164" t="s">
        <v>5</v>
      </c>
      <c r="U340" s="43" t="s">
        <v>46</v>
      </c>
      <c r="V340" s="35"/>
      <c r="W340" s="165">
        <f t="shared" si="76"/>
        <v>0</v>
      </c>
      <c r="X340" s="165">
        <v>0.00074</v>
      </c>
      <c r="Y340" s="165">
        <f t="shared" si="77"/>
        <v>0.00148</v>
      </c>
      <c r="Z340" s="165">
        <v>0</v>
      </c>
      <c r="AA340" s="166">
        <f t="shared" si="78"/>
        <v>0</v>
      </c>
      <c r="AR340" s="17" t="s">
        <v>210</v>
      </c>
      <c r="AT340" s="17" t="s">
        <v>207</v>
      </c>
      <c r="AU340" s="17" t="s">
        <v>111</v>
      </c>
      <c r="AY340" s="17" t="s">
        <v>150</v>
      </c>
      <c r="BE340" s="105">
        <f t="shared" si="79"/>
        <v>0</v>
      </c>
      <c r="BF340" s="105">
        <f t="shared" si="80"/>
        <v>0</v>
      </c>
      <c r="BG340" s="105">
        <f t="shared" si="81"/>
        <v>0</v>
      </c>
      <c r="BH340" s="105">
        <f t="shared" si="82"/>
        <v>0</v>
      </c>
      <c r="BI340" s="105">
        <f t="shared" si="83"/>
        <v>0</v>
      </c>
      <c r="BJ340" s="17" t="s">
        <v>89</v>
      </c>
      <c r="BK340" s="105">
        <f t="shared" si="84"/>
        <v>0</v>
      </c>
      <c r="BL340" s="17" t="s">
        <v>155</v>
      </c>
      <c r="BM340" s="17" t="s">
        <v>995</v>
      </c>
    </row>
    <row r="341" spans="2:65" s="1" customFormat="1" ht="22.5" customHeight="1">
      <c r="B341" s="131"/>
      <c r="C341" s="167" t="s">
        <v>996</v>
      </c>
      <c r="D341" s="167" t="s">
        <v>207</v>
      </c>
      <c r="E341" s="168" t="s">
        <v>997</v>
      </c>
      <c r="F341" s="244" t="s">
        <v>998</v>
      </c>
      <c r="G341" s="244"/>
      <c r="H341" s="244"/>
      <c r="I341" s="244"/>
      <c r="J341" s="169" t="s">
        <v>154</v>
      </c>
      <c r="K341" s="170">
        <v>1</v>
      </c>
      <c r="L341" s="245">
        <v>0</v>
      </c>
      <c r="M341" s="245"/>
      <c r="N341" s="246">
        <f t="shared" si="75"/>
        <v>0</v>
      </c>
      <c r="O341" s="243"/>
      <c r="P341" s="243"/>
      <c r="Q341" s="243"/>
      <c r="R341" s="134"/>
      <c r="T341" s="164" t="s">
        <v>5</v>
      </c>
      <c r="U341" s="43" t="s">
        <v>46</v>
      </c>
      <c r="V341" s="35"/>
      <c r="W341" s="165">
        <f t="shared" si="76"/>
        <v>0</v>
      </c>
      <c r="X341" s="165">
        <v>0.00169</v>
      </c>
      <c r="Y341" s="165">
        <f t="shared" si="77"/>
        <v>0.00169</v>
      </c>
      <c r="Z341" s="165">
        <v>0</v>
      </c>
      <c r="AA341" s="166">
        <f t="shared" si="78"/>
        <v>0</v>
      </c>
      <c r="AR341" s="17" t="s">
        <v>210</v>
      </c>
      <c r="AT341" s="17" t="s">
        <v>207</v>
      </c>
      <c r="AU341" s="17" t="s">
        <v>111</v>
      </c>
      <c r="AY341" s="17" t="s">
        <v>150</v>
      </c>
      <c r="BE341" s="105">
        <f t="shared" si="79"/>
        <v>0</v>
      </c>
      <c r="BF341" s="105">
        <f t="shared" si="80"/>
        <v>0</v>
      </c>
      <c r="BG341" s="105">
        <f t="shared" si="81"/>
        <v>0</v>
      </c>
      <c r="BH341" s="105">
        <f t="shared" si="82"/>
        <v>0</v>
      </c>
      <c r="BI341" s="105">
        <f t="shared" si="83"/>
        <v>0</v>
      </c>
      <c r="BJ341" s="17" t="s">
        <v>89</v>
      </c>
      <c r="BK341" s="105">
        <f t="shared" si="84"/>
        <v>0</v>
      </c>
      <c r="BL341" s="17" t="s">
        <v>155</v>
      </c>
      <c r="BM341" s="17" t="s">
        <v>999</v>
      </c>
    </row>
    <row r="342" spans="2:65" s="1" customFormat="1" ht="22.5" customHeight="1">
      <c r="B342" s="131"/>
      <c r="C342" s="160" t="s">
        <v>1000</v>
      </c>
      <c r="D342" s="160" t="s">
        <v>151</v>
      </c>
      <c r="E342" s="161" t="s">
        <v>1001</v>
      </c>
      <c r="F342" s="242" t="s">
        <v>1002</v>
      </c>
      <c r="G342" s="242"/>
      <c r="H342" s="242"/>
      <c r="I342" s="242"/>
      <c r="J342" s="162" t="s">
        <v>154</v>
      </c>
      <c r="K342" s="163">
        <v>1</v>
      </c>
      <c r="L342" s="224">
        <v>0</v>
      </c>
      <c r="M342" s="224"/>
      <c r="N342" s="243">
        <f t="shared" si="75"/>
        <v>0</v>
      </c>
      <c r="O342" s="243"/>
      <c r="P342" s="243"/>
      <c r="Q342" s="243"/>
      <c r="R342" s="134"/>
      <c r="T342" s="164" t="s">
        <v>5</v>
      </c>
      <c r="U342" s="43" t="s">
        <v>46</v>
      </c>
      <c r="V342" s="35"/>
      <c r="W342" s="165">
        <f t="shared" si="76"/>
        <v>0</v>
      </c>
      <c r="X342" s="165">
        <v>0.00038</v>
      </c>
      <c r="Y342" s="165">
        <f t="shared" si="77"/>
        <v>0.00038</v>
      </c>
      <c r="Z342" s="165">
        <v>0</v>
      </c>
      <c r="AA342" s="166">
        <f t="shared" si="78"/>
        <v>0</v>
      </c>
      <c r="AR342" s="17" t="s">
        <v>155</v>
      </c>
      <c r="AT342" s="17" t="s">
        <v>151</v>
      </c>
      <c r="AU342" s="17" t="s">
        <v>111</v>
      </c>
      <c r="AY342" s="17" t="s">
        <v>150</v>
      </c>
      <c r="BE342" s="105">
        <f t="shared" si="79"/>
        <v>0</v>
      </c>
      <c r="BF342" s="105">
        <f t="shared" si="80"/>
        <v>0</v>
      </c>
      <c r="BG342" s="105">
        <f t="shared" si="81"/>
        <v>0</v>
      </c>
      <c r="BH342" s="105">
        <f t="shared" si="82"/>
        <v>0</v>
      </c>
      <c r="BI342" s="105">
        <f t="shared" si="83"/>
        <v>0</v>
      </c>
      <c r="BJ342" s="17" t="s">
        <v>89</v>
      </c>
      <c r="BK342" s="105">
        <f t="shared" si="84"/>
        <v>0</v>
      </c>
      <c r="BL342" s="17" t="s">
        <v>155</v>
      </c>
      <c r="BM342" s="17" t="s">
        <v>1003</v>
      </c>
    </row>
    <row r="343" spans="2:65" s="1" customFormat="1" ht="31.5" customHeight="1">
      <c r="B343" s="131"/>
      <c r="C343" s="167" t="s">
        <v>1004</v>
      </c>
      <c r="D343" s="167" t="s">
        <v>207</v>
      </c>
      <c r="E343" s="168" t="s">
        <v>1005</v>
      </c>
      <c r="F343" s="244" t="s">
        <v>1006</v>
      </c>
      <c r="G343" s="244"/>
      <c r="H343" s="244"/>
      <c r="I343" s="244"/>
      <c r="J343" s="169" t="s">
        <v>154</v>
      </c>
      <c r="K343" s="170">
        <v>1</v>
      </c>
      <c r="L343" s="245">
        <v>0</v>
      </c>
      <c r="M343" s="245"/>
      <c r="N343" s="246">
        <f t="shared" si="75"/>
        <v>0</v>
      </c>
      <c r="O343" s="243"/>
      <c r="P343" s="243"/>
      <c r="Q343" s="243"/>
      <c r="R343" s="134"/>
      <c r="T343" s="164" t="s">
        <v>5</v>
      </c>
      <c r="U343" s="43" t="s">
        <v>46</v>
      </c>
      <c r="V343" s="35"/>
      <c r="W343" s="165">
        <f t="shared" si="76"/>
        <v>0</v>
      </c>
      <c r="X343" s="165">
        <v>0.00283</v>
      </c>
      <c r="Y343" s="165">
        <f t="shared" si="77"/>
        <v>0.00283</v>
      </c>
      <c r="Z343" s="165">
        <v>0</v>
      </c>
      <c r="AA343" s="166">
        <f t="shared" si="78"/>
        <v>0</v>
      </c>
      <c r="AR343" s="17" t="s">
        <v>210</v>
      </c>
      <c r="AT343" s="17" t="s">
        <v>207</v>
      </c>
      <c r="AU343" s="17" t="s">
        <v>111</v>
      </c>
      <c r="AY343" s="17" t="s">
        <v>150</v>
      </c>
      <c r="BE343" s="105">
        <f t="shared" si="79"/>
        <v>0</v>
      </c>
      <c r="BF343" s="105">
        <f t="shared" si="80"/>
        <v>0</v>
      </c>
      <c r="BG343" s="105">
        <f t="shared" si="81"/>
        <v>0</v>
      </c>
      <c r="BH343" s="105">
        <f t="shared" si="82"/>
        <v>0</v>
      </c>
      <c r="BI343" s="105">
        <f t="shared" si="83"/>
        <v>0</v>
      </c>
      <c r="BJ343" s="17" t="s">
        <v>89</v>
      </c>
      <c r="BK343" s="105">
        <f t="shared" si="84"/>
        <v>0</v>
      </c>
      <c r="BL343" s="17" t="s">
        <v>155</v>
      </c>
      <c r="BM343" s="17" t="s">
        <v>1007</v>
      </c>
    </row>
    <row r="344" spans="2:65" s="1" customFormat="1" ht="31.5" customHeight="1">
      <c r="B344" s="131"/>
      <c r="C344" s="160" t="s">
        <v>1008</v>
      </c>
      <c r="D344" s="160" t="s">
        <v>151</v>
      </c>
      <c r="E344" s="161" t="s">
        <v>1009</v>
      </c>
      <c r="F344" s="242" t="s">
        <v>1010</v>
      </c>
      <c r="G344" s="242"/>
      <c r="H344" s="242"/>
      <c r="I344" s="242"/>
      <c r="J344" s="162" t="s">
        <v>154</v>
      </c>
      <c r="K344" s="163">
        <v>1</v>
      </c>
      <c r="L344" s="224">
        <v>0</v>
      </c>
      <c r="M344" s="224"/>
      <c r="N344" s="243">
        <f t="shared" si="75"/>
        <v>0</v>
      </c>
      <c r="O344" s="243"/>
      <c r="P344" s="243"/>
      <c r="Q344" s="243"/>
      <c r="R344" s="134"/>
      <c r="T344" s="164" t="s">
        <v>5</v>
      </c>
      <c r="U344" s="43" t="s">
        <v>46</v>
      </c>
      <c r="V344" s="35"/>
      <c r="W344" s="165">
        <f t="shared" si="76"/>
        <v>0</v>
      </c>
      <c r="X344" s="165">
        <v>0.00076</v>
      </c>
      <c r="Y344" s="165">
        <f t="shared" si="77"/>
        <v>0.00076</v>
      </c>
      <c r="Z344" s="165">
        <v>0</v>
      </c>
      <c r="AA344" s="166">
        <f t="shared" si="78"/>
        <v>0</v>
      </c>
      <c r="AR344" s="17" t="s">
        <v>155</v>
      </c>
      <c r="AT344" s="17" t="s">
        <v>151</v>
      </c>
      <c r="AU344" s="17" t="s">
        <v>111</v>
      </c>
      <c r="AY344" s="17" t="s">
        <v>150</v>
      </c>
      <c r="BE344" s="105">
        <f t="shared" si="79"/>
        <v>0</v>
      </c>
      <c r="BF344" s="105">
        <f t="shared" si="80"/>
        <v>0</v>
      </c>
      <c r="BG344" s="105">
        <f t="shared" si="81"/>
        <v>0</v>
      </c>
      <c r="BH344" s="105">
        <f t="shared" si="82"/>
        <v>0</v>
      </c>
      <c r="BI344" s="105">
        <f t="shared" si="83"/>
        <v>0</v>
      </c>
      <c r="BJ344" s="17" t="s">
        <v>89</v>
      </c>
      <c r="BK344" s="105">
        <f t="shared" si="84"/>
        <v>0</v>
      </c>
      <c r="BL344" s="17" t="s">
        <v>155</v>
      </c>
      <c r="BM344" s="17" t="s">
        <v>1011</v>
      </c>
    </row>
    <row r="345" spans="2:65" s="1" customFormat="1" ht="44.25" customHeight="1">
      <c r="B345" s="131"/>
      <c r="C345" s="167" t="s">
        <v>1012</v>
      </c>
      <c r="D345" s="167" t="s">
        <v>207</v>
      </c>
      <c r="E345" s="168" t="s">
        <v>1013</v>
      </c>
      <c r="F345" s="244" t="s">
        <v>1014</v>
      </c>
      <c r="G345" s="244"/>
      <c r="H345" s="244"/>
      <c r="I345" s="244"/>
      <c r="J345" s="169" t="s">
        <v>154</v>
      </c>
      <c r="K345" s="170">
        <v>1</v>
      </c>
      <c r="L345" s="245">
        <v>0</v>
      </c>
      <c r="M345" s="245"/>
      <c r="N345" s="246">
        <f t="shared" si="75"/>
        <v>0</v>
      </c>
      <c r="O345" s="243"/>
      <c r="P345" s="243"/>
      <c r="Q345" s="243"/>
      <c r="R345" s="134"/>
      <c r="T345" s="164" t="s">
        <v>5</v>
      </c>
      <c r="U345" s="43" t="s">
        <v>46</v>
      </c>
      <c r="V345" s="35"/>
      <c r="W345" s="165">
        <f t="shared" si="76"/>
        <v>0</v>
      </c>
      <c r="X345" s="165">
        <v>0.00059</v>
      </c>
      <c r="Y345" s="165">
        <f t="shared" si="77"/>
        <v>0.00059</v>
      </c>
      <c r="Z345" s="165">
        <v>0</v>
      </c>
      <c r="AA345" s="166">
        <f t="shared" si="78"/>
        <v>0</v>
      </c>
      <c r="AR345" s="17" t="s">
        <v>210</v>
      </c>
      <c r="AT345" s="17" t="s">
        <v>207</v>
      </c>
      <c r="AU345" s="17" t="s">
        <v>111</v>
      </c>
      <c r="AY345" s="17" t="s">
        <v>150</v>
      </c>
      <c r="BE345" s="105">
        <f t="shared" si="79"/>
        <v>0</v>
      </c>
      <c r="BF345" s="105">
        <f t="shared" si="80"/>
        <v>0</v>
      </c>
      <c r="BG345" s="105">
        <f t="shared" si="81"/>
        <v>0</v>
      </c>
      <c r="BH345" s="105">
        <f t="shared" si="82"/>
        <v>0</v>
      </c>
      <c r="BI345" s="105">
        <f t="shared" si="83"/>
        <v>0</v>
      </c>
      <c r="BJ345" s="17" t="s">
        <v>89</v>
      </c>
      <c r="BK345" s="105">
        <f t="shared" si="84"/>
        <v>0</v>
      </c>
      <c r="BL345" s="17" t="s">
        <v>155</v>
      </c>
      <c r="BM345" s="17" t="s">
        <v>1015</v>
      </c>
    </row>
    <row r="346" spans="2:65" s="1" customFormat="1" ht="31.5" customHeight="1">
      <c r="B346" s="131"/>
      <c r="C346" s="160" t="s">
        <v>1016</v>
      </c>
      <c r="D346" s="160" t="s">
        <v>151</v>
      </c>
      <c r="E346" s="161" t="s">
        <v>1017</v>
      </c>
      <c r="F346" s="242" t="s">
        <v>1018</v>
      </c>
      <c r="G346" s="242"/>
      <c r="H346" s="242"/>
      <c r="I346" s="242"/>
      <c r="J346" s="162" t="s">
        <v>154</v>
      </c>
      <c r="K346" s="163">
        <v>1</v>
      </c>
      <c r="L346" s="224">
        <v>0</v>
      </c>
      <c r="M346" s="224"/>
      <c r="N346" s="243">
        <f t="shared" si="75"/>
        <v>0</v>
      </c>
      <c r="O346" s="243"/>
      <c r="P346" s="243"/>
      <c r="Q346" s="243"/>
      <c r="R346" s="134"/>
      <c r="T346" s="164" t="s">
        <v>5</v>
      </c>
      <c r="U346" s="43" t="s">
        <v>46</v>
      </c>
      <c r="V346" s="35"/>
      <c r="W346" s="165">
        <f t="shared" si="76"/>
        <v>0</v>
      </c>
      <c r="X346" s="165">
        <v>0.00024</v>
      </c>
      <c r="Y346" s="165">
        <f t="shared" si="77"/>
        <v>0.00024</v>
      </c>
      <c r="Z346" s="165">
        <v>0</v>
      </c>
      <c r="AA346" s="166">
        <f t="shared" si="78"/>
        <v>0</v>
      </c>
      <c r="AR346" s="17" t="s">
        <v>155</v>
      </c>
      <c r="AT346" s="17" t="s">
        <v>151</v>
      </c>
      <c r="AU346" s="17" t="s">
        <v>111</v>
      </c>
      <c r="AY346" s="17" t="s">
        <v>150</v>
      </c>
      <c r="BE346" s="105">
        <f t="shared" si="79"/>
        <v>0</v>
      </c>
      <c r="BF346" s="105">
        <f t="shared" si="80"/>
        <v>0</v>
      </c>
      <c r="BG346" s="105">
        <f t="shared" si="81"/>
        <v>0</v>
      </c>
      <c r="BH346" s="105">
        <f t="shared" si="82"/>
        <v>0</v>
      </c>
      <c r="BI346" s="105">
        <f t="shared" si="83"/>
        <v>0</v>
      </c>
      <c r="BJ346" s="17" t="s">
        <v>89</v>
      </c>
      <c r="BK346" s="105">
        <f t="shared" si="84"/>
        <v>0</v>
      </c>
      <c r="BL346" s="17" t="s">
        <v>155</v>
      </c>
      <c r="BM346" s="17" t="s">
        <v>1019</v>
      </c>
    </row>
    <row r="347" spans="2:65" s="1" customFormat="1" ht="22.5" customHeight="1">
      <c r="B347" s="131"/>
      <c r="C347" s="160" t="s">
        <v>1020</v>
      </c>
      <c r="D347" s="160" t="s">
        <v>151</v>
      </c>
      <c r="E347" s="161" t="s">
        <v>1021</v>
      </c>
      <c r="F347" s="242" t="s">
        <v>1022</v>
      </c>
      <c r="G347" s="242"/>
      <c r="H347" s="242"/>
      <c r="I347" s="242"/>
      <c r="J347" s="162" t="s">
        <v>154</v>
      </c>
      <c r="K347" s="163">
        <v>4</v>
      </c>
      <c r="L347" s="224">
        <v>0</v>
      </c>
      <c r="M347" s="224"/>
      <c r="N347" s="243">
        <f t="shared" si="75"/>
        <v>0</v>
      </c>
      <c r="O347" s="243"/>
      <c r="P347" s="243"/>
      <c r="Q347" s="243"/>
      <c r="R347" s="134"/>
      <c r="T347" s="164" t="s">
        <v>5</v>
      </c>
      <c r="U347" s="43" t="s">
        <v>46</v>
      </c>
      <c r="V347" s="35"/>
      <c r="W347" s="165">
        <f t="shared" si="76"/>
        <v>0</v>
      </c>
      <c r="X347" s="165">
        <v>0.00036</v>
      </c>
      <c r="Y347" s="165">
        <f t="shared" si="77"/>
        <v>0.00144</v>
      </c>
      <c r="Z347" s="165">
        <v>0</v>
      </c>
      <c r="AA347" s="166">
        <f t="shared" si="78"/>
        <v>0</v>
      </c>
      <c r="AR347" s="17" t="s">
        <v>155</v>
      </c>
      <c r="AT347" s="17" t="s">
        <v>151</v>
      </c>
      <c r="AU347" s="17" t="s">
        <v>111</v>
      </c>
      <c r="AY347" s="17" t="s">
        <v>150</v>
      </c>
      <c r="BE347" s="105">
        <f t="shared" si="79"/>
        <v>0</v>
      </c>
      <c r="BF347" s="105">
        <f t="shared" si="80"/>
        <v>0</v>
      </c>
      <c r="BG347" s="105">
        <f t="shared" si="81"/>
        <v>0</v>
      </c>
      <c r="BH347" s="105">
        <f t="shared" si="82"/>
        <v>0</v>
      </c>
      <c r="BI347" s="105">
        <f t="shared" si="83"/>
        <v>0</v>
      </c>
      <c r="BJ347" s="17" t="s">
        <v>89</v>
      </c>
      <c r="BK347" s="105">
        <f t="shared" si="84"/>
        <v>0</v>
      </c>
      <c r="BL347" s="17" t="s">
        <v>155</v>
      </c>
      <c r="BM347" s="17" t="s">
        <v>1023</v>
      </c>
    </row>
    <row r="348" spans="2:65" s="1" customFormat="1" ht="22.5" customHeight="1">
      <c r="B348" s="131"/>
      <c r="C348" s="160" t="s">
        <v>1024</v>
      </c>
      <c r="D348" s="160" t="s">
        <v>151</v>
      </c>
      <c r="E348" s="161" t="s">
        <v>1025</v>
      </c>
      <c r="F348" s="242" t="s">
        <v>1026</v>
      </c>
      <c r="G348" s="242"/>
      <c r="H348" s="242"/>
      <c r="I348" s="242"/>
      <c r="J348" s="162" t="s">
        <v>154</v>
      </c>
      <c r="K348" s="163">
        <v>1</v>
      </c>
      <c r="L348" s="224">
        <v>0</v>
      </c>
      <c r="M348" s="224"/>
      <c r="N348" s="243">
        <f t="shared" si="75"/>
        <v>0</v>
      </c>
      <c r="O348" s="243"/>
      <c r="P348" s="243"/>
      <c r="Q348" s="243"/>
      <c r="R348" s="134"/>
      <c r="T348" s="164" t="s">
        <v>5</v>
      </c>
      <c r="U348" s="43" t="s">
        <v>46</v>
      </c>
      <c r="V348" s="35"/>
      <c r="W348" s="165">
        <f t="shared" si="76"/>
        <v>0</v>
      </c>
      <c r="X348" s="165">
        <v>0.00045</v>
      </c>
      <c r="Y348" s="165">
        <f t="shared" si="77"/>
        <v>0.00045</v>
      </c>
      <c r="Z348" s="165">
        <v>0</v>
      </c>
      <c r="AA348" s="166">
        <f t="shared" si="78"/>
        <v>0</v>
      </c>
      <c r="AR348" s="17" t="s">
        <v>155</v>
      </c>
      <c r="AT348" s="17" t="s">
        <v>151</v>
      </c>
      <c r="AU348" s="17" t="s">
        <v>111</v>
      </c>
      <c r="AY348" s="17" t="s">
        <v>150</v>
      </c>
      <c r="BE348" s="105">
        <f t="shared" si="79"/>
        <v>0</v>
      </c>
      <c r="BF348" s="105">
        <f t="shared" si="80"/>
        <v>0</v>
      </c>
      <c r="BG348" s="105">
        <f t="shared" si="81"/>
        <v>0</v>
      </c>
      <c r="BH348" s="105">
        <f t="shared" si="82"/>
        <v>0</v>
      </c>
      <c r="BI348" s="105">
        <f t="shared" si="83"/>
        <v>0</v>
      </c>
      <c r="BJ348" s="17" t="s">
        <v>89</v>
      </c>
      <c r="BK348" s="105">
        <f t="shared" si="84"/>
        <v>0</v>
      </c>
      <c r="BL348" s="17" t="s">
        <v>155</v>
      </c>
      <c r="BM348" s="17" t="s">
        <v>1027</v>
      </c>
    </row>
    <row r="349" spans="2:65" s="1" customFormat="1" ht="22.5" customHeight="1">
      <c r="B349" s="131"/>
      <c r="C349" s="160" t="s">
        <v>1028</v>
      </c>
      <c r="D349" s="160" t="s">
        <v>151</v>
      </c>
      <c r="E349" s="161" t="s">
        <v>1029</v>
      </c>
      <c r="F349" s="242" t="s">
        <v>1030</v>
      </c>
      <c r="G349" s="242"/>
      <c r="H349" s="242"/>
      <c r="I349" s="242"/>
      <c r="J349" s="162" t="s">
        <v>154</v>
      </c>
      <c r="K349" s="163">
        <v>7</v>
      </c>
      <c r="L349" s="224">
        <v>0</v>
      </c>
      <c r="M349" s="224"/>
      <c r="N349" s="243">
        <f t="shared" si="75"/>
        <v>0</v>
      </c>
      <c r="O349" s="243"/>
      <c r="P349" s="243"/>
      <c r="Q349" s="243"/>
      <c r="R349" s="134"/>
      <c r="T349" s="164" t="s">
        <v>5</v>
      </c>
      <c r="U349" s="43" t="s">
        <v>46</v>
      </c>
      <c r="V349" s="35"/>
      <c r="W349" s="165">
        <f t="shared" si="76"/>
        <v>0</v>
      </c>
      <c r="X349" s="165">
        <v>0.00076</v>
      </c>
      <c r="Y349" s="165">
        <f t="shared" si="77"/>
        <v>0.00532</v>
      </c>
      <c r="Z349" s="165">
        <v>0</v>
      </c>
      <c r="AA349" s="166">
        <f t="shared" si="78"/>
        <v>0</v>
      </c>
      <c r="AR349" s="17" t="s">
        <v>155</v>
      </c>
      <c r="AT349" s="17" t="s">
        <v>151</v>
      </c>
      <c r="AU349" s="17" t="s">
        <v>111</v>
      </c>
      <c r="AY349" s="17" t="s">
        <v>150</v>
      </c>
      <c r="BE349" s="105">
        <f t="shared" si="79"/>
        <v>0</v>
      </c>
      <c r="BF349" s="105">
        <f t="shared" si="80"/>
        <v>0</v>
      </c>
      <c r="BG349" s="105">
        <f t="shared" si="81"/>
        <v>0</v>
      </c>
      <c r="BH349" s="105">
        <f t="shared" si="82"/>
        <v>0</v>
      </c>
      <c r="BI349" s="105">
        <f t="shared" si="83"/>
        <v>0</v>
      </c>
      <c r="BJ349" s="17" t="s">
        <v>89</v>
      </c>
      <c r="BK349" s="105">
        <f t="shared" si="84"/>
        <v>0</v>
      </c>
      <c r="BL349" s="17" t="s">
        <v>155</v>
      </c>
      <c r="BM349" s="17" t="s">
        <v>1031</v>
      </c>
    </row>
    <row r="350" spans="2:65" s="1" customFormat="1" ht="22.5" customHeight="1">
      <c r="B350" s="131"/>
      <c r="C350" s="160" t="s">
        <v>1032</v>
      </c>
      <c r="D350" s="160" t="s">
        <v>151</v>
      </c>
      <c r="E350" s="161" t="s">
        <v>1033</v>
      </c>
      <c r="F350" s="242" t="s">
        <v>1034</v>
      </c>
      <c r="G350" s="242"/>
      <c r="H350" s="242"/>
      <c r="I350" s="242"/>
      <c r="J350" s="162" t="s">
        <v>154</v>
      </c>
      <c r="K350" s="163">
        <v>1</v>
      </c>
      <c r="L350" s="224">
        <v>0</v>
      </c>
      <c r="M350" s="224"/>
      <c r="N350" s="243">
        <f t="shared" si="75"/>
        <v>0</v>
      </c>
      <c r="O350" s="243"/>
      <c r="P350" s="243"/>
      <c r="Q350" s="243"/>
      <c r="R350" s="134"/>
      <c r="T350" s="164" t="s">
        <v>5</v>
      </c>
      <c r="U350" s="43" t="s">
        <v>46</v>
      </c>
      <c r="V350" s="35"/>
      <c r="W350" s="165">
        <f t="shared" si="76"/>
        <v>0</v>
      </c>
      <c r="X350" s="165">
        <v>0.00129</v>
      </c>
      <c r="Y350" s="165">
        <f t="shared" si="77"/>
        <v>0.00129</v>
      </c>
      <c r="Z350" s="165">
        <v>0</v>
      </c>
      <c r="AA350" s="166">
        <f t="shared" si="78"/>
        <v>0</v>
      </c>
      <c r="AR350" s="17" t="s">
        <v>155</v>
      </c>
      <c r="AT350" s="17" t="s">
        <v>151</v>
      </c>
      <c r="AU350" s="17" t="s">
        <v>111</v>
      </c>
      <c r="AY350" s="17" t="s">
        <v>150</v>
      </c>
      <c r="BE350" s="105">
        <f t="shared" si="79"/>
        <v>0</v>
      </c>
      <c r="BF350" s="105">
        <f t="shared" si="80"/>
        <v>0</v>
      </c>
      <c r="BG350" s="105">
        <f t="shared" si="81"/>
        <v>0</v>
      </c>
      <c r="BH350" s="105">
        <f t="shared" si="82"/>
        <v>0</v>
      </c>
      <c r="BI350" s="105">
        <f t="shared" si="83"/>
        <v>0</v>
      </c>
      <c r="BJ350" s="17" t="s">
        <v>89</v>
      </c>
      <c r="BK350" s="105">
        <f t="shared" si="84"/>
        <v>0</v>
      </c>
      <c r="BL350" s="17" t="s">
        <v>155</v>
      </c>
      <c r="BM350" s="17" t="s">
        <v>1035</v>
      </c>
    </row>
    <row r="351" spans="2:65" s="1" customFormat="1" ht="22.5" customHeight="1">
      <c r="B351" s="131"/>
      <c r="C351" s="160" t="s">
        <v>1036</v>
      </c>
      <c r="D351" s="160" t="s">
        <v>151</v>
      </c>
      <c r="E351" s="161" t="s">
        <v>1037</v>
      </c>
      <c r="F351" s="242" t="s">
        <v>1038</v>
      </c>
      <c r="G351" s="242"/>
      <c r="H351" s="242"/>
      <c r="I351" s="242"/>
      <c r="J351" s="162" t="s">
        <v>154</v>
      </c>
      <c r="K351" s="163">
        <v>4</v>
      </c>
      <c r="L351" s="224">
        <v>0</v>
      </c>
      <c r="M351" s="224"/>
      <c r="N351" s="243">
        <f t="shared" si="75"/>
        <v>0</v>
      </c>
      <c r="O351" s="243"/>
      <c r="P351" s="243"/>
      <c r="Q351" s="243"/>
      <c r="R351" s="134"/>
      <c r="T351" s="164" t="s">
        <v>5</v>
      </c>
      <c r="U351" s="43" t="s">
        <v>46</v>
      </c>
      <c r="V351" s="35"/>
      <c r="W351" s="165">
        <f t="shared" si="76"/>
        <v>0</v>
      </c>
      <c r="X351" s="165">
        <v>0.00182</v>
      </c>
      <c r="Y351" s="165">
        <f t="shared" si="77"/>
        <v>0.00728</v>
      </c>
      <c r="Z351" s="165">
        <v>0</v>
      </c>
      <c r="AA351" s="166">
        <f t="shared" si="78"/>
        <v>0</v>
      </c>
      <c r="AR351" s="17" t="s">
        <v>155</v>
      </c>
      <c r="AT351" s="17" t="s">
        <v>151</v>
      </c>
      <c r="AU351" s="17" t="s">
        <v>111</v>
      </c>
      <c r="AY351" s="17" t="s">
        <v>150</v>
      </c>
      <c r="BE351" s="105">
        <f t="shared" si="79"/>
        <v>0</v>
      </c>
      <c r="BF351" s="105">
        <f t="shared" si="80"/>
        <v>0</v>
      </c>
      <c r="BG351" s="105">
        <f t="shared" si="81"/>
        <v>0</v>
      </c>
      <c r="BH351" s="105">
        <f t="shared" si="82"/>
        <v>0</v>
      </c>
      <c r="BI351" s="105">
        <f t="shared" si="83"/>
        <v>0</v>
      </c>
      <c r="BJ351" s="17" t="s">
        <v>89</v>
      </c>
      <c r="BK351" s="105">
        <f t="shared" si="84"/>
        <v>0</v>
      </c>
      <c r="BL351" s="17" t="s">
        <v>155</v>
      </c>
      <c r="BM351" s="17" t="s">
        <v>1039</v>
      </c>
    </row>
    <row r="352" spans="2:65" s="1" customFormat="1" ht="31.5" customHeight="1">
      <c r="B352" s="131"/>
      <c r="C352" s="160" t="s">
        <v>1040</v>
      </c>
      <c r="D352" s="160" t="s">
        <v>151</v>
      </c>
      <c r="E352" s="161" t="s">
        <v>1041</v>
      </c>
      <c r="F352" s="242" t="s">
        <v>1042</v>
      </c>
      <c r="G352" s="242"/>
      <c r="H352" s="242"/>
      <c r="I352" s="242"/>
      <c r="J352" s="162" t="s">
        <v>154</v>
      </c>
      <c r="K352" s="163">
        <v>1</v>
      </c>
      <c r="L352" s="224">
        <v>0</v>
      </c>
      <c r="M352" s="224"/>
      <c r="N352" s="243">
        <f t="shared" si="75"/>
        <v>0</v>
      </c>
      <c r="O352" s="243"/>
      <c r="P352" s="243"/>
      <c r="Q352" s="243"/>
      <c r="R352" s="134"/>
      <c r="T352" s="164" t="s">
        <v>5</v>
      </c>
      <c r="U352" s="43" t="s">
        <v>46</v>
      </c>
      <c r="V352" s="35"/>
      <c r="W352" s="165">
        <f t="shared" si="76"/>
        <v>0</v>
      </c>
      <c r="X352" s="165">
        <v>0.00034</v>
      </c>
      <c r="Y352" s="165">
        <f t="shared" si="77"/>
        <v>0.00034</v>
      </c>
      <c r="Z352" s="165">
        <v>0.00553</v>
      </c>
      <c r="AA352" s="166">
        <f t="shared" si="78"/>
        <v>0.00553</v>
      </c>
      <c r="AR352" s="17" t="s">
        <v>155</v>
      </c>
      <c r="AT352" s="17" t="s">
        <v>151</v>
      </c>
      <c r="AU352" s="17" t="s">
        <v>111</v>
      </c>
      <c r="AY352" s="17" t="s">
        <v>150</v>
      </c>
      <c r="BE352" s="105">
        <f t="shared" si="79"/>
        <v>0</v>
      </c>
      <c r="BF352" s="105">
        <f t="shared" si="80"/>
        <v>0</v>
      </c>
      <c r="BG352" s="105">
        <f t="shared" si="81"/>
        <v>0</v>
      </c>
      <c r="BH352" s="105">
        <f t="shared" si="82"/>
        <v>0</v>
      </c>
      <c r="BI352" s="105">
        <f t="shared" si="83"/>
        <v>0</v>
      </c>
      <c r="BJ352" s="17" t="s">
        <v>89</v>
      </c>
      <c r="BK352" s="105">
        <f t="shared" si="84"/>
        <v>0</v>
      </c>
      <c r="BL352" s="17" t="s">
        <v>155</v>
      </c>
      <c r="BM352" s="17" t="s">
        <v>1043</v>
      </c>
    </row>
    <row r="353" spans="2:65" s="1" customFormat="1" ht="31.5" customHeight="1">
      <c r="B353" s="131"/>
      <c r="C353" s="160" t="s">
        <v>1044</v>
      </c>
      <c r="D353" s="160" t="s">
        <v>151</v>
      </c>
      <c r="E353" s="161" t="s">
        <v>1045</v>
      </c>
      <c r="F353" s="242" t="s">
        <v>1046</v>
      </c>
      <c r="G353" s="242"/>
      <c r="H353" s="242"/>
      <c r="I353" s="242"/>
      <c r="J353" s="162" t="s">
        <v>154</v>
      </c>
      <c r="K353" s="163">
        <v>8</v>
      </c>
      <c r="L353" s="224">
        <v>0</v>
      </c>
      <c r="M353" s="224"/>
      <c r="N353" s="243">
        <f t="shared" si="75"/>
        <v>0</v>
      </c>
      <c r="O353" s="243"/>
      <c r="P353" s="243"/>
      <c r="Q353" s="243"/>
      <c r="R353" s="134"/>
      <c r="T353" s="164" t="s">
        <v>5</v>
      </c>
      <c r="U353" s="43" t="s">
        <v>46</v>
      </c>
      <c r="V353" s="35"/>
      <c r="W353" s="165">
        <f t="shared" si="76"/>
        <v>0</v>
      </c>
      <c r="X353" s="165">
        <v>0.00022</v>
      </c>
      <c r="Y353" s="165">
        <f t="shared" si="77"/>
        <v>0.00176</v>
      </c>
      <c r="Z353" s="165">
        <v>0</v>
      </c>
      <c r="AA353" s="166">
        <f t="shared" si="78"/>
        <v>0</v>
      </c>
      <c r="AR353" s="17" t="s">
        <v>155</v>
      </c>
      <c r="AT353" s="17" t="s">
        <v>151</v>
      </c>
      <c r="AU353" s="17" t="s">
        <v>111</v>
      </c>
      <c r="AY353" s="17" t="s">
        <v>150</v>
      </c>
      <c r="BE353" s="105">
        <f t="shared" si="79"/>
        <v>0</v>
      </c>
      <c r="BF353" s="105">
        <f t="shared" si="80"/>
        <v>0</v>
      </c>
      <c r="BG353" s="105">
        <f t="shared" si="81"/>
        <v>0</v>
      </c>
      <c r="BH353" s="105">
        <f t="shared" si="82"/>
        <v>0</v>
      </c>
      <c r="BI353" s="105">
        <f t="shared" si="83"/>
        <v>0</v>
      </c>
      <c r="BJ353" s="17" t="s">
        <v>89</v>
      </c>
      <c r="BK353" s="105">
        <f t="shared" si="84"/>
        <v>0</v>
      </c>
      <c r="BL353" s="17" t="s">
        <v>155</v>
      </c>
      <c r="BM353" s="17" t="s">
        <v>1047</v>
      </c>
    </row>
    <row r="354" spans="2:65" s="1" customFormat="1" ht="31.5" customHeight="1">
      <c r="B354" s="131"/>
      <c r="C354" s="160" t="s">
        <v>1048</v>
      </c>
      <c r="D354" s="160" t="s">
        <v>151</v>
      </c>
      <c r="E354" s="161" t="s">
        <v>1049</v>
      </c>
      <c r="F354" s="242" t="s">
        <v>1050</v>
      </c>
      <c r="G354" s="242"/>
      <c r="H354" s="242"/>
      <c r="I354" s="242"/>
      <c r="J354" s="162" t="s">
        <v>154</v>
      </c>
      <c r="K354" s="163">
        <v>4</v>
      </c>
      <c r="L354" s="224">
        <v>0</v>
      </c>
      <c r="M354" s="224"/>
      <c r="N354" s="243">
        <f t="shared" si="75"/>
        <v>0</v>
      </c>
      <c r="O354" s="243"/>
      <c r="P354" s="243"/>
      <c r="Q354" s="243"/>
      <c r="R354" s="134"/>
      <c r="T354" s="164" t="s">
        <v>5</v>
      </c>
      <c r="U354" s="43" t="s">
        <v>46</v>
      </c>
      <c r="V354" s="35"/>
      <c r="W354" s="165">
        <f t="shared" si="76"/>
        <v>0</v>
      </c>
      <c r="X354" s="165">
        <v>1E-05</v>
      </c>
      <c r="Y354" s="165">
        <f t="shared" si="77"/>
        <v>4E-05</v>
      </c>
      <c r="Z354" s="165">
        <v>0.0004</v>
      </c>
      <c r="AA354" s="166">
        <f t="shared" si="78"/>
        <v>0.0016</v>
      </c>
      <c r="AR354" s="17" t="s">
        <v>155</v>
      </c>
      <c r="AT354" s="17" t="s">
        <v>151</v>
      </c>
      <c r="AU354" s="17" t="s">
        <v>111</v>
      </c>
      <c r="AY354" s="17" t="s">
        <v>150</v>
      </c>
      <c r="BE354" s="105">
        <f t="shared" si="79"/>
        <v>0</v>
      </c>
      <c r="BF354" s="105">
        <f t="shared" si="80"/>
        <v>0</v>
      </c>
      <c r="BG354" s="105">
        <f t="shared" si="81"/>
        <v>0</v>
      </c>
      <c r="BH354" s="105">
        <f t="shared" si="82"/>
        <v>0</v>
      </c>
      <c r="BI354" s="105">
        <f t="shared" si="83"/>
        <v>0</v>
      </c>
      <c r="BJ354" s="17" t="s">
        <v>89</v>
      </c>
      <c r="BK354" s="105">
        <f t="shared" si="84"/>
        <v>0</v>
      </c>
      <c r="BL354" s="17" t="s">
        <v>155</v>
      </c>
      <c r="BM354" s="17" t="s">
        <v>1051</v>
      </c>
    </row>
    <row r="355" spans="2:65" s="1" customFormat="1" ht="31.5" customHeight="1">
      <c r="B355" s="131"/>
      <c r="C355" s="160" t="s">
        <v>1052</v>
      </c>
      <c r="D355" s="160" t="s">
        <v>151</v>
      </c>
      <c r="E355" s="161" t="s">
        <v>1053</v>
      </c>
      <c r="F355" s="242" t="s">
        <v>1054</v>
      </c>
      <c r="G355" s="242"/>
      <c r="H355" s="242"/>
      <c r="I355" s="242"/>
      <c r="J355" s="162" t="s">
        <v>154</v>
      </c>
      <c r="K355" s="163">
        <v>4</v>
      </c>
      <c r="L355" s="224">
        <v>0</v>
      </c>
      <c r="M355" s="224"/>
      <c r="N355" s="243">
        <f t="shared" si="75"/>
        <v>0</v>
      </c>
      <c r="O355" s="243"/>
      <c r="P355" s="243"/>
      <c r="Q355" s="243"/>
      <c r="R355" s="134"/>
      <c r="T355" s="164" t="s">
        <v>5</v>
      </c>
      <c r="U355" s="43" t="s">
        <v>46</v>
      </c>
      <c r="V355" s="35"/>
      <c r="W355" s="165">
        <f t="shared" si="76"/>
        <v>0</v>
      </c>
      <c r="X355" s="165">
        <v>0.00057</v>
      </c>
      <c r="Y355" s="165">
        <f t="shared" si="77"/>
        <v>0.00228</v>
      </c>
      <c r="Z355" s="165">
        <v>0</v>
      </c>
      <c r="AA355" s="166">
        <f t="shared" si="78"/>
        <v>0</v>
      </c>
      <c r="AR355" s="17" t="s">
        <v>155</v>
      </c>
      <c r="AT355" s="17" t="s">
        <v>151</v>
      </c>
      <c r="AU355" s="17" t="s">
        <v>111</v>
      </c>
      <c r="AY355" s="17" t="s">
        <v>150</v>
      </c>
      <c r="BE355" s="105">
        <f t="shared" si="79"/>
        <v>0</v>
      </c>
      <c r="BF355" s="105">
        <f t="shared" si="80"/>
        <v>0</v>
      </c>
      <c r="BG355" s="105">
        <f t="shared" si="81"/>
        <v>0</v>
      </c>
      <c r="BH355" s="105">
        <f t="shared" si="82"/>
        <v>0</v>
      </c>
      <c r="BI355" s="105">
        <f t="shared" si="83"/>
        <v>0</v>
      </c>
      <c r="BJ355" s="17" t="s">
        <v>89</v>
      </c>
      <c r="BK355" s="105">
        <f t="shared" si="84"/>
        <v>0</v>
      </c>
      <c r="BL355" s="17" t="s">
        <v>155</v>
      </c>
      <c r="BM355" s="17" t="s">
        <v>1055</v>
      </c>
    </row>
    <row r="356" spans="2:65" s="1" customFormat="1" ht="22.5" customHeight="1">
      <c r="B356" s="131"/>
      <c r="C356" s="160" t="s">
        <v>1056</v>
      </c>
      <c r="D356" s="160" t="s">
        <v>151</v>
      </c>
      <c r="E356" s="161" t="s">
        <v>1057</v>
      </c>
      <c r="F356" s="242" t="s">
        <v>1058</v>
      </c>
      <c r="G356" s="242"/>
      <c r="H356" s="242"/>
      <c r="I356" s="242"/>
      <c r="J356" s="162" t="s">
        <v>154</v>
      </c>
      <c r="K356" s="163">
        <v>4</v>
      </c>
      <c r="L356" s="224">
        <v>0</v>
      </c>
      <c r="M356" s="224"/>
      <c r="N356" s="243">
        <f t="shared" si="75"/>
        <v>0</v>
      </c>
      <c r="O356" s="243"/>
      <c r="P356" s="243"/>
      <c r="Q356" s="243"/>
      <c r="R356" s="134"/>
      <c r="T356" s="164" t="s">
        <v>5</v>
      </c>
      <c r="U356" s="43" t="s">
        <v>46</v>
      </c>
      <c r="V356" s="35"/>
      <c r="W356" s="165">
        <f t="shared" si="76"/>
        <v>0</v>
      </c>
      <c r="X356" s="165">
        <v>0</v>
      </c>
      <c r="Y356" s="165">
        <f t="shared" si="77"/>
        <v>0</v>
      </c>
      <c r="Z356" s="165">
        <v>0.00191</v>
      </c>
      <c r="AA356" s="166">
        <f t="shared" si="78"/>
        <v>0.00764</v>
      </c>
      <c r="AR356" s="17" t="s">
        <v>155</v>
      </c>
      <c r="AT356" s="17" t="s">
        <v>151</v>
      </c>
      <c r="AU356" s="17" t="s">
        <v>111</v>
      </c>
      <c r="AY356" s="17" t="s">
        <v>150</v>
      </c>
      <c r="BE356" s="105">
        <f t="shared" si="79"/>
        <v>0</v>
      </c>
      <c r="BF356" s="105">
        <f t="shared" si="80"/>
        <v>0</v>
      </c>
      <c r="BG356" s="105">
        <f t="shared" si="81"/>
        <v>0</v>
      </c>
      <c r="BH356" s="105">
        <f t="shared" si="82"/>
        <v>0</v>
      </c>
      <c r="BI356" s="105">
        <f t="shared" si="83"/>
        <v>0</v>
      </c>
      <c r="BJ356" s="17" t="s">
        <v>89</v>
      </c>
      <c r="BK356" s="105">
        <f t="shared" si="84"/>
        <v>0</v>
      </c>
      <c r="BL356" s="17" t="s">
        <v>155</v>
      </c>
      <c r="BM356" s="17" t="s">
        <v>1059</v>
      </c>
    </row>
    <row r="357" spans="2:65" s="1" customFormat="1" ht="22.5" customHeight="1">
      <c r="B357" s="131"/>
      <c r="C357" s="160" t="s">
        <v>1060</v>
      </c>
      <c r="D357" s="160" t="s">
        <v>151</v>
      </c>
      <c r="E357" s="161" t="s">
        <v>1061</v>
      </c>
      <c r="F357" s="242" t="s">
        <v>204</v>
      </c>
      <c r="G357" s="242"/>
      <c r="H357" s="242"/>
      <c r="I357" s="242"/>
      <c r="J357" s="162" t="s">
        <v>154</v>
      </c>
      <c r="K357" s="163">
        <v>2</v>
      </c>
      <c r="L357" s="224">
        <v>0</v>
      </c>
      <c r="M357" s="224"/>
      <c r="N357" s="243">
        <f t="shared" si="75"/>
        <v>0</v>
      </c>
      <c r="O357" s="243"/>
      <c r="P357" s="243"/>
      <c r="Q357" s="243"/>
      <c r="R357" s="134"/>
      <c r="T357" s="164" t="s">
        <v>5</v>
      </c>
      <c r="U357" s="43" t="s">
        <v>46</v>
      </c>
      <c r="V357" s="35"/>
      <c r="W357" s="165">
        <f t="shared" si="76"/>
        <v>0</v>
      </c>
      <c r="X357" s="165">
        <v>2.005E-05</v>
      </c>
      <c r="Y357" s="165">
        <f t="shared" si="77"/>
        <v>4.01E-05</v>
      </c>
      <c r="Z357" s="165">
        <v>0</v>
      </c>
      <c r="AA357" s="166">
        <f t="shared" si="78"/>
        <v>0</v>
      </c>
      <c r="AR357" s="17" t="s">
        <v>155</v>
      </c>
      <c r="AT357" s="17" t="s">
        <v>151</v>
      </c>
      <c r="AU357" s="17" t="s">
        <v>111</v>
      </c>
      <c r="AY357" s="17" t="s">
        <v>150</v>
      </c>
      <c r="BE357" s="105">
        <f t="shared" si="79"/>
        <v>0</v>
      </c>
      <c r="BF357" s="105">
        <f t="shared" si="80"/>
        <v>0</v>
      </c>
      <c r="BG357" s="105">
        <f t="shared" si="81"/>
        <v>0</v>
      </c>
      <c r="BH357" s="105">
        <f t="shared" si="82"/>
        <v>0</v>
      </c>
      <c r="BI357" s="105">
        <f t="shared" si="83"/>
        <v>0</v>
      </c>
      <c r="BJ357" s="17" t="s">
        <v>89</v>
      </c>
      <c r="BK357" s="105">
        <f t="shared" si="84"/>
        <v>0</v>
      </c>
      <c r="BL357" s="17" t="s">
        <v>155</v>
      </c>
      <c r="BM357" s="17" t="s">
        <v>1062</v>
      </c>
    </row>
    <row r="358" spans="2:65" s="1" customFormat="1" ht="31.5" customHeight="1">
      <c r="B358" s="131"/>
      <c r="C358" s="167" t="s">
        <v>1063</v>
      </c>
      <c r="D358" s="167" t="s">
        <v>207</v>
      </c>
      <c r="E358" s="168" t="s">
        <v>1064</v>
      </c>
      <c r="F358" s="244" t="s">
        <v>209</v>
      </c>
      <c r="G358" s="244"/>
      <c r="H358" s="244"/>
      <c r="I358" s="244"/>
      <c r="J358" s="169" t="s">
        <v>154</v>
      </c>
      <c r="K358" s="170">
        <v>2</v>
      </c>
      <c r="L358" s="245">
        <v>0</v>
      </c>
      <c r="M358" s="245"/>
      <c r="N358" s="246">
        <f t="shared" si="75"/>
        <v>0</v>
      </c>
      <c r="O358" s="243"/>
      <c r="P358" s="243"/>
      <c r="Q358" s="243"/>
      <c r="R358" s="134"/>
      <c r="T358" s="164" t="s">
        <v>5</v>
      </c>
      <c r="U358" s="43" t="s">
        <v>46</v>
      </c>
      <c r="V358" s="35"/>
      <c r="W358" s="165">
        <f t="shared" si="76"/>
        <v>0</v>
      </c>
      <c r="X358" s="165">
        <v>0.0004</v>
      </c>
      <c r="Y358" s="165">
        <f t="shared" si="77"/>
        <v>0.0008</v>
      </c>
      <c r="Z358" s="165">
        <v>0</v>
      </c>
      <c r="AA358" s="166">
        <f t="shared" si="78"/>
        <v>0</v>
      </c>
      <c r="AR358" s="17" t="s">
        <v>210</v>
      </c>
      <c r="AT358" s="17" t="s">
        <v>207</v>
      </c>
      <c r="AU358" s="17" t="s">
        <v>111</v>
      </c>
      <c r="AY358" s="17" t="s">
        <v>150</v>
      </c>
      <c r="BE358" s="105">
        <f t="shared" si="79"/>
        <v>0</v>
      </c>
      <c r="BF358" s="105">
        <f t="shared" si="80"/>
        <v>0</v>
      </c>
      <c r="BG358" s="105">
        <f t="shared" si="81"/>
        <v>0</v>
      </c>
      <c r="BH358" s="105">
        <f t="shared" si="82"/>
        <v>0</v>
      </c>
      <c r="BI358" s="105">
        <f t="shared" si="83"/>
        <v>0</v>
      </c>
      <c r="BJ358" s="17" t="s">
        <v>89</v>
      </c>
      <c r="BK358" s="105">
        <f t="shared" si="84"/>
        <v>0</v>
      </c>
      <c r="BL358" s="17" t="s">
        <v>155</v>
      </c>
      <c r="BM358" s="17" t="s">
        <v>1065</v>
      </c>
    </row>
    <row r="359" spans="2:65" s="1" customFormat="1" ht="31.5" customHeight="1">
      <c r="B359" s="131"/>
      <c r="C359" s="167" t="s">
        <v>1066</v>
      </c>
      <c r="D359" s="167" t="s">
        <v>207</v>
      </c>
      <c r="E359" s="168" t="s">
        <v>213</v>
      </c>
      <c r="F359" s="244" t="s">
        <v>214</v>
      </c>
      <c r="G359" s="244"/>
      <c r="H359" s="244"/>
      <c r="I359" s="244"/>
      <c r="J359" s="169" t="s">
        <v>154</v>
      </c>
      <c r="K359" s="170">
        <v>2</v>
      </c>
      <c r="L359" s="245">
        <v>0</v>
      </c>
      <c r="M359" s="245"/>
      <c r="N359" s="246">
        <f t="shared" si="75"/>
        <v>0</v>
      </c>
      <c r="O359" s="243"/>
      <c r="P359" s="243"/>
      <c r="Q359" s="243"/>
      <c r="R359" s="134"/>
      <c r="T359" s="164" t="s">
        <v>5</v>
      </c>
      <c r="U359" s="43" t="s">
        <v>46</v>
      </c>
      <c r="V359" s="35"/>
      <c r="W359" s="165">
        <f t="shared" si="76"/>
        <v>0</v>
      </c>
      <c r="X359" s="165">
        <v>0.0001</v>
      </c>
      <c r="Y359" s="165">
        <f t="shared" si="77"/>
        <v>0.0002</v>
      </c>
      <c r="Z359" s="165">
        <v>0</v>
      </c>
      <c r="AA359" s="166">
        <f t="shared" si="78"/>
        <v>0</v>
      </c>
      <c r="AR359" s="17" t="s">
        <v>210</v>
      </c>
      <c r="AT359" s="17" t="s">
        <v>207</v>
      </c>
      <c r="AU359" s="17" t="s">
        <v>111</v>
      </c>
      <c r="AY359" s="17" t="s">
        <v>150</v>
      </c>
      <c r="BE359" s="105">
        <f t="shared" si="79"/>
        <v>0</v>
      </c>
      <c r="BF359" s="105">
        <f t="shared" si="80"/>
        <v>0</v>
      </c>
      <c r="BG359" s="105">
        <f t="shared" si="81"/>
        <v>0</v>
      </c>
      <c r="BH359" s="105">
        <f t="shared" si="82"/>
        <v>0</v>
      </c>
      <c r="BI359" s="105">
        <f t="shared" si="83"/>
        <v>0</v>
      </c>
      <c r="BJ359" s="17" t="s">
        <v>89</v>
      </c>
      <c r="BK359" s="105">
        <f t="shared" si="84"/>
        <v>0</v>
      </c>
      <c r="BL359" s="17" t="s">
        <v>155</v>
      </c>
      <c r="BM359" s="17" t="s">
        <v>1067</v>
      </c>
    </row>
    <row r="360" spans="2:65" s="1" customFormat="1" ht="31.5" customHeight="1">
      <c r="B360" s="131"/>
      <c r="C360" s="167" t="s">
        <v>1068</v>
      </c>
      <c r="D360" s="167" t="s">
        <v>207</v>
      </c>
      <c r="E360" s="168" t="s">
        <v>217</v>
      </c>
      <c r="F360" s="244" t="s">
        <v>218</v>
      </c>
      <c r="G360" s="244"/>
      <c r="H360" s="244"/>
      <c r="I360" s="244"/>
      <c r="J360" s="169" t="s">
        <v>154</v>
      </c>
      <c r="K360" s="170">
        <v>2</v>
      </c>
      <c r="L360" s="245">
        <v>0</v>
      </c>
      <c r="M360" s="245"/>
      <c r="N360" s="246">
        <f t="shared" si="75"/>
        <v>0</v>
      </c>
      <c r="O360" s="243"/>
      <c r="P360" s="243"/>
      <c r="Q360" s="243"/>
      <c r="R360" s="134"/>
      <c r="T360" s="164" t="s">
        <v>5</v>
      </c>
      <c r="U360" s="43" t="s">
        <v>46</v>
      </c>
      <c r="V360" s="35"/>
      <c r="W360" s="165">
        <f t="shared" si="76"/>
        <v>0</v>
      </c>
      <c r="X360" s="165">
        <v>1E-05</v>
      </c>
      <c r="Y360" s="165">
        <f t="shared" si="77"/>
        <v>2E-05</v>
      </c>
      <c r="Z360" s="165">
        <v>0</v>
      </c>
      <c r="AA360" s="166">
        <f t="shared" si="78"/>
        <v>0</v>
      </c>
      <c r="AR360" s="17" t="s">
        <v>210</v>
      </c>
      <c r="AT360" s="17" t="s">
        <v>207</v>
      </c>
      <c r="AU360" s="17" t="s">
        <v>111</v>
      </c>
      <c r="AY360" s="17" t="s">
        <v>150</v>
      </c>
      <c r="BE360" s="105">
        <f t="shared" si="79"/>
        <v>0</v>
      </c>
      <c r="BF360" s="105">
        <f t="shared" si="80"/>
        <v>0</v>
      </c>
      <c r="BG360" s="105">
        <f t="shared" si="81"/>
        <v>0</v>
      </c>
      <c r="BH360" s="105">
        <f t="shared" si="82"/>
        <v>0</v>
      </c>
      <c r="BI360" s="105">
        <f t="shared" si="83"/>
        <v>0</v>
      </c>
      <c r="BJ360" s="17" t="s">
        <v>89</v>
      </c>
      <c r="BK360" s="105">
        <f t="shared" si="84"/>
        <v>0</v>
      </c>
      <c r="BL360" s="17" t="s">
        <v>155</v>
      </c>
      <c r="BM360" s="17" t="s">
        <v>1069</v>
      </c>
    </row>
    <row r="361" spans="2:65" s="1" customFormat="1" ht="31.5" customHeight="1">
      <c r="B361" s="131"/>
      <c r="C361" s="167" t="s">
        <v>1070</v>
      </c>
      <c r="D361" s="167" t="s">
        <v>207</v>
      </c>
      <c r="E361" s="168" t="s">
        <v>1071</v>
      </c>
      <c r="F361" s="244" t="s">
        <v>1072</v>
      </c>
      <c r="G361" s="244"/>
      <c r="H361" s="244"/>
      <c r="I361" s="244"/>
      <c r="J361" s="169" t="s">
        <v>154</v>
      </c>
      <c r="K361" s="170">
        <v>2</v>
      </c>
      <c r="L361" s="245">
        <v>0</v>
      </c>
      <c r="M361" s="245"/>
      <c r="N361" s="246">
        <f t="shared" si="75"/>
        <v>0</v>
      </c>
      <c r="O361" s="243"/>
      <c r="P361" s="243"/>
      <c r="Q361" s="243"/>
      <c r="R361" s="134"/>
      <c r="T361" s="164" t="s">
        <v>5</v>
      </c>
      <c r="U361" s="43" t="s">
        <v>46</v>
      </c>
      <c r="V361" s="35"/>
      <c r="W361" s="165">
        <f t="shared" si="76"/>
        <v>0</v>
      </c>
      <c r="X361" s="165">
        <v>0.00065</v>
      </c>
      <c r="Y361" s="165">
        <f t="shared" si="77"/>
        <v>0.0013</v>
      </c>
      <c r="Z361" s="165">
        <v>0</v>
      </c>
      <c r="AA361" s="166">
        <f t="shared" si="78"/>
        <v>0</v>
      </c>
      <c r="AR361" s="17" t="s">
        <v>210</v>
      </c>
      <c r="AT361" s="17" t="s">
        <v>207</v>
      </c>
      <c r="AU361" s="17" t="s">
        <v>111</v>
      </c>
      <c r="AY361" s="17" t="s">
        <v>150</v>
      </c>
      <c r="BE361" s="105">
        <f t="shared" si="79"/>
        <v>0</v>
      </c>
      <c r="BF361" s="105">
        <f t="shared" si="80"/>
        <v>0</v>
      </c>
      <c r="BG361" s="105">
        <f t="shared" si="81"/>
        <v>0</v>
      </c>
      <c r="BH361" s="105">
        <f t="shared" si="82"/>
        <v>0</v>
      </c>
      <c r="BI361" s="105">
        <f t="shared" si="83"/>
        <v>0</v>
      </c>
      <c r="BJ361" s="17" t="s">
        <v>89</v>
      </c>
      <c r="BK361" s="105">
        <f t="shared" si="84"/>
        <v>0</v>
      </c>
      <c r="BL361" s="17" t="s">
        <v>155</v>
      </c>
      <c r="BM361" s="17" t="s">
        <v>1073</v>
      </c>
    </row>
    <row r="362" spans="2:65" s="1" customFormat="1" ht="22.5" customHeight="1">
      <c r="B362" s="131"/>
      <c r="C362" s="160" t="s">
        <v>1074</v>
      </c>
      <c r="D362" s="160" t="s">
        <v>151</v>
      </c>
      <c r="E362" s="161" t="s">
        <v>1075</v>
      </c>
      <c r="F362" s="242" t="s">
        <v>1076</v>
      </c>
      <c r="G362" s="242"/>
      <c r="H362" s="242"/>
      <c r="I362" s="242"/>
      <c r="J362" s="162" t="s">
        <v>154</v>
      </c>
      <c r="K362" s="163">
        <v>8</v>
      </c>
      <c r="L362" s="224">
        <v>0</v>
      </c>
      <c r="M362" s="224"/>
      <c r="N362" s="243">
        <f t="shared" si="75"/>
        <v>0</v>
      </c>
      <c r="O362" s="243"/>
      <c r="P362" s="243"/>
      <c r="Q362" s="243"/>
      <c r="R362" s="134"/>
      <c r="T362" s="164" t="s">
        <v>5</v>
      </c>
      <c r="U362" s="43" t="s">
        <v>46</v>
      </c>
      <c r="V362" s="35"/>
      <c r="W362" s="165">
        <f t="shared" si="76"/>
        <v>0</v>
      </c>
      <c r="X362" s="165">
        <v>0.00024</v>
      </c>
      <c r="Y362" s="165">
        <f t="shared" si="77"/>
        <v>0.00192</v>
      </c>
      <c r="Z362" s="165">
        <v>0</v>
      </c>
      <c r="AA362" s="166">
        <f t="shared" si="78"/>
        <v>0</v>
      </c>
      <c r="AR362" s="17" t="s">
        <v>155</v>
      </c>
      <c r="AT362" s="17" t="s">
        <v>151</v>
      </c>
      <c r="AU362" s="17" t="s">
        <v>111</v>
      </c>
      <c r="AY362" s="17" t="s">
        <v>150</v>
      </c>
      <c r="BE362" s="105">
        <f t="shared" si="79"/>
        <v>0</v>
      </c>
      <c r="BF362" s="105">
        <f t="shared" si="80"/>
        <v>0</v>
      </c>
      <c r="BG362" s="105">
        <f t="shared" si="81"/>
        <v>0</v>
      </c>
      <c r="BH362" s="105">
        <f t="shared" si="82"/>
        <v>0</v>
      </c>
      <c r="BI362" s="105">
        <f t="shared" si="83"/>
        <v>0</v>
      </c>
      <c r="BJ362" s="17" t="s">
        <v>89</v>
      </c>
      <c r="BK362" s="105">
        <f t="shared" si="84"/>
        <v>0</v>
      </c>
      <c r="BL362" s="17" t="s">
        <v>155</v>
      </c>
      <c r="BM362" s="17" t="s">
        <v>1077</v>
      </c>
    </row>
    <row r="363" spans="2:65" s="1" customFormat="1" ht="31.5" customHeight="1">
      <c r="B363" s="131"/>
      <c r="C363" s="160" t="s">
        <v>1078</v>
      </c>
      <c r="D363" s="160" t="s">
        <v>151</v>
      </c>
      <c r="E363" s="161" t="s">
        <v>1079</v>
      </c>
      <c r="F363" s="242" t="s">
        <v>1080</v>
      </c>
      <c r="G363" s="242"/>
      <c r="H363" s="242"/>
      <c r="I363" s="242"/>
      <c r="J363" s="162" t="s">
        <v>262</v>
      </c>
      <c r="K363" s="163">
        <v>0.847</v>
      </c>
      <c r="L363" s="224">
        <v>0</v>
      </c>
      <c r="M363" s="224"/>
      <c r="N363" s="243">
        <f t="shared" si="75"/>
        <v>0</v>
      </c>
      <c r="O363" s="243"/>
      <c r="P363" s="243"/>
      <c r="Q363" s="243"/>
      <c r="R363" s="134"/>
      <c r="T363" s="164" t="s">
        <v>5</v>
      </c>
      <c r="U363" s="43" t="s">
        <v>46</v>
      </c>
      <c r="V363" s="35"/>
      <c r="W363" s="165">
        <f t="shared" si="76"/>
        <v>0</v>
      </c>
      <c r="X363" s="165">
        <v>0</v>
      </c>
      <c r="Y363" s="165">
        <f t="shared" si="77"/>
        <v>0</v>
      </c>
      <c r="Z363" s="165">
        <v>0</v>
      </c>
      <c r="AA363" s="166">
        <f t="shared" si="78"/>
        <v>0</v>
      </c>
      <c r="AR363" s="17" t="s">
        <v>155</v>
      </c>
      <c r="AT363" s="17" t="s">
        <v>151</v>
      </c>
      <c r="AU363" s="17" t="s">
        <v>111</v>
      </c>
      <c r="AY363" s="17" t="s">
        <v>150</v>
      </c>
      <c r="BE363" s="105">
        <f t="shared" si="79"/>
        <v>0</v>
      </c>
      <c r="BF363" s="105">
        <f t="shared" si="80"/>
        <v>0</v>
      </c>
      <c r="BG363" s="105">
        <f t="shared" si="81"/>
        <v>0</v>
      </c>
      <c r="BH363" s="105">
        <f t="shared" si="82"/>
        <v>0</v>
      </c>
      <c r="BI363" s="105">
        <f t="shared" si="83"/>
        <v>0</v>
      </c>
      <c r="BJ363" s="17" t="s">
        <v>89</v>
      </c>
      <c r="BK363" s="105">
        <f t="shared" si="84"/>
        <v>0</v>
      </c>
      <c r="BL363" s="17" t="s">
        <v>155</v>
      </c>
      <c r="BM363" s="17" t="s">
        <v>1081</v>
      </c>
    </row>
    <row r="364" spans="2:65" s="1" customFormat="1" ht="31.5" customHeight="1">
      <c r="B364" s="131"/>
      <c r="C364" s="160" t="s">
        <v>1082</v>
      </c>
      <c r="D364" s="160" t="s">
        <v>151</v>
      </c>
      <c r="E364" s="161" t="s">
        <v>1083</v>
      </c>
      <c r="F364" s="242" t="s">
        <v>1084</v>
      </c>
      <c r="G364" s="242"/>
      <c r="H364" s="242"/>
      <c r="I364" s="242"/>
      <c r="J364" s="162" t="s">
        <v>262</v>
      </c>
      <c r="K364" s="163">
        <v>0.101</v>
      </c>
      <c r="L364" s="224">
        <v>0</v>
      </c>
      <c r="M364" s="224"/>
      <c r="N364" s="243">
        <f t="shared" si="75"/>
        <v>0</v>
      </c>
      <c r="O364" s="243"/>
      <c r="P364" s="243"/>
      <c r="Q364" s="243"/>
      <c r="R364" s="134"/>
      <c r="T364" s="164" t="s">
        <v>5</v>
      </c>
      <c r="U364" s="43" t="s">
        <v>46</v>
      </c>
      <c r="V364" s="35"/>
      <c r="W364" s="165">
        <f t="shared" si="76"/>
        <v>0</v>
      </c>
      <c r="X364" s="165">
        <v>0</v>
      </c>
      <c r="Y364" s="165">
        <f t="shared" si="77"/>
        <v>0</v>
      </c>
      <c r="Z364" s="165">
        <v>0</v>
      </c>
      <c r="AA364" s="166">
        <f t="shared" si="78"/>
        <v>0</v>
      </c>
      <c r="AR364" s="17" t="s">
        <v>155</v>
      </c>
      <c r="AT364" s="17" t="s">
        <v>151</v>
      </c>
      <c r="AU364" s="17" t="s">
        <v>111</v>
      </c>
      <c r="AY364" s="17" t="s">
        <v>150</v>
      </c>
      <c r="BE364" s="105">
        <f t="shared" si="79"/>
        <v>0</v>
      </c>
      <c r="BF364" s="105">
        <f t="shared" si="80"/>
        <v>0</v>
      </c>
      <c r="BG364" s="105">
        <f t="shared" si="81"/>
        <v>0</v>
      </c>
      <c r="BH364" s="105">
        <f t="shared" si="82"/>
        <v>0</v>
      </c>
      <c r="BI364" s="105">
        <f t="shared" si="83"/>
        <v>0</v>
      </c>
      <c r="BJ364" s="17" t="s">
        <v>89</v>
      </c>
      <c r="BK364" s="105">
        <f t="shared" si="84"/>
        <v>0</v>
      </c>
      <c r="BL364" s="17" t="s">
        <v>155</v>
      </c>
      <c r="BM364" s="17" t="s">
        <v>1085</v>
      </c>
    </row>
    <row r="365" spans="2:65" s="1" customFormat="1" ht="31.5" customHeight="1">
      <c r="B365" s="131"/>
      <c r="C365" s="160" t="s">
        <v>1086</v>
      </c>
      <c r="D365" s="160" t="s">
        <v>151</v>
      </c>
      <c r="E365" s="161" t="s">
        <v>1087</v>
      </c>
      <c r="F365" s="242" t="s">
        <v>1088</v>
      </c>
      <c r="G365" s="242"/>
      <c r="H365" s="242"/>
      <c r="I365" s="242"/>
      <c r="J365" s="162" t="s">
        <v>262</v>
      </c>
      <c r="K365" s="163">
        <v>0.101</v>
      </c>
      <c r="L365" s="224">
        <v>0</v>
      </c>
      <c r="M365" s="224"/>
      <c r="N365" s="243">
        <f t="shared" si="75"/>
        <v>0</v>
      </c>
      <c r="O365" s="243"/>
      <c r="P365" s="243"/>
      <c r="Q365" s="243"/>
      <c r="R365" s="134"/>
      <c r="T365" s="164" t="s">
        <v>5</v>
      </c>
      <c r="U365" s="43" t="s">
        <v>46</v>
      </c>
      <c r="V365" s="35"/>
      <c r="W365" s="165">
        <f t="shared" si="76"/>
        <v>0</v>
      </c>
      <c r="X365" s="165">
        <v>0</v>
      </c>
      <c r="Y365" s="165">
        <f t="shared" si="77"/>
        <v>0</v>
      </c>
      <c r="Z365" s="165">
        <v>0</v>
      </c>
      <c r="AA365" s="166">
        <f t="shared" si="78"/>
        <v>0</v>
      </c>
      <c r="AR365" s="17" t="s">
        <v>155</v>
      </c>
      <c r="AT365" s="17" t="s">
        <v>151</v>
      </c>
      <c r="AU365" s="17" t="s">
        <v>111</v>
      </c>
      <c r="AY365" s="17" t="s">
        <v>150</v>
      </c>
      <c r="BE365" s="105">
        <f t="shared" si="79"/>
        <v>0</v>
      </c>
      <c r="BF365" s="105">
        <f t="shared" si="80"/>
        <v>0</v>
      </c>
      <c r="BG365" s="105">
        <f t="shared" si="81"/>
        <v>0</v>
      </c>
      <c r="BH365" s="105">
        <f t="shared" si="82"/>
        <v>0</v>
      </c>
      <c r="BI365" s="105">
        <f t="shared" si="83"/>
        <v>0</v>
      </c>
      <c r="BJ365" s="17" t="s">
        <v>89</v>
      </c>
      <c r="BK365" s="105">
        <f t="shared" si="84"/>
        <v>0</v>
      </c>
      <c r="BL365" s="17" t="s">
        <v>155</v>
      </c>
      <c r="BM365" s="17" t="s">
        <v>1089</v>
      </c>
    </row>
    <row r="366" spans="2:65" s="1" customFormat="1" ht="31.5" customHeight="1">
      <c r="B366" s="131"/>
      <c r="C366" s="160" t="s">
        <v>1090</v>
      </c>
      <c r="D366" s="160" t="s">
        <v>151</v>
      </c>
      <c r="E366" s="161" t="s">
        <v>1091</v>
      </c>
      <c r="F366" s="242" t="s">
        <v>1092</v>
      </c>
      <c r="G366" s="242"/>
      <c r="H366" s="242"/>
      <c r="I366" s="242"/>
      <c r="J366" s="162" t="s">
        <v>262</v>
      </c>
      <c r="K366" s="163">
        <v>0.101</v>
      </c>
      <c r="L366" s="224">
        <v>0</v>
      </c>
      <c r="M366" s="224"/>
      <c r="N366" s="243">
        <f t="shared" si="75"/>
        <v>0</v>
      </c>
      <c r="O366" s="243"/>
      <c r="P366" s="243"/>
      <c r="Q366" s="243"/>
      <c r="R366" s="134"/>
      <c r="T366" s="164" t="s">
        <v>5</v>
      </c>
      <c r="U366" s="43" t="s">
        <v>46</v>
      </c>
      <c r="V366" s="35"/>
      <c r="W366" s="165">
        <f t="shared" si="76"/>
        <v>0</v>
      </c>
      <c r="X366" s="165">
        <v>0</v>
      </c>
      <c r="Y366" s="165">
        <f t="shared" si="77"/>
        <v>0</v>
      </c>
      <c r="Z366" s="165">
        <v>0</v>
      </c>
      <c r="AA366" s="166">
        <f t="shared" si="78"/>
        <v>0</v>
      </c>
      <c r="AR366" s="17" t="s">
        <v>155</v>
      </c>
      <c r="AT366" s="17" t="s">
        <v>151</v>
      </c>
      <c r="AU366" s="17" t="s">
        <v>111</v>
      </c>
      <c r="AY366" s="17" t="s">
        <v>150</v>
      </c>
      <c r="BE366" s="105">
        <f t="shared" si="79"/>
        <v>0</v>
      </c>
      <c r="BF366" s="105">
        <f t="shared" si="80"/>
        <v>0</v>
      </c>
      <c r="BG366" s="105">
        <f t="shared" si="81"/>
        <v>0</v>
      </c>
      <c r="BH366" s="105">
        <f t="shared" si="82"/>
        <v>0</v>
      </c>
      <c r="BI366" s="105">
        <f t="shared" si="83"/>
        <v>0</v>
      </c>
      <c r="BJ366" s="17" t="s">
        <v>89</v>
      </c>
      <c r="BK366" s="105">
        <f t="shared" si="84"/>
        <v>0</v>
      </c>
      <c r="BL366" s="17" t="s">
        <v>155</v>
      </c>
      <c r="BM366" s="17" t="s">
        <v>1093</v>
      </c>
    </row>
    <row r="367" spans="2:63" s="9" customFormat="1" ht="29.9" customHeight="1">
      <c r="B367" s="149"/>
      <c r="C367" s="150"/>
      <c r="D367" s="159" t="s">
        <v>380</v>
      </c>
      <c r="E367" s="159"/>
      <c r="F367" s="159"/>
      <c r="G367" s="159"/>
      <c r="H367" s="159"/>
      <c r="I367" s="159"/>
      <c r="J367" s="159"/>
      <c r="K367" s="159"/>
      <c r="L367" s="159"/>
      <c r="M367" s="159"/>
      <c r="N367" s="232">
        <f>BK367</f>
        <v>0</v>
      </c>
      <c r="O367" s="233"/>
      <c r="P367" s="233"/>
      <c r="Q367" s="233"/>
      <c r="R367" s="152"/>
      <c r="T367" s="153"/>
      <c r="U367" s="150"/>
      <c r="V367" s="150"/>
      <c r="W367" s="154">
        <f>SUM(W368:W375)</f>
        <v>0</v>
      </c>
      <c r="X367" s="150"/>
      <c r="Y367" s="154">
        <f>SUM(Y368:Y375)</f>
        <v>0.01428</v>
      </c>
      <c r="Z367" s="150"/>
      <c r="AA367" s="155">
        <f>SUM(AA368:AA375)</f>
        <v>0.02</v>
      </c>
      <c r="AR367" s="156" t="s">
        <v>111</v>
      </c>
      <c r="AT367" s="157" t="s">
        <v>80</v>
      </c>
      <c r="AU367" s="157" t="s">
        <v>89</v>
      </c>
      <c r="AY367" s="156" t="s">
        <v>150</v>
      </c>
      <c r="BK367" s="158">
        <f>SUM(BK368:BK375)</f>
        <v>0</v>
      </c>
    </row>
    <row r="368" spans="2:65" s="1" customFormat="1" ht="31.5" customHeight="1">
      <c r="B368" s="131"/>
      <c r="C368" s="160" t="s">
        <v>1094</v>
      </c>
      <c r="D368" s="160" t="s">
        <v>151</v>
      </c>
      <c r="E368" s="161" t="s">
        <v>1095</v>
      </c>
      <c r="F368" s="242" t="s">
        <v>1096</v>
      </c>
      <c r="G368" s="242"/>
      <c r="H368" s="242"/>
      <c r="I368" s="242"/>
      <c r="J368" s="162" t="s">
        <v>154</v>
      </c>
      <c r="K368" s="163">
        <v>2</v>
      </c>
      <c r="L368" s="224">
        <v>0</v>
      </c>
      <c r="M368" s="224"/>
      <c r="N368" s="243">
        <f aca="true" t="shared" si="85" ref="N368:N375">ROUND(L368*K368,2)</f>
        <v>0</v>
      </c>
      <c r="O368" s="243"/>
      <c r="P368" s="243"/>
      <c r="Q368" s="243"/>
      <c r="R368" s="134"/>
      <c r="T368" s="164" t="s">
        <v>5</v>
      </c>
      <c r="U368" s="43" t="s">
        <v>46</v>
      </c>
      <c r="V368" s="35"/>
      <c r="W368" s="165">
        <f aca="true" t="shared" si="86" ref="W368:W375">V368*K368</f>
        <v>0</v>
      </c>
      <c r="X368" s="165">
        <v>0</v>
      </c>
      <c r="Y368" s="165">
        <f aca="true" t="shared" si="87" ref="Y368:Y375">X368*K368</f>
        <v>0</v>
      </c>
      <c r="Z368" s="165">
        <v>0.01</v>
      </c>
      <c r="AA368" s="166">
        <f aca="true" t="shared" si="88" ref="AA368:AA375">Z368*K368</f>
        <v>0.02</v>
      </c>
      <c r="AR368" s="17" t="s">
        <v>155</v>
      </c>
      <c r="AT368" s="17" t="s">
        <v>151</v>
      </c>
      <c r="AU368" s="17" t="s">
        <v>111</v>
      </c>
      <c r="AY368" s="17" t="s">
        <v>150</v>
      </c>
      <c r="BE368" s="105">
        <f aca="true" t="shared" si="89" ref="BE368:BE375">IF(U368="základní",N368,0)</f>
        <v>0</v>
      </c>
      <c r="BF368" s="105">
        <f aca="true" t="shared" si="90" ref="BF368:BF375">IF(U368="snížená",N368,0)</f>
        <v>0</v>
      </c>
      <c r="BG368" s="105">
        <f aca="true" t="shared" si="91" ref="BG368:BG375">IF(U368="zákl. přenesená",N368,0)</f>
        <v>0</v>
      </c>
      <c r="BH368" s="105">
        <f aca="true" t="shared" si="92" ref="BH368:BH375">IF(U368="sníž. přenesená",N368,0)</f>
        <v>0</v>
      </c>
      <c r="BI368" s="105">
        <f aca="true" t="shared" si="93" ref="BI368:BI375">IF(U368="nulová",N368,0)</f>
        <v>0</v>
      </c>
      <c r="BJ368" s="17" t="s">
        <v>89</v>
      </c>
      <c r="BK368" s="105">
        <f aca="true" t="shared" si="94" ref="BK368:BK375">ROUND(L368*K368,2)</f>
        <v>0</v>
      </c>
      <c r="BL368" s="17" t="s">
        <v>155</v>
      </c>
      <c r="BM368" s="17" t="s">
        <v>1097</v>
      </c>
    </row>
    <row r="369" spans="2:65" s="1" customFormat="1" ht="22.5" customHeight="1">
      <c r="B369" s="131"/>
      <c r="C369" s="160" t="s">
        <v>1098</v>
      </c>
      <c r="D369" s="160" t="s">
        <v>151</v>
      </c>
      <c r="E369" s="161" t="s">
        <v>1099</v>
      </c>
      <c r="F369" s="242" t="s">
        <v>1100</v>
      </c>
      <c r="G369" s="242"/>
      <c r="H369" s="242"/>
      <c r="I369" s="242"/>
      <c r="J369" s="162" t="s">
        <v>154</v>
      </c>
      <c r="K369" s="163">
        <v>1</v>
      </c>
      <c r="L369" s="224">
        <v>0</v>
      </c>
      <c r="M369" s="224"/>
      <c r="N369" s="243">
        <f t="shared" si="85"/>
        <v>0</v>
      </c>
      <c r="O369" s="243"/>
      <c r="P369" s="243"/>
      <c r="Q369" s="243"/>
      <c r="R369" s="134"/>
      <c r="T369" s="164" t="s">
        <v>5</v>
      </c>
      <c r="U369" s="43" t="s">
        <v>46</v>
      </c>
      <c r="V369" s="35"/>
      <c r="W369" s="165">
        <f t="shared" si="86"/>
        <v>0</v>
      </c>
      <c r="X369" s="165">
        <v>0</v>
      </c>
      <c r="Y369" s="165">
        <f t="shared" si="87"/>
        <v>0</v>
      </c>
      <c r="Z369" s="165">
        <v>0</v>
      </c>
      <c r="AA369" s="166">
        <f t="shared" si="88"/>
        <v>0</v>
      </c>
      <c r="AR369" s="17" t="s">
        <v>155</v>
      </c>
      <c r="AT369" s="17" t="s">
        <v>151</v>
      </c>
      <c r="AU369" s="17" t="s">
        <v>111</v>
      </c>
      <c r="AY369" s="17" t="s">
        <v>150</v>
      </c>
      <c r="BE369" s="105">
        <f t="shared" si="89"/>
        <v>0</v>
      </c>
      <c r="BF369" s="105">
        <f t="shared" si="90"/>
        <v>0</v>
      </c>
      <c r="BG369" s="105">
        <f t="shared" si="91"/>
        <v>0</v>
      </c>
      <c r="BH369" s="105">
        <f t="shared" si="92"/>
        <v>0</v>
      </c>
      <c r="BI369" s="105">
        <f t="shared" si="93"/>
        <v>0</v>
      </c>
      <c r="BJ369" s="17" t="s">
        <v>89</v>
      </c>
      <c r="BK369" s="105">
        <f t="shared" si="94"/>
        <v>0</v>
      </c>
      <c r="BL369" s="17" t="s">
        <v>155</v>
      </c>
      <c r="BM369" s="17" t="s">
        <v>1101</v>
      </c>
    </row>
    <row r="370" spans="2:65" s="1" customFormat="1" ht="31.5" customHeight="1">
      <c r="B370" s="131"/>
      <c r="C370" s="167" t="s">
        <v>1102</v>
      </c>
      <c r="D370" s="167" t="s">
        <v>207</v>
      </c>
      <c r="E370" s="168" t="s">
        <v>1103</v>
      </c>
      <c r="F370" s="244" t="s">
        <v>1104</v>
      </c>
      <c r="G370" s="244"/>
      <c r="H370" s="244"/>
      <c r="I370" s="244"/>
      <c r="J370" s="169" t="s">
        <v>154</v>
      </c>
      <c r="K370" s="170">
        <v>1</v>
      </c>
      <c r="L370" s="245">
        <v>0</v>
      </c>
      <c r="M370" s="245"/>
      <c r="N370" s="246">
        <f t="shared" si="85"/>
        <v>0</v>
      </c>
      <c r="O370" s="243"/>
      <c r="P370" s="243"/>
      <c r="Q370" s="243"/>
      <c r="R370" s="134"/>
      <c r="T370" s="164" t="s">
        <v>5</v>
      </c>
      <c r="U370" s="43" t="s">
        <v>46</v>
      </c>
      <c r="V370" s="35"/>
      <c r="W370" s="165">
        <f t="shared" si="86"/>
        <v>0</v>
      </c>
      <c r="X370" s="165">
        <v>0.00164</v>
      </c>
      <c r="Y370" s="165">
        <f t="shared" si="87"/>
        <v>0.00164</v>
      </c>
      <c r="Z370" s="165">
        <v>0</v>
      </c>
      <c r="AA370" s="166">
        <f t="shared" si="88"/>
        <v>0</v>
      </c>
      <c r="AR370" s="17" t="s">
        <v>210</v>
      </c>
      <c r="AT370" s="17" t="s">
        <v>207</v>
      </c>
      <c r="AU370" s="17" t="s">
        <v>111</v>
      </c>
      <c r="AY370" s="17" t="s">
        <v>150</v>
      </c>
      <c r="BE370" s="105">
        <f t="shared" si="89"/>
        <v>0</v>
      </c>
      <c r="BF370" s="105">
        <f t="shared" si="90"/>
        <v>0</v>
      </c>
      <c r="BG370" s="105">
        <f t="shared" si="91"/>
        <v>0</v>
      </c>
      <c r="BH370" s="105">
        <f t="shared" si="92"/>
        <v>0</v>
      </c>
      <c r="BI370" s="105">
        <f t="shared" si="93"/>
        <v>0</v>
      </c>
      <c r="BJ370" s="17" t="s">
        <v>89</v>
      </c>
      <c r="BK370" s="105">
        <f t="shared" si="94"/>
        <v>0</v>
      </c>
      <c r="BL370" s="17" t="s">
        <v>155</v>
      </c>
      <c r="BM370" s="17" t="s">
        <v>1105</v>
      </c>
    </row>
    <row r="371" spans="2:65" s="1" customFormat="1" ht="31.5" customHeight="1">
      <c r="B371" s="131"/>
      <c r="C371" s="167" t="s">
        <v>1106</v>
      </c>
      <c r="D371" s="167" t="s">
        <v>207</v>
      </c>
      <c r="E371" s="168" t="s">
        <v>1107</v>
      </c>
      <c r="F371" s="244" t="s">
        <v>1108</v>
      </c>
      <c r="G371" s="244"/>
      <c r="H371" s="244"/>
      <c r="I371" s="244"/>
      <c r="J371" s="169" t="s">
        <v>154</v>
      </c>
      <c r="K371" s="170">
        <v>1</v>
      </c>
      <c r="L371" s="245">
        <v>0</v>
      </c>
      <c r="M371" s="245"/>
      <c r="N371" s="246">
        <f t="shared" si="85"/>
        <v>0</v>
      </c>
      <c r="O371" s="243"/>
      <c r="P371" s="243"/>
      <c r="Q371" s="243"/>
      <c r="R371" s="134"/>
      <c r="T371" s="164" t="s">
        <v>5</v>
      </c>
      <c r="U371" s="43" t="s">
        <v>46</v>
      </c>
      <c r="V371" s="35"/>
      <c r="W371" s="165">
        <f t="shared" si="86"/>
        <v>0</v>
      </c>
      <c r="X371" s="165">
        <v>0.00164</v>
      </c>
      <c r="Y371" s="165">
        <f t="shared" si="87"/>
        <v>0.00164</v>
      </c>
      <c r="Z371" s="165">
        <v>0</v>
      </c>
      <c r="AA371" s="166">
        <f t="shared" si="88"/>
        <v>0</v>
      </c>
      <c r="AR371" s="17" t="s">
        <v>210</v>
      </c>
      <c r="AT371" s="17" t="s">
        <v>207</v>
      </c>
      <c r="AU371" s="17" t="s">
        <v>111</v>
      </c>
      <c r="AY371" s="17" t="s">
        <v>150</v>
      </c>
      <c r="BE371" s="105">
        <f t="shared" si="89"/>
        <v>0</v>
      </c>
      <c r="BF371" s="105">
        <f t="shared" si="90"/>
        <v>0</v>
      </c>
      <c r="BG371" s="105">
        <f t="shared" si="91"/>
        <v>0</v>
      </c>
      <c r="BH371" s="105">
        <f t="shared" si="92"/>
        <v>0</v>
      </c>
      <c r="BI371" s="105">
        <f t="shared" si="93"/>
        <v>0</v>
      </c>
      <c r="BJ371" s="17" t="s">
        <v>89</v>
      </c>
      <c r="BK371" s="105">
        <f t="shared" si="94"/>
        <v>0</v>
      </c>
      <c r="BL371" s="17" t="s">
        <v>155</v>
      </c>
      <c r="BM371" s="17" t="s">
        <v>1109</v>
      </c>
    </row>
    <row r="372" spans="2:65" s="1" customFormat="1" ht="22.5" customHeight="1">
      <c r="B372" s="131"/>
      <c r="C372" s="160" t="s">
        <v>1110</v>
      </c>
      <c r="D372" s="160" t="s">
        <v>151</v>
      </c>
      <c r="E372" s="161" t="s">
        <v>1111</v>
      </c>
      <c r="F372" s="242" t="s">
        <v>1112</v>
      </c>
      <c r="G372" s="242"/>
      <c r="H372" s="242"/>
      <c r="I372" s="242"/>
      <c r="J372" s="162" t="s">
        <v>154</v>
      </c>
      <c r="K372" s="163">
        <v>1</v>
      </c>
      <c r="L372" s="224">
        <v>0</v>
      </c>
      <c r="M372" s="224"/>
      <c r="N372" s="243">
        <f t="shared" si="85"/>
        <v>0</v>
      </c>
      <c r="O372" s="243"/>
      <c r="P372" s="243"/>
      <c r="Q372" s="243"/>
      <c r="R372" s="134"/>
      <c r="T372" s="164" t="s">
        <v>5</v>
      </c>
      <c r="U372" s="43" t="s">
        <v>46</v>
      </c>
      <c r="V372" s="35"/>
      <c r="W372" s="165">
        <f t="shared" si="86"/>
        <v>0</v>
      </c>
      <c r="X372" s="165">
        <v>0</v>
      </c>
      <c r="Y372" s="165">
        <f t="shared" si="87"/>
        <v>0</v>
      </c>
      <c r="Z372" s="165">
        <v>0</v>
      </c>
      <c r="AA372" s="166">
        <f t="shared" si="88"/>
        <v>0</v>
      </c>
      <c r="AR372" s="17" t="s">
        <v>155</v>
      </c>
      <c r="AT372" s="17" t="s">
        <v>151</v>
      </c>
      <c r="AU372" s="17" t="s">
        <v>111</v>
      </c>
      <c r="AY372" s="17" t="s">
        <v>150</v>
      </c>
      <c r="BE372" s="105">
        <f t="shared" si="89"/>
        <v>0</v>
      </c>
      <c r="BF372" s="105">
        <f t="shared" si="90"/>
        <v>0</v>
      </c>
      <c r="BG372" s="105">
        <f t="shared" si="91"/>
        <v>0</v>
      </c>
      <c r="BH372" s="105">
        <f t="shared" si="92"/>
        <v>0</v>
      </c>
      <c r="BI372" s="105">
        <f t="shared" si="93"/>
        <v>0</v>
      </c>
      <c r="BJ372" s="17" t="s">
        <v>89</v>
      </c>
      <c r="BK372" s="105">
        <f t="shared" si="94"/>
        <v>0</v>
      </c>
      <c r="BL372" s="17" t="s">
        <v>155</v>
      </c>
      <c r="BM372" s="17" t="s">
        <v>1113</v>
      </c>
    </row>
    <row r="373" spans="2:65" s="1" customFormat="1" ht="31.5" customHeight="1">
      <c r="B373" s="131"/>
      <c r="C373" s="167" t="s">
        <v>1114</v>
      </c>
      <c r="D373" s="167" t="s">
        <v>207</v>
      </c>
      <c r="E373" s="168" t="s">
        <v>1115</v>
      </c>
      <c r="F373" s="244" t="s">
        <v>1116</v>
      </c>
      <c r="G373" s="244"/>
      <c r="H373" s="244"/>
      <c r="I373" s="244"/>
      <c r="J373" s="169" t="s">
        <v>154</v>
      </c>
      <c r="K373" s="170">
        <v>1</v>
      </c>
      <c r="L373" s="245">
        <v>0</v>
      </c>
      <c r="M373" s="245"/>
      <c r="N373" s="246">
        <f t="shared" si="85"/>
        <v>0</v>
      </c>
      <c r="O373" s="243"/>
      <c r="P373" s="243"/>
      <c r="Q373" s="243"/>
      <c r="R373" s="134"/>
      <c r="T373" s="164" t="s">
        <v>5</v>
      </c>
      <c r="U373" s="43" t="s">
        <v>46</v>
      </c>
      <c r="V373" s="35"/>
      <c r="W373" s="165">
        <f t="shared" si="86"/>
        <v>0</v>
      </c>
      <c r="X373" s="165">
        <v>0.011</v>
      </c>
      <c r="Y373" s="165">
        <f t="shared" si="87"/>
        <v>0.011</v>
      </c>
      <c r="Z373" s="165">
        <v>0</v>
      </c>
      <c r="AA373" s="166">
        <f t="shared" si="88"/>
        <v>0</v>
      </c>
      <c r="AR373" s="17" t="s">
        <v>210</v>
      </c>
      <c r="AT373" s="17" t="s">
        <v>207</v>
      </c>
      <c r="AU373" s="17" t="s">
        <v>111</v>
      </c>
      <c r="AY373" s="17" t="s">
        <v>150</v>
      </c>
      <c r="BE373" s="105">
        <f t="shared" si="89"/>
        <v>0</v>
      </c>
      <c r="BF373" s="105">
        <f t="shared" si="90"/>
        <v>0</v>
      </c>
      <c r="BG373" s="105">
        <f t="shared" si="91"/>
        <v>0</v>
      </c>
      <c r="BH373" s="105">
        <f t="shared" si="92"/>
        <v>0</v>
      </c>
      <c r="BI373" s="105">
        <f t="shared" si="93"/>
        <v>0</v>
      </c>
      <c r="BJ373" s="17" t="s">
        <v>89</v>
      </c>
      <c r="BK373" s="105">
        <f t="shared" si="94"/>
        <v>0</v>
      </c>
      <c r="BL373" s="17" t="s">
        <v>155</v>
      </c>
      <c r="BM373" s="17" t="s">
        <v>1117</v>
      </c>
    </row>
    <row r="374" spans="2:65" s="1" customFormat="1" ht="31.5" customHeight="1">
      <c r="B374" s="131"/>
      <c r="C374" s="160" t="s">
        <v>1118</v>
      </c>
      <c r="D374" s="160" t="s">
        <v>151</v>
      </c>
      <c r="E374" s="161" t="s">
        <v>1119</v>
      </c>
      <c r="F374" s="242" t="s">
        <v>1120</v>
      </c>
      <c r="G374" s="242"/>
      <c r="H374" s="242"/>
      <c r="I374" s="242"/>
      <c r="J374" s="162" t="s">
        <v>262</v>
      </c>
      <c r="K374" s="163">
        <v>0.014</v>
      </c>
      <c r="L374" s="224">
        <v>0</v>
      </c>
      <c r="M374" s="224"/>
      <c r="N374" s="243">
        <f t="shared" si="85"/>
        <v>0</v>
      </c>
      <c r="O374" s="243"/>
      <c r="P374" s="243"/>
      <c r="Q374" s="243"/>
      <c r="R374" s="134"/>
      <c r="T374" s="164" t="s">
        <v>5</v>
      </c>
      <c r="U374" s="43" t="s">
        <v>46</v>
      </c>
      <c r="V374" s="35"/>
      <c r="W374" s="165">
        <f t="shared" si="86"/>
        <v>0</v>
      </c>
      <c r="X374" s="165">
        <v>0</v>
      </c>
      <c r="Y374" s="165">
        <f t="shared" si="87"/>
        <v>0</v>
      </c>
      <c r="Z374" s="165">
        <v>0</v>
      </c>
      <c r="AA374" s="166">
        <f t="shared" si="88"/>
        <v>0</v>
      </c>
      <c r="AR374" s="17" t="s">
        <v>155</v>
      </c>
      <c r="AT374" s="17" t="s">
        <v>151</v>
      </c>
      <c r="AU374" s="17" t="s">
        <v>111</v>
      </c>
      <c r="AY374" s="17" t="s">
        <v>150</v>
      </c>
      <c r="BE374" s="105">
        <f t="shared" si="89"/>
        <v>0</v>
      </c>
      <c r="BF374" s="105">
        <f t="shared" si="90"/>
        <v>0</v>
      </c>
      <c r="BG374" s="105">
        <f t="shared" si="91"/>
        <v>0</v>
      </c>
      <c r="BH374" s="105">
        <f t="shared" si="92"/>
        <v>0</v>
      </c>
      <c r="BI374" s="105">
        <f t="shared" si="93"/>
        <v>0</v>
      </c>
      <c r="BJ374" s="17" t="s">
        <v>89</v>
      </c>
      <c r="BK374" s="105">
        <f t="shared" si="94"/>
        <v>0</v>
      </c>
      <c r="BL374" s="17" t="s">
        <v>155</v>
      </c>
      <c r="BM374" s="17" t="s">
        <v>1121</v>
      </c>
    </row>
    <row r="375" spans="2:65" s="1" customFormat="1" ht="31.5" customHeight="1">
      <c r="B375" s="131"/>
      <c r="C375" s="160" t="s">
        <v>1122</v>
      </c>
      <c r="D375" s="160" t="s">
        <v>151</v>
      </c>
      <c r="E375" s="161" t="s">
        <v>1123</v>
      </c>
      <c r="F375" s="242" t="s">
        <v>1124</v>
      </c>
      <c r="G375" s="242"/>
      <c r="H375" s="242"/>
      <c r="I375" s="242"/>
      <c r="J375" s="162" t="s">
        <v>262</v>
      </c>
      <c r="K375" s="163">
        <v>0.014</v>
      </c>
      <c r="L375" s="224">
        <v>0</v>
      </c>
      <c r="M375" s="224"/>
      <c r="N375" s="243">
        <f t="shared" si="85"/>
        <v>0</v>
      </c>
      <c r="O375" s="243"/>
      <c r="P375" s="243"/>
      <c r="Q375" s="243"/>
      <c r="R375" s="134"/>
      <c r="T375" s="164" t="s">
        <v>5</v>
      </c>
      <c r="U375" s="43" t="s">
        <v>46</v>
      </c>
      <c r="V375" s="35"/>
      <c r="W375" s="165">
        <f t="shared" si="86"/>
        <v>0</v>
      </c>
      <c r="X375" s="165">
        <v>0</v>
      </c>
      <c r="Y375" s="165">
        <f t="shared" si="87"/>
        <v>0</v>
      </c>
      <c r="Z375" s="165">
        <v>0</v>
      </c>
      <c r="AA375" s="166">
        <f t="shared" si="88"/>
        <v>0</v>
      </c>
      <c r="AR375" s="17" t="s">
        <v>155</v>
      </c>
      <c r="AT375" s="17" t="s">
        <v>151</v>
      </c>
      <c r="AU375" s="17" t="s">
        <v>111</v>
      </c>
      <c r="AY375" s="17" t="s">
        <v>150</v>
      </c>
      <c r="BE375" s="105">
        <f t="shared" si="89"/>
        <v>0</v>
      </c>
      <c r="BF375" s="105">
        <f t="shared" si="90"/>
        <v>0</v>
      </c>
      <c r="BG375" s="105">
        <f t="shared" si="91"/>
        <v>0</v>
      </c>
      <c r="BH375" s="105">
        <f t="shared" si="92"/>
        <v>0</v>
      </c>
      <c r="BI375" s="105">
        <f t="shared" si="93"/>
        <v>0</v>
      </c>
      <c r="BJ375" s="17" t="s">
        <v>89</v>
      </c>
      <c r="BK375" s="105">
        <f t="shared" si="94"/>
        <v>0</v>
      </c>
      <c r="BL375" s="17" t="s">
        <v>155</v>
      </c>
      <c r="BM375" s="17" t="s">
        <v>1125</v>
      </c>
    </row>
    <row r="376" spans="2:63" s="9" customFormat="1" ht="29.9" customHeight="1">
      <c r="B376" s="149"/>
      <c r="C376" s="150"/>
      <c r="D376" s="159" t="s">
        <v>121</v>
      </c>
      <c r="E376" s="159"/>
      <c r="F376" s="159"/>
      <c r="G376" s="159"/>
      <c r="H376" s="159"/>
      <c r="I376" s="159"/>
      <c r="J376" s="159"/>
      <c r="K376" s="159"/>
      <c r="L376" s="159"/>
      <c r="M376" s="159"/>
      <c r="N376" s="232">
        <f>BK376</f>
        <v>0</v>
      </c>
      <c r="O376" s="233"/>
      <c r="P376" s="233"/>
      <c r="Q376" s="233"/>
      <c r="R376" s="152"/>
      <c r="T376" s="153"/>
      <c r="U376" s="150"/>
      <c r="V376" s="150"/>
      <c r="W376" s="154">
        <f>SUM(W377:W381)</f>
        <v>0</v>
      </c>
      <c r="X376" s="150"/>
      <c r="Y376" s="154">
        <f>SUM(Y377:Y381)</f>
        <v>0.01792</v>
      </c>
      <c r="Z376" s="150"/>
      <c r="AA376" s="155">
        <f>SUM(AA377:AA381)</f>
        <v>0</v>
      </c>
      <c r="AR376" s="156" t="s">
        <v>111</v>
      </c>
      <c r="AT376" s="157" t="s">
        <v>80</v>
      </c>
      <c r="AU376" s="157" t="s">
        <v>89</v>
      </c>
      <c r="AY376" s="156" t="s">
        <v>150</v>
      </c>
      <c r="BK376" s="158">
        <f>SUM(BK377:BK381)</f>
        <v>0</v>
      </c>
    </row>
    <row r="377" spans="2:65" s="1" customFormat="1" ht="44.25" customHeight="1">
      <c r="B377" s="131"/>
      <c r="C377" s="160" t="s">
        <v>1126</v>
      </c>
      <c r="D377" s="160" t="s">
        <v>151</v>
      </c>
      <c r="E377" s="161" t="s">
        <v>276</v>
      </c>
      <c r="F377" s="242" t="s">
        <v>277</v>
      </c>
      <c r="G377" s="242"/>
      <c r="H377" s="242"/>
      <c r="I377" s="242"/>
      <c r="J377" s="162" t="s">
        <v>167</v>
      </c>
      <c r="K377" s="163">
        <v>53</v>
      </c>
      <c r="L377" s="224">
        <v>0</v>
      </c>
      <c r="M377" s="224"/>
      <c r="N377" s="243">
        <f>ROUND(L377*K377,2)</f>
        <v>0</v>
      </c>
      <c r="O377" s="243"/>
      <c r="P377" s="243"/>
      <c r="Q377" s="243"/>
      <c r="R377" s="134"/>
      <c r="T377" s="164" t="s">
        <v>5</v>
      </c>
      <c r="U377" s="43" t="s">
        <v>46</v>
      </c>
      <c r="V377" s="35"/>
      <c r="W377" s="165">
        <f>V377*K377</f>
        <v>0</v>
      </c>
      <c r="X377" s="165">
        <v>0.00014</v>
      </c>
      <c r="Y377" s="165">
        <f>X377*K377</f>
        <v>0.0074199999999999995</v>
      </c>
      <c r="Z377" s="165">
        <v>0</v>
      </c>
      <c r="AA377" s="166">
        <f>Z377*K377</f>
        <v>0</v>
      </c>
      <c r="AR377" s="17" t="s">
        <v>155</v>
      </c>
      <c r="AT377" s="17" t="s">
        <v>151</v>
      </c>
      <c r="AU377" s="17" t="s">
        <v>111</v>
      </c>
      <c r="AY377" s="17" t="s">
        <v>150</v>
      </c>
      <c r="BE377" s="105">
        <f>IF(U377="základní",N377,0)</f>
        <v>0</v>
      </c>
      <c r="BF377" s="105">
        <f>IF(U377="snížená",N377,0)</f>
        <v>0</v>
      </c>
      <c r="BG377" s="105">
        <f>IF(U377="zákl. přenesená",N377,0)</f>
        <v>0</v>
      </c>
      <c r="BH377" s="105">
        <f>IF(U377="sníž. přenesená",N377,0)</f>
        <v>0</v>
      </c>
      <c r="BI377" s="105">
        <f>IF(U377="nulová",N377,0)</f>
        <v>0</v>
      </c>
      <c r="BJ377" s="17" t="s">
        <v>89</v>
      </c>
      <c r="BK377" s="105">
        <f>ROUND(L377*K377,2)</f>
        <v>0</v>
      </c>
      <c r="BL377" s="17" t="s">
        <v>155</v>
      </c>
      <c r="BM377" s="17" t="s">
        <v>1127</v>
      </c>
    </row>
    <row r="378" spans="2:65" s="1" customFormat="1" ht="44.25" customHeight="1">
      <c r="B378" s="131"/>
      <c r="C378" s="160" t="s">
        <v>1128</v>
      </c>
      <c r="D378" s="160" t="s">
        <v>151</v>
      </c>
      <c r="E378" s="161" t="s">
        <v>280</v>
      </c>
      <c r="F378" s="242" t="s">
        <v>281</v>
      </c>
      <c r="G378" s="242"/>
      <c r="H378" s="242"/>
      <c r="I378" s="242"/>
      <c r="J378" s="162" t="s">
        <v>167</v>
      </c>
      <c r="K378" s="163">
        <v>8</v>
      </c>
      <c r="L378" s="224">
        <v>0</v>
      </c>
      <c r="M378" s="224"/>
      <c r="N378" s="243">
        <f>ROUND(L378*K378,2)</f>
        <v>0</v>
      </c>
      <c r="O378" s="243"/>
      <c r="P378" s="243"/>
      <c r="Q378" s="243"/>
      <c r="R378" s="134"/>
      <c r="T378" s="164" t="s">
        <v>5</v>
      </c>
      <c r="U378" s="43" t="s">
        <v>46</v>
      </c>
      <c r="V378" s="35"/>
      <c r="W378" s="165">
        <f>V378*K378</f>
        <v>0</v>
      </c>
      <c r="X378" s="165">
        <v>0.00014</v>
      </c>
      <c r="Y378" s="165">
        <f>X378*K378</f>
        <v>0.00112</v>
      </c>
      <c r="Z378" s="165">
        <v>0</v>
      </c>
      <c r="AA378" s="166">
        <f>Z378*K378</f>
        <v>0</v>
      </c>
      <c r="AR378" s="17" t="s">
        <v>155</v>
      </c>
      <c r="AT378" s="17" t="s">
        <v>151</v>
      </c>
      <c r="AU378" s="17" t="s">
        <v>111</v>
      </c>
      <c r="AY378" s="17" t="s">
        <v>150</v>
      </c>
      <c r="BE378" s="105">
        <f>IF(U378="základní",N378,0)</f>
        <v>0</v>
      </c>
      <c r="BF378" s="105">
        <f>IF(U378="snížená",N378,0)</f>
        <v>0</v>
      </c>
      <c r="BG378" s="105">
        <f>IF(U378="zákl. přenesená",N378,0)</f>
        <v>0</v>
      </c>
      <c r="BH378" s="105">
        <f>IF(U378="sníž. přenesená",N378,0)</f>
        <v>0</v>
      </c>
      <c r="BI378" s="105">
        <f>IF(U378="nulová",N378,0)</f>
        <v>0</v>
      </c>
      <c r="BJ378" s="17" t="s">
        <v>89</v>
      </c>
      <c r="BK378" s="105">
        <f>ROUND(L378*K378,2)</f>
        <v>0</v>
      </c>
      <c r="BL378" s="17" t="s">
        <v>155</v>
      </c>
      <c r="BM378" s="17" t="s">
        <v>1129</v>
      </c>
    </row>
    <row r="379" spans="2:65" s="1" customFormat="1" ht="31.5" customHeight="1">
      <c r="B379" s="131"/>
      <c r="C379" s="160" t="s">
        <v>1130</v>
      </c>
      <c r="D379" s="160" t="s">
        <v>151</v>
      </c>
      <c r="E379" s="161" t="s">
        <v>284</v>
      </c>
      <c r="F379" s="242" t="s">
        <v>285</v>
      </c>
      <c r="G379" s="242"/>
      <c r="H379" s="242"/>
      <c r="I379" s="242"/>
      <c r="J379" s="162" t="s">
        <v>167</v>
      </c>
      <c r="K379" s="163">
        <v>53</v>
      </c>
      <c r="L379" s="224">
        <v>0</v>
      </c>
      <c r="M379" s="224"/>
      <c r="N379" s="243">
        <f>ROUND(L379*K379,2)</f>
        <v>0</v>
      </c>
      <c r="O379" s="243"/>
      <c r="P379" s="243"/>
      <c r="Q379" s="243"/>
      <c r="R379" s="134"/>
      <c r="T379" s="164" t="s">
        <v>5</v>
      </c>
      <c r="U379" s="43" t="s">
        <v>46</v>
      </c>
      <c r="V379" s="35"/>
      <c r="W379" s="165">
        <f>V379*K379</f>
        <v>0</v>
      </c>
      <c r="X379" s="165">
        <v>0.00014</v>
      </c>
      <c r="Y379" s="165">
        <f>X379*K379</f>
        <v>0.0074199999999999995</v>
      </c>
      <c r="Z379" s="165">
        <v>0</v>
      </c>
      <c r="AA379" s="166">
        <f>Z379*K379</f>
        <v>0</v>
      </c>
      <c r="AR379" s="17" t="s">
        <v>155</v>
      </c>
      <c r="AT379" s="17" t="s">
        <v>151</v>
      </c>
      <c r="AU379" s="17" t="s">
        <v>111</v>
      </c>
      <c r="AY379" s="17" t="s">
        <v>150</v>
      </c>
      <c r="BE379" s="105">
        <f>IF(U379="základní",N379,0)</f>
        <v>0</v>
      </c>
      <c r="BF379" s="105">
        <f>IF(U379="snížená",N379,0)</f>
        <v>0</v>
      </c>
      <c r="BG379" s="105">
        <f>IF(U379="zákl. přenesená",N379,0)</f>
        <v>0</v>
      </c>
      <c r="BH379" s="105">
        <f>IF(U379="sníž. přenesená",N379,0)</f>
        <v>0</v>
      </c>
      <c r="BI379" s="105">
        <f>IF(U379="nulová",N379,0)</f>
        <v>0</v>
      </c>
      <c r="BJ379" s="17" t="s">
        <v>89</v>
      </c>
      <c r="BK379" s="105">
        <f>ROUND(L379*K379,2)</f>
        <v>0</v>
      </c>
      <c r="BL379" s="17" t="s">
        <v>155</v>
      </c>
      <c r="BM379" s="17" t="s">
        <v>1131</v>
      </c>
    </row>
    <row r="380" spans="2:65" s="1" customFormat="1" ht="31.5" customHeight="1">
      <c r="B380" s="131"/>
      <c r="C380" s="160" t="s">
        <v>1132</v>
      </c>
      <c r="D380" s="160" t="s">
        <v>151</v>
      </c>
      <c r="E380" s="161" t="s">
        <v>288</v>
      </c>
      <c r="F380" s="242" t="s">
        <v>289</v>
      </c>
      <c r="G380" s="242"/>
      <c r="H380" s="242"/>
      <c r="I380" s="242"/>
      <c r="J380" s="162" t="s">
        <v>167</v>
      </c>
      <c r="K380" s="163">
        <v>8</v>
      </c>
      <c r="L380" s="224">
        <v>0</v>
      </c>
      <c r="M380" s="224"/>
      <c r="N380" s="243">
        <f>ROUND(L380*K380,2)</f>
        <v>0</v>
      </c>
      <c r="O380" s="243"/>
      <c r="P380" s="243"/>
      <c r="Q380" s="243"/>
      <c r="R380" s="134"/>
      <c r="T380" s="164" t="s">
        <v>5</v>
      </c>
      <c r="U380" s="43" t="s">
        <v>46</v>
      </c>
      <c r="V380" s="35"/>
      <c r="W380" s="165">
        <f>V380*K380</f>
        <v>0</v>
      </c>
      <c r="X380" s="165">
        <v>0.00014</v>
      </c>
      <c r="Y380" s="165">
        <f>X380*K380</f>
        <v>0.00112</v>
      </c>
      <c r="Z380" s="165">
        <v>0</v>
      </c>
      <c r="AA380" s="166">
        <f>Z380*K380</f>
        <v>0</v>
      </c>
      <c r="AR380" s="17" t="s">
        <v>155</v>
      </c>
      <c r="AT380" s="17" t="s">
        <v>151</v>
      </c>
      <c r="AU380" s="17" t="s">
        <v>111</v>
      </c>
      <c r="AY380" s="17" t="s">
        <v>150</v>
      </c>
      <c r="BE380" s="105">
        <f>IF(U380="základní",N380,0)</f>
        <v>0</v>
      </c>
      <c r="BF380" s="105">
        <f>IF(U380="snížená",N380,0)</f>
        <v>0</v>
      </c>
      <c r="BG380" s="105">
        <f>IF(U380="zákl. přenesená",N380,0)</f>
        <v>0</v>
      </c>
      <c r="BH380" s="105">
        <f>IF(U380="sníž. přenesená",N380,0)</f>
        <v>0</v>
      </c>
      <c r="BI380" s="105">
        <f>IF(U380="nulová",N380,0)</f>
        <v>0</v>
      </c>
      <c r="BJ380" s="17" t="s">
        <v>89</v>
      </c>
      <c r="BK380" s="105">
        <f>ROUND(L380*K380,2)</f>
        <v>0</v>
      </c>
      <c r="BL380" s="17" t="s">
        <v>155</v>
      </c>
      <c r="BM380" s="17" t="s">
        <v>1133</v>
      </c>
    </row>
    <row r="381" spans="2:65" s="1" customFormat="1" ht="31.5" customHeight="1">
      <c r="B381" s="131"/>
      <c r="C381" s="160" t="s">
        <v>1134</v>
      </c>
      <c r="D381" s="160" t="s">
        <v>151</v>
      </c>
      <c r="E381" s="161" t="s">
        <v>292</v>
      </c>
      <c r="F381" s="242" t="s">
        <v>293</v>
      </c>
      <c r="G381" s="242"/>
      <c r="H381" s="242"/>
      <c r="I381" s="242"/>
      <c r="J381" s="162" t="s">
        <v>167</v>
      </c>
      <c r="K381" s="163">
        <v>6</v>
      </c>
      <c r="L381" s="224">
        <v>0</v>
      </c>
      <c r="M381" s="224"/>
      <c r="N381" s="243">
        <f>ROUND(L381*K381,2)</f>
        <v>0</v>
      </c>
      <c r="O381" s="243"/>
      <c r="P381" s="243"/>
      <c r="Q381" s="243"/>
      <c r="R381" s="134"/>
      <c r="T381" s="164" t="s">
        <v>5</v>
      </c>
      <c r="U381" s="43" t="s">
        <v>46</v>
      </c>
      <c r="V381" s="35"/>
      <c r="W381" s="165">
        <f>V381*K381</f>
        <v>0</v>
      </c>
      <c r="X381" s="165">
        <v>0.00014</v>
      </c>
      <c r="Y381" s="165">
        <f>X381*K381</f>
        <v>0.0008399999999999999</v>
      </c>
      <c r="Z381" s="165">
        <v>0</v>
      </c>
      <c r="AA381" s="166">
        <f>Z381*K381</f>
        <v>0</v>
      </c>
      <c r="AR381" s="17" t="s">
        <v>155</v>
      </c>
      <c r="AT381" s="17" t="s">
        <v>151</v>
      </c>
      <c r="AU381" s="17" t="s">
        <v>111</v>
      </c>
      <c r="AY381" s="17" t="s">
        <v>150</v>
      </c>
      <c r="BE381" s="105">
        <f>IF(U381="základní",N381,0)</f>
        <v>0</v>
      </c>
      <c r="BF381" s="105">
        <f>IF(U381="snížená",N381,0)</f>
        <v>0</v>
      </c>
      <c r="BG381" s="105">
        <f>IF(U381="zákl. přenesená",N381,0)</f>
        <v>0</v>
      </c>
      <c r="BH381" s="105">
        <f>IF(U381="sníž. přenesená",N381,0)</f>
        <v>0</v>
      </c>
      <c r="BI381" s="105">
        <f>IF(U381="nulová",N381,0)</f>
        <v>0</v>
      </c>
      <c r="BJ381" s="17" t="s">
        <v>89</v>
      </c>
      <c r="BK381" s="105">
        <f>ROUND(L381*K381,2)</f>
        <v>0</v>
      </c>
      <c r="BL381" s="17" t="s">
        <v>155</v>
      </c>
      <c r="BM381" s="17" t="s">
        <v>1135</v>
      </c>
    </row>
    <row r="382" spans="2:63" s="9" customFormat="1" ht="29.9" customHeight="1">
      <c r="B382" s="149"/>
      <c r="C382" s="150"/>
      <c r="D382" s="159" t="s">
        <v>381</v>
      </c>
      <c r="E382" s="159"/>
      <c r="F382" s="159"/>
      <c r="G382" s="159"/>
      <c r="H382" s="159"/>
      <c r="I382" s="159"/>
      <c r="J382" s="159"/>
      <c r="K382" s="159"/>
      <c r="L382" s="159"/>
      <c r="M382" s="159"/>
      <c r="N382" s="232">
        <f>BK382</f>
        <v>0</v>
      </c>
      <c r="O382" s="233"/>
      <c r="P382" s="233"/>
      <c r="Q382" s="233"/>
      <c r="R382" s="152"/>
      <c r="T382" s="153"/>
      <c r="U382" s="150"/>
      <c r="V382" s="150"/>
      <c r="W382" s="154">
        <f>SUM(W383:W388)</f>
        <v>0</v>
      </c>
      <c r="X382" s="150"/>
      <c r="Y382" s="154">
        <f>SUM(Y383:Y388)</f>
        <v>0.0018</v>
      </c>
      <c r="Z382" s="150"/>
      <c r="AA382" s="155">
        <f>SUM(AA383:AA388)</f>
        <v>0</v>
      </c>
      <c r="AR382" s="156" t="s">
        <v>111</v>
      </c>
      <c r="AT382" s="157" t="s">
        <v>80</v>
      </c>
      <c r="AU382" s="157" t="s">
        <v>89</v>
      </c>
      <c r="AY382" s="156" t="s">
        <v>150</v>
      </c>
      <c r="BK382" s="158">
        <f>SUM(BK383:BK388)</f>
        <v>0</v>
      </c>
    </row>
    <row r="383" spans="2:65" s="1" customFormat="1" ht="31.5" customHeight="1">
      <c r="B383" s="131"/>
      <c r="C383" s="160" t="s">
        <v>1136</v>
      </c>
      <c r="D383" s="160" t="s">
        <v>151</v>
      </c>
      <c r="E383" s="161" t="s">
        <v>1137</v>
      </c>
      <c r="F383" s="242" t="s">
        <v>1138</v>
      </c>
      <c r="G383" s="242"/>
      <c r="H383" s="242"/>
      <c r="I383" s="242"/>
      <c r="J383" s="162" t="s">
        <v>386</v>
      </c>
      <c r="K383" s="163">
        <v>12</v>
      </c>
      <c r="L383" s="224">
        <v>0</v>
      </c>
      <c r="M383" s="224"/>
      <c r="N383" s="243">
        <f>ROUND(L383*K383,2)</f>
        <v>0</v>
      </c>
      <c r="O383" s="243"/>
      <c r="P383" s="243"/>
      <c r="Q383" s="243"/>
      <c r="R383" s="134"/>
      <c r="T383" s="164" t="s">
        <v>5</v>
      </c>
      <c r="U383" s="43" t="s">
        <v>46</v>
      </c>
      <c r="V383" s="35"/>
      <c r="W383" s="165">
        <f>V383*K383</f>
        <v>0</v>
      </c>
      <c r="X383" s="165">
        <v>0</v>
      </c>
      <c r="Y383" s="165">
        <f>X383*K383</f>
        <v>0</v>
      </c>
      <c r="Z383" s="165">
        <v>0</v>
      </c>
      <c r="AA383" s="166">
        <f>Z383*K383</f>
        <v>0</v>
      </c>
      <c r="AR383" s="17" t="s">
        <v>155</v>
      </c>
      <c r="AT383" s="17" t="s">
        <v>151</v>
      </c>
      <c r="AU383" s="17" t="s">
        <v>111</v>
      </c>
      <c r="AY383" s="17" t="s">
        <v>150</v>
      </c>
      <c r="BE383" s="105">
        <f>IF(U383="základní",N383,0)</f>
        <v>0</v>
      </c>
      <c r="BF383" s="105">
        <f>IF(U383="snížená",N383,0)</f>
        <v>0</v>
      </c>
      <c r="BG383" s="105">
        <f>IF(U383="zákl. přenesená",N383,0)</f>
        <v>0</v>
      </c>
      <c r="BH383" s="105">
        <f>IF(U383="sníž. přenesená",N383,0)</f>
        <v>0</v>
      </c>
      <c r="BI383" s="105">
        <f>IF(U383="nulová",N383,0)</f>
        <v>0</v>
      </c>
      <c r="BJ383" s="17" t="s">
        <v>89</v>
      </c>
      <c r="BK383" s="105">
        <f>ROUND(L383*K383,2)</f>
        <v>0</v>
      </c>
      <c r="BL383" s="17" t="s">
        <v>155</v>
      </c>
      <c r="BM383" s="17" t="s">
        <v>1139</v>
      </c>
    </row>
    <row r="384" spans="2:47" s="1" customFormat="1" ht="22.5" customHeight="1">
      <c r="B384" s="34"/>
      <c r="C384" s="35"/>
      <c r="D384" s="35"/>
      <c r="E384" s="35"/>
      <c r="F384" s="240" t="s">
        <v>1140</v>
      </c>
      <c r="G384" s="241"/>
      <c r="H384" s="241"/>
      <c r="I384" s="241"/>
      <c r="J384" s="35"/>
      <c r="K384" s="35"/>
      <c r="L384" s="35"/>
      <c r="M384" s="35"/>
      <c r="N384" s="35"/>
      <c r="O384" s="35"/>
      <c r="P384" s="35"/>
      <c r="Q384" s="35"/>
      <c r="R384" s="36"/>
      <c r="T384" s="171"/>
      <c r="U384" s="35"/>
      <c r="V384" s="35"/>
      <c r="W384" s="35"/>
      <c r="X384" s="35"/>
      <c r="Y384" s="35"/>
      <c r="Z384" s="35"/>
      <c r="AA384" s="73"/>
      <c r="AT384" s="17" t="s">
        <v>329</v>
      </c>
      <c r="AU384" s="17" t="s">
        <v>111</v>
      </c>
    </row>
    <row r="385" spans="2:65" s="1" customFormat="1" ht="31.5" customHeight="1">
      <c r="B385" s="131"/>
      <c r="C385" s="160" t="s">
        <v>1141</v>
      </c>
      <c r="D385" s="160" t="s">
        <v>151</v>
      </c>
      <c r="E385" s="161" t="s">
        <v>1142</v>
      </c>
      <c r="F385" s="242" t="s">
        <v>1143</v>
      </c>
      <c r="G385" s="242"/>
      <c r="H385" s="242"/>
      <c r="I385" s="242"/>
      <c r="J385" s="162" t="s">
        <v>386</v>
      </c>
      <c r="K385" s="163">
        <v>12</v>
      </c>
      <c r="L385" s="224">
        <v>0</v>
      </c>
      <c r="M385" s="224"/>
      <c r="N385" s="243">
        <f>ROUND(L385*K385,2)</f>
        <v>0</v>
      </c>
      <c r="O385" s="243"/>
      <c r="P385" s="243"/>
      <c r="Q385" s="243"/>
      <c r="R385" s="134"/>
      <c r="T385" s="164" t="s">
        <v>5</v>
      </c>
      <c r="U385" s="43" t="s">
        <v>46</v>
      </c>
      <c r="V385" s="35"/>
      <c r="W385" s="165">
        <f>V385*K385</f>
        <v>0</v>
      </c>
      <c r="X385" s="165">
        <v>0.00015</v>
      </c>
      <c r="Y385" s="165">
        <f>X385*K385</f>
        <v>0.0018</v>
      </c>
      <c r="Z385" s="165">
        <v>0</v>
      </c>
      <c r="AA385" s="166">
        <f>Z385*K385</f>
        <v>0</v>
      </c>
      <c r="AR385" s="17" t="s">
        <v>155</v>
      </c>
      <c r="AT385" s="17" t="s">
        <v>151</v>
      </c>
      <c r="AU385" s="17" t="s">
        <v>111</v>
      </c>
      <c r="AY385" s="17" t="s">
        <v>150</v>
      </c>
      <c r="BE385" s="105">
        <f>IF(U385="základní",N385,0)</f>
        <v>0</v>
      </c>
      <c r="BF385" s="105">
        <f>IF(U385="snížená",N385,0)</f>
        <v>0</v>
      </c>
      <c r="BG385" s="105">
        <f>IF(U385="zákl. přenesená",N385,0)</f>
        <v>0</v>
      </c>
      <c r="BH385" s="105">
        <f>IF(U385="sníž. přenesená",N385,0)</f>
        <v>0</v>
      </c>
      <c r="BI385" s="105">
        <f>IF(U385="nulová",N385,0)</f>
        <v>0</v>
      </c>
      <c r="BJ385" s="17" t="s">
        <v>89</v>
      </c>
      <c r="BK385" s="105">
        <f>ROUND(L385*K385,2)</f>
        <v>0</v>
      </c>
      <c r="BL385" s="17" t="s">
        <v>155</v>
      </c>
      <c r="BM385" s="17" t="s">
        <v>1144</v>
      </c>
    </row>
    <row r="386" spans="2:47" s="1" customFormat="1" ht="22.5" customHeight="1">
      <c r="B386" s="34"/>
      <c r="C386" s="35"/>
      <c r="D386" s="35"/>
      <c r="E386" s="35"/>
      <c r="F386" s="240" t="s">
        <v>1140</v>
      </c>
      <c r="G386" s="241"/>
      <c r="H386" s="241"/>
      <c r="I386" s="241"/>
      <c r="J386" s="35"/>
      <c r="K386" s="35"/>
      <c r="L386" s="35"/>
      <c r="M386" s="35"/>
      <c r="N386" s="35"/>
      <c r="O386" s="35"/>
      <c r="P386" s="35"/>
      <c r="Q386" s="35"/>
      <c r="R386" s="36"/>
      <c r="T386" s="171"/>
      <c r="U386" s="35"/>
      <c r="V386" s="35"/>
      <c r="W386" s="35"/>
      <c r="X386" s="35"/>
      <c r="Y386" s="35"/>
      <c r="Z386" s="35"/>
      <c r="AA386" s="73"/>
      <c r="AT386" s="17" t="s">
        <v>329</v>
      </c>
      <c r="AU386" s="17" t="s">
        <v>111</v>
      </c>
    </row>
    <row r="387" spans="2:65" s="1" customFormat="1" ht="44.25" customHeight="1">
      <c r="B387" s="131"/>
      <c r="C387" s="160" t="s">
        <v>1145</v>
      </c>
      <c r="D387" s="160" t="s">
        <v>151</v>
      </c>
      <c r="E387" s="161" t="s">
        <v>1146</v>
      </c>
      <c r="F387" s="242" t="s">
        <v>1147</v>
      </c>
      <c r="G387" s="242"/>
      <c r="H387" s="242"/>
      <c r="I387" s="242"/>
      <c r="J387" s="162" t="s">
        <v>386</v>
      </c>
      <c r="K387" s="163">
        <v>12</v>
      </c>
      <c r="L387" s="224">
        <v>0</v>
      </c>
      <c r="M387" s="224"/>
      <c r="N387" s="243">
        <f>ROUND(L387*K387,2)</f>
        <v>0</v>
      </c>
      <c r="O387" s="243"/>
      <c r="P387" s="243"/>
      <c r="Q387" s="243"/>
      <c r="R387" s="134"/>
      <c r="T387" s="164" t="s">
        <v>5</v>
      </c>
      <c r="U387" s="43" t="s">
        <v>46</v>
      </c>
      <c r="V387" s="35"/>
      <c r="W387" s="165">
        <f>V387*K387</f>
        <v>0</v>
      </c>
      <c r="X387" s="165">
        <v>0</v>
      </c>
      <c r="Y387" s="165">
        <f>X387*K387</f>
        <v>0</v>
      </c>
      <c r="Z387" s="165">
        <v>0</v>
      </c>
      <c r="AA387" s="166">
        <f>Z387*K387</f>
        <v>0</v>
      </c>
      <c r="AR387" s="17" t="s">
        <v>155</v>
      </c>
      <c r="AT387" s="17" t="s">
        <v>151</v>
      </c>
      <c r="AU387" s="17" t="s">
        <v>111</v>
      </c>
      <c r="AY387" s="17" t="s">
        <v>150</v>
      </c>
      <c r="BE387" s="105">
        <f>IF(U387="základní",N387,0)</f>
        <v>0</v>
      </c>
      <c r="BF387" s="105">
        <f>IF(U387="snížená",N387,0)</f>
        <v>0</v>
      </c>
      <c r="BG387" s="105">
        <f>IF(U387="zákl. přenesená",N387,0)</f>
        <v>0</v>
      </c>
      <c r="BH387" s="105">
        <f>IF(U387="sníž. přenesená",N387,0)</f>
        <v>0</v>
      </c>
      <c r="BI387" s="105">
        <f>IF(U387="nulová",N387,0)</f>
        <v>0</v>
      </c>
      <c r="BJ387" s="17" t="s">
        <v>89</v>
      </c>
      <c r="BK387" s="105">
        <f>ROUND(L387*K387,2)</f>
        <v>0</v>
      </c>
      <c r="BL387" s="17" t="s">
        <v>155</v>
      </c>
      <c r="BM387" s="17" t="s">
        <v>1148</v>
      </c>
    </row>
    <row r="388" spans="2:47" s="1" customFormat="1" ht="22.5" customHeight="1">
      <c r="B388" s="34"/>
      <c r="C388" s="35"/>
      <c r="D388" s="35"/>
      <c r="E388" s="35"/>
      <c r="F388" s="240" t="s">
        <v>1140</v>
      </c>
      <c r="G388" s="241"/>
      <c r="H388" s="241"/>
      <c r="I388" s="241"/>
      <c r="J388" s="35"/>
      <c r="K388" s="35"/>
      <c r="L388" s="35"/>
      <c r="M388" s="35"/>
      <c r="N388" s="35"/>
      <c r="O388" s="35"/>
      <c r="P388" s="35"/>
      <c r="Q388" s="35"/>
      <c r="R388" s="36"/>
      <c r="T388" s="171"/>
      <c r="U388" s="35"/>
      <c r="V388" s="35"/>
      <c r="W388" s="35"/>
      <c r="X388" s="35"/>
      <c r="Y388" s="35"/>
      <c r="Z388" s="35"/>
      <c r="AA388" s="73"/>
      <c r="AT388" s="17" t="s">
        <v>329</v>
      </c>
      <c r="AU388" s="17" t="s">
        <v>111</v>
      </c>
    </row>
    <row r="389" spans="2:63" s="9" customFormat="1" ht="37.4" customHeight="1">
      <c r="B389" s="149"/>
      <c r="C389" s="150"/>
      <c r="D389" s="151" t="s">
        <v>382</v>
      </c>
      <c r="E389" s="151"/>
      <c r="F389" s="151"/>
      <c r="G389" s="151"/>
      <c r="H389" s="151"/>
      <c r="I389" s="151"/>
      <c r="J389" s="151"/>
      <c r="K389" s="151"/>
      <c r="L389" s="151"/>
      <c r="M389" s="151"/>
      <c r="N389" s="228">
        <f>BK389</f>
        <v>0</v>
      </c>
      <c r="O389" s="229"/>
      <c r="P389" s="229"/>
      <c r="Q389" s="229"/>
      <c r="R389" s="152"/>
      <c r="T389" s="153"/>
      <c r="U389" s="150"/>
      <c r="V389" s="150"/>
      <c r="W389" s="154">
        <f>W390</f>
        <v>0</v>
      </c>
      <c r="X389" s="150"/>
      <c r="Y389" s="154">
        <f>Y390</f>
        <v>0.04887</v>
      </c>
      <c r="Z389" s="150"/>
      <c r="AA389" s="155">
        <f>AA390</f>
        <v>0.15</v>
      </c>
      <c r="AR389" s="156" t="s">
        <v>164</v>
      </c>
      <c r="AT389" s="157" t="s">
        <v>80</v>
      </c>
      <c r="AU389" s="157" t="s">
        <v>81</v>
      </c>
      <c r="AY389" s="156" t="s">
        <v>150</v>
      </c>
      <c r="BK389" s="158">
        <f>BK390</f>
        <v>0</v>
      </c>
    </row>
    <row r="390" spans="2:63" s="9" customFormat="1" ht="19.95" customHeight="1">
      <c r="B390" s="149"/>
      <c r="C390" s="150"/>
      <c r="D390" s="159" t="s">
        <v>383</v>
      </c>
      <c r="E390" s="159"/>
      <c r="F390" s="159"/>
      <c r="G390" s="159"/>
      <c r="H390" s="159"/>
      <c r="I390" s="159"/>
      <c r="J390" s="159"/>
      <c r="K390" s="159"/>
      <c r="L390" s="159"/>
      <c r="M390" s="159"/>
      <c r="N390" s="230">
        <f>BK390</f>
        <v>0</v>
      </c>
      <c r="O390" s="231"/>
      <c r="P390" s="231"/>
      <c r="Q390" s="231"/>
      <c r="R390" s="152"/>
      <c r="T390" s="153"/>
      <c r="U390" s="150"/>
      <c r="V390" s="150"/>
      <c r="W390" s="154">
        <f>SUM(W391:W407)</f>
        <v>0</v>
      </c>
      <c r="X390" s="150"/>
      <c r="Y390" s="154">
        <f>SUM(Y391:Y407)</f>
        <v>0.04887</v>
      </c>
      <c r="Z390" s="150"/>
      <c r="AA390" s="155">
        <f>SUM(AA391:AA407)</f>
        <v>0.15</v>
      </c>
      <c r="AR390" s="156" t="s">
        <v>164</v>
      </c>
      <c r="AT390" s="157" t="s">
        <v>80</v>
      </c>
      <c r="AU390" s="157" t="s">
        <v>89</v>
      </c>
      <c r="AY390" s="156" t="s">
        <v>150</v>
      </c>
      <c r="BK390" s="158">
        <f>SUM(BK391:BK407)</f>
        <v>0</v>
      </c>
    </row>
    <row r="391" spans="2:65" s="1" customFormat="1" ht="44.25" customHeight="1">
      <c r="B391" s="131"/>
      <c r="C391" s="160" t="s">
        <v>1149</v>
      </c>
      <c r="D391" s="160" t="s">
        <v>151</v>
      </c>
      <c r="E391" s="161" t="s">
        <v>1150</v>
      </c>
      <c r="F391" s="242" t="s">
        <v>1151</v>
      </c>
      <c r="G391" s="242"/>
      <c r="H391" s="242"/>
      <c r="I391" s="242"/>
      <c r="J391" s="162" t="s">
        <v>326</v>
      </c>
      <c r="K391" s="163">
        <v>1</v>
      </c>
      <c r="L391" s="224">
        <v>0</v>
      </c>
      <c r="M391" s="224"/>
      <c r="N391" s="243">
        <f>ROUND(L391*K391,2)</f>
        <v>0</v>
      </c>
      <c r="O391" s="243"/>
      <c r="P391" s="243"/>
      <c r="Q391" s="243"/>
      <c r="R391" s="134"/>
      <c r="T391" s="164" t="s">
        <v>5</v>
      </c>
      <c r="U391" s="43" t="s">
        <v>46</v>
      </c>
      <c r="V391" s="35"/>
      <c r="W391" s="165">
        <f>V391*K391</f>
        <v>0</v>
      </c>
      <c r="X391" s="165">
        <v>0</v>
      </c>
      <c r="Y391" s="165">
        <f>X391*K391</f>
        <v>0</v>
      </c>
      <c r="Z391" s="165">
        <v>0.15</v>
      </c>
      <c r="AA391" s="166">
        <f>Z391*K391</f>
        <v>0.15</v>
      </c>
      <c r="AR391" s="17" t="s">
        <v>337</v>
      </c>
      <c r="AT391" s="17" t="s">
        <v>151</v>
      </c>
      <c r="AU391" s="17" t="s">
        <v>111</v>
      </c>
      <c r="AY391" s="17" t="s">
        <v>150</v>
      </c>
      <c r="BE391" s="105">
        <f>IF(U391="základní",N391,0)</f>
        <v>0</v>
      </c>
      <c r="BF391" s="105">
        <f>IF(U391="snížená",N391,0)</f>
        <v>0</v>
      </c>
      <c r="BG391" s="105">
        <f>IF(U391="zákl. přenesená",N391,0)</f>
        <v>0</v>
      </c>
      <c r="BH391" s="105">
        <f>IF(U391="sníž. přenesená",N391,0)</f>
        <v>0</v>
      </c>
      <c r="BI391" s="105">
        <f>IF(U391="nulová",N391,0)</f>
        <v>0</v>
      </c>
      <c r="BJ391" s="17" t="s">
        <v>89</v>
      </c>
      <c r="BK391" s="105">
        <f>ROUND(L391*K391,2)</f>
        <v>0</v>
      </c>
      <c r="BL391" s="17" t="s">
        <v>337</v>
      </c>
      <c r="BM391" s="17" t="s">
        <v>1152</v>
      </c>
    </row>
    <row r="392" spans="2:65" s="1" customFormat="1" ht="22.5" customHeight="1">
      <c r="B392" s="131"/>
      <c r="C392" s="160" t="s">
        <v>1153</v>
      </c>
      <c r="D392" s="160" t="s">
        <v>151</v>
      </c>
      <c r="E392" s="161" t="s">
        <v>1154</v>
      </c>
      <c r="F392" s="242" t="s">
        <v>1155</v>
      </c>
      <c r="G392" s="242"/>
      <c r="H392" s="242"/>
      <c r="I392" s="242"/>
      <c r="J392" s="162" t="s">
        <v>326</v>
      </c>
      <c r="K392" s="163">
        <v>1</v>
      </c>
      <c r="L392" s="224">
        <v>0</v>
      </c>
      <c r="M392" s="224"/>
      <c r="N392" s="243">
        <f>ROUND(L392*K392,2)</f>
        <v>0</v>
      </c>
      <c r="O392" s="243"/>
      <c r="P392" s="243"/>
      <c r="Q392" s="243"/>
      <c r="R392" s="134"/>
      <c r="T392" s="164" t="s">
        <v>5</v>
      </c>
      <c r="U392" s="43" t="s">
        <v>46</v>
      </c>
      <c r="V392" s="35"/>
      <c r="W392" s="165">
        <f>V392*K392</f>
        <v>0</v>
      </c>
      <c r="X392" s="165">
        <v>0</v>
      </c>
      <c r="Y392" s="165">
        <f>X392*K392</f>
        <v>0</v>
      </c>
      <c r="Z392" s="165">
        <v>0</v>
      </c>
      <c r="AA392" s="166">
        <f>Z392*K392</f>
        <v>0</v>
      </c>
      <c r="AR392" s="17" t="s">
        <v>337</v>
      </c>
      <c r="AT392" s="17" t="s">
        <v>151</v>
      </c>
      <c r="AU392" s="17" t="s">
        <v>111</v>
      </c>
      <c r="AY392" s="17" t="s">
        <v>150</v>
      </c>
      <c r="BE392" s="105">
        <f>IF(U392="základní",N392,0)</f>
        <v>0</v>
      </c>
      <c r="BF392" s="105">
        <f>IF(U392="snížená",N392,0)</f>
        <v>0</v>
      </c>
      <c r="BG392" s="105">
        <f>IF(U392="zákl. přenesená",N392,0)</f>
        <v>0</v>
      </c>
      <c r="BH392" s="105">
        <f>IF(U392="sníž. přenesená",N392,0)</f>
        <v>0</v>
      </c>
      <c r="BI392" s="105">
        <f>IF(U392="nulová",N392,0)</f>
        <v>0</v>
      </c>
      <c r="BJ392" s="17" t="s">
        <v>89</v>
      </c>
      <c r="BK392" s="105">
        <f>ROUND(L392*K392,2)</f>
        <v>0</v>
      </c>
      <c r="BL392" s="17" t="s">
        <v>337</v>
      </c>
      <c r="BM392" s="17" t="s">
        <v>1156</v>
      </c>
    </row>
    <row r="393" spans="2:65" s="1" customFormat="1" ht="57" customHeight="1">
      <c r="B393" s="131"/>
      <c r="C393" s="167" t="s">
        <v>1157</v>
      </c>
      <c r="D393" s="167" t="s">
        <v>207</v>
      </c>
      <c r="E393" s="168" t="s">
        <v>1158</v>
      </c>
      <c r="F393" s="244" t="s">
        <v>1159</v>
      </c>
      <c r="G393" s="244"/>
      <c r="H393" s="244"/>
      <c r="I393" s="244"/>
      <c r="J393" s="169" t="s">
        <v>154</v>
      </c>
      <c r="K393" s="170">
        <v>1</v>
      </c>
      <c r="L393" s="245">
        <v>0</v>
      </c>
      <c r="M393" s="245"/>
      <c r="N393" s="246">
        <f>ROUND(L393*K393,2)</f>
        <v>0</v>
      </c>
      <c r="O393" s="243"/>
      <c r="P393" s="243"/>
      <c r="Q393" s="243"/>
      <c r="R393" s="134"/>
      <c r="T393" s="164" t="s">
        <v>5</v>
      </c>
      <c r="U393" s="43" t="s">
        <v>46</v>
      </c>
      <c r="V393" s="35"/>
      <c r="W393" s="165">
        <f>V393*K393</f>
        <v>0</v>
      </c>
      <c r="X393" s="165">
        <v>0.005</v>
      </c>
      <c r="Y393" s="165">
        <f>X393*K393</f>
        <v>0.005</v>
      </c>
      <c r="Z393" s="165">
        <v>0</v>
      </c>
      <c r="AA393" s="166">
        <f>Z393*K393</f>
        <v>0</v>
      </c>
      <c r="AR393" s="17" t="s">
        <v>210</v>
      </c>
      <c r="AT393" s="17" t="s">
        <v>207</v>
      </c>
      <c r="AU393" s="17" t="s">
        <v>111</v>
      </c>
      <c r="AY393" s="17" t="s">
        <v>150</v>
      </c>
      <c r="BE393" s="105">
        <f>IF(U393="základní",N393,0)</f>
        <v>0</v>
      </c>
      <c r="BF393" s="105">
        <f>IF(U393="snížená",N393,0)</f>
        <v>0</v>
      </c>
      <c r="BG393" s="105">
        <f>IF(U393="zákl. přenesená",N393,0)</f>
        <v>0</v>
      </c>
      <c r="BH393" s="105">
        <f>IF(U393="sníž. přenesená",N393,0)</f>
        <v>0</v>
      </c>
      <c r="BI393" s="105">
        <f>IF(U393="nulová",N393,0)</f>
        <v>0</v>
      </c>
      <c r="BJ393" s="17" t="s">
        <v>89</v>
      </c>
      <c r="BK393" s="105">
        <f>ROUND(L393*K393,2)</f>
        <v>0</v>
      </c>
      <c r="BL393" s="17" t="s">
        <v>155</v>
      </c>
      <c r="BM393" s="17" t="s">
        <v>1160</v>
      </c>
    </row>
    <row r="394" spans="2:47" s="1" customFormat="1" ht="22.5" customHeight="1">
      <c r="B394" s="34"/>
      <c r="C394" s="35"/>
      <c r="D394" s="35"/>
      <c r="E394" s="35"/>
      <c r="F394" s="240" t="s">
        <v>1161</v>
      </c>
      <c r="G394" s="241"/>
      <c r="H394" s="241"/>
      <c r="I394" s="241"/>
      <c r="J394" s="35"/>
      <c r="K394" s="35"/>
      <c r="L394" s="35"/>
      <c r="M394" s="35"/>
      <c r="N394" s="35"/>
      <c r="O394" s="35"/>
      <c r="P394" s="35"/>
      <c r="Q394" s="35"/>
      <c r="R394" s="36"/>
      <c r="T394" s="171"/>
      <c r="U394" s="35"/>
      <c r="V394" s="35"/>
      <c r="W394" s="35"/>
      <c r="X394" s="35"/>
      <c r="Y394" s="35"/>
      <c r="Z394" s="35"/>
      <c r="AA394" s="73"/>
      <c r="AT394" s="17" t="s">
        <v>329</v>
      </c>
      <c r="AU394" s="17" t="s">
        <v>111</v>
      </c>
    </row>
    <row r="395" spans="2:65" s="1" customFormat="1" ht="31.5" customHeight="1">
      <c r="B395" s="131"/>
      <c r="C395" s="167" t="s">
        <v>1162</v>
      </c>
      <c r="D395" s="167" t="s">
        <v>207</v>
      </c>
      <c r="E395" s="168" t="s">
        <v>1163</v>
      </c>
      <c r="F395" s="244" t="s">
        <v>1164</v>
      </c>
      <c r="G395" s="244"/>
      <c r="H395" s="244"/>
      <c r="I395" s="244"/>
      <c r="J395" s="169" t="s">
        <v>154</v>
      </c>
      <c r="K395" s="170">
        <v>1</v>
      </c>
      <c r="L395" s="245">
        <v>0</v>
      </c>
      <c r="M395" s="245"/>
      <c r="N395" s="246">
        <f>ROUND(L395*K395,2)</f>
        <v>0</v>
      </c>
      <c r="O395" s="243"/>
      <c r="P395" s="243"/>
      <c r="Q395" s="243"/>
      <c r="R395" s="134"/>
      <c r="T395" s="164" t="s">
        <v>5</v>
      </c>
      <c r="U395" s="43" t="s">
        <v>46</v>
      </c>
      <c r="V395" s="35"/>
      <c r="W395" s="165">
        <f>V395*K395</f>
        <v>0</v>
      </c>
      <c r="X395" s="165">
        <v>1E-05</v>
      </c>
      <c r="Y395" s="165">
        <f>X395*K395</f>
        <v>1E-05</v>
      </c>
      <c r="Z395" s="165">
        <v>0</v>
      </c>
      <c r="AA395" s="166">
        <f>Z395*K395</f>
        <v>0</v>
      </c>
      <c r="AR395" s="17" t="s">
        <v>210</v>
      </c>
      <c r="AT395" s="17" t="s">
        <v>207</v>
      </c>
      <c r="AU395" s="17" t="s">
        <v>111</v>
      </c>
      <c r="AY395" s="17" t="s">
        <v>150</v>
      </c>
      <c r="BE395" s="105">
        <f>IF(U395="základní",N395,0)</f>
        <v>0</v>
      </c>
      <c r="BF395" s="105">
        <f>IF(U395="snížená",N395,0)</f>
        <v>0</v>
      </c>
      <c r="BG395" s="105">
        <f>IF(U395="zákl. přenesená",N395,0)</f>
        <v>0</v>
      </c>
      <c r="BH395" s="105">
        <f>IF(U395="sníž. přenesená",N395,0)</f>
        <v>0</v>
      </c>
      <c r="BI395" s="105">
        <f>IF(U395="nulová",N395,0)</f>
        <v>0</v>
      </c>
      <c r="BJ395" s="17" t="s">
        <v>89</v>
      </c>
      <c r="BK395" s="105">
        <f>ROUND(L395*K395,2)</f>
        <v>0</v>
      </c>
      <c r="BL395" s="17" t="s">
        <v>155</v>
      </c>
      <c r="BM395" s="17" t="s">
        <v>1165</v>
      </c>
    </row>
    <row r="396" spans="2:47" s="1" customFormat="1" ht="22.5" customHeight="1">
      <c r="B396" s="34"/>
      <c r="C396" s="35"/>
      <c r="D396" s="35"/>
      <c r="E396" s="35"/>
      <c r="F396" s="240" t="s">
        <v>1166</v>
      </c>
      <c r="G396" s="241"/>
      <c r="H396" s="241"/>
      <c r="I396" s="241"/>
      <c r="J396" s="35"/>
      <c r="K396" s="35"/>
      <c r="L396" s="35"/>
      <c r="M396" s="35"/>
      <c r="N396" s="35"/>
      <c r="O396" s="35"/>
      <c r="P396" s="35"/>
      <c r="Q396" s="35"/>
      <c r="R396" s="36"/>
      <c r="T396" s="171"/>
      <c r="U396" s="35"/>
      <c r="V396" s="35"/>
      <c r="W396" s="35"/>
      <c r="X396" s="35"/>
      <c r="Y396" s="35"/>
      <c r="Z396" s="35"/>
      <c r="AA396" s="73"/>
      <c r="AT396" s="17" t="s">
        <v>329</v>
      </c>
      <c r="AU396" s="17" t="s">
        <v>111</v>
      </c>
    </row>
    <row r="397" spans="2:65" s="1" customFormat="1" ht="31.5" customHeight="1">
      <c r="B397" s="131"/>
      <c r="C397" s="167" t="s">
        <v>1167</v>
      </c>
      <c r="D397" s="167" t="s">
        <v>207</v>
      </c>
      <c r="E397" s="168" t="s">
        <v>1168</v>
      </c>
      <c r="F397" s="244" t="s">
        <v>1169</v>
      </c>
      <c r="G397" s="244"/>
      <c r="H397" s="244"/>
      <c r="I397" s="244"/>
      <c r="J397" s="169" t="s">
        <v>154</v>
      </c>
      <c r="K397" s="170">
        <v>2</v>
      </c>
      <c r="L397" s="245">
        <v>0</v>
      </c>
      <c r="M397" s="245"/>
      <c r="N397" s="246">
        <f>ROUND(L397*K397,2)</f>
        <v>0</v>
      </c>
      <c r="O397" s="243"/>
      <c r="P397" s="243"/>
      <c r="Q397" s="243"/>
      <c r="R397" s="134"/>
      <c r="T397" s="164" t="s">
        <v>5</v>
      </c>
      <c r="U397" s="43" t="s">
        <v>46</v>
      </c>
      <c r="V397" s="35"/>
      <c r="W397" s="165">
        <f>V397*K397</f>
        <v>0</v>
      </c>
      <c r="X397" s="165">
        <v>1E-05</v>
      </c>
      <c r="Y397" s="165">
        <f>X397*K397</f>
        <v>2E-05</v>
      </c>
      <c r="Z397" s="165">
        <v>0</v>
      </c>
      <c r="AA397" s="166">
        <f>Z397*K397</f>
        <v>0</v>
      </c>
      <c r="AR397" s="17" t="s">
        <v>210</v>
      </c>
      <c r="AT397" s="17" t="s">
        <v>207</v>
      </c>
      <c r="AU397" s="17" t="s">
        <v>111</v>
      </c>
      <c r="AY397" s="17" t="s">
        <v>150</v>
      </c>
      <c r="BE397" s="105">
        <f>IF(U397="základní",N397,0)</f>
        <v>0</v>
      </c>
      <c r="BF397" s="105">
        <f>IF(U397="snížená",N397,0)</f>
        <v>0</v>
      </c>
      <c r="BG397" s="105">
        <f>IF(U397="zákl. přenesená",N397,0)</f>
        <v>0</v>
      </c>
      <c r="BH397" s="105">
        <f>IF(U397="sníž. přenesená",N397,0)</f>
        <v>0</v>
      </c>
      <c r="BI397" s="105">
        <f>IF(U397="nulová",N397,0)</f>
        <v>0</v>
      </c>
      <c r="BJ397" s="17" t="s">
        <v>89</v>
      </c>
      <c r="BK397" s="105">
        <f>ROUND(L397*K397,2)</f>
        <v>0</v>
      </c>
      <c r="BL397" s="17" t="s">
        <v>155</v>
      </c>
      <c r="BM397" s="17" t="s">
        <v>1170</v>
      </c>
    </row>
    <row r="398" spans="2:47" s="1" customFormat="1" ht="22.5" customHeight="1">
      <c r="B398" s="34"/>
      <c r="C398" s="35"/>
      <c r="D398" s="35"/>
      <c r="E398" s="35"/>
      <c r="F398" s="240" t="s">
        <v>1171</v>
      </c>
      <c r="G398" s="241"/>
      <c r="H398" s="241"/>
      <c r="I398" s="241"/>
      <c r="J398" s="35"/>
      <c r="K398" s="35"/>
      <c r="L398" s="35"/>
      <c r="M398" s="35"/>
      <c r="N398" s="35"/>
      <c r="O398" s="35"/>
      <c r="P398" s="35"/>
      <c r="Q398" s="35"/>
      <c r="R398" s="36"/>
      <c r="T398" s="171"/>
      <c r="U398" s="35"/>
      <c r="V398" s="35"/>
      <c r="W398" s="35"/>
      <c r="X398" s="35"/>
      <c r="Y398" s="35"/>
      <c r="Z398" s="35"/>
      <c r="AA398" s="73"/>
      <c r="AT398" s="17" t="s">
        <v>329</v>
      </c>
      <c r="AU398" s="17" t="s">
        <v>111</v>
      </c>
    </row>
    <row r="399" spans="2:65" s="1" customFormat="1" ht="22.5" customHeight="1">
      <c r="B399" s="131"/>
      <c r="C399" s="167" t="s">
        <v>1172</v>
      </c>
      <c r="D399" s="167" t="s">
        <v>207</v>
      </c>
      <c r="E399" s="168" t="s">
        <v>1173</v>
      </c>
      <c r="F399" s="244" t="s">
        <v>1174</v>
      </c>
      <c r="G399" s="244"/>
      <c r="H399" s="244"/>
      <c r="I399" s="244"/>
      <c r="J399" s="169" t="s">
        <v>154</v>
      </c>
      <c r="K399" s="170">
        <v>1</v>
      </c>
      <c r="L399" s="245">
        <v>0</v>
      </c>
      <c r="M399" s="245"/>
      <c r="N399" s="246">
        <f>ROUND(L399*K399,2)</f>
        <v>0</v>
      </c>
      <c r="O399" s="243"/>
      <c r="P399" s="243"/>
      <c r="Q399" s="243"/>
      <c r="R399" s="134"/>
      <c r="T399" s="164" t="s">
        <v>5</v>
      </c>
      <c r="U399" s="43" t="s">
        <v>46</v>
      </c>
      <c r="V399" s="35"/>
      <c r="W399" s="165">
        <f>V399*K399</f>
        <v>0</v>
      </c>
      <c r="X399" s="165">
        <v>0.003</v>
      </c>
      <c r="Y399" s="165">
        <f>X399*K399</f>
        <v>0.003</v>
      </c>
      <c r="Z399" s="165">
        <v>0</v>
      </c>
      <c r="AA399" s="166">
        <f>Z399*K399</f>
        <v>0</v>
      </c>
      <c r="AR399" s="17" t="s">
        <v>210</v>
      </c>
      <c r="AT399" s="17" t="s">
        <v>207</v>
      </c>
      <c r="AU399" s="17" t="s">
        <v>111</v>
      </c>
      <c r="AY399" s="17" t="s">
        <v>150</v>
      </c>
      <c r="BE399" s="105">
        <f>IF(U399="základní",N399,0)</f>
        <v>0</v>
      </c>
      <c r="BF399" s="105">
        <f>IF(U399="snížená",N399,0)</f>
        <v>0</v>
      </c>
      <c r="BG399" s="105">
        <f>IF(U399="zákl. přenesená",N399,0)</f>
        <v>0</v>
      </c>
      <c r="BH399" s="105">
        <f>IF(U399="sníž. přenesená",N399,0)</f>
        <v>0</v>
      </c>
      <c r="BI399" s="105">
        <f>IF(U399="nulová",N399,0)</f>
        <v>0</v>
      </c>
      <c r="BJ399" s="17" t="s">
        <v>89</v>
      </c>
      <c r="BK399" s="105">
        <f>ROUND(L399*K399,2)</f>
        <v>0</v>
      </c>
      <c r="BL399" s="17" t="s">
        <v>155</v>
      </c>
      <c r="BM399" s="17" t="s">
        <v>1175</v>
      </c>
    </row>
    <row r="400" spans="2:47" s="1" customFormat="1" ht="22.5" customHeight="1">
      <c r="B400" s="34"/>
      <c r="C400" s="35"/>
      <c r="D400" s="35"/>
      <c r="E400" s="35"/>
      <c r="F400" s="240" t="s">
        <v>1176</v>
      </c>
      <c r="G400" s="241"/>
      <c r="H400" s="241"/>
      <c r="I400" s="241"/>
      <c r="J400" s="35"/>
      <c r="K400" s="35"/>
      <c r="L400" s="35"/>
      <c r="M400" s="35"/>
      <c r="N400" s="35"/>
      <c r="O400" s="35"/>
      <c r="P400" s="35"/>
      <c r="Q400" s="35"/>
      <c r="R400" s="36"/>
      <c r="T400" s="171"/>
      <c r="U400" s="35"/>
      <c r="V400" s="35"/>
      <c r="W400" s="35"/>
      <c r="X400" s="35"/>
      <c r="Y400" s="35"/>
      <c r="Z400" s="35"/>
      <c r="AA400" s="73"/>
      <c r="AT400" s="17" t="s">
        <v>329</v>
      </c>
      <c r="AU400" s="17" t="s">
        <v>111</v>
      </c>
    </row>
    <row r="401" spans="2:65" s="1" customFormat="1" ht="31.5" customHeight="1">
      <c r="B401" s="131"/>
      <c r="C401" s="167" t="s">
        <v>1177</v>
      </c>
      <c r="D401" s="167" t="s">
        <v>207</v>
      </c>
      <c r="E401" s="168" t="s">
        <v>1178</v>
      </c>
      <c r="F401" s="244" t="s">
        <v>1179</v>
      </c>
      <c r="G401" s="244"/>
      <c r="H401" s="244"/>
      <c r="I401" s="244"/>
      <c r="J401" s="169" t="s">
        <v>154</v>
      </c>
      <c r="K401" s="170">
        <v>1</v>
      </c>
      <c r="L401" s="245">
        <v>0</v>
      </c>
      <c r="M401" s="245"/>
      <c r="N401" s="246">
        <f>ROUND(L401*K401,2)</f>
        <v>0</v>
      </c>
      <c r="O401" s="243"/>
      <c r="P401" s="243"/>
      <c r="Q401" s="243"/>
      <c r="R401" s="134"/>
      <c r="T401" s="164" t="s">
        <v>5</v>
      </c>
      <c r="U401" s="43" t="s">
        <v>46</v>
      </c>
      <c r="V401" s="35"/>
      <c r="W401" s="165">
        <f>V401*K401</f>
        <v>0</v>
      </c>
      <c r="X401" s="165">
        <v>0.00034</v>
      </c>
      <c r="Y401" s="165">
        <f>X401*K401</f>
        <v>0.00034</v>
      </c>
      <c r="Z401" s="165">
        <v>0</v>
      </c>
      <c r="AA401" s="166">
        <f>Z401*K401</f>
        <v>0</v>
      </c>
      <c r="AR401" s="17" t="s">
        <v>210</v>
      </c>
      <c r="AT401" s="17" t="s">
        <v>207</v>
      </c>
      <c r="AU401" s="17" t="s">
        <v>111</v>
      </c>
      <c r="AY401" s="17" t="s">
        <v>150</v>
      </c>
      <c r="BE401" s="105">
        <f>IF(U401="základní",N401,0)</f>
        <v>0</v>
      </c>
      <c r="BF401" s="105">
        <f>IF(U401="snížená",N401,0)</f>
        <v>0</v>
      </c>
      <c r="BG401" s="105">
        <f>IF(U401="zákl. přenesená",N401,0)</f>
        <v>0</v>
      </c>
      <c r="BH401" s="105">
        <f>IF(U401="sníž. přenesená",N401,0)</f>
        <v>0</v>
      </c>
      <c r="BI401" s="105">
        <f>IF(U401="nulová",N401,0)</f>
        <v>0</v>
      </c>
      <c r="BJ401" s="17" t="s">
        <v>89</v>
      </c>
      <c r="BK401" s="105">
        <f>ROUND(L401*K401,2)</f>
        <v>0</v>
      </c>
      <c r="BL401" s="17" t="s">
        <v>155</v>
      </c>
      <c r="BM401" s="17" t="s">
        <v>1180</v>
      </c>
    </row>
    <row r="402" spans="2:47" s="1" customFormat="1" ht="22.5" customHeight="1">
      <c r="B402" s="34"/>
      <c r="C402" s="35"/>
      <c r="D402" s="35"/>
      <c r="E402" s="35"/>
      <c r="F402" s="240" t="s">
        <v>1181</v>
      </c>
      <c r="G402" s="241"/>
      <c r="H402" s="241"/>
      <c r="I402" s="241"/>
      <c r="J402" s="35"/>
      <c r="K402" s="35"/>
      <c r="L402" s="35"/>
      <c r="M402" s="35"/>
      <c r="N402" s="35"/>
      <c r="O402" s="35"/>
      <c r="P402" s="35"/>
      <c r="Q402" s="35"/>
      <c r="R402" s="36"/>
      <c r="T402" s="171"/>
      <c r="U402" s="35"/>
      <c r="V402" s="35"/>
      <c r="W402" s="35"/>
      <c r="X402" s="35"/>
      <c r="Y402" s="35"/>
      <c r="Z402" s="35"/>
      <c r="AA402" s="73"/>
      <c r="AT402" s="17" t="s">
        <v>329</v>
      </c>
      <c r="AU402" s="17" t="s">
        <v>111</v>
      </c>
    </row>
    <row r="403" spans="2:65" s="1" customFormat="1" ht="31.5" customHeight="1">
      <c r="B403" s="131"/>
      <c r="C403" s="167" t="s">
        <v>1182</v>
      </c>
      <c r="D403" s="167" t="s">
        <v>207</v>
      </c>
      <c r="E403" s="168" t="s">
        <v>1183</v>
      </c>
      <c r="F403" s="244" t="s">
        <v>1184</v>
      </c>
      <c r="G403" s="244"/>
      <c r="H403" s="244"/>
      <c r="I403" s="244"/>
      <c r="J403" s="169" t="s">
        <v>154</v>
      </c>
      <c r="K403" s="170">
        <v>10</v>
      </c>
      <c r="L403" s="245">
        <v>0</v>
      </c>
      <c r="M403" s="245"/>
      <c r="N403" s="246">
        <f>ROUND(L403*K403,2)</f>
        <v>0</v>
      </c>
      <c r="O403" s="243"/>
      <c r="P403" s="243"/>
      <c r="Q403" s="243"/>
      <c r="R403" s="134"/>
      <c r="T403" s="164" t="s">
        <v>5</v>
      </c>
      <c r="U403" s="43" t="s">
        <v>46</v>
      </c>
      <c r="V403" s="35"/>
      <c r="W403" s="165">
        <f>V403*K403</f>
        <v>0</v>
      </c>
      <c r="X403" s="165">
        <v>0.00405</v>
      </c>
      <c r="Y403" s="165">
        <f>X403*K403</f>
        <v>0.040499999999999994</v>
      </c>
      <c r="Z403" s="165">
        <v>0</v>
      </c>
      <c r="AA403" s="166">
        <f>Z403*K403</f>
        <v>0</v>
      </c>
      <c r="AR403" s="17" t="s">
        <v>210</v>
      </c>
      <c r="AT403" s="17" t="s">
        <v>207</v>
      </c>
      <c r="AU403" s="17" t="s">
        <v>111</v>
      </c>
      <c r="AY403" s="17" t="s">
        <v>150</v>
      </c>
      <c r="BE403" s="105">
        <f>IF(U403="základní",N403,0)</f>
        <v>0</v>
      </c>
      <c r="BF403" s="105">
        <f>IF(U403="snížená",N403,0)</f>
        <v>0</v>
      </c>
      <c r="BG403" s="105">
        <f>IF(U403="zákl. přenesená",N403,0)</f>
        <v>0</v>
      </c>
      <c r="BH403" s="105">
        <f>IF(U403="sníž. přenesená",N403,0)</f>
        <v>0</v>
      </c>
      <c r="BI403" s="105">
        <f>IF(U403="nulová",N403,0)</f>
        <v>0</v>
      </c>
      <c r="BJ403" s="17" t="s">
        <v>89</v>
      </c>
      <c r="BK403" s="105">
        <f>ROUND(L403*K403,2)</f>
        <v>0</v>
      </c>
      <c r="BL403" s="17" t="s">
        <v>155</v>
      </c>
      <c r="BM403" s="17" t="s">
        <v>1185</v>
      </c>
    </row>
    <row r="404" spans="2:47" s="1" customFormat="1" ht="22.5" customHeight="1">
      <c r="B404" s="34"/>
      <c r="C404" s="35"/>
      <c r="D404" s="35"/>
      <c r="E404" s="35"/>
      <c r="F404" s="240" t="s">
        <v>1186</v>
      </c>
      <c r="G404" s="241"/>
      <c r="H404" s="241"/>
      <c r="I404" s="241"/>
      <c r="J404" s="35"/>
      <c r="K404" s="35"/>
      <c r="L404" s="35"/>
      <c r="M404" s="35"/>
      <c r="N404" s="35"/>
      <c r="O404" s="35"/>
      <c r="P404" s="35"/>
      <c r="Q404" s="35"/>
      <c r="R404" s="36"/>
      <c r="T404" s="171"/>
      <c r="U404" s="35"/>
      <c r="V404" s="35"/>
      <c r="W404" s="35"/>
      <c r="X404" s="35"/>
      <c r="Y404" s="35"/>
      <c r="Z404" s="35"/>
      <c r="AA404" s="73"/>
      <c r="AT404" s="17" t="s">
        <v>329</v>
      </c>
      <c r="AU404" s="17" t="s">
        <v>111</v>
      </c>
    </row>
    <row r="405" spans="2:65" s="1" customFormat="1" ht="22.5" customHeight="1">
      <c r="B405" s="131"/>
      <c r="C405" s="160" t="s">
        <v>1187</v>
      </c>
      <c r="D405" s="160" t="s">
        <v>151</v>
      </c>
      <c r="E405" s="161" t="s">
        <v>1188</v>
      </c>
      <c r="F405" s="242" t="s">
        <v>1189</v>
      </c>
      <c r="G405" s="242"/>
      <c r="H405" s="242"/>
      <c r="I405" s="242"/>
      <c r="J405" s="162" t="s">
        <v>326</v>
      </c>
      <c r="K405" s="163">
        <v>1</v>
      </c>
      <c r="L405" s="224">
        <v>0</v>
      </c>
      <c r="M405" s="224"/>
      <c r="N405" s="243">
        <f>ROUND(L405*K405,2)</f>
        <v>0</v>
      </c>
      <c r="O405" s="243"/>
      <c r="P405" s="243"/>
      <c r="Q405" s="243"/>
      <c r="R405" s="134"/>
      <c r="T405" s="164" t="s">
        <v>5</v>
      </c>
      <c r="U405" s="43" t="s">
        <v>46</v>
      </c>
      <c r="V405" s="35"/>
      <c r="W405" s="165">
        <f>V405*K405</f>
        <v>0</v>
      </c>
      <c r="X405" s="165">
        <v>0</v>
      </c>
      <c r="Y405" s="165">
        <f>X405*K405</f>
        <v>0</v>
      </c>
      <c r="Z405" s="165">
        <v>0</v>
      </c>
      <c r="AA405" s="166">
        <f>Z405*K405</f>
        <v>0</v>
      </c>
      <c r="AR405" s="17" t="s">
        <v>337</v>
      </c>
      <c r="AT405" s="17" t="s">
        <v>151</v>
      </c>
      <c r="AU405" s="17" t="s">
        <v>111</v>
      </c>
      <c r="AY405" s="17" t="s">
        <v>150</v>
      </c>
      <c r="BE405" s="105">
        <f>IF(U405="základní",N405,0)</f>
        <v>0</v>
      </c>
      <c r="BF405" s="105">
        <f>IF(U405="snížená",N405,0)</f>
        <v>0</v>
      </c>
      <c r="BG405" s="105">
        <f>IF(U405="zákl. přenesená",N405,0)</f>
        <v>0</v>
      </c>
      <c r="BH405" s="105">
        <f>IF(U405="sníž. přenesená",N405,0)</f>
        <v>0</v>
      </c>
      <c r="BI405" s="105">
        <f>IF(U405="nulová",N405,0)</f>
        <v>0</v>
      </c>
      <c r="BJ405" s="17" t="s">
        <v>89</v>
      </c>
      <c r="BK405" s="105">
        <f>ROUND(L405*K405,2)</f>
        <v>0</v>
      </c>
      <c r="BL405" s="17" t="s">
        <v>337</v>
      </c>
      <c r="BM405" s="17" t="s">
        <v>1190</v>
      </c>
    </row>
    <row r="406" spans="2:65" s="1" customFormat="1" ht="31.5" customHeight="1">
      <c r="B406" s="131"/>
      <c r="C406" s="160" t="s">
        <v>1191</v>
      </c>
      <c r="D406" s="160" t="s">
        <v>151</v>
      </c>
      <c r="E406" s="161" t="s">
        <v>1192</v>
      </c>
      <c r="F406" s="242" t="s">
        <v>1193</v>
      </c>
      <c r="G406" s="242"/>
      <c r="H406" s="242"/>
      <c r="I406" s="242"/>
      <c r="J406" s="162" t="s">
        <v>262</v>
      </c>
      <c r="K406" s="163">
        <v>0.049</v>
      </c>
      <c r="L406" s="224">
        <v>0</v>
      </c>
      <c r="M406" s="224"/>
      <c r="N406" s="243">
        <f>ROUND(L406*K406,2)</f>
        <v>0</v>
      </c>
      <c r="O406" s="243"/>
      <c r="P406" s="243"/>
      <c r="Q406" s="243"/>
      <c r="R406" s="134"/>
      <c r="T406" s="164" t="s">
        <v>5</v>
      </c>
      <c r="U406" s="43" t="s">
        <v>46</v>
      </c>
      <c r="V406" s="35"/>
      <c r="W406" s="165">
        <f>V406*K406</f>
        <v>0</v>
      </c>
      <c r="X406" s="165">
        <v>0</v>
      </c>
      <c r="Y406" s="165">
        <f>X406*K406</f>
        <v>0</v>
      </c>
      <c r="Z406" s="165">
        <v>0</v>
      </c>
      <c r="AA406" s="166">
        <f>Z406*K406</f>
        <v>0</v>
      </c>
      <c r="AR406" s="17" t="s">
        <v>155</v>
      </c>
      <c r="AT406" s="17" t="s">
        <v>151</v>
      </c>
      <c r="AU406" s="17" t="s">
        <v>111</v>
      </c>
      <c r="AY406" s="17" t="s">
        <v>150</v>
      </c>
      <c r="BE406" s="105">
        <f>IF(U406="základní",N406,0)</f>
        <v>0</v>
      </c>
      <c r="BF406" s="105">
        <f>IF(U406="snížená",N406,0)</f>
        <v>0</v>
      </c>
      <c r="BG406" s="105">
        <f>IF(U406="zákl. přenesená",N406,0)</f>
        <v>0</v>
      </c>
      <c r="BH406" s="105">
        <f>IF(U406="sníž. přenesená",N406,0)</f>
        <v>0</v>
      </c>
      <c r="BI406" s="105">
        <f>IF(U406="nulová",N406,0)</f>
        <v>0</v>
      </c>
      <c r="BJ406" s="17" t="s">
        <v>89</v>
      </c>
      <c r="BK406" s="105">
        <f>ROUND(L406*K406,2)</f>
        <v>0</v>
      </c>
      <c r="BL406" s="17" t="s">
        <v>155</v>
      </c>
      <c r="BM406" s="17" t="s">
        <v>1194</v>
      </c>
    </row>
    <row r="407" spans="2:65" s="1" customFormat="1" ht="31.5" customHeight="1">
      <c r="B407" s="131"/>
      <c r="C407" s="160" t="s">
        <v>1195</v>
      </c>
      <c r="D407" s="160" t="s">
        <v>151</v>
      </c>
      <c r="E407" s="161" t="s">
        <v>1196</v>
      </c>
      <c r="F407" s="242" t="s">
        <v>1197</v>
      </c>
      <c r="G407" s="242"/>
      <c r="H407" s="242"/>
      <c r="I407" s="242"/>
      <c r="J407" s="162" t="s">
        <v>262</v>
      </c>
      <c r="K407" s="163">
        <v>0.049</v>
      </c>
      <c r="L407" s="224">
        <v>0</v>
      </c>
      <c r="M407" s="224"/>
      <c r="N407" s="243">
        <f>ROUND(L407*K407,2)</f>
        <v>0</v>
      </c>
      <c r="O407" s="243"/>
      <c r="P407" s="243"/>
      <c r="Q407" s="243"/>
      <c r="R407" s="134"/>
      <c r="T407" s="164" t="s">
        <v>5</v>
      </c>
      <c r="U407" s="43" t="s">
        <v>46</v>
      </c>
      <c r="V407" s="35"/>
      <c r="W407" s="165">
        <f>V407*K407</f>
        <v>0</v>
      </c>
      <c r="X407" s="165">
        <v>0</v>
      </c>
      <c r="Y407" s="165">
        <f>X407*K407</f>
        <v>0</v>
      </c>
      <c r="Z407" s="165">
        <v>0</v>
      </c>
      <c r="AA407" s="166">
        <f>Z407*K407</f>
        <v>0</v>
      </c>
      <c r="AR407" s="17" t="s">
        <v>155</v>
      </c>
      <c r="AT407" s="17" t="s">
        <v>151</v>
      </c>
      <c r="AU407" s="17" t="s">
        <v>111</v>
      </c>
      <c r="AY407" s="17" t="s">
        <v>150</v>
      </c>
      <c r="BE407" s="105">
        <f>IF(U407="základní",N407,0)</f>
        <v>0</v>
      </c>
      <c r="BF407" s="105">
        <f>IF(U407="snížená",N407,0)</f>
        <v>0</v>
      </c>
      <c r="BG407" s="105">
        <f>IF(U407="zákl. přenesená",N407,0)</f>
        <v>0</v>
      </c>
      <c r="BH407" s="105">
        <f>IF(U407="sníž. přenesená",N407,0)</f>
        <v>0</v>
      </c>
      <c r="BI407" s="105">
        <f>IF(U407="nulová",N407,0)</f>
        <v>0</v>
      </c>
      <c r="BJ407" s="17" t="s">
        <v>89</v>
      </c>
      <c r="BK407" s="105">
        <f>ROUND(L407*K407,2)</f>
        <v>0</v>
      </c>
      <c r="BL407" s="17" t="s">
        <v>155</v>
      </c>
      <c r="BM407" s="17" t="s">
        <v>1198</v>
      </c>
    </row>
    <row r="408" spans="2:63" s="9" customFormat="1" ht="37.4" customHeight="1">
      <c r="B408" s="149"/>
      <c r="C408" s="150"/>
      <c r="D408" s="151" t="s">
        <v>124</v>
      </c>
      <c r="E408" s="151"/>
      <c r="F408" s="151"/>
      <c r="G408" s="151"/>
      <c r="H408" s="151"/>
      <c r="I408" s="151"/>
      <c r="J408" s="151"/>
      <c r="K408" s="151"/>
      <c r="L408" s="151"/>
      <c r="M408" s="151"/>
      <c r="N408" s="236">
        <f>BK408</f>
        <v>0</v>
      </c>
      <c r="O408" s="237"/>
      <c r="P408" s="237"/>
      <c r="Q408" s="237"/>
      <c r="R408" s="152"/>
      <c r="T408" s="153"/>
      <c r="U408" s="150"/>
      <c r="V408" s="150"/>
      <c r="W408" s="154">
        <f>SUM(W409:W416)</f>
        <v>0</v>
      </c>
      <c r="X408" s="150"/>
      <c r="Y408" s="154">
        <f>SUM(Y409:Y416)</f>
        <v>0</v>
      </c>
      <c r="Z408" s="150"/>
      <c r="AA408" s="155">
        <f>SUM(AA409:AA416)</f>
        <v>0</v>
      </c>
      <c r="AR408" s="156" t="s">
        <v>164</v>
      </c>
      <c r="AT408" s="157" t="s">
        <v>80</v>
      </c>
      <c r="AU408" s="157" t="s">
        <v>81</v>
      </c>
      <c r="AY408" s="156" t="s">
        <v>150</v>
      </c>
      <c r="BK408" s="158">
        <f>SUM(BK409:BK416)</f>
        <v>0</v>
      </c>
    </row>
    <row r="409" spans="2:65" s="1" customFormat="1" ht="22.5" customHeight="1">
      <c r="B409" s="131"/>
      <c r="C409" s="160" t="s">
        <v>1199</v>
      </c>
      <c r="D409" s="160" t="s">
        <v>151</v>
      </c>
      <c r="E409" s="161" t="s">
        <v>335</v>
      </c>
      <c r="F409" s="242" t="s">
        <v>1200</v>
      </c>
      <c r="G409" s="242"/>
      <c r="H409" s="242"/>
      <c r="I409" s="242"/>
      <c r="J409" s="162" t="s">
        <v>326</v>
      </c>
      <c r="K409" s="163">
        <v>3</v>
      </c>
      <c r="L409" s="224">
        <v>0</v>
      </c>
      <c r="M409" s="224"/>
      <c r="N409" s="243">
        <f aca="true" t="shared" si="95" ref="N409:N416">ROUND(L409*K409,2)</f>
        <v>0</v>
      </c>
      <c r="O409" s="243"/>
      <c r="P409" s="243"/>
      <c r="Q409" s="243"/>
      <c r="R409" s="134"/>
      <c r="T409" s="164" t="s">
        <v>5</v>
      </c>
      <c r="U409" s="43" t="s">
        <v>46</v>
      </c>
      <c r="V409" s="35"/>
      <c r="W409" s="165">
        <f aca="true" t="shared" si="96" ref="W409:W416">V409*K409</f>
        <v>0</v>
      </c>
      <c r="X409" s="165">
        <v>0</v>
      </c>
      <c r="Y409" s="165">
        <f aca="true" t="shared" si="97" ref="Y409:Y416">X409*K409</f>
        <v>0</v>
      </c>
      <c r="Z409" s="165">
        <v>0</v>
      </c>
      <c r="AA409" s="166">
        <f aca="true" t="shared" si="98" ref="AA409:AA416">Z409*K409</f>
        <v>0</v>
      </c>
      <c r="AR409" s="17" t="s">
        <v>337</v>
      </c>
      <c r="AT409" s="17" t="s">
        <v>151</v>
      </c>
      <c r="AU409" s="17" t="s">
        <v>89</v>
      </c>
      <c r="AY409" s="17" t="s">
        <v>150</v>
      </c>
      <c r="BE409" s="105">
        <f aca="true" t="shared" si="99" ref="BE409:BE416">IF(U409="základní",N409,0)</f>
        <v>0</v>
      </c>
      <c r="BF409" s="105">
        <f aca="true" t="shared" si="100" ref="BF409:BF416">IF(U409="snížená",N409,0)</f>
        <v>0</v>
      </c>
      <c r="BG409" s="105">
        <f aca="true" t="shared" si="101" ref="BG409:BG416">IF(U409="zákl. přenesená",N409,0)</f>
        <v>0</v>
      </c>
      <c r="BH409" s="105">
        <f aca="true" t="shared" si="102" ref="BH409:BH416">IF(U409="sníž. přenesená",N409,0)</f>
        <v>0</v>
      </c>
      <c r="BI409" s="105">
        <f aca="true" t="shared" si="103" ref="BI409:BI416">IF(U409="nulová",N409,0)</f>
        <v>0</v>
      </c>
      <c r="BJ409" s="17" t="s">
        <v>89</v>
      </c>
      <c r="BK409" s="105">
        <f aca="true" t="shared" si="104" ref="BK409:BK416">ROUND(L409*K409,2)</f>
        <v>0</v>
      </c>
      <c r="BL409" s="17" t="s">
        <v>337</v>
      </c>
      <c r="BM409" s="17" t="s">
        <v>1201</v>
      </c>
    </row>
    <row r="410" spans="2:65" s="1" customFormat="1" ht="31.5" customHeight="1">
      <c r="B410" s="131"/>
      <c r="C410" s="160" t="s">
        <v>1202</v>
      </c>
      <c r="D410" s="160" t="s">
        <v>151</v>
      </c>
      <c r="E410" s="161" t="s">
        <v>348</v>
      </c>
      <c r="F410" s="242" t="s">
        <v>1203</v>
      </c>
      <c r="G410" s="242"/>
      <c r="H410" s="242"/>
      <c r="I410" s="242"/>
      <c r="J410" s="162" t="s">
        <v>326</v>
      </c>
      <c r="K410" s="163">
        <v>1</v>
      </c>
      <c r="L410" s="224">
        <v>0</v>
      </c>
      <c r="M410" s="224"/>
      <c r="N410" s="243">
        <f t="shared" si="95"/>
        <v>0</v>
      </c>
      <c r="O410" s="243"/>
      <c r="P410" s="243"/>
      <c r="Q410" s="243"/>
      <c r="R410" s="134"/>
      <c r="T410" s="164" t="s">
        <v>5</v>
      </c>
      <c r="U410" s="43" t="s">
        <v>46</v>
      </c>
      <c r="V410" s="35"/>
      <c r="W410" s="165">
        <f t="shared" si="96"/>
        <v>0</v>
      </c>
      <c r="X410" s="165">
        <v>0</v>
      </c>
      <c r="Y410" s="165">
        <f t="shared" si="97"/>
        <v>0</v>
      </c>
      <c r="Z410" s="165">
        <v>0</v>
      </c>
      <c r="AA410" s="166">
        <f t="shared" si="98"/>
        <v>0</v>
      </c>
      <c r="AR410" s="17" t="s">
        <v>337</v>
      </c>
      <c r="AT410" s="17" t="s">
        <v>151</v>
      </c>
      <c r="AU410" s="17" t="s">
        <v>89</v>
      </c>
      <c r="AY410" s="17" t="s">
        <v>150</v>
      </c>
      <c r="BE410" s="105">
        <f t="shared" si="99"/>
        <v>0</v>
      </c>
      <c r="BF410" s="105">
        <f t="shared" si="100"/>
        <v>0</v>
      </c>
      <c r="BG410" s="105">
        <f t="shared" si="101"/>
        <v>0</v>
      </c>
      <c r="BH410" s="105">
        <f t="shared" si="102"/>
        <v>0</v>
      </c>
      <c r="BI410" s="105">
        <f t="shared" si="103"/>
        <v>0</v>
      </c>
      <c r="BJ410" s="17" t="s">
        <v>89</v>
      </c>
      <c r="BK410" s="105">
        <f t="shared" si="104"/>
        <v>0</v>
      </c>
      <c r="BL410" s="17" t="s">
        <v>337</v>
      </c>
      <c r="BM410" s="17" t="s">
        <v>1204</v>
      </c>
    </row>
    <row r="411" spans="2:65" s="1" customFormat="1" ht="22.5" customHeight="1">
      <c r="B411" s="131"/>
      <c r="C411" s="160" t="s">
        <v>1205</v>
      </c>
      <c r="D411" s="160" t="s">
        <v>151</v>
      </c>
      <c r="E411" s="161" t="s">
        <v>352</v>
      </c>
      <c r="F411" s="242" t="s">
        <v>1206</v>
      </c>
      <c r="G411" s="242"/>
      <c r="H411" s="242"/>
      <c r="I411" s="242"/>
      <c r="J411" s="162" t="s">
        <v>326</v>
      </c>
      <c r="K411" s="163">
        <v>2</v>
      </c>
      <c r="L411" s="224">
        <v>0</v>
      </c>
      <c r="M411" s="224"/>
      <c r="N411" s="243">
        <f t="shared" si="95"/>
        <v>0</v>
      </c>
      <c r="O411" s="243"/>
      <c r="P411" s="243"/>
      <c r="Q411" s="243"/>
      <c r="R411" s="134"/>
      <c r="T411" s="164" t="s">
        <v>5</v>
      </c>
      <c r="U411" s="43" t="s">
        <v>46</v>
      </c>
      <c r="V411" s="35"/>
      <c r="W411" s="165">
        <f t="shared" si="96"/>
        <v>0</v>
      </c>
      <c r="X411" s="165">
        <v>0</v>
      </c>
      <c r="Y411" s="165">
        <f t="shared" si="97"/>
        <v>0</v>
      </c>
      <c r="Z411" s="165">
        <v>0</v>
      </c>
      <c r="AA411" s="166">
        <f t="shared" si="98"/>
        <v>0</v>
      </c>
      <c r="AR411" s="17" t="s">
        <v>337</v>
      </c>
      <c r="AT411" s="17" t="s">
        <v>151</v>
      </c>
      <c r="AU411" s="17" t="s">
        <v>89</v>
      </c>
      <c r="AY411" s="17" t="s">
        <v>150</v>
      </c>
      <c r="BE411" s="105">
        <f t="shared" si="99"/>
        <v>0</v>
      </c>
      <c r="BF411" s="105">
        <f t="shared" si="100"/>
        <v>0</v>
      </c>
      <c r="BG411" s="105">
        <f t="shared" si="101"/>
        <v>0</v>
      </c>
      <c r="BH411" s="105">
        <f t="shared" si="102"/>
        <v>0</v>
      </c>
      <c r="BI411" s="105">
        <f t="shared" si="103"/>
        <v>0</v>
      </c>
      <c r="BJ411" s="17" t="s">
        <v>89</v>
      </c>
      <c r="BK411" s="105">
        <f t="shared" si="104"/>
        <v>0</v>
      </c>
      <c r="BL411" s="17" t="s">
        <v>337</v>
      </c>
      <c r="BM411" s="17" t="s">
        <v>1207</v>
      </c>
    </row>
    <row r="412" spans="2:65" s="1" customFormat="1" ht="22.5" customHeight="1">
      <c r="B412" s="131"/>
      <c r="C412" s="160" t="s">
        <v>1208</v>
      </c>
      <c r="D412" s="160" t="s">
        <v>151</v>
      </c>
      <c r="E412" s="161" t="s">
        <v>1209</v>
      </c>
      <c r="F412" s="242" t="s">
        <v>1210</v>
      </c>
      <c r="G412" s="242"/>
      <c r="H412" s="242"/>
      <c r="I412" s="242"/>
      <c r="J412" s="162" t="s">
        <v>326</v>
      </c>
      <c r="K412" s="163">
        <v>2</v>
      </c>
      <c r="L412" s="224">
        <v>0</v>
      </c>
      <c r="M412" s="224"/>
      <c r="N412" s="243">
        <f t="shared" si="95"/>
        <v>0</v>
      </c>
      <c r="O412" s="243"/>
      <c r="P412" s="243"/>
      <c r="Q412" s="243"/>
      <c r="R412" s="134"/>
      <c r="T412" s="164" t="s">
        <v>5</v>
      </c>
      <c r="U412" s="43" t="s">
        <v>46</v>
      </c>
      <c r="V412" s="35"/>
      <c r="W412" s="165">
        <f t="shared" si="96"/>
        <v>0</v>
      </c>
      <c r="X412" s="165">
        <v>0</v>
      </c>
      <c r="Y412" s="165">
        <f t="shared" si="97"/>
        <v>0</v>
      </c>
      <c r="Z412" s="165">
        <v>0</v>
      </c>
      <c r="AA412" s="166">
        <f t="shared" si="98"/>
        <v>0</v>
      </c>
      <c r="AR412" s="17" t="s">
        <v>337</v>
      </c>
      <c r="AT412" s="17" t="s">
        <v>151</v>
      </c>
      <c r="AU412" s="17" t="s">
        <v>89</v>
      </c>
      <c r="AY412" s="17" t="s">
        <v>150</v>
      </c>
      <c r="BE412" s="105">
        <f t="shared" si="99"/>
        <v>0</v>
      </c>
      <c r="BF412" s="105">
        <f t="shared" si="100"/>
        <v>0</v>
      </c>
      <c r="BG412" s="105">
        <f t="shared" si="101"/>
        <v>0</v>
      </c>
      <c r="BH412" s="105">
        <f t="shared" si="102"/>
        <v>0</v>
      </c>
      <c r="BI412" s="105">
        <f t="shared" si="103"/>
        <v>0</v>
      </c>
      <c r="BJ412" s="17" t="s">
        <v>89</v>
      </c>
      <c r="BK412" s="105">
        <f t="shared" si="104"/>
        <v>0</v>
      </c>
      <c r="BL412" s="17" t="s">
        <v>337</v>
      </c>
      <c r="BM412" s="17" t="s">
        <v>1211</v>
      </c>
    </row>
    <row r="413" spans="2:65" s="1" customFormat="1" ht="31.5" customHeight="1">
      <c r="B413" s="131"/>
      <c r="C413" s="160" t="s">
        <v>1212</v>
      </c>
      <c r="D413" s="160" t="s">
        <v>151</v>
      </c>
      <c r="E413" s="161" t="s">
        <v>1213</v>
      </c>
      <c r="F413" s="242" t="s">
        <v>1214</v>
      </c>
      <c r="G413" s="242"/>
      <c r="H413" s="242"/>
      <c r="I413" s="242"/>
      <c r="J413" s="162" t="s">
        <v>326</v>
      </c>
      <c r="K413" s="163">
        <v>1</v>
      </c>
      <c r="L413" s="224">
        <v>0</v>
      </c>
      <c r="M413" s="224"/>
      <c r="N413" s="243">
        <f t="shared" si="95"/>
        <v>0</v>
      </c>
      <c r="O413" s="243"/>
      <c r="P413" s="243"/>
      <c r="Q413" s="243"/>
      <c r="R413" s="134"/>
      <c r="T413" s="164" t="s">
        <v>5</v>
      </c>
      <c r="U413" s="43" t="s">
        <v>46</v>
      </c>
      <c r="V413" s="35"/>
      <c r="W413" s="165">
        <f t="shared" si="96"/>
        <v>0</v>
      </c>
      <c r="X413" s="165">
        <v>0</v>
      </c>
      <c r="Y413" s="165">
        <f t="shared" si="97"/>
        <v>0</v>
      </c>
      <c r="Z413" s="165">
        <v>0</v>
      </c>
      <c r="AA413" s="166">
        <f t="shared" si="98"/>
        <v>0</v>
      </c>
      <c r="AR413" s="17" t="s">
        <v>337</v>
      </c>
      <c r="AT413" s="17" t="s">
        <v>151</v>
      </c>
      <c r="AU413" s="17" t="s">
        <v>89</v>
      </c>
      <c r="AY413" s="17" t="s">
        <v>150</v>
      </c>
      <c r="BE413" s="105">
        <f t="shared" si="99"/>
        <v>0</v>
      </c>
      <c r="BF413" s="105">
        <f t="shared" si="100"/>
        <v>0</v>
      </c>
      <c r="BG413" s="105">
        <f t="shared" si="101"/>
        <v>0</v>
      </c>
      <c r="BH413" s="105">
        <f t="shared" si="102"/>
        <v>0</v>
      </c>
      <c r="BI413" s="105">
        <f t="shared" si="103"/>
        <v>0</v>
      </c>
      <c r="BJ413" s="17" t="s">
        <v>89</v>
      </c>
      <c r="BK413" s="105">
        <f t="shared" si="104"/>
        <v>0</v>
      </c>
      <c r="BL413" s="17" t="s">
        <v>337</v>
      </c>
      <c r="BM413" s="17" t="s">
        <v>1215</v>
      </c>
    </row>
    <row r="414" spans="2:65" s="1" customFormat="1" ht="22.5" customHeight="1">
      <c r="B414" s="131"/>
      <c r="C414" s="160" t="s">
        <v>1216</v>
      </c>
      <c r="D414" s="160" t="s">
        <v>151</v>
      </c>
      <c r="E414" s="161" t="s">
        <v>1217</v>
      </c>
      <c r="F414" s="242" t="s">
        <v>1218</v>
      </c>
      <c r="G414" s="242"/>
      <c r="H414" s="242"/>
      <c r="I414" s="242"/>
      <c r="J414" s="162" t="s">
        <v>326</v>
      </c>
      <c r="K414" s="163">
        <v>2</v>
      </c>
      <c r="L414" s="224">
        <v>0</v>
      </c>
      <c r="M414" s="224"/>
      <c r="N414" s="243">
        <f t="shared" si="95"/>
        <v>0</v>
      </c>
      <c r="O414" s="243"/>
      <c r="P414" s="243"/>
      <c r="Q414" s="243"/>
      <c r="R414" s="134"/>
      <c r="T414" s="164" t="s">
        <v>5</v>
      </c>
      <c r="U414" s="43" t="s">
        <v>46</v>
      </c>
      <c r="V414" s="35"/>
      <c r="W414" s="165">
        <f t="shared" si="96"/>
        <v>0</v>
      </c>
      <c r="X414" s="165">
        <v>0</v>
      </c>
      <c r="Y414" s="165">
        <f t="shared" si="97"/>
        <v>0</v>
      </c>
      <c r="Z414" s="165">
        <v>0</v>
      </c>
      <c r="AA414" s="166">
        <f t="shared" si="98"/>
        <v>0</v>
      </c>
      <c r="AR414" s="17" t="s">
        <v>337</v>
      </c>
      <c r="AT414" s="17" t="s">
        <v>151</v>
      </c>
      <c r="AU414" s="17" t="s">
        <v>89</v>
      </c>
      <c r="AY414" s="17" t="s">
        <v>150</v>
      </c>
      <c r="BE414" s="105">
        <f t="shared" si="99"/>
        <v>0</v>
      </c>
      <c r="BF414" s="105">
        <f t="shared" si="100"/>
        <v>0</v>
      </c>
      <c r="BG414" s="105">
        <f t="shared" si="101"/>
        <v>0</v>
      </c>
      <c r="BH414" s="105">
        <f t="shared" si="102"/>
        <v>0</v>
      </c>
      <c r="BI414" s="105">
        <f t="shared" si="103"/>
        <v>0</v>
      </c>
      <c r="BJ414" s="17" t="s">
        <v>89</v>
      </c>
      <c r="BK414" s="105">
        <f t="shared" si="104"/>
        <v>0</v>
      </c>
      <c r="BL414" s="17" t="s">
        <v>337</v>
      </c>
      <c r="BM414" s="17" t="s">
        <v>1219</v>
      </c>
    </row>
    <row r="415" spans="2:65" s="1" customFormat="1" ht="22.5" customHeight="1">
      <c r="B415" s="131"/>
      <c r="C415" s="160" t="s">
        <v>1220</v>
      </c>
      <c r="D415" s="160" t="s">
        <v>151</v>
      </c>
      <c r="E415" s="161" t="s">
        <v>1221</v>
      </c>
      <c r="F415" s="242" t="s">
        <v>353</v>
      </c>
      <c r="G415" s="242"/>
      <c r="H415" s="242"/>
      <c r="I415" s="242"/>
      <c r="J415" s="162" t="s">
        <v>326</v>
      </c>
      <c r="K415" s="163">
        <v>1</v>
      </c>
      <c r="L415" s="224">
        <v>0</v>
      </c>
      <c r="M415" s="224"/>
      <c r="N415" s="243">
        <f t="shared" si="95"/>
        <v>0</v>
      </c>
      <c r="O415" s="243"/>
      <c r="P415" s="243"/>
      <c r="Q415" s="243"/>
      <c r="R415" s="134"/>
      <c r="T415" s="164" t="s">
        <v>5</v>
      </c>
      <c r="U415" s="43" t="s">
        <v>46</v>
      </c>
      <c r="V415" s="35"/>
      <c r="W415" s="165">
        <f t="shared" si="96"/>
        <v>0</v>
      </c>
      <c r="X415" s="165">
        <v>0</v>
      </c>
      <c r="Y415" s="165">
        <f t="shared" si="97"/>
        <v>0</v>
      </c>
      <c r="Z415" s="165">
        <v>0</v>
      </c>
      <c r="AA415" s="166">
        <f t="shared" si="98"/>
        <v>0</v>
      </c>
      <c r="AR415" s="17" t="s">
        <v>337</v>
      </c>
      <c r="AT415" s="17" t="s">
        <v>151</v>
      </c>
      <c r="AU415" s="17" t="s">
        <v>89</v>
      </c>
      <c r="AY415" s="17" t="s">
        <v>150</v>
      </c>
      <c r="BE415" s="105">
        <f t="shared" si="99"/>
        <v>0</v>
      </c>
      <c r="BF415" s="105">
        <f t="shared" si="100"/>
        <v>0</v>
      </c>
      <c r="BG415" s="105">
        <f t="shared" si="101"/>
        <v>0</v>
      </c>
      <c r="BH415" s="105">
        <f t="shared" si="102"/>
        <v>0</v>
      </c>
      <c r="BI415" s="105">
        <f t="shared" si="103"/>
        <v>0</v>
      </c>
      <c r="BJ415" s="17" t="s">
        <v>89</v>
      </c>
      <c r="BK415" s="105">
        <f t="shared" si="104"/>
        <v>0</v>
      </c>
      <c r="BL415" s="17" t="s">
        <v>337</v>
      </c>
      <c r="BM415" s="17" t="s">
        <v>1222</v>
      </c>
    </row>
    <row r="416" spans="2:65" s="1" customFormat="1" ht="22.5" customHeight="1">
      <c r="B416" s="131"/>
      <c r="C416" s="160" t="s">
        <v>1223</v>
      </c>
      <c r="D416" s="160" t="s">
        <v>151</v>
      </c>
      <c r="E416" s="161" t="s">
        <v>356</v>
      </c>
      <c r="F416" s="242" t="s">
        <v>357</v>
      </c>
      <c r="G416" s="242"/>
      <c r="H416" s="242"/>
      <c r="I416" s="242"/>
      <c r="J416" s="162" t="s">
        <v>326</v>
      </c>
      <c r="K416" s="163">
        <v>1</v>
      </c>
      <c r="L416" s="224">
        <v>0</v>
      </c>
      <c r="M416" s="224"/>
      <c r="N416" s="243">
        <f t="shared" si="95"/>
        <v>0</v>
      </c>
      <c r="O416" s="243"/>
      <c r="P416" s="243"/>
      <c r="Q416" s="243"/>
      <c r="R416" s="134"/>
      <c r="T416" s="164" t="s">
        <v>5</v>
      </c>
      <c r="U416" s="43" t="s">
        <v>46</v>
      </c>
      <c r="V416" s="35"/>
      <c r="W416" s="165">
        <f t="shared" si="96"/>
        <v>0</v>
      </c>
      <c r="X416" s="165">
        <v>0</v>
      </c>
      <c r="Y416" s="165">
        <f t="shared" si="97"/>
        <v>0</v>
      </c>
      <c r="Z416" s="165">
        <v>0</v>
      </c>
      <c r="AA416" s="166">
        <f t="shared" si="98"/>
        <v>0</v>
      </c>
      <c r="AR416" s="17" t="s">
        <v>337</v>
      </c>
      <c r="AT416" s="17" t="s">
        <v>151</v>
      </c>
      <c r="AU416" s="17" t="s">
        <v>89</v>
      </c>
      <c r="AY416" s="17" t="s">
        <v>150</v>
      </c>
      <c r="BE416" s="105">
        <f t="shared" si="99"/>
        <v>0</v>
      </c>
      <c r="BF416" s="105">
        <f t="shared" si="100"/>
        <v>0</v>
      </c>
      <c r="BG416" s="105">
        <f t="shared" si="101"/>
        <v>0</v>
      </c>
      <c r="BH416" s="105">
        <f t="shared" si="102"/>
        <v>0</v>
      </c>
      <c r="BI416" s="105">
        <f t="shared" si="103"/>
        <v>0</v>
      </c>
      <c r="BJ416" s="17" t="s">
        <v>89</v>
      </c>
      <c r="BK416" s="105">
        <f t="shared" si="104"/>
        <v>0</v>
      </c>
      <c r="BL416" s="17" t="s">
        <v>337</v>
      </c>
      <c r="BM416" s="17" t="s">
        <v>1224</v>
      </c>
    </row>
    <row r="417" spans="2:63" s="9" customFormat="1" ht="37.4" customHeight="1">
      <c r="B417" s="149"/>
      <c r="C417" s="150"/>
      <c r="D417" s="151" t="s">
        <v>125</v>
      </c>
      <c r="E417" s="151"/>
      <c r="F417" s="151"/>
      <c r="G417" s="151"/>
      <c r="H417" s="151"/>
      <c r="I417" s="151"/>
      <c r="J417" s="151"/>
      <c r="K417" s="151"/>
      <c r="L417" s="151"/>
      <c r="M417" s="151"/>
      <c r="N417" s="234">
        <f>BK417</f>
        <v>0</v>
      </c>
      <c r="O417" s="235"/>
      <c r="P417" s="235"/>
      <c r="Q417" s="235"/>
      <c r="R417" s="152"/>
      <c r="T417" s="153"/>
      <c r="U417" s="150"/>
      <c r="V417" s="150"/>
      <c r="W417" s="154">
        <f>W418</f>
        <v>0</v>
      </c>
      <c r="X417" s="150"/>
      <c r="Y417" s="154">
        <f>Y418</f>
        <v>0</v>
      </c>
      <c r="Z417" s="150"/>
      <c r="AA417" s="155">
        <f>AA418</f>
        <v>0</v>
      </c>
      <c r="AR417" s="156" t="s">
        <v>169</v>
      </c>
      <c r="AT417" s="157" t="s">
        <v>80</v>
      </c>
      <c r="AU417" s="157" t="s">
        <v>81</v>
      </c>
      <c r="AY417" s="156" t="s">
        <v>150</v>
      </c>
      <c r="BK417" s="158">
        <f>BK418</f>
        <v>0</v>
      </c>
    </row>
    <row r="418" spans="2:63" s="9" customFormat="1" ht="19.95" customHeight="1">
      <c r="B418" s="149"/>
      <c r="C418" s="150"/>
      <c r="D418" s="159" t="s">
        <v>126</v>
      </c>
      <c r="E418" s="159"/>
      <c r="F418" s="159"/>
      <c r="G418" s="159"/>
      <c r="H418" s="159"/>
      <c r="I418" s="159"/>
      <c r="J418" s="159"/>
      <c r="K418" s="159"/>
      <c r="L418" s="159"/>
      <c r="M418" s="159"/>
      <c r="N418" s="230">
        <f>BK418</f>
        <v>0</v>
      </c>
      <c r="O418" s="231"/>
      <c r="P418" s="231"/>
      <c r="Q418" s="231"/>
      <c r="R418" s="152"/>
      <c r="T418" s="153"/>
      <c r="U418" s="150"/>
      <c r="V418" s="150"/>
      <c r="W418" s="154">
        <f>SUM(W419:W420)</f>
        <v>0</v>
      </c>
      <c r="X418" s="150"/>
      <c r="Y418" s="154">
        <f>SUM(Y419:Y420)</f>
        <v>0</v>
      </c>
      <c r="Z418" s="150"/>
      <c r="AA418" s="155">
        <f>SUM(AA419:AA420)</f>
        <v>0</v>
      </c>
      <c r="AR418" s="156" t="s">
        <v>169</v>
      </c>
      <c r="AT418" s="157" t="s">
        <v>80</v>
      </c>
      <c r="AU418" s="157" t="s">
        <v>89</v>
      </c>
      <c r="AY418" s="156" t="s">
        <v>150</v>
      </c>
      <c r="BK418" s="158">
        <f>SUM(BK419:BK420)</f>
        <v>0</v>
      </c>
    </row>
    <row r="419" spans="2:65" s="1" customFormat="1" ht="22.5" customHeight="1">
      <c r="B419" s="131"/>
      <c r="C419" s="160" t="s">
        <v>1225</v>
      </c>
      <c r="D419" s="160" t="s">
        <v>151</v>
      </c>
      <c r="E419" s="161" t="s">
        <v>360</v>
      </c>
      <c r="F419" s="242" t="s">
        <v>361</v>
      </c>
      <c r="G419" s="242"/>
      <c r="H419" s="242"/>
      <c r="I419" s="242"/>
      <c r="J419" s="162" t="s">
        <v>326</v>
      </c>
      <c r="K419" s="163">
        <v>1</v>
      </c>
      <c r="L419" s="224">
        <v>0</v>
      </c>
      <c r="M419" s="224"/>
      <c r="N419" s="243">
        <f>ROUND(L419*K419,2)</f>
        <v>0</v>
      </c>
      <c r="O419" s="243"/>
      <c r="P419" s="243"/>
      <c r="Q419" s="243"/>
      <c r="R419" s="134"/>
      <c r="T419" s="164" t="s">
        <v>5</v>
      </c>
      <c r="U419" s="43" t="s">
        <v>46</v>
      </c>
      <c r="V419" s="35"/>
      <c r="W419" s="165">
        <f>V419*K419</f>
        <v>0</v>
      </c>
      <c r="X419" s="165">
        <v>0</v>
      </c>
      <c r="Y419" s="165">
        <f>X419*K419</f>
        <v>0</v>
      </c>
      <c r="Z419" s="165">
        <v>0</v>
      </c>
      <c r="AA419" s="166">
        <f>Z419*K419</f>
        <v>0</v>
      </c>
      <c r="AR419" s="17" t="s">
        <v>362</v>
      </c>
      <c r="AT419" s="17" t="s">
        <v>151</v>
      </c>
      <c r="AU419" s="17" t="s">
        <v>111</v>
      </c>
      <c r="AY419" s="17" t="s">
        <v>150</v>
      </c>
      <c r="BE419" s="105">
        <f>IF(U419="základní",N419,0)</f>
        <v>0</v>
      </c>
      <c r="BF419" s="105">
        <f>IF(U419="snížená",N419,0)</f>
        <v>0</v>
      </c>
      <c r="BG419" s="105">
        <f>IF(U419="zákl. přenesená",N419,0)</f>
        <v>0</v>
      </c>
      <c r="BH419" s="105">
        <f>IF(U419="sníž. přenesená",N419,0)</f>
        <v>0</v>
      </c>
      <c r="BI419" s="105">
        <f>IF(U419="nulová",N419,0)</f>
        <v>0</v>
      </c>
      <c r="BJ419" s="17" t="s">
        <v>89</v>
      </c>
      <c r="BK419" s="105">
        <f>ROUND(L419*K419,2)</f>
        <v>0</v>
      </c>
      <c r="BL419" s="17" t="s">
        <v>362</v>
      </c>
      <c r="BM419" s="17" t="s">
        <v>1226</v>
      </c>
    </row>
    <row r="420" spans="2:47" s="1" customFormat="1" ht="54" customHeight="1">
      <c r="B420" s="34"/>
      <c r="C420" s="35"/>
      <c r="D420" s="35"/>
      <c r="E420" s="35"/>
      <c r="F420" s="240" t="s">
        <v>1227</v>
      </c>
      <c r="G420" s="241"/>
      <c r="H420" s="241"/>
      <c r="I420" s="241"/>
      <c r="J420" s="35"/>
      <c r="K420" s="35"/>
      <c r="L420" s="35"/>
      <c r="M420" s="35"/>
      <c r="N420" s="35"/>
      <c r="O420" s="35"/>
      <c r="P420" s="35"/>
      <c r="Q420" s="35"/>
      <c r="R420" s="36"/>
      <c r="T420" s="171"/>
      <c r="U420" s="35"/>
      <c r="V420" s="35"/>
      <c r="W420" s="35"/>
      <c r="X420" s="35"/>
      <c r="Y420" s="35"/>
      <c r="Z420" s="35"/>
      <c r="AA420" s="73"/>
      <c r="AT420" s="17" t="s">
        <v>329</v>
      </c>
      <c r="AU420" s="17" t="s">
        <v>111</v>
      </c>
    </row>
    <row r="421" spans="2:63" s="1" customFormat="1" ht="49.95" customHeight="1">
      <c r="B421" s="34"/>
      <c r="C421" s="35"/>
      <c r="D421" s="151" t="s">
        <v>365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238">
        <f aca="true" t="shared" si="105" ref="N421:N426">BK421</f>
        <v>0</v>
      </c>
      <c r="O421" s="239"/>
      <c r="P421" s="239"/>
      <c r="Q421" s="239"/>
      <c r="R421" s="36"/>
      <c r="T421" s="171"/>
      <c r="U421" s="35"/>
      <c r="V421" s="35"/>
      <c r="W421" s="35"/>
      <c r="X421" s="35"/>
      <c r="Y421" s="35"/>
      <c r="Z421" s="35"/>
      <c r="AA421" s="73"/>
      <c r="AT421" s="17" t="s">
        <v>80</v>
      </c>
      <c r="AU421" s="17" t="s">
        <v>81</v>
      </c>
      <c r="AY421" s="17" t="s">
        <v>366</v>
      </c>
      <c r="BK421" s="105">
        <f>SUM(BK422:BK426)</f>
        <v>0</v>
      </c>
    </row>
    <row r="422" spans="2:63" s="1" customFormat="1" ht="22.3" customHeight="1">
      <c r="B422" s="34"/>
      <c r="C422" s="172" t="s">
        <v>5</v>
      </c>
      <c r="D422" s="172" t="s">
        <v>151</v>
      </c>
      <c r="E422" s="173" t="s">
        <v>5</v>
      </c>
      <c r="F422" s="223" t="s">
        <v>5</v>
      </c>
      <c r="G422" s="223"/>
      <c r="H422" s="223"/>
      <c r="I422" s="223"/>
      <c r="J422" s="174" t="s">
        <v>5</v>
      </c>
      <c r="K422" s="175"/>
      <c r="L422" s="224"/>
      <c r="M422" s="225"/>
      <c r="N422" s="225">
        <f t="shared" si="105"/>
        <v>0</v>
      </c>
      <c r="O422" s="225"/>
      <c r="P422" s="225"/>
      <c r="Q422" s="225"/>
      <c r="R422" s="36"/>
      <c r="T422" s="164" t="s">
        <v>5</v>
      </c>
      <c r="U422" s="176" t="s">
        <v>46</v>
      </c>
      <c r="V422" s="35"/>
      <c r="W422" s="35"/>
      <c r="X422" s="35"/>
      <c r="Y422" s="35"/>
      <c r="Z422" s="35"/>
      <c r="AA422" s="73"/>
      <c r="AT422" s="17" t="s">
        <v>366</v>
      </c>
      <c r="AU422" s="17" t="s">
        <v>89</v>
      </c>
      <c r="AY422" s="17" t="s">
        <v>366</v>
      </c>
      <c r="BE422" s="105">
        <f>IF(U422="základní",N422,0)</f>
        <v>0</v>
      </c>
      <c r="BF422" s="105">
        <f>IF(U422="snížená",N422,0)</f>
        <v>0</v>
      </c>
      <c r="BG422" s="105">
        <f>IF(U422="zákl. přenesená",N422,0)</f>
        <v>0</v>
      </c>
      <c r="BH422" s="105">
        <f>IF(U422="sníž. přenesená",N422,0)</f>
        <v>0</v>
      </c>
      <c r="BI422" s="105">
        <f>IF(U422="nulová",N422,0)</f>
        <v>0</v>
      </c>
      <c r="BJ422" s="17" t="s">
        <v>89</v>
      </c>
      <c r="BK422" s="105">
        <f>L422*K422</f>
        <v>0</v>
      </c>
    </row>
    <row r="423" spans="2:63" s="1" customFormat="1" ht="22.3" customHeight="1">
      <c r="B423" s="34"/>
      <c r="C423" s="172" t="s">
        <v>5</v>
      </c>
      <c r="D423" s="172" t="s">
        <v>151</v>
      </c>
      <c r="E423" s="173" t="s">
        <v>5</v>
      </c>
      <c r="F423" s="223" t="s">
        <v>5</v>
      </c>
      <c r="G423" s="223"/>
      <c r="H423" s="223"/>
      <c r="I423" s="223"/>
      <c r="J423" s="174" t="s">
        <v>5</v>
      </c>
      <c r="K423" s="175"/>
      <c r="L423" s="224"/>
      <c r="M423" s="225"/>
      <c r="N423" s="225">
        <f t="shared" si="105"/>
        <v>0</v>
      </c>
      <c r="O423" s="225"/>
      <c r="P423" s="225"/>
      <c r="Q423" s="225"/>
      <c r="R423" s="36"/>
      <c r="T423" s="164" t="s">
        <v>5</v>
      </c>
      <c r="U423" s="176" t="s">
        <v>46</v>
      </c>
      <c r="V423" s="35"/>
      <c r="W423" s="35"/>
      <c r="X423" s="35"/>
      <c r="Y423" s="35"/>
      <c r="Z423" s="35"/>
      <c r="AA423" s="73"/>
      <c r="AT423" s="17" t="s">
        <v>366</v>
      </c>
      <c r="AU423" s="17" t="s">
        <v>89</v>
      </c>
      <c r="AY423" s="17" t="s">
        <v>366</v>
      </c>
      <c r="BE423" s="105">
        <f>IF(U423="základní",N423,0)</f>
        <v>0</v>
      </c>
      <c r="BF423" s="105">
        <f>IF(U423="snížená",N423,0)</f>
        <v>0</v>
      </c>
      <c r="BG423" s="105">
        <f>IF(U423="zákl. přenesená",N423,0)</f>
        <v>0</v>
      </c>
      <c r="BH423" s="105">
        <f>IF(U423="sníž. přenesená",N423,0)</f>
        <v>0</v>
      </c>
      <c r="BI423" s="105">
        <f>IF(U423="nulová",N423,0)</f>
        <v>0</v>
      </c>
      <c r="BJ423" s="17" t="s">
        <v>89</v>
      </c>
      <c r="BK423" s="105">
        <f>L423*K423</f>
        <v>0</v>
      </c>
    </row>
    <row r="424" spans="2:63" s="1" customFormat="1" ht="22.3" customHeight="1">
      <c r="B424" s="34"/>
      <c r="C424" s="172" t="s">
        <v>5</v>
      </c>
      <c r="D424" s="172" t="s">
        <v>151</v>
      </c>
      <c r="E424" s="173" t="s">
        <v>5</v>
      </c>
      <c r="F424" s="223" t="s">
        <v>5</v>
      </c>
      <c r="G424" s="223"/>
      <c r="H424" s="223"/>
      <c r="I424" s="223"/>
      <c r="J424" s="174" t="s">
        <v>5</v>
      </c>
      <c r="K424" s="175"/>
      <c r="L424" s="224"/>
      <c r="M424" s="225"/>
      <c r="N424" s="225">
        <f t="shared" si="105"/>
        <v>0</v>
      </c>
      <c r="O424" s="225"/>
      <c r="P424" s="225"/>
      <c r="Q424" s="225"/>
      <c r="R424" s="36"/>
      <c r="T424" s="164" t="s">
        <v>5</v>
      </c>
      <c r="U424" s="176" t="s">
        <v>46</v>
      </c>
      <c r="V424" s="35"/>
      <c r="W424" s="35"/>
      <c r="X424" s="35"/>
      <c r="Y424" s="35"/>
      <c r="Z424" s="35"/>
      <c r="AA424" s="73"/>
      <c r="AT424" s="17" t="s">
        <v>366</v>
      </c>
      <c r="AU424" s="17" t="s">
        <v>89</v>
      </c>
      <c r="AY424" s="17" t="s">
        <v>366</v>
      </c>
      <c r="BE424" s="105">
        <f>IF(U424="základní",N424,0)</f>
        <v>0</v>
      </c>
      <c r="BF424" s="105">
        <f>IF(U424="snížená",N424,0)</f>
        <v>0</v>
      </c>
      <c r="BG424" s="105">
        <f>IF(U424="zákl. přenesená",N424,0)</f>
        <v>0</v>
      </c>
      <c r="BH424" s="105">
        <f>IF(U424="sníž. přenesená",N424,0)</f>
        <v>0</v>
      </c>
      <c r="BI424" s="105">
        <f>IF(U424="nulová",N424,0)</f>
        <v>0</v>
      </c>
      <c r="BJ424" s="17" t="s">
        <v>89</v>
      </c>
      <c r="BK424" s="105">
        <f>L424*K424</f>
        <v>0</v>
      </c>
    </row>
    <row r="425" spans="2:63" s="1" customFormat="1" ht="22.3" customHeight="1">
      <c r="B425" s="34"/>
      <c r="C425" s="172" t="s">
        <v>5</v>
      </c>
      <c r="D425" s="172" t="s">
        <v>151</v>
      </c>
      <c r="E425" s="173" t="s">
        <v>5</v>
      </c>
      <c r="F425" s="223" t="s">
        <v>5</v>
      </c>
      <c r="G425" s="223"/>
      <c r="H425" s="223"/>
      <c r="I425" s="223"/>
      <c r="J425" s="174" t="s">
        <v>5</v>
      </c>
      <c r="K425" s="175"/>
      <c r="L425" s="224"/>
      <c r="M425" s="225"/>
      <c r="N425" s="225">
        <f t="shared" si="105"/>
        <v>0</v>
      </c>
      <c r="O425" s="225"/>
      <c r="P425" s="225"/>
      <c r="Q425" s="225"/>
      <c r="R425" s="36"/>
      <c r="T425" s="164" t="s">
        <v>5</v>
      </c>
      <c r="U425" s="176" t="s">
        <v>46</v>
      </c>
      <c r="V425" s="35"/>
      <c r="W425" s="35"/>
      <c r="X425" s="35"/>
      <c r="Y425" s="35"/>
      <c r="Z425" s="35"/>
      <c r="AA425" s="73"/>
      <c r="AT425" s="17" t="s">
        <v>366</v>
      </c>
      <c r="AU425" s="17" t="s">
        <v>89</v>
      </c>
      <c r="AY425" s="17" t="s">
        <v>366</v>
      </c>
      <c r="BE425" s="105">
        <f>IF(U425="základní",N425,0)</f>
        <v>0</v>
      </c>
      <c r="BF425" s="105">
        <f>IF(U425="snížená",N425,0)</f>
        <v>0</v>
      </c>
      <c r="BG425" s="105">
        <f>IF(U425="zákl. přenesená",N425,0)</f>
        <v>0</v>
      </c>
      <c r="BH425" s="105">
        <f>IF(U425="sníž. přenesená",N425,0)</f>
        <v>0</v>
      </c>
      <c r="BI425" s="105">
        <f>IF(U425="nulová",N425,0)</f>
        <v>0</v>
      </c>
      <c r="BJ425" s="17" t="s">
        <v>89</v>
      </c>
      <c r="BK425" s="105">
        <f>L425*K425</f>
        <v>0</v>
      </c>
    </row>
    <row r="426" spans="2:63" s="1" customFormat="1" ht="22.3" customHeight="1">
      <c r="B426" s="34"/>
      <c r="C426" s="172" t="s">
        <v>5</v>
      </c>
      <c r="D426" s="172" t="s">
        <v>151</v>
      </c>
      <c r="E426" s="173" t="s">
        <v>5</v>
      </c>
      <c r="F426" s="223" t="s">
        <v>5</v>
      </c>
      <c r="G426" s="223"/>
      <c r="H426" s="223"/>
      <c r="I426" s="223"/>
      <c r="J426" s="174" t="s">
        <v>5</v>
      </c>
      <c r="K426" s="175"/>
      <c r="L426" s="224"/>
      <c r="M426" s="225"/>
      <c r="N426" s="225">
        <f t="shared" si="105"/>
        <v>0</v>
      </c>
      <c r="O426" s="225"/>
      <c r="P426" s="225"/>
      <c r="Q426" s="225"/>
      <c r="R426" s="36"/>
      <c r="T426" s="164" t="s">
        <v>5</v>
      </c>
      <c r="U426" s="176" t="s">
        <v>46</v>
      </c>
      <c r="V426" s="55"/>
      <c r="W426" s="55"/>
      <c r="X426" s="55"/>
      <c r="Y426" s="55"/>
      <c r="Z426" s="55"/>
      <c r="AA426" s="57"/>
      <c r="AT426" s="17" t="s">
        <v>366</v>
      </c>
      <c r="AU426" s="17" t="s">
        <v>89</v>
      </c>
      <c r="AY426" s="17" t="s">
        <v>366</v>
      </c>
      <c r="BE426" s="105">
        <f>IF(U426="základní",N426,0)</f>
        <v>0</v>
      </c>
      <c r="BF426" s="105">
        <f>IF(U426="snížená",N426,0)</f>
        <v>0</v>
      </c>
      <c r="BG426" s="105">
        <f>IF(U426="zákl. přenesená",N426,0)</f>
        <v>0</v>
      </c>
      <c r="BH426" s="105">
        <f>IF(U426="sníž. přenesená",N426,0)</f>
        <v>0</v>
      </c>
      <c r="BI426" s="105">
        <f>IF(U426="nulová",N426,0)</f>
        <v>0</v>
      </c>
      <c r="BJ426" s="17" t="s">
        <v>89</v>
      </c>
      <c r="BK426" s="105">
        <f>L426*K426</f>
        <v>0</v>
      </c>
    </row>
    <row r="427" spans="2:18" s="1" customFormat="1" ht="7" customHeight="1">
      <c r="B427" s="58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60"/>
    </row>
  </sheetData>
  <mergeCells count="83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F141:I141"/>
    <mergeCell ref="L141:M141"/>
    <mergeCell ref="N141:Q141"/>
    <mergeCell ref="F142:I142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N390:Q390"/>
    <mergeCell ref="F394:I394"/>
    <mergeCell ref="F395:I395"/>
    <mergeCell ref="L395:M395"/>
    <mergeCell ref="N395:Q395"/>
    <mergeCell ref="F396:I396"/>
    <mergeCell ref="F397:I397"/>
    <mergeCell ref="L397:M397"/>
    <mergeCell ref="N397:Q397"/>
    <mergeCell ref="F398:I398"/>
    <mergeCell ref="F399:I399"/>
    <mergeCell ref="L399:M399"/>
    <mergeCell ref="N399:Q399"/>
    <mergeCell ref="F400:I400"/>
    <mergeCell ref="F401:I401"/>
    <mergeCell ref="L401:M401"/>
    <mergeCell ref="N401:Q401"/>
    <mergeCell ref="F402:I40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N419:Q419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26:I426"/>
    <mergeCell ref="L426:M426"/>
    <mergeCell ref="N426:Q426"/>
    <mergeCell ref="N137:Q137"/>
    <mergeCell ref="N138:Q138"/>
    <mergeCell ref="N139:Q139"/>
    <mergeCell ref="N143:Q143"/>
    <mergeCell ref="N144:Q144"/>
    <mergeCell ref="N165:Q165"/>
    <mergeCell ref="N171:Q171"/>
    <mergeCell ref="N178:Q178"/>
    <mergeCell ref="N216:Q216"/>
    <mergeCell ref="N223:Q223"/>
    <mergeCell ref="N229:Q229"/>
    <mergeCell ref="N257:Q257"/>
    <mergeCell ref="N296:Q296"/>
    <mergeCell ref="N319:Q319"/>
    <mergeCell ref="N367:Q367"/>
    <mergeCell ref="N376:Q376"/>
    <mergeCell ref="N382:Q382"/>
    <mergeCell ref="N389:Q389"/>
    <mergeCell ref="F420:I420"/>
    <mergeCell ref="F422:I422"/>
    <mergeCell ref="L422:M422"/>
    <mergeCell ref="N408:Q408"/>
    <mergeCell ref="N417:Q417"/>
    <mergeCell ref="N418:Q418"/>
    <mergeCell ref="N421:Q421"/>
    <mergeCell ref="H1:K1"/>
    <mergeCell ref="S2:AC2"/>
    <mergeCell ref="F425:I425"/>
    <mergeCell ref="L425:M425"/>
    <mergeCell ref="N425:Q425"/>
    <mergeCell ref="N422:Q422"/>
    <mergeCell ref="F423:I423"/>
    <mergeCell ref="L423:M423"/>
    <mergeCell ref="N423:Q423"/>
    <mergeCell ref="F424:I424"/>
    <mergeCell ref="L424:M424"/>
    <mergeCell ref="N424:Q424"/>
    <mergeCell ref="F415:I415"/>
    <mergeCell ref="L415:M415"/>
    <mergeCell ref="N415:Q415"/>
    <mergeCell ref="F416:I416"/>
    <mergeCell ref="L416:M416"/>
    <mergeCell ref="N416:Q416"/>
    <mergeCell ref="F419:I419"/>
    <mergeCell ref="L419:M419"/>
  </mergeCells>
  <dataValidations count="2" disablePrompts="1">
    <dataValidation type="list" allowBlank="1" showInputMessage="1" showErrorMessage="1" error="Povoleny jsou hodnoty K, M." sqref="D422:D427">
      <formula1>"K, M"</formula1>
    </dataValidation>
    <dataValidation type="list" allowBlank="1" showInputMessage="1" showErrorMessage="1" error="Povoleny jsou hodnoty základní, snížená, zákl. přenesená, sníž. přenesená, nulová." sqref="U422:U42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blackAndWhite="1" fitToHeight="100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28"/>
  <sheetViews>
    <sheetView showGridLines="0" workbookViewId="0" topLeftCell="A1">
      <pane ySplit="1" topLeftCell="A2" activePane="bottomLeft" state="frozen"/>
      <selection pane="bottomLeft" activeCell="AF93" sqref="AF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106</v>
      </c>
      <c r="G1" s="13"/>
      <c r="H1" s="222" t="s">
        <v>107</v>
      </c>
      <c r="I1" s="222"/>
      <c r="J1" s="222"/>
      <c r="K1" s="222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7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7" t="s">
        <v>96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111</v>
      </c>
    </row>
    <row r="4" spans="2:46" ht="37" customHeight="1">
      <c r="B4" s="21"/>
      <c r="C4" s="182" t="s">
        <v>1233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2"/>
      <c r="T4" s="23" t="s">
        <v>13</v>
      </c>
      <c r="AT4" s="17" t="s">
        <v>6</v>
      </c>
    </row>
    <row r="5" spans="2:18" ht="7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4" customHeight="1">
      <c r="B6" s="21"/>
      <c r="C6" s="25"/>
      <c r="D6" s="29" t="s">
        <v>19</v>
      </c>
      <c r="E6" s="25"/>
      <c r="F6" s="253" t="str">
        <f>'Rekapitulace stavby'!K6</f>
        <v>Rekonstrukce plynové kotelny 4. MŠ Blatenská Chomutov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"/>
      <c r="R6" s="22"/>
    </row>
    <row r="7" spans="2:18" s="1" customFormat="1" ht="32.9" customHeight="1">
      <c r="B7" s="34"/>
      <c r="C7" s="35"/>
      <c r="D7" s="28" t="s">
        <v>112</v>
      </c>
      <c r="E7" s="35"/>
      <c r="F7" s="215" t="s">
        <v>1228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5"/>
      <c r="R7" s="36"/>
    </row>
    <row r="8" spans="2:18" s="1" customFormat="1" ht="14.4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2:18" s="1" customFormat="1" ht="14.4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66" t="str">
        <f>'Rekapitulace stavby'!AN8</f>
        <v>13. 5. 2021</v>
      </c>
      <c r="P9" s="255"/>
      <c r="Q9" s="35"/>
      <c r="R9" s="36"/>
    </row>
    <row r="10" spans="2:18" s="1" customFormat="1" ht="10.8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">
        <v>29</v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213" t="s">
        <v>32</v>
      </c>
      <c r="P12" s="213"/>
      <c r="Q12" s="35"/>
      <c r="R12" s="36"/>
    </row>
    <row r="13" spans="2:18" s="1" customFormat="1" ht="7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" customHeight="1">
      <c r="B14" s="34"/>
      <c r="C14" s="35"/>
      <c r="D14" s="29" t="s">
        <v>33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7" t="str">
        <f>IF('Rekapitulace stavby'!AN13="","",'Rekapitulace stavby'!AN13)</f>
        <v>Vyplň údaj</v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67" t="str">
        <f>IF('Rekapitulace stavby'!E14="","",'Rekapitulace stavby'!E14)</f>
        <v>Vyplň údaj</v>
      </c>
      <c r="F15" s="268"/>
      <c r="G15" s="268"/>
      <c r="H15" s="268"/>
      <c r="I15" s="268"/>
      <c r="J15" s="268"/>
      <c r="K15" s="268"/>
      <c r="L15" s="268"/>
      <c r="M15" s="29" t="s">
        <v>31</v>
      </c>
      <c r="N15" s="35"/>
      <c r="O15" s="267" t="str">
        <f>IF('Rekapitulace stavby'!AN14="","",'Rekapitulace stavby'!AN14)</f>
        <v>Vyplň údaj</v>
      </c>
      <c r="P15" s="213"/>
      <c r="Q15" s="35"/>
      <c r="R15" s="36"/>
    </row>
    <row r="16" spans="2:18" s="1" customFormat="1" ht="7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29" t="s">
        <v>35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">
        <v>36</v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">
        <v>37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213" t="s">
        <v>38</v>
      </c>
      <c r="P18" s="213"/>
      <c r="Q18" s="35"/>
      <c r="R18" s="36"/>
    </row>
    <row r="19" spans="2:18" s="1" customFormat="1" ht="7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">
        <v>36</v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">
        <v>37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213" t="s">
        <v>38</v>
      </c>
      <c r="P21" s="213"/>
      <c r="Q21" s="35"/>
      <c r="R21" s="36"/>
    </row>
    <row r="22" spans="2:18" s="1" customFormat="1" ht="7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29" t="s">
        <v>41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7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7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15" t="s">
        <v>114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219">
        <f>N93</f>
        <v>0</v>
      </c>
      <c r="N28" s="219"/>
      <c r="O28" s="219"/>
      <c r="P28" s="219"/>
      <c r="Q28" s="35"/>
      <c r="R28" s="36"/>
    </row>
    <row r="29" spans="2:18" s="1" customFormat="1" ht="7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4" customHeight="1">
      <c r="B30" s="34"/>
      <c r="C30" s="35"/>
      <c r="D30" s="116" t="s">
        <v>44</v>
      </c>
      <c r="E30" s="35"/>
      <c r="F30" s="35"/>
      <c r="G30" s="35"/>
      <c r="H30" s="35"/>
      <c r="I30" s="35"/>
      <c r="J30" s="35"/>
      <c r="K30" s="35"/>
      <c r="L30" s="35"/>
      <c r="M30" s="265">
        <f>ROUND(M27+M28,2)</f>
        <v>0</v>
      </c>
      <c r="N30" s="252"/>
      <c r="O30" s="252"/>
      <c r="P30" s="252"/>
      <c r="Q30" s="35"/>
      <c r="R30" s="36"/>
    </row>
    <row r="31" spans="2:18" s="1" customFormat="1" ht="7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45</v>
      </c>
      <c r="E32" s="41" t="s">
        <v>46</v>
      </c>
      <c r="F32" s="42">
        <v>0.21</v>
      </c>
      <c r="G32" s="117" t="s">
        <v>47</v>
      </c>
      <c r="H32" s="262">
        <f>ROUND((((SUM(BE93:BE100)+SUM(BE118:BE121))+SUM(BE123:BE127))),2)</f>
        <v>0</v>
      </c>
      <c r="I32" s="252"/>
      <c r="J32" s="252"/>
      <c r="K32" s="35"/>
      <c r="L32" s="35"/>
      <c r="M32" s="262">
        <f>ROUND(((ROUND((SUM(BE93:BE100)+SUM(BE118:BE121)),2)*F32)+SUM(BE123:BE127)*F32),2)</f>
        <v>0</v>
      </c>
      <c r="N32" s="252"/>
      <c r="O32" s="252"/>
      <c r="P32" s="252"/>
      <c r="Q32" s="35"/>
      <c r="R32" s="36"/>
    </row>
    <row r="33" spans="2:18" s="1" customFormat="1" ht="14.4" customHeight="1">
      <c r="B33" s="34"/>
      <c r="C33" s="35"/>
      <c r="D33" s="35"/>
      <c r="E33" s="41" t="s">
        <v>48</v>
      </c>
      <c r="F33" s="42">
        <v>0.15</v>
      </c>
      <c r="G33" s="117" t="s">
        <v>47</v>
      </c>
      <c r="H33" s="262">
        <f>ROUND((((SUM(BF93:BF100)+SUM(BF118:BF121))+SUM(BF123:BF127))),2)</f>
        <v>0</v>
      </c>
      <c r="I33" s="252"/>
      <c r="J33" s="252"/>
      <c r="K33" s="35"/>
      <c r="L33" s="35"/>
      <c r="M33" s="262">
        <f>ROUND(((ROUND((SUM(BF93:BF100)+SUM(BF118:BF121)),2)*F33)+SUM(BF123:BF127)*F33),2)</f>
        <v>0</v>
      </c>
      <c r="N33" s="252"/>
      <c r="O33" s="252"/>
      <c r="P33" s="252"/>
      <c r="Q33" s="35"/>
      <c r="R33" s="36"/>
    </row>
    <row r="34" spans="2:18" s="1" customFormat="1" ht="14.4" customHeight="1" hidden="1">
      <c r="B34" s="34"/>
      <c r="C34" s="35"/>
      <c r="D34" s="35"/>
      <c r="E34" s="41" t="s">
        <v>49</v>
      </c>
      <c r="F34" s="42">
        <v>0.21</v>
      </c>
      <c r="G34" s="117" t="s">
        <v>47</v>
      </c>
      <c r="H34" s="262">
        <f>ROUND((((SUM(BG93:BG100)+SUM(BG118:BG121))+SUM(BG123:BG127))),2)</f>
        <v>0</v>
      </c>
      <c r="I34" s="252"/>
      <c r="J34" s="252"/>
      <c r="K34" s="35"/>
      <c r="L34" s="35"/>
      <c r="M34" s="262">
        <v>0</v>
      </c>
      <c r="N34" s="252"/>
      <c r="O34" s="252"/>
      <c r="P34" s="252"/>
      <c r="Q34" s="35"/>
      <c r="R34" s="36"/>
    </row>
    <row r="35" spans="2:18" s="1" customFormat="1" ht="14.4" customHeight="1" hidden="1">
      <c r="B35" s="34"/>
      <c r="C35" s="35"/>
      <c r="D35" s="35"/>
      <c r="E35" s="41" t="s">
        <v>50</v>
      </c>
      <c r="F35" s="42">
        <v>0.15</v>
      </c>
      <c r="G35" s="117" t="s">
        <v>47</v>
      </c>
      <c r="H35" s="262">
        <f>ROUND((((SUM(BH93:BH100)+SUM(BH118:BH121))+SUM(BH123:BH127))),2)</f>
        <v>0</v>
      </c>
      <c r="I35" s="252"/>
      <c r="J35" s="252"/>
      <c r="K35" s="35"/>
      <c r="L35" s="35"/>
      <c r="M35" s="262">
        <v>0</v>
      </c>
      <c r="N35" s="252"/>
      <c r="O35" s="252"/>
      <c r="P35" s="252"/>
      <c r="Q35" s="35"/>
      <c r="R35" s="36"/>
    </row>
    <row r="36" spans="2:18" s="1" customFormat="1" ht="14.4" customHeight="1" hidden="1">
      <c r="B36" s="34"/>
      <c r="C36" s="35"/>
      <c r="D36" s="35"/>
      <c r="E36" s="41" t="s">
        <v>51</v>
      </c>
      <c r="F36" s="42">
        <v>0</v>
      </c>
      <c r="G36" s="117" t="s">
        <v>47</v>
      </c>
      <c r="H36" s="262">
        <f>ROUND((((SUM(BI93:BI100)+SUM(BI118:BI121))+SUM(BI123:BI127))),2)</f>
        <v>0</v>
      </c>
      <c r="I36" s="252"/>
      <c r="J36" s="252"/>
      <c r="K36" s="35"/>
      <c r="L36" s="35"/>
      <c r="M36" s="262">
        <v>0</v>
      </c>
      <c r="N36" s="252"/>
      <c r="O36" s="252"/>
      <c r="P36" s="252"/>
      <c r="Q36" s="35"/>
      <c r="R36" s="36"/>
    </row>
    <row r="37" spans="2:18" s="1" customFormat="1" ht="7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4" customHeight="1">
      <c r="B38" s="34"/>
      <c r="C38" s="113"/>
      <c r="D38" s="118" t="s">
        <v>52</v>
      </c>
      <c r="E38" s="74"/>
      <c r="F38" s="74"/>
      <c r="G38" s="119" t="s">
        <v>53</v>
      </c>
      <c r="H38" s="120" t="s">
        <v>54</v>
      </c>
      <c r="I38" s="74"/>
      <c r="J38" s="74"/>
      <c r="K38" s="74"/>
      <c r="L38" s="263">
        <f>SUM(M30:M36)</f>
        <v>0</v>
      </c>
      <c r="M38" s="263"/>
      <c r="N38" s="263"/>
      <c r="O38" s="263"/>
      <c r="P38" s="264"/>
      <c r="Q38" s="11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2.9">
      <c r="B50" s="34"/>
      <c r="C50" s="35"/>
      <c r="D50" s="49" t="s">
        <v>55</v>
      </c>
      <c r="E50" s="50"/>
      <c r="F50" s="50"/>
      <c r="G50" s="50"/>
      <c r="H50" s="51"/>
      <c r="I50" s="35"/>
      <c r="J50" s="49" t="s">
        <v>56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2.9">
      <c r="B59" s="34"/>
      <c r="C59" s="35"/>
      <c r="D59" s="54" t="s">
        <v>57</v>
      </c>
      <c r="E59" s="55"/>
      <c r="F59" s="55"/>
      <c r="G59" s="56" t="s">
        <v>58</v>
      </c>
      <c r="H59" s="57"/>
      <c r="I59" s="35"/>
      <c r="J59" s="54" t="s">
        <v>57</v>
      </c>
      <c r="K59" s="55"/>
      <c r="L59" s="55"/>
      <c r="M59" s="55"/>
      <c r="N59" s="56" t="s">
        <v>58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2.9">
      <c r="B61" s="34"/>
      <c r="C61" s="35"/>
      <c r="D61" s="49" t="s">
        <v>59</v>
      </c>
      <c r="E61" s="50"/>
      <c r="F61" s="50"/>
      <c r="G61" s="50"/>
      <c r="H61" s="51"/>
      <c r="I61" s="35"/>
      <c r="J61" s="49" t="s">
        <v>60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2.9">
      <c r="B70" s="34"/>
      <c r="C70" s="35"/>
      <c r="D70" s="54" t="s">
        <v>57</v>
      </c>
      <c r="E70" s="55"/>
      <c r="F70" s="55"/>
      <c r="G70" s="56" t="s">
        <v>58</v>
      </c>
      <c r="H70" s="57"/>
      <c r="I70" s="35"/>
      <c r="J70" s="54" t="s">
        <v>57</v>
      </c>
      <c r="K70" s="55"/>
      <c r="L70" s="55"/>
      <c r="M70" s="55"/>
      <c r="N70" s="56" t="s">
        <v>58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7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7" customHeight="1">
      <c r="B76" s="34"/>
      <c r="C76" s="182" t="s">
        <v>1234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6"/>
    </row>
    <row r="77" spans="2:18" s="1" customFormat="1" ht="7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53" t="str">
        <f>F6</f>
        <v>Rekonstrukce plynové kotelny 4. MŠ Blatenská Chomutov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5"/>
      <c r="R78" s="36"/>
    </row>
    <row r="79" spans="2:18" s="1" customFormat="1" ht="37" customHeight="1">
      <c r="B79" s="34"/>
      <c r="C79" s="68" t="s">
        <v>112</v>
      </c>
      <c r="D79" s="35"/>
      <c r="E79" s="35"/>
      <c r="F79" s="184" t="str">
        <f>F7</f>
        <v>D.1.4.3 - Měření a regulace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5"/>
      <c r="R79" s="36"/>
    </row>
    <row r="80" spans="2:18" s="1" customFormat="1" ht="7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23</v>
      </c>
      <c r="D81" s="35"/>
      <c r="E81" s="35"/>
      <c r="F81" s="27" t="str">
        <f>F9</f>
        <v>Chomutov</v>
      </c>
      <c r="G81" s="35"/>
      <c r="H81" s="35"/>
      <c r="I81" s="35"/>
      <c r="J81" s="35"/>
      <c r="K81" s="29" t="s">
        <v>25</v>
      </c>
      <c r="L81" s="35"/>
      <c r="M81" s="255" t="str">
        <f>IF(O9="","",O9)</f>
        <v>13. 5. 2021</v>
      </c>
      <c r="N81" s="255"/>
      <c r="O81" s="255"/>
      <c r="P81" s="255"/>
      <c r="Q81" s="35"/>
      <c r="R81" s="36"/>
    </row>
    <row r="82" spans="2:18" s="1" customFormat="1" ht="7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">
      <c r="B83" s="34"/>
      <c r="C83" s="29" t="s">
        <v>27</v>
      </c>
      <c r="D83" s="35"/>
      <c r="E83" s="35"/>
      <c r="F83" s="27" t="str">
        <f>E12</f>
        <v>Statutární město Chomutov, Zborovská 4602</v>
      </c>
      <c r="G83" s="35"/>
      <c r="H83" s="35"/>
      <c r="I83" s="35"/>
      <c r="J83" s="35"/>
      <c r="K83" s="29" t="s">
        <v>35</v>
      </c>
      <c r="L83" s="35"/>
      <c r="M83" s="213" t="str">
        <f>E18</f>
        <v>Ing. Václav Remuta</v>
      </c>
      <c r="N83" s="213"/>
      <c r="O83" s="213"/>
      <c r="P83" s="213"/>
      <c r="Q83" s="213"/>
      <c r="R83" s="36"/>
    </row>
    <row r="84" spans="2:18" s="1" customFormat="1" ht="14.4" customHeight="1">
      <c r="B84" s="34"/>
      <c r="C84" s="29" t="s">
        <v>33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3" t="str">
        <f>E21</f>
        <v>Ing. Václav Remuta</v>
      </c>
      <c r="N84" s="213"/>
      <c r="O84" s="213"/>
      <c r="P84" s="213"/>
      <c r="Q84" s="213"/>
      <c r="R84" s="36"/>
    </row>
    <row r="85" spans="2:18" s="1" customFormat="1" ht="10.3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60" t="s">
        <v>115</v>
      </c>
      <c r="D86" s="261"/>
      <c r="E86" s="261"/>
      <c r="F86" s="261"/>
      <c r="G86" s="261"/>
      <c r="H86" s="113"/>
      <c r="I86" s="113"/>
      <c r="J86" s="113"/>
      <c r="K86" s="113"/>
      <c r="L86" s="113"/>
      <c r="M86" s="113"/>
      <c r="N86" s="260" t="s">
        <v>116</v>
      </c>
      <c r="O86" s="261"/>
      <c r="P86" s="261"/>
      <c r="Q86" s="261"/>
      <c r="R86" s="36"/>
    </row>
    <row r="87" spans="2:18" s="1" customFormat="1" ht="10.3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1">
        <f>N118</f>
        <v>0</v>
      </c>
      <c r="O88" s="256"/>
      <c r="P88" s="256"/>
      <c r="Q88" s="256"/>
      <c r="R88" s="36"/>
      <c r="AU88" s="17" t="s">
        <v>118</v>
      </c>
    </row>
    <row r="89" spans="2:18" s="6" customFormat="1" ht="25" customHeight="1">
      <c r="B89" s="122"/>
      <c r="C89" s="123"/>
      <c r="D89" s="124" t="s">
        <v>122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29">
        <f>N119</f>
        <v>0</v>
      </c>
      <c r="O89" s="258"/>
      <c r="P89" s="258"/>
      <c r="Q89" s="258"/>
      <c r="R89" s="125"/>
    </row>
    <row r="90" spans="2:18" s="7" customFormat="1" ht="19.95" customHeight="1">
      <c r="B90" s="126"/>
      <c r="C90" s="127"/>
      <c r="D90" s="101" t="s">
        <v>1229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1">
        <f>N120</f>
        <v>0</v>
      </c>
      <c r="O90" s="259"/>
      <c r="P90" s="259"/>
      <c r="Q90" s="259"/>
      <c r="R90" s="128"/>
    </row>
    <row r="91" spans="2:18" s="6" customFormat="1" ht="21.75" customHeight="1">
      <c r="B91" s="122"/>
      <c r="C91" s="123"/>
      <c r="D91" s="124" t="s">
        <v>127</v>
      </c>
      <c r="E91" s="123"/>
      <c r="F91" s="123"/>
      <c r="G91" s="123"/>
      <c r="H91" s="123"/>
      <c r="I91" s="123"/>
      <c r="J91" s="123"/>
      <c r="K91" s="123"/>
      <c r="L91" s="123"/>
      <c r="M91" s="123"/>
      <c r="N91" s="228">
        <f>N122</f>
        <v>0</v>
      </c>
      <c r="O91" s="258"/>
      <c r="P91" s="258"/>
      <c r="Q91" s="258"/>
      <c r="R91" s="125"/>
    </row>
    <row r="92" spans="2:18" s="1" customFormat="1" ht="21.7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21" s="1" customFormat="1" ht="29.25" customHeight="1">
      <c r="B93" s="34"/>
      <c r="C93" s="121" t="s">
        <v>128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56">
        <f>ROUND(N94+N95+N96+N97+N98+N99,2)</f>
        <v>0</v>
      </c>
      <c r="O93" s="257"/>
      <c r="P93" s="257"/>
      <c r="Q93" s="257"/>
      <c r="R93" s="36"/>
      <c r="T93" s="129"/>
      <c r="U93" s="130" t="s">
        <v>45</v>
      </c>
    </row>
    <row r="94" spans="2:65" s="1" customFormat="1" ht="18" customHeight="1">
      <c r="B94" s="131"/>
      <c r="C94" s="132"/>
      <c r="D94" s="196" t="s">
        <v>129</v>
      </c>
      <c r="E94" s="250"/>
      <c r="F94" s="250"/>
      <c r="G94" s="250"/>
      <c r="H94" s="250"/>
      <c r="I94" s="132"/>
      <c r="J94" s="132"/>
      <c r="K94" s="132"/>
      <c r="L94" s="132"/>
      <c r="M94" s="132"/>
      <c r="N94" s="180">
        <f>ROUND(N88*T94,2)</f>
        <v>0</v>
      </c>
      <c r="O94" s="251"/>
      <c r="P94" s="251"/>
      <c r="Q94" s="251"/>
      <c r="R94" s="134"/>
      <c r="S94" s="132"/>
      <c r="T94" s="135"/>
      <c r="U94" s="136" t="s">
        <v>46</v>
      </c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8" t="s">
        <v>130</v>
      </c>
      <c r="AZ94" s="137"/>
      <c r="BA94" s="137"/>
      <c r="BB94" s="137"/>
      <c r="BC94" s="137"/>
      <c r="BD94" s="137"/>
      <c r="BE94" s="139">
        <f aca="true" t="shared" si="0" ref="BE94:BE99">IF(U94="základní",N94,0)</f>
        <v>0</v>
      </c>
      <c r="BF94" s="139">
        <f aca="true" t="shared" si="1" ref="BF94:BF99">IF(U94="snížená",N94,0)</f>
        <v>0</v>
      </c>
      <c r="BG94" s="139">
        <f aca="true" t="shared" si="2" ref="BG94:BG99">IF(U94="zákl. přenesená",N94,0)</f>
        <v>0</v>
      </c>
      <c r="BH94" s="139">
        <f aca="true" t="shared" si="3" ref="BH94:BH99">IF(U94="sníž. přenesená",N94,0)</f>
        <v>0</v>
      </c>
      <c r="BI94" s="139">
        <f aca="true" t="shared" si="4" ref="BI94:BI99">IF(U94="nulová",N94,0)</f>
        <v>0</v>
      </c>
      <c r="BJ94" s="138" t="s">
        <v>89</v>
      </c>
      <c r="BK94" s="137"/>
      <c r="BL94" s="137"/>
      <c r="BM94" s="137"/>
    </row>
    <row r="95" spans="2:65" s="1" customFormat="1" ht="18" customHeight="1">
      <c r="B95" s="131"/>
      <c r="C95" s="132"/>
      <c r="D95" s="196" t="s">
        <v>131</v>
      </c>
      <c r="E95" s="250"/>
      <c r="F95" s="250"/>
      <c r="G95" s="250"/>
      <c r="H95" s="250"/>
      <c r="I95" s="132"/>
      <c r="J95" s="132"/>
      <c r="K95" s="132"/>
      <c r="L95" s="132"/>
      <c r="M95" s="132"/>
      <c r="N95" s="180">
        <f>ROUND(N88*T95,2)</f>
        <v>0</v>
      </c>
      <c r="O95" s="251"/>
      <c r="P95" s="251"/>
      <c r="Q95" s="251"/>
      <c r="R95" s="134"/>
      <c r="S95" s="132"/>
      <c r="T95" s="135"/>
      <c r="U95" s="136" t="s">
        <v>46</v>
      </c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8" t="s">
        <v>130</v>
      </c>
      <c r="AZ95" s="137"/>
      <c r="BA95" s="137"/>
      <c r="BB95" s="137"/>
      <c r="BC95" s="137"/>
      <c r="BD95" s="137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89</v>
      </c>
      <c r="BK95" s="137"/>
      <c r="BL95" s="137"/>
      <c r="BM95" s="137"/>
    </row>
    <row r="96" spans="2:65" s="1" customFormat="1" ht="18" customHeight="1">
      <c r="B96" s="131"/>
      <c r="C96" s="132"/>
      <c r="D96" s="196" t="s">
        <v>132</v>
      </c>
      <c r="E96" s="250"/>
      <c r="F96" s="250"/>
      <c r="G96" s="250"/>
      <c r="H96" s="250"/>
      <c r="I96" s="132"/>
      <c r="J96" s="132"/>
      <c r="K96" s="132"/>
      <c r="L96" s="132"/>
      <c r="M96" s="132"/>
      <c r="N96" s="180">
        <f>ROUND(N88*T96,2)</f>
        <v>0</v>
      </c>
      <c r="O96" s="251"/>
      <c r="P96" s="251"/>
      <c r="Q96" s="251"/>
      <c r="R96" s="134"/>
      <c r="S96" s="132"/>
      <c r="T96" s="135"/>
      <c r="U96" s="136" t="s">
        <v>46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130</v>
      </c>
      <c r="AZ96" s="137"/>
      <c r="BA96" s="137"/>
      <c r="BB96" s="137"/>
      <c r="BC96" s="137"/>
      <c r="BD96" s="137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89</v>
      </c>
      <c r="BK96" s="137"/>
      <c r="BL96" s="137"/>
      <c r="BM96" s="137"/>
    </row>
    <row r="97" spans="2:65" s="1" customFormat="1" ht="18" customHeight="1">
      <c r="B97" s="131"/>
      <c r="C97" s="132"/>
      <c r="D97" s="196" t="s">
        <v>133</v>
      </c>
      <c r="E97" s="250"/>
      <c r="F97" s="250"/>
      <c r="G97" s="250"/>
      <c r="H97" s="250"/>
      <c r="I97" s="132"/>
      <c r="J97" s="132"/>
      <c r="K97" s="132"/>
      <c r="L97" s="132"/>
      <c r="M97" s="132"/>
      <c r="N97" s="180">
        <f>ROUND(N88*T97,2)</f>
        <v>0</v>
      </c>
      <c r="O97" s="251"/>
      <c r="P97" s="251"/>
      <c r="Q97" s="251"/>
      <c r="R97" s="134"/>
      <c r="S97" s="132"/>
      <c r="T97" s="135"/>
      <c r="U97" s="136" t="s">
        <v>46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130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89</v>
      </c>
      <c r="BK97" s="137"/>
      <c r="BL97" s="137"/>
      <c r="BM97" s="137"/>
    </row>
    <row r="98" spans="2:65" s="1" customFormat="1" ht="18" customHeight="1">
      <c r="B98" s="131"/>
      <c r="C98" s="132"/>
      <c r="D98" s="196" t="s">
        <v>134</v>
      </c>
      <c r="E98" s="250"/>
      <c r="F98" s="250"/>
      <c r="G98" s="250"/>
      <c r="H98" s="250"/>
      <c r="I98" s="132"/>
      <c r="J98" s="132"/>
      <c r="K98" s="132"/>
      <c r="L98" s="132"/>
      <c r="M98" s="132"/>
      <c r="N98" s="180">
        <f>ROUND(N88*T98,2)</f>
        <v>0</v>
      </c>
      <c r="O98" s="251"/>
      <c r="P98" s="251"/>
      <c r="Q98" s="251"/>
      <c r="R98" s="134"/>
      <c r="S98" s="132"/>
      <c r="T98" s="135"/>
      <c r="U98" s="136" t="s">
        <v>46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130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89</v>
      </c>
      <c r="BK98" s="137"/>
      <c r="BL98" s="137"/>
      <c r="BM98" s="137"/>
    </row>
    <row r="99" spans="2:65" s="1" customFormat="1" ht="18" customHeight="1">
      <c r="B99" s="131"/>
      <c r="C99" s="132"/>
      <c r="D99" s="133" t="s">
        <v>135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80">
        <f>ROUND(N88*T99,2)</f>
        <v>0</v>
      </c>
      <c r="O99" s="251"/>
      <c r="P99" s="251"/>
      <c r="Q99" s="251"/>
      <c r="R99" s="134"/>
      <c r="S99" s="132"/>
      <c r="T99" s="140"/>
      <c r="U99" s="141" t="s">
        <v>46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136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89</v>
      </c>
      <c r="BK99" s="137"/>
      <c r="BL99" s="137"/>
      <c r="BM99" s="137"/>
    </row>
    <row r="100" spans="2:18" s="1" customFormat="1" ht="13.5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18" s="1" customFormat="1" ht="29.25" customHeight="1">
      <c r="B101" s="34"/>
      <c r="C101" s="112" t="s">
        <v>105</v>
      </c>
      <c r="D101" s="113"/>
      <c r="E101" s="113"/>
      <c r="F101" s="113"/>
      <c r="G101" s="113"/>
      <c r="H101" s="113"/>
      <c r="I101" s="113"/>
      <c r="J101" s="113"/>
      <c r="K101" s="113"/>
      <c r="L101" s="177">
        <f>ROUND(SUM(N88+N93),2)</f>
        <v>0</v>
      </c>
      <c r="M101" s="177"/>
      <c r="N101" s="177"/>
      <c r="O101" s="177"/>
      <c r="P101" s="177"/>
      <c r="Q101" s="177"/>
      <c r="R101" s="36"/>
    </row>
    <row r="102" spans="2:18" s="1" customFormat="1" ht="7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6" spans="2:18" s="1" customFormat="1" ht="7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07" spans="2:18" s="1" customFormat="1" ht="37" customHeight="1">
      <c r="B107" s="34"/>
      <c r="C107" s="182" t="s">
        <v>1235</v>
      </c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36"/>
    </row>
    <row r="108" spans="2:18" s="1" customFormat="1" ht="7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30" customHeight="1">
      <c r="B109" s="34"/>
      <c r="C109" s="29" t="s">
        <v>19</v>
      </c>
      <c r="D109" s="35"/>
      <c r="E109" s="35"/>
      <c r="F109" s="253" t="str">
        <f>F6</f>
        <v>Rekonstrukce plynové kotelny 4. MŠ Blatenská Chomutov</v>
      </c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35"/>
      <c r="R109" s="36"/>
    </row>
    <row r="110" spans="2:18" s="1" customFormat="1" ht="37" customHeight="1">
      <c r="B110" s="34"/>
      <c r="C110" s="68" t="s">
        <v>112</v>
      </c>
      <c r="D110" s="35"/>
      <c r="E110" s="35"/>
      <c r="F110" s="184" t="str">
        <f>F7</f>
        <v>D.1.4.3 - Měření a regulace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35"/>
      <c r="R110" s="36"/>
    </row>
    <row r="111" spans="2:18" s="1" customFormat="1" ht="7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18" customHeight="1">
      <c r="B112" s="34"/>
      <c r="C112" s="29" t="s">
        <v>23</v>
      </c>
      <c r="D112" s="35"/>
      <c r="E112" s="35"/>
      <c r="F112" s="27" t="str">
        <f>F9</f>
        <v>Chomutov</v>
      </c>
      <c r="G112" s="35"/>
      <c r="H112" s="35"/>
      <c r="I112" s="35"/>
      <c r="J112" s="35"/>
      <c r="K112" s="29" t="s">
        <v>25</v>
      </c>
      <c r="L112" s="35"/>
      <c r="M112" s="255" t="str">
        <f>IF(O9="","",O9)</f>
        <v>13. 5. 2021</v>
      </c>
      <c r="N112" s="255"/>
      <c r="O112" s="255"/>
      <c r="P112" s="255"/>
      <c r="Q112" s="35"/>
      <c r="R112" s="36"/>
    </row>
    <row r="113" spans="2:18" s="1" customFormat="1" ht="7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12">
      <c r="B114" s="34"/>
      <c r="C114" s="29" t="s">
        <v>27</v>
      </c>
      <c r="D114" s="35"/>
      <c r="E114" s="35"/>
      <c r="F114" s="27" t="str">
        <f>E12</f>
        <v>Statutární město Chomutov, Zborovská 4602</v>
      </c>
      <c r="G114" s="35"/>
      <c r="H114" s="35"/>
      <c r="I114" s="35"/>
      <c r="J114" s="35"/>
      <c r="K114" s="29" t="s">
        <v>35</v>
      </c>
      <c r="L114" s="35"/>
      <c r="M114" s="213" t="str">
        <f>E18</f>
        <v>Ing. Václav Remuta</v>
      </c>
      <c r="N114" s="213"/>
      <c r="O114" s="213"/>
      <c r="P114" s="213"/>
      <c r="Q114" s="213"/>
      <c r="R114" s="36"/>
    </row>
    <row r="115" spans="2:18" s="1" customFormat="1" ht="14.4" customHeight="1">
      <c r="B115" s="34"/>
      <c r="C115" s="29" t="s">
        <v>33</v>
      </c>
      <c r="D115" s="35"/>
      <c r="E115" s="35"/>
      <c r="F115" s="27" t="str">
        <f>IF(E15="","",E15)</f>
        <v>Vyplň údaj</v>
      </c>
      <c r="G115" s="35"/>
      <c r="H115" s="35"/>
      <c r="I115" s="35"/>
      <c r="J115" s="35"/>
      <c r="K115" s="29" t="s">
        <v>40</v>
      </c>
      <c r="L115" s="35"/>
      <c r="M115" s="213" t="str">
        <f>E21</f>
        <v>Ing. Václav Remuta</v>
      </c>
      <c r="N115" s="213"/>
      <c r="O115" s="213"/>
      <c r="P115" s="213"/>
      <c r="Q115" s="213"/>
      <c r="R115" s="36"/>
    </row>
    <row r="116" spans="2:18" s="1" customFormat="1" ht="10.3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27" s="8" customFormat="1" ht="29.25" customHeight="1">
      <c r="B117" s="142"/>
      <c r="C117" s="143" t="s">
        <v>137</v>
      </c>
      <c r="D117" s="144" t="s">
        <v>138</v>
      </c>
      <c r="E117" s="144" t="s">
        <v>63</v>
      </c>
      <c r="F117" s="247" t="s">
        <v>139</v>
      </c>
      <c r="G117" s="247"/>
      <c r="H117" s="247"/>
      <c r="I117" s="247"/>
      <c r="J117" s="144" t="s">
        <v>140</v>
      </c>
      <c r="K117" s="144" t="s">
        <v>141</v>
      </c>
      <c r="L117" s="248" t="s">
        <v>142</v>
      </c>
      <c r="M117" s="248"/>
      <c r="N117" s="247" t="s">
        <v>116</v>
      </c>
      <c r="O117" s="247"/>
      <c r="P117" s="247"/>
      <c r="Q117" s="249"/>
      <c r="R117" s="145"/>
      <c r="T117" s="75" t="s">
        <v>143</v>
      </c>
      <c r="U117" s="76" t="s">
        <v>45</v>
      </c>
      <c r="V117" s="76" t="s">
        <v>144</v>
      </c>
      <c r="W117" s="76" t="s">
        <v>145</v>
      </c>
      <c r="X117" s="76" t="s">
        <v>146</v>
      </c>
      <c r="Y117" s="76" t="s">
        <v>147</v>
      </c>
      <c r="Z117" s="76" t="s">
        <v>148</v>
      </c>
      <c r="AA117" s="77" t="s">
        <v>149</v>
      </c>
    </row>
    <row r="118" spans="2:63" s="1" customFormat="1" ht="29.25" customHeight="1">
      <c r="B118" s="34"/>
      <c r="C118" s="79" t="s">
        <v>114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26">
        <f>BK118</f>
        <v>0</v>
      </c>
      <c r="O118" s="227"/>
      <c r="P118" s="227"/>
      <c r="Q118" s="227"/>
      <c r="R118" s="36"/>
      <c r="T118" s="78"/>
      <c r="U118" s="50"/>
      <c r="V118" s="50"/>
      <c r="W118" s="146">
        <f>W119+W122</f>
        <v>0</v>
      </c>
      <c r="X118" s="50"/>
      <c r="Y118" s="146">
        <f>Y119+Y122</f>
        <v>0</v>
      </c>
      <c r="Z118" s="50"/>
      <c r="AA118" s="147">
        <f>AA119+AA122</f>
        <v>0</v>
      </c>
      <c r="AT118" s="17" t="s">
        <v>80</v>
      </c>
      <c r="AU118" s="17" t="s">
        <v>118</v>
      </c>
      <c r="BK118" s="148">
        <f>BK119+BK122</f>
        <v>0</v>
      </c>
    </row>
    <row r="119" spans="2:63" s="9" customFormat="1" ht="37.4" customHeight="1">
      <c r="B119" s="149"/>
      <c r="C119" s="150"/>
      <c r="D119" s="151" t="s">
        <v>122</v>
      </c>
      <c r="E119" s="151"/>
      <c r="F119" s="151"/>
      <c r="G119" s="151"/>
      <c r="H119" s="151"/>
      <c r="I119" s="151"/>
      <c r="J119" s="151"/>
      <c r="K119" s="151"/>
      <c r="L119" s="151"/>
      <c r="M119" s="151"/>
      <c r="N119" s="228">
        <f>BK119</f>
        <v>0</v>
      </c>
      <c r="O119" s="229"/>
      <c r="P119" s="229"/>
      <c r="Q119" s="229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160</v>
      </c>
      <c r="AT119" s="157" t="s">
        <v>80</v>
      </c>
      <c r="AU119" s="157" t="s">
        <v>81</v>
      </c>
      <c r="AY119" s="156" t="s">
        <v>150</v>
      </c>
      <c r="BK119" s="158">
        <f>BK120</f>
        <v>0</v>
      </c>
    </row>
    <row r="120" spans="2:63" s="9" customFormat="1" ht="19.95" customHeight="1">
      <c r="B120" s="149"/>
      <c r="C120" s="150"/>
      <c r="D120" s="159" t="s">
        <v>1229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230">
        <f>BK120</f>
        <v>0</v>
      </c>
      <c r="O120" s="231"/>
      <c r="P120" s="231"/>
      <c r="Q120" s="231"/>
      <c r="R120" s="152"/>
      <c r="T120" s="153"/>
      <c r="U120" s="150"/>
      <c r="V120" s="150"/>
      <c r="W120" s="154">
        <f>W121</f>
        <v>0</v>
      </c>
      <c r="X120" s="150"/>
      <c r="Y120" s="154">
        <f>Y121</f>
        <v>0</v>
      </c>
      <c r="Z120" s="150"/>
      <c r="AA120" s="155">
        <f>AA121</f>
        <v>0</v>
      </c>
      <c r="AR120" s="156" t="s">
        <v>160</v>
      </c>
      <c r="AT120" s="157" t="s">
        <v>80</v>
      </c>
      <c r="AU120" s="157" t="s">
        <v>89</v>
      </c>
      <c r="AY120" s="156" t="s">
        <v>150</v>
      </c>
      <c r="BK120" s="158">
        <f>BK121</f>
        <v>0</v>
      </c>
    </row>
    <row r="121" spans="2:65" s="1" customFormat="1" ht="31.5" customHeight="1">
      <c r="B121" s="131"/>
      <c r="C121" s="160" t="s">
        <v>89</v>
      </c>
      <c r="D121" s="160" t="s">
        <v>151</v>
      </c>
      <c r="E121" s="161" t="s">
        <v>1230</v>
      </c>
      <c r="F121" s="242" t="s">
        <v>1231</v>
      </c>
      <c r="G121" s="242"/>
      <c r="H121" s="242"/>
      <c r="I121" s="242"/>
      <c r="J121" s="162" t="s">
        <v>326</v>
      </c>
      <c r="K121" s="163">
        <v>1</v>
      </c>
      <c r="L121" s="224">
        <v>0</v>
      </c>
      <c r="M121" s="224"/>
      <c r="N121" s="243">
        <f>ROUND(L121*K121,2)</f>
        <v>0</v>
      </c>
      <c r="O121" s="243"/>
      <c r="P121" s="243"/>
      <c r="Q121" s="243"/>
      <c r="R121" s="134"/>
      <c r="T121" s="164" t="s">
        <v>5</v>
      </c>
      <c r="U121" s="43" t="s">
        <v>46</v>
      </c>
      <c r="V121" s="35"/>
      <c r="W121" s="165">
        <f>V121*K121</f>
        <v>0</v>
      </c>
      <c r="X121" s="165">
        <v>0</v>
      </c>
      <c r="Y121" s="165">
        <f>X121*K121</f>
        <v>0</v>
      </c>
      <c r="Z121" s="165">
        <v>0</v>
      </c>
      <c r="AA121" s="166">
        <f>Z121*K121</f>
        <v>0</v>
      </c>
      <c r="AR121" s="17" t="s">
        <v>302</v>
      </c>
      <c r="AT121" s="17" t="s">
        <v>151</v>
      </c>
      <c r="AU121" s="17" t="s">
        <v>111</v>
      </c>
      <c r="AY121" s="17" t="s">
        <v>150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7" t="s">
        <v>89</v>
      </c>
      <c r="BK121" s="105">
        <f>ROUND(L121*K121,2)</f>
        <v>0</v>
      </c>
      <c r="BL121" s="17" t="s">
        <v>302</v>
      </c>
      <c r="BM121" s="17" t="s">
        <v>1232</v>
      </c>
    </row>
    <row r="122" spans="2:63" s="1" customFormat="1" ht="49.95" customHeight="1">
      <c r="B122" s="34"/>
      <c r="C122" s="35"/>
      <c r="D122" s="151" t="s">
        <v>365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236">
        <f aca="true" t="shared" si="5" ref="N122:N127">BK122</f>
        <v>0</v>
      </c>
      <c r="O122" s="237"/>
      <c r="P122" s="237"/>
      <c r="Q122" s="237"/>
      <c r="R122" s="36"/>
      <c r="T122" s="171"/>
      <c r="U122" s="35"/>
      <c r="V122" s="35"/>
      <c r="W122" s="35"/>
      <c r="X122" s="35"/>
      <c r="Y122" s="35"/>
      <c r="Z122" s="35"/>
      <c r="AA122" s="73"/>
      <c r="AT122" s="17" t="s">
        <v>80</v>
      </c>
      <c r="AU122" s="17" t="s">
        <v>81</v>
      </c>
      <c r="AY122" s="17" t="s">
        <v>366</v>
      </c>
      <c r="BK122" s="105">
        <f>SUM(BK123:BK127)</f>
        <v>0</v>
      </c>
    </row>
    <row r="123" spans="2:63" s="1" customFormat="1" ht="22.3" customHeight="1">
      <c r="B123" s="34"/>
      <c r="C123" s="172" t="s">
        <v>5</v>
      </c>
      <c r="D123" s="172" t="s">
        <v>151</v>
      </c>
      <c r="E123" s="173" t="s">
        <v>5</v>
      </c>
      <c r="F123" s="223" t="s">
        <v>5</v>
      </c>
      <c r="G123" s="223"/>
      <c r="H123" s="223"/>
      <c r="I123" s="223"/>
      <c r="J123" s="174" t="s">
        <v>5</v>
      </c>
      <c r="K123" s="175"/>
      <c r="L123" s="224"/>
      <c r="M123" s="225"/>
      <c r="N123" s="225">
        <f t="shared" si="5"/>
        <v>0</v>
      </c>
      <c r="O123" s="225"/>
      <c r="P123" s="225"/>
      <c r="Q123" s="225"/>
      <c r="R123" s="36"/>
      <c r="T123" s="164" t="s">
        <v>5</v>
      </c>
      <c r="U123" s="176" t="s">
        <v>46</v>
      </c>
      <c r="V123" s="35"/>
      <c r="W123" s="35"/>
      <c r="X123" s="35"/>
      <c r="Y123" s="35"/>
      <c r="Z123" s="35"/>
      <c r="AA123" s="73"/>
      <c r="AT123" s="17" t="s">
        <v>366</v>
      </c>
      <c r="AU123" s="17" t="s">
        <v>89</v>
      </c>
      <c r="AY123" s="17" t="s">
        <v>366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7" t="s">
        <v>89</v>
      </c>
      <c r="BK123" s="105">
        <f>L123*K123</f>
        <v>0</v>
      </c>
    </row>
    <row r="124" spans="2:63" s="1" customFormat="1" ht="22.3" customHeight="1">
      <c r="B124" s="34"/>
      <c r="C124" s="172" t="s">
        <v>5</v>
      </c>
      <c r="D124" s="172" t="s">
        <v>151</v>
      </c>
      <c r="E124" s="173" t="s">
        <v>5</v>
      </c>
      <c r="F124" s="223" t="s">
        <v>5</v>
      </c>
      <c r="G124" s="223"/>
      <c r="H124" s="223"/>
      <c r="I124" s="223"/>
      <c r="J124" s="174" t="s">
        <v>5</v>
      </c>
      <c r="K124" s="175"/>
      <c r="L124" s="224"/>
      <c r="M124" s="225"/>
      <c r="N124" s="225">
        <f t="shared" si="5"/>
        <v>0</v>
      </c>
      <c r="O124" s="225"/>
      <c r="P124" s="225"/>
      <c r="Q124" s="225"/>
      <c r="R124" s="36"/>
      <c r="T124" s="164" t="s">
        <v>5</v>
      </c>
      <c r="U124" s="176" t="s">
        <v>46</v>
      </c>
      <c r="V124" s="35"/>
      <c r="W124" s="35"/>
      <c r="X124" s="35"/>
      <c r="Y124" s="35"/>
      <c r="Z124" s="35"/>
      <c r="AA124" s="73"/>
      <c r="AT124" s="17" t="s">
        <v>366</v>
      </c>
      <c r="AU124" s="17" t="s">
        <v>89</v>
      </c>
      <c r="AY124" s="17" t="s">
        <v>366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7" t="s">
        <v>89</v>
      </c>
      <c r="BK124" s="105">
        <f>L124*K124</f>
        <v>0</v>
      </c>
    </row>
    <row r="125" spans="2:63" s="1" customFormat="1" ht="22.3" customHeight="1">
      <c r="B125" s="34"/>
      <c r="C125" s="172" t="s">
        <v>5</v>
      </c>
      <c r="D125" s="172" t="s">
        <v>151</v>
      </c>
      <c r="E125" s="173" t="s">
        <v>5</v>
      </c>
      <c r="F125" s="223" t="s">
        <v>5</v>
      </c>
      <c r="G125" s="223"/>
      <c r="H125" s="223"/>
      <c r="I125" s="223"/>
      <c r="J125" s="174" t="s">
        <v>5</v>
      </c>
      <c r="K125" s="175"/>
      <c r="L125" s="224"/>
      <c r="M125" s="225"/>
      <c r="N125" s="225">
        <f t="shared" si="5"/>
        <v>0</v>
      </c>
      <c r="O125" s="225"/>
      <c r="P125" s="225"/>
      <c r="Q125" s="225"/>
      <c r="R125" s="36"/>
      <c r="T125" s="164" t="s">
        <v>5</v>
      </c>
      <c r="U125" s="176" t="s">
        <v>46</v>
      </c>
      <c r="V125" s="35"/>
      <c r="W125" s="35"/>
      <c r="X125" s="35"/>
      <c r="Y125" s="35"/>
      <c r="Z125" s="35"/>
      <c r="AA125" s="73"/>
      <c r="AT125" s="17" t="s">
        <v>366</v>
      </c>
      <c r="AU125" s="17" t="s">
        <v>89</v>
      </c>
      <c r="AY125" s="17" t="s">
        <v>366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7" t="s">
        <v>89</v>
      </c>
      <c r="BK125" s="105">
        <f>L125*K125</f>
        <v>0</v>
      </c>
    </row>
    <row r="126" spans="2:63" s="1" customFormat="1" ht="22.3" customHeight="1">
      <c r="B126" s="34"/>
      <c r="C126" s="172" t="s">
        <v>5</v>
      </c>
      <c r="D126" s="172" t="s">
        <v>151</v>
      </c>
      <c r="E126" s="173" t="s">
        <v>5</v>
      </c>
      <c r="F126" s="223" t="s">
        <v>5</v>
      </c>
      <c r="G126" s="223"/>
      <c r="H126" s="223"/>
      <c r="I126" s="223"/>
      <c r="J126" s="174" t="s">
        <v>5</v>
      </c>
      <c r="K126" s="175"/>
      <c r="L126" s="224"/>
      <c r="M126" s="225"/>
      <c r="N126" s="225">
        <f t="shared" si="5"/>
        <v>0</v>
      </c>
      <c r="O126" s="225"/>
      <c r="P126" s="225"/>
      <c r="Q126" s="225"/>
      <c r="R126" s="36"/>
      <c r="T126" s="164" t="s">
        <v>5</v>
      </c>
      <c r="U126" s="176" t="s">
        <v>46</v>
      </c>
      <c r="V126" s="35"/>
      <c r="W126" s="35"/>
      <c r="X126" s="35"/>
      <c r="Y126" s="35"/>
      <c r="Z126" s="35"/>
      <c r="AA126" s="73"/>
      <c r="AT126" s="17" t="s">
        <v>366</v>
      </c>
      <c r="AU126" s="17" t="s">
        <v>89</v>
      </c>
      <c r="AY126" s="17" t="s">
        <v>366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7" t="s">
        <v>89</v>
      </c>
      <c r="BK126" s="105">
        <f>L126*K126</f>
        <v>0</v>
      </c>
    </row>
    <row r="127" spans="2:63" s="1" customFormat="1" ht="22.3" customHeight="1">
      <c r="B127" s="34"/>
      <c r="C127" s="172" t="s">
        <v>5</v>
      </c>
      <c r="D127" s="172" t="s">
        <v>151</v>
      </c>
      <c r="E127" s="173" t="s">
        <v>5</v>
      </c>
      <c r="F127" s="223" t="s">
        <v>5</v>
      </c>
      <c r="G127" s="223"/>
      <c r="H127" s="223"/>
      <c r="I127" s="223"/>
      <c r="J127" s="174" t="s">
        <v>5</v>
      </c>
      <c r="K127" s="175"/>
      <c r="L127" s="224"/>
      <c r="M127" s="225"/>
      <c r="N127" s="225">
        <f t="shared" si="5"/>
        <v>0</v>
      </c>
      <c r="O127" s="225"/>
      <c r="P127" s="225"/>
      <c r="Q127" s="225"/>
      <c r="R127" s="36"/>
      <c r="T127" s="164" t="s">
        <v>5</v>
      </c>
      <c r="U127" s="176" t="s">
        <v>46</v>
      </c>
      <c r="V127" s="55"/>
      <c r="W127" s="55"/>
      <c r="X127" s="55"/>
      <c r="Y127" s="55"/>
      <c r="Z127" s="55"/>
      <c r="AA127" s="57"/>
      <c r="AT127" s="17" t="s">
        <v>366</v>
      </c>
      <c r="AU127" s="17" t="s">
        <v>89</v>
      </c>
      <c r="AY127" s="17" t="s">
        <v>366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7" t="s">
        <v>89</v>
      </c>
      <c r="BK127" s="105">
        <f>L127*K127</f>
        <v>0</v>
      </c>
    </row>
    <row r="128" spans="2:18" s="1" customFormat="1" ht="7" customHeight="1"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</row>
  </sheetData>
  <mergeCells count="8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4:Q94"/>
    <mergeCell ref="D95:H95"/>
    <mergeCell ref="N95:Q95"/>
    <mergeCell ref="D96:H96"/>
    <mergeCell ref="N96:Q96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H1:K1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S2:AC2"/>
    <mergeCell ref="N118:Q118"/>
    <mergeCell ref="N119:Q119"/>
    <mergeCell ref="N120:Q120"/>
    <mergeCell ref="N122:Q122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</mergeCells>
  <dataValidations count="2">
    <dataValidation type="list" allowBlank="1" showInputMessage="1" showErrorMessage="1" error="Povoleny jsou hodnoty K, M." sqref="D123:D128">
      <formula1>"K, M"</formula1>
    </dataValidation>
    <dataValidation type="list" allowBlank="1" showInputMessage="1" showErrorMessage="1" error="Povoleny jsou hodnoty základní, snížená, zákl. přenesená, sníž. přenesená, nulová." sqref="U123:U12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Doma\Václav</dc:creator>
  <cp:keywords/>
  <dc:description/>
  <cp:lastModifiedBy>Václav</cp:lastModifiedBy>
  <cp:lastPrinted>2021-05-18T15:38:22Z</cp:lastPrinted>
  <dcterms:created xsi:type="dcterms:W3CDTF">2021-05-18T15:06:52Z</dcterms:created>
  <dcterms:modified xsi:type="dcterms:W3CDTF">2021-05-18T15:38:40Z</dcterms:modified>
  <cp:category/>
  <cp:version/>
  <cp:contentType/>
  <cp:contentStatus/>
</cp:coreProperties>
</file>