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TSCV - Oprava ploché stře..." sheetId="2" r:id="rId2"/>
    <sheet name="Pokyny pro vyplnění" sheetId="3" r:id="rId3"/>
  </sheets>
  <definedNames>
    <definedName name="_xlnm._FilterDatabase" localSheetId="1" hidden="1">'TSCV - Oprava ploché stře...'!$C$84:$K$84</definedName>
    <definedName name="_xlnm.Print_Titles" localSheetId="0">'Rekapitulace stavby'!$49:$49</definedName>
    <definedName name="_xlnm.Print_Titles" localSheetId="1">'TSCV - Oprava ploché stře...'!$84:$84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  <definedName name="_xlnm.Print_Area" localSheetId="1">'TSCV - Oprava ploché stře...'!$C$4:$J$34,'TSCV - Oprava ploché stře...'!$C$40:$J$68,'TSCV - Oprava ploché stře...'!$C$74:$K$188</definedName>
  </definedNames>
  <calcPr fullCalcOnLoad="1"/>
</workbook>
</file>

<file path=xl/sharedStrings.xml><?xml version="1.0" encoding="utf-8"?>
<sst xmlns="http://schemas.openxmlformats.org/spreadsheetml/2006/main" count="1962" uniqueCount="665">
  <si>
    <t>Export VZ</t>
  </si>
  <si>
    <t>List obsahuje:</t>
  </si>
  <si>
    <t>3.0</t>
  </si>
  <si>
    <t>False</t>
  </si>
  <si>
    <t>{232D2F77-ECB8-434E-82C1-9CB3B00CEFE1}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</si>
  <si>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</si>
  <si>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</si>
  <si>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</si>
  <si>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</si>
  <si>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</si>
  <si>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</si>
  <si>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</si>
  <si>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</si>
  <si>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TSCV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</si>
  <si>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</si>
  <si>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</si>
  <si>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 xml:space="preserve">Oprava ploché střechy </t>
  </si>
  <si>
    <t>0,1</t>
  </si>
  <si>
    <t>KSO:</t>
  </si>
  <si>
    <t>CC-CZ:</t>
  </si>
  <si>
    <t>1</t>
  </si>
  <si>
    <t>Místo:</t>
  </si>
  <si>
    <t>Chomutov</t>
  </si>
  <si>
    <t>Datum:</t>
  </si>
  <si>
    <t>24.06.2020</t>
  </si>
  <si>
    <t>10</t>
  </si>
  <si>
    <t>100</t>
  </si>
  <si>
    <t>Zadavatel:</t>
  </si>
  <si>
    <t>IČ:</t>
  </si>
  <si>
    <t>00079065</t>
  </si>
  <si>
    <t>Technické služby města Chomutova, p.o.</t>
  </si>
  <si>
    <t>DIČ:</t>
  </si>
  <si>
    <t>CZ0079065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</si>
  <si>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</si>
  <si>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</si>
  <si>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</si>
  <si>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</si>
  <si>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</si>
  <si>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</si>
  <si>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</si>
  <si>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</si>
  <si>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</si>
  <si>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</si>
  <si>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</si>
  <si>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</si>
  <si>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</si>
  <si>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</si>
  <si>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</si>
  <si>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</si>
  <si>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</si>
  <si>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</si>
  <si>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</si>
  <si>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</si>
  <si>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</si>
  <si>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</si>
  <si>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</si>
  <si>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</si>
  <si>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</si>
  <si>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</si>
  <si>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</si>
  <si>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</si>
  <si>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</si>
  <si>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</si>
  <si>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</si>
  <si>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</si>
  <si>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</si>
  <si>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</si>
  <si>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</si>
  <si>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</si>
  <si>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</si>
  <si>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</si>
  <si>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</si>
  <si>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</si>
  <si>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</si>
  <si>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</si>
  <si>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</si>
  <si>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</si>
  <si>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</si>
  <si>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</si>
  <si>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</si>
  <si>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</si>
  <si>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</si>
  <si>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</si>
  <si>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</si>
  <si>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</si>
  <si>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</si>
  <si>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</si>
  <si>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</si>
  <si>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</si>
  <si>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</si>
  <si>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 se zohledněním místních podmínek </t>
  </si>
  <si>
    <t>PSV - Práce a dodávky PSV</t>
  </si>
  <si>
    <t xml:space="preserve">    712 - Povlakové krytiny</t>
  </si>
  <si>
    <t xml:space="preserve">    713 - Izolace tepelné</t>
  </si>
  <si>
    <t xml:space="preserve">    740 - Elektromontáže - kontrola rozvodu</t>
  </si>
  <si>
    <t xml:space="preserve">    743 - Elektromontáže - hrubá montáž</t>
  </si>
  <si>
    <t xml:space="preserve">    747 - Elektromontáže - revize</t>
  </si>
  <si>
    <t xml:space="preserve">    764 - Konstrukce klempířské</t>
  </si>
  <si>
    <t xml:space="preserve">VRN - Vedlejší rozpočtové náklady 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</si>
  <si>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</si>
  <si>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</si>
  <si>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</si>
  <si>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</si>
  <si>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</si>
  <si>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</si>
  <si>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</si>
  <si>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</si>
  <si>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</si>
  <si>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</si>
  <si>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</si>
  <si>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</si>
  <si>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</si>
  <si>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</si>
  <si>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</si>
  <si>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</si>
  <si>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</si>
  <si>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</si>
  <si>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</si>
  <si>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</si>
  <si>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</si>
  <si>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</si>
  <si>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</si>
  <si>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622331111</t>
  </si>
  <si>
    <t>Cementová omítka hrubá jednovrstvá zatřená vnějších stěn nanášená ručně</t>
  </si>
  <si>
    <t>m2</t>
  </si>
  <si>
    <t>CS ÚRS 2014 01</t>
  </si>
  <si>
    <t>4</t>
  </si>
  <si>
    <t>1655018851</t>
  </si>
  <si>
    <t>622131121</t>
  </si>
  <si>
    <t>Penetrace akrylát-silikon vnějších stěn nanášená ručně</t>
  </si>
  <si>
    <t>1912297740</t>
  </si>
  <si>
    <t>3</t>
  </si>
  <si>
    <t>622142002</t>
  </si>
  <si>
    <t>Potažení vnějších stěn sklovláknitým pletivem</t>
  </si>
  <si>
    <t>-693079428</t>
  </si>
  <si>
    <t>5</t>
  </si>
  <si>
    <t>622381021</t>
  </si>
  <si>
    <t>Tenkovrstvá minerální zrnitá omítka tl. 2,0 mm včetně penetrace vnějších stěn</t>
  </si>
  <si>
    <t>-50568037</t>
  </si>
  <si>
    <t>624635301</t>
  </si>
  <si>
    <t>Tmelení akrylátovým tmelem spáry průřezu do 200mm2 (přítlačná lišta u atik)</t>
  </si>
  <si>
    <t>m</t>
  </si>
  <si>
    <t>-343598985</t>
  </si>
  <si>
    <t>7</t>
  </si>
  <si>
    <t>631311115</t>
  </si>
  <si>
    <t>Mazanina tl do 80 mm z betonu prostého tř. C 20/25</t>
  </si>
  <si>
    <t>m3</t>
  </si>
  <si>
    <t>-962118875</t>
  </si>
  <si>
    <t>8</t>
  </si>
  <si>
    <t>631319011</t>
  </si>
  <si>
    <t>Příplatek k mazanině tl do 80 mm za přehlazení povrchu</t>
  </si>
  <si>
    <t>-1814417387</t>
  </si>
  <si>
    <t>9</t>
  </si>
  <si>
    <t>631319171</t>
  </si>
  <si>
    <t>Příplatek k mazanině tl do 80 mm za stržení povrchu spodní vrstvy před vložením výztuže</t>
  </si>
  <si>
    <t>-186454083</t>
  </si>
  <si>
    <t>631319181</t>
  </si>
  <si>
    <t>Příplatek k mazanině tl do 80 mm za sklon do 35°</t>
  </si>
  <si>
    <t>390298135</t>
  </si>
  <si>
    <t>11</t>
  </si>
  <si>
    <t>631319195</t>
  </si>
  <si>
    <t>Příplatek k mazanině tl do 80 mm za plochu do 5 m2</t>
  </si>
  <si>
    <t>1648477588</t>
  </si>
  <si>
    <t>Ostatní konstrukce a práce-bourání</t>
  </si>
  <si>
    <t>12</t>
  </si>
  <si>
    <t>946111116</t>
  </si>
  <si>
    <t>Montáž pojízdných věží trubkových/dílcových š do 0,9 m dl do 3,2 m v do 6,6 m</t>
  </si>
  <si>
    <t>kus</t>
  </si>
  <si>
    <t>887714236</t>
  </si>
  <si>
    <t>13</t>
  </si>
  <si>
    <t>946111816</t>
  </si>
  <si>
    <t>Demontáž pojízdných věží trubkových/dílcových š do 0,9 m dl do 3,2 m v do 6,6 m</t>
  </si>
  <si>
    <t>-192957703</t>
  </si>
  <si>
    <t>14</t>
  </si>
  <si>
    <t>946111216</t>
  </si>
  <si>
    <t>Příplatek k pojízdným věžím š do 0,9 m dl do 3,2 m v do 6,6 m za první a ZKD den použití</t>
  </si>
  <si>
    <t>248226165</t>
  </si>
  <si>
    <t>965042141</t>
  </si>
  <si>
    <t>Bourání podkladů pod dlažby nebo mazanin betonových nebo z litého asfaltu tl do 100 mm pl přes 4 m2</t>
  </si>
  <si>
    <t>1730347688</t>
  </si>
  <si>
    <t>16</t>
  </si>
  <si>
    <t>977311113</t>
  </si>
  <si>
    <t>Řezání stávajících betonových mazanin nevyztužených hl do 150 mm</t>
  </si>
  <si>
    <t>-470365199</t>
  </si>
  <si>
    <t>17</t>
  </si>
  <si>
    <t>985111111R</t>
  </si>
  <si>
    <t>Otlučení omítek stěn a nezoudržného betonu spádové mazaniny</t>
  </si>
  <si>
    <t>27442460</t>
  </si>
  <si>
    <t>18</t>
  </si>
  <si>
    <t>985311311R</t>
  </si>
  <si>
    <t>Reprofilace rubu kleneb a podlah cementovými sanačními maltami tl  5-10 mm (oprava degradované spádové mazaniny, vč. vysátí, provlhčení)</t>
  </si>
  <si>
    <t>1293516286</t>
  </si>
  <si>
    <t>19</t>
  </si>
  <si>
    <t>985311912</t>
  </si>
  <si>
    <t>Příplatek při reprofilaci sanačními maltami za plochu do 10 m2 jednotlivě</t>
  </si>
  <si>
    <t>1911956460</t>
  </si>
  <si>
    <t>20</t>
  </si>
  <si>
    <t>985323111</t>
  </si>
  <si>
    <t>Spojovací můstek reprofilovaného betonu na cementové bázi tl 1 mm</t>
  </si>
  <si>
    <t>2133560141</t>
  </si>
  <si>
    <t>985323912</t>
  </si>
  <si>
    <t>Příplatek k cenám spojovacího můstku za plochu do 10 m2 jednotlivě</t>
  </si>
  <si>
    <t>-1939383153</t>
  </si>
  <si>
    <t>997</t>
  </si>
  <si>
    <t>Přesun sutě</t>
  </si>
  <si>
    <t>22</t>
  </si>
  <si>
    <t>997013211</t>
  </si>
  <si>
    <t>Vnitrostaveništní doprava suti a vybouraných hmot pro budovy v do 6 m ručně</t>
  </si>
  <si>
    <t>t</t>
  </si>
  <si>
    <t>-105773804</t>
  </si>
  <si>
    <t>23</t>
  </si>
  <si>
    <t>997013219</t>
  </si>
  <si>
    <t>Příplatek k vnitrostaveništní dopravě suti a vybouraných hmot za zvětšenou dopravu suti ZKD 10 m</t>
  </si>
  <si>
    <t>1758010057</t>
  </si>
  <si>
    <t>24</t>
  </si>
  <si>
    <t>997013311</t>
  </si>
  <si>
    <t>Montáž a demontáž shozu suti v do 10 m</t>
  </si>
  <si>
    <t>-1614652181</t>
  </si>
  <si>
    <t>25</t>
  </si>
  <si>
    <t>997013321</t>
  </si>
  <si>
    <t>Příplatek k shozu suti v do 10 m za první a ZKD den použití</t>
  </si>
  <si>
    <t>524075842</t>
  </si>
  <si>
    <t>26</t>
  </si>
  <si>
    <t>997013501</t>
  </si>
  <si>
    <t>Odvoz suti na skládku a vybouraných hmot nebo meziskládku do 1 km se složením</t>
  </si>
  <si>
    <t>2076781383</t>
  </si>
  <si>
    <t>27</t>
  </si>
  <si>
    <t>997013509</t>
  </si>
  <si>
    <t>Příplatek k odvozu suti a vybouraných hmot na skládku ZKD 1 km přes 1 km</t>
  </si>
  <si>
    <t>1070216287</t>
  </si>
  <si>
    <t>VV</t>
  </si>
  <si>
    <t>49,53*10 'Přepočtené koeficientem množství</t>
  </si>
  <si>
    <t>28</t>
  </si>
  <si>
    <t>997013801</t>
  </si>
  <si>
    <t>Poplatek za uložení stavebního betonového odpadu na skládce (skládkovné)</t>
  </si>
  <si>
    <t>261910769</t>
  </si>
  <si>
    <t>29</t>
  </si>
  <si>
    <t>997013814</t>
  </si>
  <si>
    <t>Poplatek za uložení stavebního odpadu z izolačních hmot na skládce (skládkovné)</t>
  </si>
  <si>
    <t>473686881</t>
  </si>
  <si>
    <t>30</t>
  </si>
  <si>
    <t>997013831</t>
  </si>
  <si>
    <t>Poplatek za uložení stavebního směsného odpadu na skládce (skládkovné)</t>
  </si>
  <si>
    <t>1707961791</t>
  </si>
  <si>
    <t>998</t>
  </si>
  <si>
    <t xml:space="preserve">Přesun hmot se zohledněním místních podmínek </t>
  </si>
  <si>
    <t>31</t>
  </si>
  <si>
    <t>998021021</t>
  </si>
  <si>
    <t>Přesun hmot pro haly s nosnou kcí zděnou nebo monolitickou v do 20 m</t>
  </si>
  <si>
    <t>734166270</t>
  </si>
  <si>
    <t>PSV</t>
  </si>
  <si>
    <t>Práce a dodávky PSV</t>
  </si>
  <si>
    <t>712</t>
  </si>
  <si>
    <t>Povlakové krytiny</t>
  </si>
  <si>
    <t>32</t>
  </si>
  <si>
    <t>712300833</t>
  </si>
  <si>
    <t>Odstranění povlakové krytiny střech do 10° třívrstvé</t>
  </si>
  <si>
    <t>-1512134412</t>
  </si>
  <si>
    <t>33</t>
  </si>
  <si>
    <t>712300843</t>
  </si>
  <si>
    <t>Odstranění ze střech plochých zbytkového asfaltového pásu odsekáním</t>
  </si>
  <si>
    <t>1252382764</t>
  </si>
  <si>
    <t>34</t>
  </si>
  <si>
    <t>712311101</t>
  </si>
  <si>
    <t>Provedení povlakové krytiny střech do 10° za studena lakem penetračním nebo asfaltovým</t>
  </si>
  <si>
    <t>-695922269</t>
  </si>
  <si>
    <t>35</t>
  </si>
  <si>
    <t>M</t>
  </si>
  <si>
    <t>111631500</t>
  </si>
  <si>
    <t>lak asfaltový ALP/9 bal 9 kg</t>
  </si>
  <si>
    <t>-2121194522</t>
  </si>
  <si>
    <t>459*0,0003 'Přepočtené koeficientem množství</t>
  </si>
  <si>
    <t>36</t>
  </si>
  <si>
    <t>712341559</t>
  </si>
  <si>
    <t>Provedení povlakové krytiny střech do 10° pásy NAIP přitavením v plné ploše</t>
  </si>
  <si>
    <t>675394820</t>
  </si>
  <si>
    <t>37</t>
  </si>
  <si>
    <t>628331580R</t>
  </si>
  <si>
    <t>pás asfaltový modifikovaný s minerálním posypem tl. 4mm s vložkou ze skelné tkaniny min 200g/m2</t>
  </si>
  <si>
    <t>-1022093401</t>
  </si>
  <si>
    <t>468*1,15 'Přepočtené koeficientem množství</t>
  </si>
  <si>
    <t>38</t>
  </si>
  <si>
    <t>628331610R</t>
  </si>
  <si>
    <t>pás asfaltový modifikovaný tl. 5,2 mm, vložka polyesterové rouno, šedý minerální hrubozrnný posyp</t>
  </si>
  <si>
    <t>-779187694</t>
  </si>
  <si>
    <t>39</t>
  </si>
  <si>
    <t>712811101</t>
  </si>
  <si>
    <t>Provedení povlakové krytiny vytažením na konstrukce za studena nátěrem penetračním</t>
  </si>
  <si>
    <t>2140241017</t>
  </si>
  <si>
    <t>40</t>
  </si>
  <si>
    <t>712861704R</t>
  </si>
  <si>
    <t>Provedení povlakové krytiny vytažením na konstrukce pásem nataveným do penetrovaného podkladu (atiky 30cm)</t>
  </si>
  <si>
    <t>-674769150</t>
  </si>
  <si>
    <t>41</t>
  </si>
  <si>
    <t>998712101</t>
  </si>
  <si>
    <t>Přesun hmot tonážní tonážní pro krytiny povlakové v objektech v do 6 m</t>
  </si>
  <si>
    <t>-196569351</t>
  </si>
  <si>
    <t>42</t>
  </si>
  <si>
    <t>998712181</t>
  </si>
  <si>
    <t>Příplatek k přesunu hmot tonážní 712 prováděný bez použití mechanizace</t>
  </si>
  <si>
    <t>1815349199</t>
  </si>
  <si>
    <t>713</t>
  </si>
  <si>
    <t>Izolace tepelné</t>
  </si>
  <si>
    <t>43</t>
  </si>
  <si>
    <t>713141211</t>
  </si>
  <si>
    <t>Montáž izolace tepelné střech plochých volně položené atikový klín</t>
  </si>
  <si>
    <t>-228916896</t>
  </si>
  <si>
    <t>44</t>
  </si>
  <si>
    <t>631529080</t>
  </si>
  <si>
    <t>klín atikový  tl.100 x100 mm</t>
  </si>
  <si>
    <t>-1858588665</t>
  </si>
  <si>
    <t>45</t>
  </si>
  <si>
    <t>998713101</t>
  </si>
  <si>
    <t>Přesun hmot tonážní tonážní pro izolace tepelné v objektech v do 6 m</t>
  </si>
  <si>
    <t>-955555116</t>
  </si>
  <si>
    <t>46</t>
  </si>
  <si>
    <t>998713181</t>
  </si>
  <si>
    <t>Příplatek k přesunu hmot tonážní 713 prováděný bez použití mechanizace</t>
  </si>
  <si>
    <t>1513373242</t>
  </si>
  <si>
    <t>740</t>
  </si>
  <si>
    <t>Elektromontáže - kontrola rozvodu</t>
  </si>
  <si>
    <t>47</t>
  </si>
  <si>
    <t>740991100</t>
  </si>
  <si>
    <t>Celková prohlídka elektrického rozvodu a zařízení - hromosvod</t>
  </si>
  <si>
    <t>1816072418</t>
  </si>
  <si>
    <t>743</t>
  </si>
  <si>
    <t>Elektromontáže - hrubá montáž</t>
  </si>
  <si>
    <t>48</t>
  </si>
  <si>
    <t>743611121-D</t>
  </si>
  <si>
    <t>Demontáž vodič uzemňovací drát nebo lano D do 10 mm na povrchu</t>
  </si>
  <si>
    <t>1402421486</t>
  </si>
  <si>
    <t>49</t>
  </si>
  <si>
    <t>743611121</t>
  </si>
  <si>
    <t>Montáž vodič uzemňovací drát nebo lano D do 10 mm na povrchu (montáž původního hromosvodného lana)</t>
  </si>
  <si>
    <t>1103983226</t>
  </si>
  <si>
    <t>50</t>
  </si>
  <si>
    <t>743621220-D</t>
  </si>
  <si>
    <t>Demontáž drát nebo lano hromosvodné svodové D přes 10mm bez podpěry</t>
  </si>
  <si>
    <t>-937884400</t>
  </si>
  <si>
    <t>51</t>
  </si>
  <si>
    <t>743622100-D</t>
  </si>
  <si>
    <t>Demontáž spojka, svorka hromosvodná typ SS, SR 03 se 2 šrouby</t>
  </si>
  <si>
    <t>1110316051</t>
  </si>
  <si>
    <t>52</t>
  </si>
  <si>
    <t>354410730R</t>
  </si>
  <si>
    <t>Podpěra vedení typ DEHN volně stojící vč. zátěžového betonového prvku</t>
  </si>
  <si>
    <t>417100462</t>
  </si>
  <si>
    <t>53</t>
  </si>
  <si>
    <t>743631500-DR</t>
  </si>
  <si>
    <t>Demontáž tyč jímací délky do 3 m na stojan, ke zpětnému použití</t>
  </si>
  <si>
    <t>398482072</t>
  </si>
  <si>
    <t>54</t>
  </si>
  <si>
    <t>743621220</t>
  </si>
  <si>
    <t>Montáž drát nebo lano hromosvodné svodové D přes 10mm bez podpěry</t>
  </si>
  <si>
    <t>-796005417</t>
  </si>
  <si>
    <t>55</t>
  </si>
  <si>
    <t>743622100</t>
  </si>
  <si>
    <t>Montáž svorka a spojka hromosvodná typ SS, SR 03 se 2 šrouby</t>
  </si>
  <si>
    <t>381844919</t>
  </si>
  <si>
    <t>56</t>
  </si>
  <si>
    <t>354411030</t>
  </si>
  <si>
    <t>svorka, spojka lanová pro ocelové lano D9-12 mm</t>
  </si>
  <si>
    <t>900610522</t>
  </si>
  <si>
    <t>57</t>
  </si>
  <si>
    <t>743629300</t>
  </si>
  <si>
    <t>Montáž vedení hromosvodné-štítek k označení svodu</t>
  </si>
  <si>
    <t>1941585976</t>
  </si>
  <si>
    <t>58</t>
  </si>
  <si>
    <t>354421100</t>
  </si>
  <si>
    <t>štítek plastový č. 31 -  čísla svodů</t>
  </si>
  <si>
    <t>-938932815</t>
  </si>
  <si>
    <t>59</t>
  </si>
  <si>
    <t>743631500</t>
  </si>
  <si>
    <t>Montáž tyč jímací délky do 3 m na stojan (zpětná montáž původních jímacích tyčí)</t>
  </si>
  <si>
    <t>1265804135</t>
  </si>
  <si>
    <t>60</t>
  </si>
  <si>
    <t>PODR</t>
  </si>
  <si>
    <t>Podružný materiál hromosvod</t>
  </si>
  <si>
    <t>kpl</t>
  </si>
  <si>
    <t>-1623703034</t>
  </si>
  <si>
    <t>747</t>
  </si>
  <si>
    <t>Elektromontáže - revize</t>
  </si>
  <si>
    <t>61</t>
  </si>
  <si>
    <t>747993240R</t>
  </si>
  <si>
    <t>Revize hromosvod</t>
  </si>
  <si>
    <t>836486905</t>
  </si>
  <si>
    <t>764</t>
  </si>
  <si>
    <t>Konstrukce klempířské</t>
  </si>
  <si>
    <t>62</t>
  </si>
  <si>
    <t>764001801</t>
  </si>
  <si>
    <t>Demontáž podkladního plechu do suti</t>
  </si>
  <si>
    <t>813564394</t>
  </si>
  <si>
    <t>63</t>
  </si>
  <si>
    <t>764002812</t>
  </si>
  <si>
    <t>Demontáž okapového plechu do suti v krytině povlakové</t>
  </si>
  <si>
    <t>908725273</t>
  </si>
  <si>
    <t>64</t>
  </si>
  <si>
    <t>764002871</t>
  </si>
  <si>
    <t>Demontáž lemování zdí do suti</t>
  </si>
  <si>
    <t>-275129910</t>
  </si>
  <si>
    <t>65</t>
  </si>
  <si>
    <t>764004801</t>
  </si>
  <si>
    <t>Demontáž podokapního žlabu do suti</t>
  </si>
  <si>
    <t>1050806230</t>
  </si>
  <si>
    <t>66</t>
  </si>
  <si>
    <t>764004801R</t>
  </si>
  <si>
    <t>Demontáž žlabového kotlíku</t>
  </si>
  <si>
    <t>ks</t>
  </si>
  <si>
    <t>-265359423</t>
  </si>
  <si>
    <t>67</t>
  </si>
  <si>
    <t>764004863</t>
  </si>
  <si>
    <t>Demontáž svodu k dalšímu použití</t>
  </si>
  <si>
    <t>362710115</t>
  </si>
  <si>
    <t>68</t>
  </si>
  <si>
    <t>764501105R</t>
  </si>
  <si>
    <t>Demontáž háku pro podokapní půlkulatý žlab</t>
  </si>
  <si>
    <t>1433757549</t>
  </si>
  <si>
    <t>69</t>
  </si>
  <si>
    <t>764341303</t>
  </si>
  <si>
    <t>Lemování rovných zdí střech s krytinou povlakovou z TiZn lesklého plechu rš 250 mm (atiky přítlaná lišta asfaltového pásu)</t>
  </si>
  <si>
    <t>1581703890</t>
  </si>
  <si>
    <t>70</t>
  </si>
  <si>
    <t>764242335</t>
  </si>
  <si>
    <t>Oplechování rovné okapové hrany z polakovaného plechu v odstínu RAL, rš 400 mm (vrchní překapový plech u žlabu)</t>
  </si>
  <si>
    <t>-1781920082</t>
  </si>
  <si>
    <t>71</t>
  </si>
  <si>
    <t>764242336</t>
  </si>
  <si>
    <t>Oplechování rovné okapové hrany z TiZn lesklého plechu rš 500 mm (spodní překapový plech u žlabu)</t>
  </si>
  <si>
    <t>-311186926</t>
  </si>
  <si>
    <t>72</t>
  </si>
  <si>
    <t>764501103</t>
  </si>
  <si>
    <t>Montáž žlabu podokapního půlkulatého</t>
  </si>
  <si>
    <t>-2012120974</t>
  </si>
  <si>
    <t>73</t>
  </si>
  <si>
    <t>553441890R</t>
  </si>
  <si>
    <t>žlab půlkruhový podokapní 330, lakovaný v odstínu RAL, včetně čel 2x</t>
  </si>
  <si>
    <t>1331452439</t>
  </si>
  <si>
    <t>74</t>
  </si>
  <si>
    <t>764501105</t>
  </si>
  <si>
    <t>Montáž háku pro podokapní půlkulatý žlab</t>
  </si>
  <si>
    <t>-1384779682</t>
  </si>
  <si>
    <t>75</t>
  </si>
  <si>
    <t>553445780R</t>
  </si>
  <si>
    <t>hák žlabový 33/30x5 mm, hliníkový, lakovaný v odstínu RAL</t>
  </si>
  <si>
    <t>597279407</t>
  </si>
  <si>
    <t>76</t>
  </si>
  <si>
    <t>764501108</t>
  </si>
  <si>
    <t>Montáž kotlíku oválného (trychtýřového) pro podokapní žlab</t>
  </si>
  <si>
    <t>-1882811471</t>
  </si>
  <si>
    <t>77</t>
  </si>
  <si>
    <t>553442660</t>
  </si>
  <si>
    <t>kotlík oválný tvar, lakovaný v odstínu RAL</t>
  </si>
  <si>
    <t>-864767656</t>
  </si>
  <si>
    <t>78</t>
  </si>
  <si>
    <t>764508131</t>
  </si>
  <si>
    <t>Montáž kruhového svodu - stávající svod</t>
  </si>
  <si>
    <t>-1622533492</t>
  </si>
  <si>
    <t>79</t>
  </si>
  <si>
    <t>764508132</t>
  </si>
  <si>
    <t>Montáž objímky kruhového svodu</t>
  </si>
  <si>
    <t>1814986995</t>
  </si>
  <si>
    <t>80</t>
  </si>
  <si>
    <t>553443310</t>
  </si>
  <si>
    <t>objímka svodu trn 200 mm 100 pozink</t>
  </si>
  <si>
    <t>-256275183</t>
  </si>
  <si>
    <t>81</t>
  </si>
  <si>
    <t>998764101</t>
  </si>
  <si>
    <t>Přesun hmot tonážní pro konstrukce klempířské v objektech v do 6 m</t>
  </si>
  <si>
    <t>-1325812184</t>
  </si>
  <si>
    <t>82</t>
  </si>
  <si>
    <t>998764181</t>
  </si>
  <si>
    <t>Příplatek k přesunu hmot tonážní 764 prováděný bez použití mechanizace</t>
  </si>
  <si>
    <t>178368476</t>
  </si>
  <si>
    <t>VRN</t>
  </si>
  <si>
    <t xml:space="preserve">Vedlejší rozpočtové náklady </t>
  </si>
  <si>
    <t>VRN3</t>
  </si>
  <si>
    <t>Zařízení staveniště</t>
  </si>
  <si>
    <t>83</t>
  </si>
  <si>
    <t>030001000</t>
  </si>
  <si>
    <t>Zařízení staveniště, WC, oplocení, kontejner, opatření BOZP apod.</t>
  </si>
  <si>
    <t>Kpl</t>
  </si>
  <si>
    <t>1024</t>
  </si>
  <si>
    <t>-356167202</t>
  </si>
  <si>
    <t>VRN9</t>
  </si>
  <si>
    <t>Ostatní náklady</t>
  </si>
  <si>
    <t>84</t>
  </si>
  <si>
    <t>091002000R1</t>
  </si>
  <si>
    <t>Ostatní náklady související s objektem - beton pumpa na opravu spádové mazaniny střechy 1x nájezd</t>
  </si>
  <si>
    <t>Kč</t>
  </si>
  <si>
    <t>273383994</t>
  </si>
  <si>
    <t>85</t>
  </si>
  <si>
    <t>091002000R2</t>
  </si>
  <si>
    <t>Ostatní náklady související s objektem - Geda výtah, nájem 5 dní</t>
  </si>
  <si>
    <t>-1325931204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</si>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</sst>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9" fillId="0" borderId="36" xfId="0" applyFont="1" applyBorder="1" applyAlignment="1" applyProtection="1">
      <alignment horizontal="center" vertical="center" wrapText="1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34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34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29" fillId="0" borderId="36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1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71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6B8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622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18" t="s">
        <v>0</v>
      </c>
      <c r="B1" s="219"/>
      <c r="C1" s="219"/>
      <c r="D1" s="220" t="s">
        <v>1</v>
      </c>
      <c r="E1" s="219"/>
      <c r="F1" s="219"/>
      <c r="G1" s="219"/>
      <c r="H1" s="219"/>
      <c r="I1" s="219"/>
      <c r="J1" s="219"/>
      <c r="K1" s="221" t="s">
        <v>494</v>
      </c>
      <c r="L1" s="221"/>
      <c r="M1" s="221"/>
      <c r="N1" s="221"/>
      <c r="O1" s="221"/>
      <c r="P1" s="221"/>
      <c r="Q1" s="221"/>
      <c r="R1" s="221"/>
      <c r="S1" s="221"/>
      <c r="T1" s="219"/>
      <c r="U1" s="219"/>
      <c r="V1" s="219"/>
      <c r="W1" s="221" t="s">
        <v>495</v>
      </c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1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11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79" t="s">
        <v>13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1"/>
      <c r="AQ5" s="13"/>
      <c r="BE5" s="175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81" t="s">
        <v>16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1"/>
      <c r="AQ6" s="13"/>
      <c r="BE6" s="176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76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76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76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 t="s">
        <v>29</v>
      </c>
      <c r="AO10" s="11"/>
      <c r="AP10" s="11"/>
      <c r="AQ10" s="13"/>
      <c r="BE10" s="176"/>
      <c r="BS10" s="6" t="s">
        <v>17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 t="s">
        <v>32</v>
      </c>
      <c r="AO11" s="11"/>
      <c r="AP11" s="11"/>
      <c r="AQ11" s="13"/>
      <c r="BE11" s="176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76"/>
      <c r="BS12" s="6" t="s">
        <v>17</v>
      </c>
    </row>
    <row r="13" spans="2:71" s="2" customFormat="1" ht="15" customHeight="1">
      <c r="B13" s="10"/>
      <c r="C13" s="11"/>
      <c r="D13" s="19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34</v>
      </c>
      <c r="AO13" s="11"/>
      <c r="AP13" s="11"/>
      <c r="AQ13" s="13"/>
      <c r="BE13" s="176"/>
      <c r="BS13" s="6" t="s">
        <v>17</v>
      </c>
    </row>
    <row r="14" spans="2:71" s="2" customFormat="1" ht="15.75" customHeight="1">
      <c r="B14" s="10"/>
      <c r="C14" s="11"/>
      <c r="D14" s="11"/>
      <c r="E14" s="182" t="s">
        <v>34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9" t="s">
        <v>31</v>
      </c>
      <c r="AL14" s="11"/>
      <c r="AM14" s="11"/>
      <c r="AN14" s="21" t="s">
        <v>34</v>
      </c>
      <c r="AO14" s="11"/>
      <c r="AP14" s="11"/>
      <c r="AQ14" s="13"/>
      <c r="BE14" s="176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76"/>
      <c r="BS15" s="6" t="s">
        <v>3</v>
      </c>
    </row>
    <row r="16" spans="2:71" s="2" customFormat="1" ht="15" customHeight="1">
      <c r="B16" s="10"/>
      <c r="C16" s="11"/>
      <c r="D16" s="19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76"/>
      <c r="BS16" s="6" t="s">
        <v>3</v>
      </c>
    </row>
    <row r="17" spans="2:71" s="2" customFormat="1" ht="19.5" customHeight="1">
      <c r="B17" s="10"/>
      <c r="C17" s="11"/>
      <c r="D17" s="11"/>
      <c r="E17" s="17" t="s">
        <v>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176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76"/>
      <c r="BS18" s="6" t="s">
        <v>5</v>
      </c>
    </row>
    <row r="19" spans="2:71" s="2" customFormat="1" ht="15" customHeight="1">
      <c r="B19" s="10"/>
      <c r="C19" s="11"/>
      <c r="D19" s="19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76"/>
      <c r="BS19" s="6" t="s">
        <v>5</v>
      </c>
    </row>
    <row r="20" spans="2:71" s="2" customFormat="1" ht="15.75" customHeight="1">
      <c r="B20" s="10"/>
      <c r="C20" s="11"/>
      <c r="D20" s="11"/>
      <c r="E20" s="183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1"/>
      <c r="AP20" s="11"/>
      <c r="AQ20" s="13"/>
      <c r="BE20" s="176"/>
      <c r="BS20" s="6" t="s">
        <v>37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76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76"/>
    </row>
    <row r="23" spans="2:57" s="6" customFormat="1" ht="27" customHeight="1">
      <c r="B23" s="23"/>
      <c r="C23" s="24"/>
      <c r="D23" s="25" t="s">
        <v>39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84">
        <f>ROUND($AG$51,2)</f>
        <v>0</v>
      </c>
      <c r="AL23" s="185"/>
      <c r="AM23" s="185"/>
      <c r="AN23" s="185"/>
      <c r="AO23" s="185"/>
      <c r="AP23" s="24"/>
      <c r="AQ23" s="27"/>
      <c r="BE23" s="177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77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86" t="s">
        <v>40</v>
      </c>
      <c r="M25" s="187"/>
      <c r="N25" s="187"/>
      <c r="O25" s="187"/>
      <c r="P25" s="24"/>
      <c r="Q25" s="24"/>
      <c r="R25" s="24"/>
      <c r="S25" s="24"/>
      <c r="T25" s="24"/>
      <c r="U25" s="24"/>
      <c r="V25" s="24"/>
      <c r="W25" s="186" t="s">
        <v>41</v>
      </c>
      <c r="X25" s="187"/>
      <c r="Y25" s="187"/>
      <c r="Z25" s="187"/>
      <c r="AA25" s="187"/>
      <c r="AB25" s="187"/>
      <c r="AC25" s="187"/>
      <c r="AD25" s="187"/>
      <c r="AE25" s="187"/>
      <c r="AF25" s="24"/>
      <c r="AG25" s="24"/>
      <c r="AH25" s="24"/>
      <c r="AI25" s="24"/>
      <c r="AJ25" s="24"/>
      <c r="AK25" s="186" t="s">
        <v>42</v>
      </c>
      <c r="AL25" s="187"/>
      <c r="AM25" s="187"/>
      <c r="AN25" s="187"/>
      <c r="AO25" s="187"/>
      <c r="AP25" s="24"/>
      <c r="AQ25" s="27"/>
      <c r="BE25" s="177"/>
    </row>
    <row r="26" spans="2:57" s="6" customFormat="1" ht="15" customHeight="1">
      <c r="B26" s="29"/>
      <c r="C26" s="30"/>
      <c r="D26" s="30" t="s">
        <v>43</v>
      </c>
      <c r="E26" s="30"/>
      <c r="F26" s="30" t="s">
        <v>44</v>
      </c>
      <c r="G26" s="30"/>
      <c r="H26" s="30"/>
      <c r="I26" s="30"/>
      <c r="J26" s="30"/>
      <c r="K26" s="30"/>
      <c r="L26" s="188">
        <v>0.21</v>
      </c>
      <c r="M26" s="189"/>
      <c r="N26" s="189"/>
      <c r="O26" s="189"/>
      <c r="P26" s="30"/>
      <c r="Q26" s="30"/>
      <c r="R26" s="30"/>
      <c r="S26" s="30"/>
      <c r="T26" s="30"/>
      <c r="U26" s="30"/>
      <c r="V26" s="30"/>
      <c r="W26" s="190">
        <f>ROUND($AZ$51,2)</f>
        <v>0</v>
      </c>
      <c r="X26" s="189"/>
      <c r="Y26" s="189"/>
      <c r="Z26" s="189"/>
      <c r="AA26" s="189"/>
      <c r="AB26" s="189"/>
      <c r="AC26" s="189"/>
      <c r="AD26" s="189"/>
      <c r="AE26" s="189"/>
      <c r="AF26" s="30"/>
      <c r="AG26" s="30"/>
      <c r="AH26" s="30"/>
      <c r="AI26" s="30"/>
      <c r="AJ26" s="30"/>
      <c r="AK26" s="190">
        <f>ROUND($AV$51,2)</f>
        <v>0</v>
      </c>
      <c r="AL26" s="189"/>
      <c r="AM26" s="189"/>
      <c r="AN26" s="189"/>
      <c r="AO26" s="189"/>
      <c r="AP26" s="30"/>
      <c r="AQ26" s="31"/>
      <c r="BE26" s="178"/>
    </row>
    <row r="27" spans="2:57" s="6" customFormat="1" ht="15" customHeight="1">
      <c r="B27" s="29"/>
      <c r="C27" s="30"/>
      <c r="D27" s="30"/>
      <c r="E27" s="30"/>
      <c r="F27" s="30" t="s">
        <v>45</v>
      </c>
      <c r="G27" s="30"/>
      <c r="H27" s="30"/>
      <c r="I27" s="30"/>
      <c r="J27" s="30"/>
      <c r="K27" s="30"/>
      <c r="L27" s="188">
        <v>0.15</v>
      </c>
      <c r="M27" s="189"/>
      <c r="N27" s="189"/>
      <c r="O27" s="189"/>
      <c r="P27" s="30"/>
      <c r="Q27" s="30"/>
      <c r="R27" s="30"/>
      <c r="S27" s="30"/>
      <c r="T27" s="30"/>
      <c r="U27" s="30"/>
      <c r="V27" s="30"/>
      <c r="W27" s="190">
        <f>ROUND($BA$51,2)</f>
        <v>0</v>
      </c>
      <c r="X27" s="189"/>
      <c r="Y27" s="189"/>
      <c r="Z27" s="189"/>
      <c r="AA27" s="189"/>
      <c r="AB27" s="189"/>
      <c r="AC27" s="189"/>
      <c r="AD27" s="189"/>
      <c r="AE27" s="189"/>
      <c r="AF27" s="30"/>
      <c r="AG27" s="30"/>
      <c r="AH27" s="30"/>
      <c r="AI27" s="30"/>
      <c r="AJ27" s="30"/>
      <c r="AK27" s="190">
        <f>ROUND($AW$51,2)</f>
        <v>0</v>
      </c>
      <c r="AL27" s="189"/>
      <c r="AM27" s="189"/>
      <c r="AN27" s="189"/>
      <c r="AO27" s="189"/>
      <c r="AP27" s="30"/>
      <c r="AQ27" s="31"/>
      <c r="BE27" s="178"/>
    </row>
    <row r="28" spans="2:57" s="6" customFormat="1" ht="15" customHeight="1" hidden="1">
      <c r="B28" s="29"/>
      <c r="C28" s="30"/>
      <c r="D28" s="30"/>
      <c r="E28" s="30"/>
      <c r="F28" s="30" t="s">
        <v>46</v>
      </c>
      <c r="G28" s="30"/>
      <c r="H28" s="30"/>
      <c r="I28" s="30"/>
      <c r="J28" s="30"/>
      <c r="K28" s="30"/>
      <c r="L28" s="188">
        <v>0.21</v>
      </c>
      <c r="M28" s="189"/>
      <c r="N28" s="189"/>
      <c r="O28" s="189"/>
      <c r="P28" s="30"/>
      <c r="Q28" s="30"/>
      <c r="R28" s="30"/>
      <c r="S28" s="30"/>
      <c r="T28" s="30"/>
      <c r="U28" s="30"/>
      <c r="V28" s="30"/>
      <c r="W28" s="190">
        <f>ROUND($BB$51,2)</f>
        <v>0</v>
      </c>
      <c r="X28" s="189"/>
      <c r="Y28" s="189"/>
      <c r="Z28" s="189"/>
      <c r="AA28" s="189"/>
      <c r="AB28" s="189"/>
      <c r="AC28" s="189"/>
      <c r="AD28" s="189"/>
      <c r="AE28" s="189"/>
      <c r="AF28" s="30"/>
      <c r="AG28" s="30"/>
      <c r="AH28" s="30"/>
      <c r="AI28" s="30"/>
      <c r="AJ28" s="30"/>
      <c r="AK28" s="190">
        <v>0</v>
      </c>
      <c r="AL28" s="189"/>
      <c r="AM28" s="189"/>
      <c r="AN28" s="189"/>
      <c r="AO28" s="189"/>
      <c r="AP28" s="30"/>
      <c r="AQ28" s="31"/>
      <c r="BE28" s="178"/>
    </row>
    <row r="29" spans="2:57" s="6" customFormat="1" ht="15" customHeight="1" hidden="1">
      <c r="B29" s="29"/>
      <c r="C29" s="30"/>
      <c r="D29" s="30"/>
      <c r="E29" s="30"/>
      <c r="F29" s="30" t="s">
        <v>47</v>
      </c>
      <c r="G29" s="30"/>
      <c r="H29" s="30"/>
      <c r="I29" s="30"/>
      <c r="J29" s="30"/>
      <c r="K29" s="30"/>
      <c r="L29" s="188">
        <v>0.15</v>
      </c>
      <c r="M29" s="189"/>
      <c r="N29" s="189"/>
      <c r="O29" s="189"/>
      <c r="P29" s="30"/>
      <c r="Q29" s="30"/>
      <c r="R29" s="30"/>
      <c r="S29" s="30"/>
      <c r="T29" s="30"/>
      <c r="U29" s="30"/>
      <c r="V29" s="30"/>
      <c r="W29" s="190">
        <f>ROUND($BC$51,2)</f>
        <v>0</v>
      </c>
      <c r="X29" s="189"/>
      <c r="Y29" s="189"/>
      <c r="Z29" s="189"/>
      <c r="AA29" s="189"/>
      <c r="AB29" s="189"/>
      <c r="AC29" s="189"/>
      <c r="AD29" s="189"/>
      <c r="AE29" s="189"/>
      <c r="AF29" s="30"/>
      <c r="AG29" s="30"/>
      <c r="AH29" s="30"/>
      <c r="AI29" s="30"/>
      <c r="AJ29" s="30"/>
      <c r="AK29" s="190">
        <v>0</v>
      </c>
      <c r="AL29" s="189"/>
      <c r="AM29" s="189"/>
      <c r="AN29" s="189"/>
      <c r="AO29" s="189"/>
      <c r="AP29" s="30"/>
      <c r="AQ29" s="31"/>
      <c r="BE29" s="178"/>
    </row>
    <row r="30" spans="2:57" s="6" customFormat="1" ht="15" customHeight="1" hidden="1">
      <c r="B30" s="29"/>
      <c r="C30" s="30"/>
      <c r="D30" s="30"/>
      <c r="E30" s="30"/>
      <c r="F30" s="30" t="s">
        <v>48</v>
      </c>
      <c r="G30" s="30"/>
      <c r="H30" s="30"/>
      <c r="I30" s="30"/>
      <c r="J30" s="30"/>
      <c r="K30" s="30"/>
      <c r="L30" s="188">
        <v>0</v>
      </c>
      <c r="M30" s="189"/>
      <c r="N30" s="189"/>
      <c r="O30" s="189"/>
      <c r="P30" s="30"/>
      <c r="Q30" s="30"/>
      <c r="R30" s="30"/>
      <c r="S30" s="30"/>
      <c r="T30" s="30"/>
      <c r="U30" s="30"/>
      <c r="V30" s="30"/>
      <c r="W30" s="190">
        <f>ROUND($BD$51,2)</f>
        <v>0</v>
      </c>
      <c r="X30" s="189"/>
      <c r="Y30" s="189"/>
      <c r="Z30" s="189"/>
      <c r="AA30" s="189"/>
      <c r="AB30" s="189"/>
      <c r="AC30" s="189"/>
      <c r="AD30" s="189"/>
      <c r="AE30" s="189"/>
      <c r="AF30" s="30"/>
      <c r="AG30" s="30"/>
      <c r="AH30" s="30"/>
      <c r="AI30" s="30"/>
      <c r="AJ30" s="30"/>
      <c r="AK30" s="190">
        <v>0</v>
      </c>
      <c r="AL30" s="189"/>
      <c r="AM30" s="189"/>
      <c r="AN30" s="189"/>
      <c r="AO30" s="189"/>
      <c r="AP30" s="30"/>
      <c r="AQ30" s="31"/>
      <c r="BE30" s="178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77"/>
    </row>
    <row r="32" spans="2:57" s="6" customFormat="1" ht="27" customHeight="1">
      <c r="B32" s="23"/>
      <c r="C32" s="32"/>
      <c r="D32" s="33" t="s">
        <v>49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50</v>
      </c>
      <c r="U32" s="34"/>
      <c r="V32" s="34"/>
      <c r="W32" s="34"/>
      <c r="X32" s="191" t="s">
        <v>51</v>
      </c>
      <c r="Y32" s="192"/>
      <c r="Z32" s="192"/>
      <c r="AA32" s="192"/>
      <c r="AB32" s="192"/>
      <c r="AC32" s="34"/>
      <c r="AD32" s="34"/>
      <c r="AE32" s="34"/>
      <c r="AF32" s="34"/>
      <c r="AG32" s="34"/>
      <c r="AH32" s="34"/>
      <c r="AI32" s="34"/>
      <c r="AJ32" s="34"/>
      <c r="AK32" s="193">
        <f>ROUND(SUM($AK$23:$AK$30),2)</f>
        <v>0</v>
      </c>
      <c r="AL32" s="192"/>
      <c r="AM32" s="192"/>
      <c r="AN32" s="192"/>
      <c r="AO32" s="194"/>
      <c r="AP32" s="32"/>
      <c r="AQ32" s="37"/>
      <c r="BE32" s="177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TSCV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195" t="str">
        <f>$K$6</f>
        <v>Oprava ploché střechy </v>
      </c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Chomutov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197" t="str">
        <f>IF($AN$8="","",$AN$8)</f>
        <v>24.06.2020</v>
      </c>
      <c r="AN44" s="187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Technické služby města Chomutova, p.o.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35</v>
      </c>
      <c r="AJ46" s="24"/>
      <c r="AK46" s="24"/>
      <c r="AL46" s="24"/>
      <c r="AM46" s="179" t="str">
        <f>IF($E$17="","",$E$17)</f>
        <v> </v>
      </c>
      <c r="AN46" s="187"/>
      <c r="AO46" s="187"/>
      <c r="AP46" s="187"/>
      <c r="AQ46" s="24"/>
      <c r="AR46" s="43"/>
      <c r="AS46" s="198" t="s">
        <v>53</v>
      </c>
      <c r="AT46" s="199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33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00"/>
      <c r="AT47" s="177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01"/>
      <c r="AT48" s="187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202" t="s">
        <v>54</v>
      </c>
      <c r="D49" s="192"/>
      <c r="E49" s="192"/>
      <c r="F49" s="192"/>
      <c r="G49" s="192"/>
      <c r="H49" s="34"/>
      <c r="I49" s="203" t="s">
        <v>55</v>
      </c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204" t="s">
        <v>56</v>
      </c>
      <c r="AH49" s="192"/>
      <c r="AI49" s="192"/>
      <c r="AJ49" s="192"/>
      <c r="AK49" s="192"/>
      <c r="AL49" s="192"/>
      <c r="AM49" s="192"/>
      <c r="AN49" s="203" t="s">
        <v>57</v>
      </c>
      <c r="AO49" s="192"/>
      <c r="AP49" s="192"/>
      <c r="AQ49" s="57" t="s">
        <v>58</v>
      </c>
      <c r="AR49" s="43"/>
      <c r="AS49" s="58" t="s">
        <v>59</v>
      </c>
      <c r="AT49" s="59" t="s">
        <v>60</v>
      </c>
      <c r="AU49" s="59" t="s">
        <v>61</v>
      </c>
      <c r="AV49" s="59" t="s">
        <v>62</v>
      </c>
      <c r="AW49" s="59" t="s">
        <v>63</v>
      </c>
      <c r="AX49" s="59" t="s">
        <v>64</v>
      </c>
      <c r="AY49" s="59" t="s">
        <v>65</v>
      </c>
      <c r="AZ49" s="59" t="s">
        <v>66</v>
      </c>
      <c r="BA49" s="59" t="s">
        <v>67</v>
      </c>
      <c r="BB49" s="59" t="s">
        <v>68</v>
      </c>
      <c r="BC49" s="59" t="s">
        <v>69</v>
      </c>
      <c r="BD49" s="60" t="s">
        <v>70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76" s="47" customFormat="1" ht="33" customHeight="1">
      <c r="B51" s="48"/>
      <c r="C51" s="65" t="s">
        <v>71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209">
        <f>ROUND($AG$52,2)</f>
        <v>0</v>
      </c>
      <c r="AH51" s="210"/>
      <c r="AI51" s="210"/>
      <c r="AJ51" s="210"/>
      <c r="AK51" s="210"/>
      <c r="AL51" s="210"/>
      <c r="AM51" s="210"/>
      <c r="AN51" s="209">
        <f>ROUND(SUM($AG$51,$AT$51),2)</f>
        <v>0</v>
      </c>
      <c r="AO51" s="210"/>
      <c r="AP51" s="210"/>
      <c r="AQ51" s="67"/>
      <c r="AR51" s="50"/>
      <c r="AS51" s="68">
        <f>ROUND($AS$52,2)</f>
        <v>0</v>
      </c>
      <c r="AT51" s="69">
        <f>ROUND(SUM($AV$51:$AW$51),2)</f>
        <v>0</v>
      </c>
      <c r="AU51" s="70">
        <f>ROUND($AU$52,5)</f>
        <v>0</v>
      </c>
      <c r="AV51" s="69">
        <f>ROUND($AZ$51*$L$26,2)</f>
        <v>0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ROUND($AZ$52,2)</f>
        <v>0</v>
      </c>
      <c r="BA51" s="69">
        <f>ROUND($BA$52,2)</f>
        <v>0</v>
      </c>
      <c r="BB51" s="69">
        <f>ROUND($BB$52,2)</f>
        <v>0</v>
      </c>
      <c r="BC51" s="69">
        <f>ROUND($BC$52,2)</f>
        <v>0</v>
      </c>
      <c r="BD51" s="71">
        <f>ROUND($BD$52,2)</f>
        <v>0</v>
      </c>
      <c r="BS51" s="47" t="s">
        <v>72</v>
      </c>
      <c r="BT51" s="47" t="s">
        <v>73</v>
      </c>
      <c r="BV51" s="47" t="s">
        <v>74</v>
      </c>
      <c r="BW51" s="47" t="s">
        <v>4</v>
      </c>
      <c r="BX51" s="47" t="s">
        <v>75</v>
      </c>
    </row>
    <row r="52" spans="1:76" s="72" customFormat="1" ht="28.5" customHeight="1">
      <c r="A52" s="214" t="s">
        <v>496</v>
      </c>
      <c r="B52" s="73"/>
      <c r="C52" s="74"/>
      <c r="D52" s="207" t="s">
        <v>13</v>
      </c>
      <c r="E52" s="208"/>
      <c r="F52" s="208"/>
      <c r="G52" s="208"/>
      <c r="H52" s="208"/>
      <c r="I52" s="74"/>
      <c r="J52" s="207" t="s">
        <v>16</v>
      </c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5">
        <f>'TSCV - Oprava ploché stře...'!$J$25</f>
        <v>0</v>
      </c>
      <c r="AH52" s="206"/>
      <c r="AI52" s="206"/>
      <c r="AJ52" s="206"/>
      <c r="AK52" s="206"/>
      <c r="AL52" s="206"/>
      <c r="AM52" s="206"/>
      <c r="AN52" s="205">
        <f>ROUND(SUM($AG$52,$AT$52),2)</f>
        <v>0</v>
      </c>
      <c r="AO52" s="206"/>
      <c r="AP52" s="206"/>
      <c r="AQ52" s="75" t="s">
        <v>76</v>
      </c>
      <c r="AR52" s="76"/>
      <c r="AS52" s="77">
        <v>0</v>
      </c>
      <c r="AT52" s="78">
        <f>ROUND(SUM($AV$52:$AW$52),2)</f>
        <v>0</v>
      </c>
      <c r="AU52" s="79">
        <f>'TSCV - Oprava ploché stře...'!$P$85</f>
        <v>0</v>
      </c>
      <c r="AV52" s="78">
        <f>'TSCV - Oprava ploché stře...'!$J$28</f>
        <v>0</v>
      </c>
      <c r="AW52" s="78">
        <f>'TSCV - Oprava ploché stře...'!$J$29</f>
        <v>0</v>
      </c>
      <c r="AX52" s="78">
        <f>'TSCV - Oprava ploché stře...'!$J$30</f>
        <v>0</v>
      </c>
      <c r="AY52" s="78">
        <f>'TSCV - Oprava ploché stře...'!$J$31</f>
        <v>0</v>
      </c>
      <c r="AZ52" s="78">
        <f>'TSCV - Oprava ploché stře...'!$F$28</f>
        <v>0</v>
      </c>
      <c r="BA52" s="78">
        <f>'TSCV - Oprava ploché stře...'!$F$29</f>
        <v>0</v>
      </c>
      <c r="BB52" s="78">
        <f>'TSCV - Oprava ploché stře...'!$F$30</f>
        <v>0</v>
      </c>
      <c r="BC52" s="78">
        <f>'TSCV - Oprava ploché stře...'!$F$31</f>
        <v>0</v>
      </c>
      <c r="BD52" s="80">
        <f>'TSCV - Oprava ploché stře...'!$F$32</f>
        <v>0</v>
      </c>
      <c r="BT52" s="72" t="s">
        <v>20</v>
      </c>
      <c r="BU52" s="72" t="s">
        <v>77</v>
      </c>
      <c r="BV52" s="72" t="s">
        <v>74</v>
      </c>
      <c r="BW52" s="72" t="s">
        <v>4</v>
      </c>
      <c r="BX52" s="72" t="s">
        <v>75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TSCV - Oprava ploché stře...'!C2" tooltip="TSCV - Oprava ploché stře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6"/>
      <c r="C1" s="216"/>
      <c r="D1" s="215" t="s">
        <v>1</v>
      </c>
      <c r="E1" s="216"/>
      <c r="F1" s="217" t="s">
        <v>497</v>
      </c>
      <c r="G1" s="222" t="s">
        <v>498</v>
      </c>
      <c r="H1" s="222"/>
      <c r="I1" s="216"/>
      <c r="J1" s="217" t="s">
        <v>499</v>
      </c>
      <c r="K1" s="215" t="s">
        <v>78</v>
      </c>
      <c r="L1" s="217" t="s">
        <v>500</v>
      </c>
      <c r="M1" s="217"/>
      <c r="N1" s="217"/>
      <c r="O1" s="217"/>
      <c r="P1" s="217"/>
      <c r="Q1" s="217"/>
      <c r="R1" s="217"/>
      <c r="S1" s="217"/>
      <c r="T1" s="217"/>
      <c r="U1" s="213"/>
      <c r="V1" s="21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11"/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1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80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195" t="s">
        <v>16</v>
      </c>
      <c r="F7" s="187"/>
      <c r="G7" s="187"/>
      <c r="H7" s="187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18</v>
      </c>
      <c r="E9" s="24"/>
      <c r="F9" s="17"/>
      <c r="G9" s="24"/>
      <c r="H9" s="24"/>
      <c r="I9" s="82" t="s">
        <v>19</v>
      </c>
      <c r="J9" s="17"/>
      <c r="K9" s="27"/>
    </row>
    <row r="10" spans="2:11" s="6" customFormat="1" ht="15" customHeight="1">
      <c r="B10" s="23"/>
      <c r="C10" s="24"/>
      <c r="D10" s="19" t="s">
        <v>21</v>
      </c>
      <c r="E10" s="24"/>
      <c r="F10" s="17" t="s">
        <v>22</v>
      </c>
      <c r="G10" s="24"/>
      <c r="H10" s="24"/>
      <c r="I10" s="82" t="s">
        <v>23</v>
      </c>
      <c r="J10" s="52" t="str">
        <f>'Rekapitulace stavby'!$AN$8</f>
        <v>24.06.2020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27</v>
      </c>
      <c r="E12" s="24"/>
      <c r="F12" s="24"/>
      <c r="G12" s="24"/>
      <c r="H12" s="24"/>
      <c r="I12" s="82" t="s">
        <v>28</v>
      </c>
      <c r="J12" s="17" t="s">
        <v>29</v>
      </c>
      <c r="K12" s="27"/>
    </row>
    <row r="13" spans="2:11" s="6" customFormat="1" ht="18.75" customHeight="1">
      <c r="B13" s="23"/>
      <c r="C13" s="24"/>
      <c r="D13" s="24"/>
      <c r="E13" s="17" t="s">
        <v>30</v>
      </c>
      <c r="F13" s="24"/>
      <c r="G13" s="24"/>
      <c r="H13" s="24"/>
      <c r="I13" s="82" t="s">
        <v>31</v>
      </c>
      <c r="J13" s="17" t="s">
        <v>32</v>
      </c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33</v>
      </c>
      <c r="E15" s="24"/>
      <c r="F15" s="24"/>
      <c r="G15" s="24"/>
      <c r="H15" s="24"/>
      <c r="I15" s="82" t="s">
        <v>28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2" t="s">
        <v>31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35</v>
      </c>
      <c r="E18" s="24"/>
      <c r="F18" s="24"/>
      <c r="G18" s="24"/>
      <c r="H18" s="24"/>
      <c r="I18" s="82" t="s">
        <v>28</v>
      </c>
      <c r="J18" s="17">
        <f>IF('Rekapitulace stavby'!$AN$16="","",'Rekapitulace stavby'!$AN$16)</f>
      </c>
      <c r="K18" s="27"/>
    </row>
    <row r="19" spans="2:11" s="6" customFormat="1" ht="18.75" customHeight="1">
      <c r="B19" s="23"/>
      <c r="C19" s="24"/>
      <c r="D19" s="24"/>
      <c r="E19" s="17" t="str">
        <f>IF('Rekapitulace stavby'!$E$17="","",'Rekapitulace stavby'!$E$17)</f>
        <v> </v>
      </c>
      <c r="F19" s="24"/>
      <c r="G19" s="24"/>
      <c r="H19" s="24"/>
      <c r="I19" s="82" t="s">
        <v>31</v>
      </c>
      <c r="J19" s="17">
        <f>IF('Rekapitulace stavby'!$AN$17="","",'Rekapitulace stavby'!$AN$17)</f>
      </c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38</v>
      </c>
      <c r="E21" s="24"/>
      <c r="F21" s="24"/>
      <c r="G21" s="24"/>
      <c r="H21" s="24"/>
      <c r="J21" s="24"/>
      <c r="K21" s="27"/>
    </row>
    <row r="22" spans="2:11" s="83" customFormat="1" ht="15.75" customHeight="1">
      <c r="B22" s="84"/>
      <c r="C22" s="85"/>
      <c r="D22" s="85"/>
      <c r="E22" s="183"/>
      <c r="F22" s="212"/>
      <c r="G22" s="212"/>
      <c r="H22" s="212"/>
      <c r="J22" s="85"/>
      <c r="K22" s="86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3"/>
      <c r="E24" s="63"/>
      <c r="F24" s="63"/>
      <c r="G24" s="63"/>
      <c r="H24" s="63"/>
      <c r="I24" s="53"/>
      <c r="J24" s="63"/>
      <c r="K24" s="87"/>
    </row>
    <row r="25" spans="2:11" s="6" customFormat="1" ht="26.25" customHeight="1">
      <c r="B25" s="23"/>
      <c r="C25" s="24"/>
      <c r="D25" s="88" t="s">
        <v>39</v>
      </c>
      <c r="E25" s="24"/>
      <c r="F25" s="24"/>
      <c r="G25" s="24"/>
      <c r="H25" s="24"/>
      <c r="J25" s="66">
        <f>ROUND($J$85,2)</f>
        <v>0</v>
      </c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87"/>
    </row>
    <row r="27" spans="2:11" s="6" customFormat="1" ht="15" customHeight="1">
      <c r="B27" s="23"/>
      <c r="C27" s="24"/>
      <c r="D27" s="24"/>
      <c r="E27" s="24"/>
      <c r="F27" s="28" t="s">
        <v>41</v>
      </c>
      <c r="G27" s="24"/>
      <c r="H27" s="24"/>
      <c r="I27" s="89" t="s">
        <v>40</v>
      </c>
      <c r="J27" s="28" t="s">
        <v>42</v>
      </c>
      <c r="K27" s="27"/>
    </row>
    <row r="28" spans="2:11" s="6" customFormat="1" ht="15" customHeight="1">
      <c r="B28" s="23"/>
      <c r="C28" s="24"/>
      <c r="D28" s="30" t="s">
        <v>43</v>
      </c>
      <c r="E28" s="30" t="s">
        <v>44</v>
      </c>
      <c r="F28" s="90">
        <f>ROUND(SUM($BE$85:$BE$188),2)</f>
        <v>0</v>
      </c>
      <c r="G28" s="24"/>
      <c r="H28" s="24"/>
      <c r="I28" s="91">
        <v>0.21</v>
      </c>
      <c r="J28" s="90">
        <f>ROUND(SUM($BE$85:$BE$188)*$I$28,2)</f>
        <v>0</v>
      </c>
      <c r="K28" s="27"/>
    </row>
    <row r="29" spans="2:11" s="6" customFormat="1" ht="15" customHeight="1">
      <c r="B29" s="23"/>
      <c r="C29" s="24"/>
      <c r="D29" s="24"/>
      <c r="E29" s="30" t="s">
        <v>45</v>
      </c>
      <c r="F29" s="90">
        <f>ROUND(SUM($BF$85:$BF$188),2)</f>
        <v>0</v>
      </c>
      <c r="G29" s="24"/>
      <c r="H29" s="24"/>
      <c r="I29" s="91">
        <v>0.15</v>
      </c>
      <c r="J29" s="90">
        <f>ROUND(SUM($BF$85:$BF$188)*$I$29,2)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46</v>
      </c>
      <c r="F30" s="90">
        <f>ROUND(SUM($BG$85:$BG$188),2)</f>
        <v>0</v>
      </c>
      <c r="G30" s="24"/>
      <c r="H30" s="24"/>
      <c r="I30" s="91">
        <v>0.21</v>
      </c>
      <c r="J30" s="90">
        <v>0</v>
      </c>
      <c r="K30" s="27"/>
    </row>
    <row r="31" spans="2:11" s="6" customFormat="1" ht="15" customHeight="1" hidden="1">
      <c r="B31" s="23"/>
      <c r="C31" s="24"/>
      <c r="D31" s="24"/>
      <c r="E31" s="30" t="s">
        <v>47</v>
      </c>
      <c r="F31" s="90">
        <f>ROUND(SUM($BH$85:$BH$188),2)</f>
        <v>0</v>
      </c>
      <c r="G31" s="24"/>
      <c r="H31" s="24"/>
      <c r="I31" s="91">
        <v>0.15</v>
      </c>
      <c r="J31" s="90">
        <v>0</v>
      </c>
      <c r="K31" s="27"/>
    </row>
    <row r="32" spans="2:11" s="6" customFormat="1" ht="15" customHeight="1" hidden="1">
      <c r="B32" s="23"/>
      <c r="C32" s="24"/>
      <c r="D32" s="24"/>
      <c r="E32" s="30" t="s">
        <v>48</v>
      </c>
      <c r="F32" s="90">
        <f>ROUND(SUM($BI$85:$BI$188),2)</f>
        <v>0</v>
      </c>
      <c r="G32" s="24"/>
      <c r="H32" s="24"/>
      <c r="I32" s="91">
        <v>0</v>
      </c>
      <c r="J32" s="90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49</v>
      </c>
      <c r="E34" s="34"/>
      <c r="F34" s="34"/>
      <c r="G34" s="92" t="s">
        <v>50</v>
      </c>
      <c r="H34" s="35" t="s">
        <v>51</v>
      </c>
      <c r="I34" s="93"/>
      <c r="J34" s="36">
        <f>ROUND(SUM($J$25:$J$32),2)</f>
        <v>0</v>
      </c>
      <c r="K34" s="94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5"/>
      <c r="J35" s="39"/>
      <c r="K35" s="40"/>
    </row>
    <row r="39" spans="2:11" s="6" customFormat="1" ht="7.5" customHeight="1">
      <c r="B39" s="96"/>
      <c r="C39" s="97"/>
      <c r="D39" s="97"/>
      <c r="E39" s="97"/>
      <c r="F39" s="97"/>
      <c r="G39" s="97"/>
      <c r="H39" s="97"/>
      <c r="I39" s="97"/>
      <c r="J39" s="97"/>
      <c r="K39" s="98"/>
    </row>
    <row r="40" spans="2:11" s="6" customFormat="1" ht="37.5" customHeight="1">
      <c r="B40" s="23"/>
      <c r="C40" s="12" t="s">
        <v>81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195" t="str">
        <f>$E$7</f>
        <v>Oprava ploché střechy </v>
      </c>
      <c r="F43" s="187"/>
      <c r="G43" s="187"/>
      <c r="H43" s="187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21</v>
      </c>
      <c r="D45" s="24"/>
      <c r="E45" s="24"/>
      <c r="F45" s="17" t="str">
        <f>$F$10</f>
        <v>Chomutov</v>
      </c>
      <c r="G45" s="24"/>
      <c r="H45" s="24"/>
      <c r="I45" s="82" t="s">
        <v>23</v>
      </c>
      <c r="J45" s="52" t="str">
        <f>IF($J$10="","",$J$10)</f>
        <v>24.06.2020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27</v>
      </c>
      <c r="D47" s="24"/>
      <c r="E47" s="24"/>
      <c r="F47" s="17" t="str">
        <f>$E$13</f>
        <v>Technické služby města Chomutova, p.o.</v>
      </c>
      <c r="G47" s="24"/>
      <c r="H47" s="24"/>
      <c r="I47" s="82" t="s">
        <v>35</v>
      </c>
      <c r="J47" s="17" t="str">
        <f>$E$19</f>
        <v> </v>
      </c>
      <c r="K47" s="27"/>
    </row>
    <row r="48" spans="2:11" s="6" customFormat="1" ht="15" customHeight="1">
      <c r="B48" s="23"/>
      <c r="C48" s="19" t="s">
        <v>33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99" t="s">
        <v>82</v>
      </c>
      <c r="D50" s="32"/>
      <c r="E50" s="32"/>
      <c r="F50" s="32"/>
      <c r="G50" s="32"/>
      <c r="H50" s="32"/>
      <c r="I50" s="100"/>
      <c r="J50" s="101" t="s">
        <v>83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5" t="s">
        <v>84</v>
      </c>
      <c r="D52" s="24"/>
      <c r="E52" s="24"/>
      <c r="F52" s="24"/>
      <c r="G52" s="24"/>
      <c r="H52" s="24"/>
      <c r="J52" s="66">
        <f>ROUND($J$85,2)</f>
        <v>0</v>
      </c>
      <c r="K52" s="27"/>
      <c r="AU52" s="6" t="s">
        <v>85</v>
      </c>
    </row>
    <row r="53" spans="2:11" s="102" customFormat="1" ht="25.5" customHeight="1">
      <c r="B53" s="103"/>
      <c r="C53" s="104"/>
      <c r="D53" s="105" t="s">
        <v>86</v>
      </c>
      <c r="E53" s="105"/>
      <c r="F53" s="105"/>
      <c r="G53" s="105"/>
      <c r="H53" s="105"/>
      <c r="I53" s="106"/>
      <c r="J53" s="107">
        <f>ROUND($J$86,2)</f>
        <v>0</v>
      </c>
      <c r="K53" s="108"/>
    </row>
    <row r="54" spans="2:11" s="109" customFormat="1" ht="21" customHeight="1">
      <c r="B54" s="110"/>
      <c r="C54" s="111"/>
      <c r="D54" s="112" t="s">
        <v>87</v>
      </c>
      <c r="E54" s="112"/>
      <c r="F54" s="112"/>
      <c r="G54" s="112"/>
      <c r="H54" s="112"/>
      <c r="I54" s="113"/>
      <c r="J54" s="114">
        <f>ROUND($J$87,2)</f>
        <v>0</v>
      </c>
      <c r="K54" s="115"/>
    </row>
    <row r="55" spans="2:11" s="109" customFormat="1" ht="21" customHeight="1">
      <c r="B55" s="110"/>
      <c r="C55" s="111"/>
      <c r="D55" s="112" t="s">
        <v>88</v>
      </c>
      <c r="E55" s="112"/>
      <c r="F55" s="112"/>
      <c r="G55" s="112"/>
      <c r="H55" s="112"/>
      <c r="I55" s="113"/>
      <c r="J55" s="114">
        <f>ROUND($J$98,2)</f>
        <v>0</v>
      </c>
      <c r="K55" s="115"/>
    </row>
    <row r="56" spans="2:11" s="109" customFormat="1" ht="21" customHeight="1">
      <c r="B56" s="110"/>
      <c r="C56" s="111"/>
      <c r="D56" s="112" t="s">
        <v>89</v>
      </c>
      <c r="E56" s="112"/>
      <c r="F56" s="112"/>
      <c r="G56" s="112"/>
      <c r="H56" s="112"/>
      <c r="I56" s="113"/>
      <c r="J56" s="114">
        <f>ROUND($J$109,2)</f>
        <v>0</v>
      </c>
      <c r="K56" s="115"/>
    </row>
    <row r="57" spans="2:11" s="109" customFormat="1" ht="21" customHeight="1">
      <c r="B57" s="110"/>
      <c r="C57" s="111"/>
      <c r="D57" s="112" t="s">
        <v>90</v>
      </c>
      <c r="E57" s="112"/>
      <c r="F57" s="112"/>
      <c r="G57" s="112"/>
      <c r="H57" s="112"/>
      <c r="I57" s="113"/>
      <c r="J57" s="114">
        <f>ROUND($J$120,2)</f>
        <v>0</v>
      </c>
      <c r="K57" s="115"/>
    </row>
    <row r="58" spans="2:11" s="102" customFormat="1" ht="25.5" customHeight="1">
      <c r="B58" s="103"/>
      <c r="C58" s="104"/>
      <c r="D58" s="105" t="s">
        <v>91</v>
      </c>
      <c r="E58" s="105"/>
      <c r="F58" s="105"/>
      <c r="G58" s="105"/>
      <c r="H58" s="105"/>
      <c r="I58" s="106"/>
      <c r="J58" s="107">
        <f>ROUND($J$122,2)</f>
        <v>0</v>
      </c>
      <c r="K58" s="108"/>
    </row>
    <row r="59" spans="2:11" s="109" customFormat="1" ht="21" customHeight="1">
      <c r="B59" s="110"/>
      <c r="C59" s="111"/>
      <c r="D59" s="112" t="s">
        <v>92</v>
      </c>
      <c r="E59" s="112"/>
      <c r="F59" s="112"/>
      <c r="G59" s="112"/>
      <c r="H59" s="112"/>
      <c r="I59" s="113"/>
      <c r="J59" s="114">
        <f>ROUND($J$123,2)</f>
        <v>0</v>
      </c>
      <c r="K59" s="115"/>
    </row>
    <row r="60" spans="2:11" s="109" customFormat="1" ht="21" customHeight="1">
      <c r="B60" s="110"/>
      <c r="C60" s="111"/>
      <c r="D60" s="112" t="s">
        <v>93</v>
      </c>
      <c r="E60" s="112"/>
      <c r="F60" s="112"/>
      <c r="G60" s="112"/>
      <c r="H60" s="112"/>
      <c r="I60" s="113"/>
      <c r="J60" s="114">
        <f>ROUND($J$138,2)</f>
        <v>0</v>
      </c>
      <c r="K60" s="115"/>
    </row>
    <row r="61" spans="2:11" s="109" customFormat="1" ht="21" customHeight="1">
      <c r="B61" s="110"/>
      <c r="C61" s="111"/>
      <c r="D61" s="112" t="s">
        <v>94</v>
      </c>
      <c r="E61" s="112"/>
      <c r="F61" s="112"/>
      <c r="G61" s="112"/>
      <c r="H61" s="112"/>
      <c r="I61" s="113"/>
      <c r="J61" s="114">
        <f>ROUND($J$143,2)</f>
        <v>0</v>
      </c>
      <c r="K61" s="115"/>
    </row>
    <row r="62" spans="2:11" s="109" customFormat="1" ht="21" customHeight="1">
      <c r="B62" s="110"/>
      <c r="C62" s="111"/>
      <c r="D62" s="112" t="s">
        <v>95</v>
      </c>
      <c r="E62" s="112"/>
      <c r="F62" s="112"/>
      <c r="G62" s="112"/>
      <c r="H62" s="112"/>
      <c r="I62" s="113"/>
      <c r="J62" s="114">
        <f>ROUND($J$145,2)</f>
        <v>0</v>
      </c>
      <c r="K62" s="115"/>
    </row>
    <row r="63" spans="2:11" s="109" customFormat="1" ht="21" customHeight="1">
      <c r="B63" s="110"/>
      <c r="C63" s="111"/>
      <c r="D63" s="112" t="s">
        <v>96</v>
      </c>
      <c r="E63" s="112"/>
      <c r="F63" s="112"/>
      <c r="G63" s="112"/>
      <c r="H63" s="112"/>
      <c r="I63" s="113"/>
      <c r="J63" s="114">
        <f>ROUND($J$159,2)</f>
        <v>0</v>
      </c>
      <c r="K63" s="115"/>
    </row>
    <row r="64" spans="2:11" s="109" customFormat="1" ht="21" customHeight="1">
      <c r="B64" s="110"/>
      <c r="C64" s="111"/>
      <c r="D64" s="112" t="s">
        <v>97</v>
      </c>
      <c r="E64" s="112"/>
      <c r="F64" s="112"/>
      <c r="G64" s="112"/>
      <c r="H64" s="112"/>
      <c r="I64" s="113"/>
      <c r="J64" s="114">
        <f>ROUND($J$161,2)</f>
        <v>0</v>
      </c>
      <c r="K64" s="115"/>
    </row>
    <row r="65" spans="2:11" s="102" customFormat="1" ht="25.5" customHeight="1">
      <c r="B65" s="103"/>
      <c r="C65" s="104"/>
      <c r="D65" s="105" t="s">
        <v>98</v>
      </c>
      <c r="E65" s="105"/>
      <c r="F65" s="105"/>
      <c r="G65" s="105"/>
      <c r="H65" s="105"/>
      <c r="I65" s="106"/>
      <c r="J65" s="107">
        <f>ROUND($J$183,2)</f>
        <v>0</v>
      </c>
      <c r="K65" s="108"/>
    </row>
    <row r="66" spans="2:11" s="109" customFormat="1" ht="21" customHeight="1">
      <c r="B66" s="110"/>
      <c r="C66" s="111"/>
      <c r="D66" s="112" t="s">
        <v>99</v>
      </c>
      <c r="E66" s="112"/>
      <c r="F66" s="112"/>
      <c r="G66" s="112"/>
      <c r="H66" s="112"/>
      <c r="I66" s="113"/>
      <c r="J66" s="114">
        <f>ROUND($J$184,2)</f>
        <v>0</v>
      </c>
      <c r="K66" s="115"/>
    </row>
    <row r="67" spans="2:11" s="109" customFormat="1" ht="21" customHeight="1">
      <c r="B67" s="110"/>
      <c r="C67" s="111"/>
      <c r="D67" s="112" t="s">
        <v>100</v>
      </c>
      <c r="E67" s="112"/>
      <c r="F67" s="112"/>
      <c r="G67" s="112"/>
      <c r="H67" s="112"/>
      <c r="I67" s="113"/>
      <c r="J67" s="114">
        <f>ROUND($J$186,2)</f>
        <v>0</v>
      </c>
      <c r="K67" s="115"/>
    </row>
    <row r="68" spans="2:11" s="6" customFormat="1" ht="22.5" customHeight="1">
      <c r="B68" s="23"/>
      <c r="C68" s="24"/>
      <c r="D68" s="24"/>
      <c r="E68" s="24"/>
      <c r="F68" s="24"/>
      <c r="G68" s="24"/>
      <c r="H68" s="24"/>
      <c r="J68" s="24"/>
      <c r="K68" s="27"/>
    </row>
    <row r="69" spans="2:11" s="6" customFormat="1" ht="7.5" customHeight="1">
      <c r="B69" s="38"/>
      <c r="C69" s="39"/>
      <c r="D69" s="39"/>
      <c r="E69" s="39"/>
      <c r="F69" s="39"/>
      <c r="G69" s="39"/>
      <c r="H69" s="39"/>
      <c r="I69" s="95"/>
      <c r="J69" s="39"/>
      <c r="K69" s="40"/>
    </row>
    <row r="73" spans="2:12" s="6" customFormat="1" ht="7.5" customHeight="1">
      <c r="B73" s="41"/>
      <c r="C73" s="42"/>
      <c r="D73" s="42"/>
      <c r="E73" s="42"/>
      <c r="F73" s="42"/>
      <c r="G73" s="42"/>
      <c r="H73" s="42"/>
      <c r="I73" s="97"/>
      <c r="J73" s="42"/>
      <c r="K73" s="42"/>
      <c r="L73" s="43"/>
    </row>
    <row r="74" spans="2:12" s="6" customFormat="1" ht="37.5" customHeight="1">
      <c r="B74" s="23"/>
      <c r="C74" s="12" t="s">
        <v>101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" customHeight="1">
      <c r="B76" s="23"/>
      <c r="C76" s="19" t="s">
        <v>15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195" t="str">
        <f>$E$7</f>
        <v>Oprava ploché střechy </v>
      </c>
      <c r="F77" s="187"/>
      <c r="G77" s="187"/>
      <c r="H77" s="187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21</v>
      </c>
      <c r="D79" s="24"/>
      <c r="E79" s="24"/>
      <c r="F79" s="17" t="str">
        <f>$F$10</f>
        <v>Chomutov</v>
      </c>
      <c r="G79" s="24"/>
      <c r="H79" s="24"/>
      <c r="I79" s="82" t="s">
        <v>23</v>
      </c>
      <c r="J79" s="52" t="str">
        <f>IF($J$10="","",$J$10)</f>
        <v>24.06.2020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27</v>
      </c>
      <c r="D81" s="24"/>
      <c r="E81" s="24"/>
      <c r="F81" s="17" t="str">
        <f>$E$13</f>
        <v>Technické služby města Chomutova, p.o.</v>
      </c>
      <c r="G81" s="24"/>
      <c r="H81" s="24"/>
      <c r="I81" s="82" t="s">
        <v>35</v>
      </c>
      <c r="J81" s="17" t="str">
        <f>$E$19</f>
        <v> </v>
      </c>
      <c r="K81" s="24"/>
      <c r="L81" s="43"/>
    </row>
    <row r="82" spans="2:12" s="6" customFormat="1" ht="15" customHeight="1">
      <c r="B82" s="23"/>
      <c r="C82" s="19" t="s">
        <v>33</v>
      </c>
      <c r="D82" s="24"/>
      <c r="E82" s="24"/>
      <c r="F82" s="17">
        <f>IF($E$16="","",$E$16)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16" customFormat="1" ht="30" customHeight="1">
      <c r="B84" s="117"/>
      <c r="C84" s="118" t="s">
        <v>102</v>
      </c>
      <c r="D84" s="119" t="s">
        <v>58</v>
      </c>
      <c r="E84" s="119" t="s">
        <v>54</v>
      </c>
      <c r="F84" s="119" t="s">
        <v>103</v>
      </c>
      <c r="G84" s="119" t="s">
        <v>104</v>
      </c>
      <c r="H84" s="119" t="s">
        <v>105</v>
      </c>
      <c r="I84" s="120" t="s">
        <v>106</v>
      </c>
      <c r="J84" s="119" t="s">
        <v>107</v>
      </c>
      <c r="K84" s="121" t="s">
        <v>108</v>
      </c>
      <c r="L84" s="122"/>
      <c r="M84" s="58" t="s">
        <v>109</v>
      </c>
      <c r="N84" s="59" t="s">
        <v>43</v>
      </c>
      <c r="O84" s="59" t="s">
        <v>110</v>
      </c>
      <c r="P84" s="59" t="s">
        <v>111</v>
      </c>
      <c r="Q84" s="59" t="s">
        <v>112</v>
      </c>
      <c r="R84" s="59" t="s">
        <v>113</v>
      </c>
      <c r="S84" s="59" t="s">
        <v>114</v>
      </c>
      <c r="T84" s="60" t="s">
        <v>115</v>
      </c>
    </row>
    <row r="85" spans="2:63" s="6" customFormat="1" ht="30" customHeight="1">
      <c r="B85" s="23"/>
      <c r="C85" s="65" t="s">
        <v>84</v>
      </c>
      <c r="D85" s="24"/>
      <c r="E85" s="24"/>
      <c r="F85" s="24"/>
      <c r="G85" s="24"/>
      <c r="H85" s="24"/>
      <c r="J85" s="123">
        <f>$BK$85</f>
        <v>0</v>
      </c>
      <c r="K85" s="24"/>
      <c r="L85" s="43"/>
      <c r="M85" s="62"/>
      <c r="N85" s="63"/>
      <c r="O85" s="63"/>
      <c r="P85" s="124">
        <f>$P$86+$P$122+$P$183</f>
        <v>0</v>
      </c>
      <c r="Q85" s="63"/>
      <c r="R85" s="124">
        <f>$R$86+$R$122+$R$183</f>
        <v>19.897416999999997</v>
      </c>
      <c r="S85" s="63"/>
      <c r="T85" s="125">
        <f>$T$86+$T$122+$T$183</f>
        <v>37.91918</v>
      </c>
      <c r="AT85" s="6" t="s">
        <v>72</v>
      </c>
      <c r="AU85" s="6" t="s">
        <v>85</v>
      </c>
      <c r="BK85" s="126">
        <f>$BK$86+$BK$122+$BK$183</f>
        <v>0</v>
      </c>
    </row>
    <row r="86" spans="2:63" s="127" customFormat="1" ht="37.5" customHeight="1">
      <c r="B86" s="128"/>
      <c r="C86" s="129"/>
      <c r="D86" s="129" t="s">
        <v>72</v>
      </c>
      <c r="E86" s="130" t="s">
        <v>116</v>
      </c>
      <c r="F86" s="130" t="s">
        <v>117</v>
      </c>
      <c r="G86" s="129"/>
      <c r="H86" s="129"/>
      <c r="J86" s="131">
        <f>$BK$86</f>
        <v>0</v>
      </c>
      <c r="K86" s="129"/>
      <c r="L86" s="132"/>
      <c r="M86" s="133"/>
      <c r="N86" s="129"/>
      <c r="O86" s="129"/>
      <c r="P86" s="134">
        <f>$P$87+$P$98+$P$109+$P$120</f>
        <v>0</v>
      </c>
      <c r="Q86" s="129"/>
      <c r="R86" s="134">
        <f>$R$87+$R$98+$R$109+$R$120</f>
        <v>13.721784999999999</v>
      </c>
      <c r="S86" s="129"/>
      <c r="T86" s="135">
        <f>$T$87+$T$98+$T$109+$T$120</f>
        <v>33.33</v>
      </c>
      <c r="AR86" s="136" t="s">
        <v>20</v>
      </c>
      <c r="AT86" s="136" t="s">
        <v>72</v>
      </c>
      <c r="AU86" s="136" t="s">
        <v>73</v>
      </c>
      <c r="AY86" s="136" t="s">
        <v>118</v>
      </c>
      <c r="BK86" s="137">
        <f>$BK$87+$BK$98+$BK$109+$BK$120</f>
        <v>0</v>
      </c>
    </row>
    <row r="87" spans="2:63" s="127" customFormat="1" ht="21" customHeight="1">
      <c r="B87" s="128"/>
      <c r="C87" s="129"/>
      <c r="D87" s="129" t="s">
        <v>72</v>
      </c>
      <c r="E87" s="138" t="s">
        <v>119</v>
      </c>
      <c r="F87" s="138" t="s">
        <v>120</v>
      </c>
      <c r="G87" s="129"/>
      <c r="H87" s="129"/>
      <c r="J87" s="139">
        <f>$BK$87</f>
        <v>0</v>
      </c>
      <c r="K87" s="129"/>
      <c r="L87" s="132"/>
      <c r="M87" s="133"/>
      <c r="N87" s="129"/>
      <c r="O87" s="129"/>
      <c r="P87" s="134">
        <f>SUM($P$88:$P$97)</f>
        <v>0</v>
      </c>
      <c r="Q87" s="129"/>
      <c r="R87" s="134">
        <f>SUM($R$88:$R$97)</f>
        <v>11.784085</v>
      </c>
      <c r="S87" s="129"/>
      <c r="T87" s="135">
        <f>SUM($T$88:$T$97)</f>
        <v>0</v>
      </c>
      <c r="AR87" s="136" t="s">
        <v>20</v>
      </c>
      <c r="AT87" s="136" t="s">
        <v>72</v>
      </c>
      <c r="AU87" s="136" t="s">
        <v>20</v>
      </c>
      <c r="AY87" s="136" t="s">
        <v>118</v>
      </c>
      <c r="BK87" s="137">
        <f>SUM($BK$88:$BK$97)</f>
        <v>0</v>
      </c>
    </row>
    <row r="88" spans="2:65" s="6" customFormat="1" ht="15.75" customHeight="1">
      <c r="B88" s="23"/>
      <c r="C88" s="140" t="s">
        <v>20</v>
      </c>
      <c r="D88" s="140" t="s">
        <v>121</v>
      </c>
      <c r="E88" s="141" t="s">
        <v>122</v>
      </c>
      <c r="F88" s="142" t="s">
        <v>123</v>
      </c>
      <c r="G88" s="143" t="s">
        <v>124</v>
      </c>
      <c r="H88" s="144">
        <v>20</v>
      </c>
      <c r="I88" s="145"/>
      <c r="J88" s="146">
        <f>ROUND($I$88*$H$88,2)</f>
        <v>0</v>
      </c>
      <c r="K88" s="142" t="s">
        <v>125</v>
      </c>
      <c r="L88" s="43"/>
      <c r="M88" s="147"/>
      <c r="N88" s="148" t="s">
        <v>44</v>
      </c>
      <c r="O88" s="24"/>
      <c r="P88" s="24"/>
      <c r="Q88" s="149">
        <v>0.0315</v>
      </c>
      <c r="R88" s="149">
        <f>$Q$88*$H$88</f>
        <v>0.63</v>
      </c>
      <c r="S88" s="149">
        <v>0</v>
      </c>
      <c r="T88" s="150">
        <f>$S$88*$H$88</f>
        <v>0</v>
      </c>
      <c r="AR88" s="83" t="s">
        <v>126</v>
      </c>
      <c r="AT88" s="83" t="s">
        <v>121</v>
      </c>
      <c r="AU88" s="83" t="s">
        <v>79</v>
      </c>
      <c r="AY88" s="6" t="s">
        <v>118</v>
      </c>
      <c r="BE88" s="151">
        <f>IF($N$88="základní",$J$88,0)</f>
        <v>0</v>
      </c>
      <c r="BF88" s="151">
        <f>IF($N$88="snížená",$J$88,0)</f>
        <v>0</v>
      </c>
      <c r="BG88" s="151">
        <f>IF($N$88="zákl. přenesená",$J$88,0)</f>
        <v>0</v>
      </c>
      <c r="BH88" s="151">
        <f>IF($N$88="sníž. přenesená",$J$88,0)</f>
        <v>0</v>
      </c>
      <c r="BI88" s="151">
        <f>IF($N$88="nulová",$J$88,0)</f>
        <v>0</v>
      </c>
      <c r="BJ88" s="83" t="s">
        <v>20</v>
      </c>
      <c r="BK88" s="151">
        <f>ROUND($I$88*$H$88,2)</f>
        <v>0</v>
      </c>
      <c r="BL88" s="83" t="s">
        <v>126</v>
      </c>
      <c r="BM88" s="83" t="s">
        <v>127</v>
      </c>
    </row>
    <row r="89" spans="2:65" s="6" customFormat="1" ht="15.75" customHeight="1">
      <c r="B89" s="23"/>
      <c r="C89" s="143" t="s">
        <v>79</v>
      </c>
      <c r="D89" s="143" t="s">
        <v>121</v>
      </c>
      <c r="E89" s="141" t="s">
        <v>128</v>
      </c>
      <c r="F89" s="142" t="s">
        <v>129</v>
      </c>
      <c r="G89" s="143" t="s">
        <v>124</v>
      </c>
      <c r="H89" s="144">
        <v>40</v>
      </c>
      <c r="I89" s="145"/>
      <c r="J89" s="146">
        <f>ROUND($I$89*$H$89,2)</f>
        <v>0</v>
      </c>
      <c r="K89" s="142" t="s">
        <v>125</v>
      </c>
      <c r="L89" s="43"/>
      <c r="M89" s="147"/>
      <c r="N89" s="148" t="s">
        <v>44</v>
      </c>
      <c r="O89" s="24"/>
      <c r="P89" s="24"/>
      <c r="Q89" s="149">
        <v>0.00047</v>
      </c>
      <c r="R89" s="149">
        <f>$Q$89*$H$89</f>
        <v>0.0188</v>
      </c>
      <c r="S89" s="149">
        <v>0</v>
      </c>
      <c r="T89" s="150">
        <f>$S$89*$H$89</f>
        <v>0</v>
      </c>
      <c r="AR89" s="83" t="s">
        <v>126</v>
      </c>
      <c r="AT89" s="83" t="s">
        <v>121</v>
      </c>
      <c r="AU89" s="83" t="s">
        <v>79</v>
      </c>
      <c r="AY89" s="83" t="s">
        <v>118</v>
      </c>
      <c r="BE89" s="151">
        <f>IF($N$89="základní",$J$89,0)</f>
        <v>0</v>
      </c>
      <c r="BF89" s="151">
        <f>IF($N$89="snížená",$J$89,0)</f>
        <v>0</v>
      </c>
      <c r="BG89" s="151">
        <f>IF($N$89="zákl. přenesená",$J$89,0)</f>
        <v>0</v>
      </c>
      <c r="BH89" s="151">
        <f>IF($N$89="sníž. přenesená",$J$89,0)</f>
        <v>0</v>
      </c>
      <c r="BI89" s="151">
        <f>IF($N$89="nulová",$J$89,0)</f>
        <v>0</v>
      </c>
      <c r="BJ89" s="83" t="s">
        <v>20</v>
      </c>
      <c r="BK89" s="151">
        <f>ROUND($I$89*$H$89,2)</f>
        <v>0</v>
      </c>
      <c r="BL89" s="83" t="s">
        <v>126</v>
      </c>
      <c r="BM89" s="83" t="s">
        <v>130</v>
      </c>
    </row>
    <row r="90" spans="2:65" s="6" customFormat="1" ht="15.75" customHeight="1">
      <c r="B90" s="23"/>
      <c r="C90" s="143" t="s">
        <v>131</v>
      </c>
      <c r="D90" s="143" t="s">
        <v>121</v>
      </c>
      <c r="E90" s="141" t="s">
        <v>132</v>
      </c>
      <c r="F90" s="142" t="s">
        <v>133</v>
      </c>
      <c r="G90" s="143" t="s">
        <v>124</v>
      </c>
      <c r="H90" s="144">
        <v>20</v>
      </c>
      <c r="I90" s="145"/>
      <c r="J90" s="146">
        <f>ROUND($I$90*$H$90,2)</f>
        <v>0</v>
      </c>
      <c r="K90" s="142" t="s">
        <v>125</v>
      </c>
      <c r="L90" s="43"/>
      <c r="M90" s="147"/>
      <c r="N90" s="148" t="s">
        <v>44</v>
      </c>
      <c r="O90" s="24"/>
      <c r="P90" s="24"/>
      <c r="Q90" s="149">
        <v>0.00079</v>
      </c>
      <c r="R90" s="149">
        <f>$Q$90*$H$90</f>
        <v>0.0158</v>
      </c>
      <c r="S90" s="149">
        <v>0</v>
      </c>
      <c r="T90" s="150">
        <f>$S$90*$H$90</f>
        <v>0</v>
      </c>
      <c r="AR90" s="83" t="s">
        <v>126</v>
      </c>
      <c r="AT90" s="83" t="s">
        <v>121</v>
      </c>
      <c r="AU90" s="83" t="s">
        <v>79</v>
      </c>
      <c r="AY90" s="83" t="s">
        <v>118</v>
      </c>
      <c r="BE90" s="151">
        <f>IF($N$90="základní",$J$90,0)</f>
        <v>0</v>
      </c>
      <c r="BF90" s="151">
        <f>IF($N$90="snížená",$J$90,0)</f>
        <v>0</v>
      </c>
      <c r="BG90" s="151">
        <f>IF($N$90="zákl. přenesená",$J$90,0)</f>
        <v>0</v>
      </c>
      <c r="BH90" s="151">
        <f>IF($N$90="sníž. přenesená",$J$90,0)</f>
        <v>0</v>
      </c>
      <c r="BI90" s="151">
        <f>IF($N$90="nulová",$J$90,0)</f>
        <v>0</v>
      </c>
      <c r="BJ90" s="83" t="s">
        <v>20</v>
      </c>
      <c r="BK90" s="151">
        <f>ROUND($I$90*$H$90,2)</f>
        <v>0</v>
      </c>
      <c r="BL90" s="83" t="s">
        <v>126</v>
      </c>
      <c r="BM90" s="83" t="s">
        <v>134</v>
      </c>
    </row>
    <row r="91" spans="2:65" s="6" customFormat="1" ht="15.75" customHeight="1">
      <c r="B91" s="23"/>
      <c r="C91" s="143" t="s">
        <v>135</v>
      </c>
      <c r="D91" s="143" t="s">
        <v>121</v>
      </c>
      <c r="E91" s="141" t="s">
        <v>136</v>
      </c>
      <c r="F91" s="142" t="s">
        <v>137</v>
      </c>
      <c r="G91" s="143" t="s">
        <v>124</v>
      </c>
      <c r="H91" s="144">
        <v>20</v>
      </c>
      <c r="I91" s="145"/>
      <c r="J91" s="146">
        <f>ROUND($I$91*$H$91,2)</f>
        <v>0</v>
      </c>
      <c r="K91" s="142" t="s">
        <v>125</v>
      </c>
      <c r="L91" s="43"/>
      <c r="M91" s="147"/>
      <c r="N91" s="148" t="s">
        <v>44</v>
      </c>
      <c r="O91" s="24"/>
      <c r="P91" s="24"/>
      <c r="Q91" s="149">
        <v>0.00328</v>
      </c>
      <c r="R91" s="149">
        <f>$Q$91*$H$91</f>
        <v>0.06559999999999999</v>
      </c>
      <c r="S91" s="149">
        <v>0</v>
      </c>
      <c r="T91" s="150">
        <f>$S$91*$H$91</f>
        <v>0</v>
      </c>
      <c r="AR91" s="83" t="s">
        <v>126</v>
      </c>
      <c r="AT91" s="83" t="s">
        <v>121</v>
      </c>
      <c r="AU91" s="83" t="s">
        <v>79</v>
      </c>
      <c r="AY91" s="83" t="s">
        <v>118</v>
      </c>
      <c r="BE91" s="151">
        <f>IF($N$91="základní",$J$91,0)</f>
        <v>0</v>
      </c>
      <c r="BF91" s="151">
        <f>IF($N$91="snížená",$J$91,0)</f>
        <v>0</v>
      </c>
      <c r="BG91" s="151">
        <f>IF($N$91="zákl. přenesená",$J$91,0)</f>
        <v>0</v>
      </c>
      <c r="BH91" s="151">
        <f>IF($N$91="sníž. přenesená",$J$91,0)</f>
        <v>0</v>
      </c>
      <c r="BI91" s="151">
        <f>IF($N$91="nulová",$J$91,0)</f>
        <v>0</v>
      </c>
      <c r="BJ91" s="83" t="s">
        <v>20</v>
      </c>
      <c r="BK91" s="151">
        <f>ROUND($I$91*$H$91,2)</f>
        <v>0</v>
      </c>
      <c r="BL91" s="83" t="s">
        <v>126</v>
      </c>
      <c r="BM91" s="83" t="s">
        <v>138</v>
      </c>
    </row>
    <row r="92" spans="2:65" s="6" customFormat="1" ht="15.75" customHeight="1">
      <c r="B92" s="23"/>
      <c r="C92" s="143" t="s">
        <v>119</v>
      </c>
      <c r="D92" s="143" t="s">
        <v>121</v>
      </c>
      <c r="E92" s="141" t="s">
        <v>139</v>
      </c>
      <c r="F92" s="142" t="s">
        <v>140</v>
      </c>
      <c r="G92" s="143" t="s">
        <v>141</v>
      </c>
      <c r="H92" s="144">
        <v>32</v>
      </c>
      <c r="I92" s="145"/>
      <c r="J92" s="146">
        <f>ROUND($I$92*$H$92,2)</f>
        <v>0</v>
      </c>
      <c r="K92" s="142" t="s">
        <v>125</v>
      </c>
      <c r="L92" s="43"/>
      <c r="M92" s="147"/>
      <c r="N92" s="148" t="s">
        <v>44</v>
      </c>
      <c r="O92" s="24"/>
      <c r="P92" s="24"/>
      <c r="Q92" s="149">
        <v>0.00044</v>
      </c>
      <c r="R92" s="149">
        <f>$Q$92*$H$92</f>
        <v>0.01408</v>
      </c>
      <c r="S92" s="149">
        <v>0</v>
      </c>
      <c r="T92" s="150">
        <f>$S$92*$H$92</f>
        <v>0</v>
      </c>
      <c r="AR92" s="83" t="s">
        <v>126</v>
      </c>
      <c r="AT92" s="83" t="s">
        <v>121</v>
      </c>
      <c r="AU92" s="83" t="s">
        <v>79</v>
      </c>
      <c r="AY92" s="83" t="s">
        <v>118</v>
      </c>
      <c r="BE92" s="151">
        <f>IF($N$92="základní",$J$92,0)</f>
        <v>0</v>
      </c>
      <c r="BF92" s="151">
        <f>IF($N$92="snížená",$J$92,0)</f>
        <v>0</v>
      </c>
      <c r="BG92" s="151">
        <f>IF($N$92="zákl. přenesená",$J$92,0)</f>
        <v>0</v>
      </c>
      <c r="BH92" s="151">
        <f>IF($N$92="sníž. přenesená",$J$92,0)</f>
        <v>0</v>
      </c>
      <c r="BI92" s="151">
        <f>IF($N$92="nulová",$J$92,0)</f>
        <v>0</v>
      </c>
      <c r="BJ92" s="83" t="s">
        <v>20</v>
      </c>
      <c r="BK92" s="151">
        <f>ROUND($I$92*$H$92,2)</f>
        <v>0</v>
      </c>
      <c r="BL92" s="83" t="s">
        <v>126</v>
      </c>
      <c r="BM92" s="83" t="s">
        <v>142</v>
      </c>
    </row>
    <row r="93" spans="2:65" s="6" customFormat="1" ht="15.75" customHeight="1">
      <c r="B93" s="23"/>
      <c r="C93" s="143" t="s">
        <v>143</v>
      </c>
      <c r="D93" s="143" t="s">
        <v>121</v>
      </c>
      <c r="E93" s="141" t="s">
        <v>144</v>
      </c>
      <c r="F93" s="142" t="s">
        <v>145</v>
      </c>
      <c r="G93" s="143" t="s">
        <v>146</v>
      </c>
      <c r="H93" s="144">
        <v>4.5</v>
      </c>
      <c r="I93" s="145"/>
      <c r="J93" s="146">
        <f>ROUND($I$93*$H$93,2)</f>
        <v>0</v>
      </c>
      <c r="K93" s="142" t="s">
        <v>125</v>
      </c>
      <c r="L93" s="43"/>
      <c r="M93" s="147"/>
      <c r="N93" s="148" t="s">
        <v>44</v>
      </c>
      <c r="O93" s="24"/>
      <c r="P93" s="24"/>
      <c r="Q93" s="149">
        <v>2.45329</v>
      </c>
      <c r="R93" s="149">
        <f>$Q$93*$H$93</f>
        <v>11.039805</v>
      </c>
      <c r="S93" s="149">
        <v>0</v>
      </c>
      <c r="T93" s="150">
        <f>$S$93*$H$93</f>
        <v>0</v>
      </c>
      <c r="AR93" s="83" t="s">
        <v>126</v>
      </c>
      <c r="AT93" s="83" t="s">
        <v>121</v>
      </c>
      <c r="AU93" s="83" t="s">
        <v>79</v>
      </c>
      <c r="AY93" s="83" t="s">
        <v>118</v>
      </c>
      <c r="BE93" s="151">
        <f>IF($N$93="základní",$J$93,0)</f>
        <v>0</v>
      </c>
      <c r="BF93" s="151">
        <f>IF($N$93="snížená",$J$93,0)</f>
        <v>0</v>
      </c>
      <c r="BG93" s="151">
        <f>IF($N$93="zákl. přenesená",$J$93,0)</f>
        <v>0</v>
      </c>
      <c r="BH93" s="151">
        <f>IF($N$93="sníž. přenesená",$J$93,0)</f>
        <v>0</v>
      </c>
      <c r="BI93" s="151">
        <f>IF($N$93="nulová",$J$93,0)</f>
        <v>0</v>
      </c>
      <c r="BJ93" s="83" t="s">
        <v>20</v>
      </c>
      <c r="BK93" s="151">
        <f>ROUND($I$93*$H$93,2)</f>
        <v>0</v>
      </c>
      <c r="BL93" s="83" t="s">
        <v>126</v>
      </c>
      <c r="BM93" s="83" t="s">
        <v>147</v>
      </c>
    </row>
    <row r="94" spans="2:65" s="6" customFormat="1" ht="15.75" customHeight="1">
      <c r="B94" s="23"/>
      <c r="C94" s="143" t="s">
        <v>148</v>
      </c>
      <c r="D94" s="143" t="s">
        <v>121</v>
      </c>
      <c r="E94" s="141" t="s">
        <v>149</v>
      </c>
      <c r="F94" s="142" t="s">
        <v>150</v>
      </c>
      <c r="G94" s="143" t="s">
        <v>146</v>
      </c>
      <c r="H94" s="144">
        <v>4.5</v>
      </c>
      <c r="I94" s="145"/>
      <c r="J94" s="146">
        <f>ROUND($I$94*$H$94,2)</f>
        <v>0</v>
      </c>
      <c r="K94" s="142" t="s">
        <v>125</v>
      </c>
      <c r="L94" s="43"/>
      <c r="M94" s="147"/>
      <c r="N94" s="148" t="s">
        <v>44</v>
      </c>
      <c r="O94" s="24"/>
      <c r="P94" s="24"/>
      <c r="Q94" s="149">
        <v>0</v>
      </c>
      <c r="R94" s="149">
        <f>$Q$94*$H$94</f>
        <v>0</v>
      </c>
      <c r="S94" s="149">
        <v>0</v>
      </c>
      <c r="T94" s="150">
        <f>$S$94*$H$94</f>
        <v>0</v>
      </c>
      <c r="AR94" s="83" t="s">
        <v>126</v>
      </c>
      <c r="AT94" s="83" t="s">
        <v>121</v>
      </c>
      <c r="AU94" s="83" t="s">
        <v>79</v>
      </c>
      <c r="AY94" s="83" t="s">
        <v>118</v>
      </c>
      <c r="BE94" s="151">
        <f>IF($N$94="základní",$J$94,0)</f>
        <v>0</v>
      </c>
      <c r="BF94" s="151">
        <f>IF($N$94="snížená",$J$94,0)</f>
        <v>0</v>
      </c>
      <c r="BG94" s="151">
        <f>IF($N$94="zákl. přenesená",$J$94,0)</f>
        <v>0</v>
      </c>
      <c r="BH94" s="151">
        <f>IF($N$94="sníž. přenesená",$J$94,0)</f>
        <v>0</v>
      </c>
      <c r="BI94" s="151">
        <f>IF($N$94="nulová",$J$94,0)</f>
        <v>0</v>
      </c>
      <c r="BJ94" s="83" t="s">
        <v>20</v>
      </c>
      <c r="BK94" s="151">
        <f>ROUND($I$94*$H$94,2)</f>
        <v>0</v>
      </c>
      <c r="BL94" s="83" t="s">
        <v>126</v>
      </c>
      <c r="BM94" s="83" t="s">
        <v>151</v>
      </c>
    </row>
    <row r="95" spans="2:65" s="6" customFormat="1" ht="15.75" customHeight="1">
      <c r="B95" s="23"/>
      <c r="C95" s="143" t="s">
        <v>152</v>
      </c>
      <c r="D95" s="143" t="s">
        <v>121</v>
      </c>
      <c r="E95" s="141" t="s">
        <v>153</v>
      </c>
      <c r="F95" s="142" t="s">
        <v>154</v>
      </c>
      <c r="G95" s="143" t="s">
        <v>146</v>
      </c>
      <c r="H95" s="144">
        <v>4.5</v>
      </c>
      <c r="I95" s="145"/>
      <c r="J95" s="146">
        <f>ROUND($I$95*$H$95,2)</f>
        <v>0</v>
      </c>
      <c r="K95" s="142" t="s">
        <v>125</v>
      </c>
      <c r="L95" s="43"/>
      <c r="M95" s="147"/>
      <c r="N95" s="148" t="s">
        <v>44</v>
      </c>
      <c r="O95" s="24"/>
      <c r="P95" s="24"/>
      <c r="Q95" s="149">
        <v>0</v>
      </c>
      <c r="R95" s="149">
        <f>$Q$95*$H$95</f>
        <v>0</v>
      </c>
      <c r="S95" s="149">
        <v>0</v>
      </c>
      <c r="T95" s="150">
        <f>$S$95*$H$95</f>
        <v>0</v>
      </c>
      <c r="AR95" s="83" t="s">
        <v>126</v>
      </c>
      <c r="AT95" s="83" t="s">
        <v>121</v>
      </c>
      <c r="AU95" s="83" t="s">
        <v>79</v>
      </c>
      <c r="AY95" s="83" t="s">
        <v>118</v>
      </c>
      <c r="BE95" s="151">
        <f>IF($N$95="základní",$J$95,0)</f>
        <v>0</v>
      </c>
      <c r="BF95" s="151">
        <f>IF($N$95="snížená",$J$95,0)</f>
        <v>0</v>
      </c>
      <c r="BG95" s="151">
        <f>IF($N$95="zákl. přenesená",$J$95,0)</f>
        <v>0</v>
      </c>
      <c r="BH95" s="151">
        <f>IF($N$95="sníž. přenesená",$J$95,0)</f>
        <v>0</v>
      </c>
      <c r="BI95" s="151">
        <f>IF($N$95="nulová",$J$95,0)</f>
        <v>0</v>
      </c>
      <c r="BJ95" s="83" t="s">
        <v>20</v>
      </c>
      <c r="BK95" s="151">
        <f>ROUND($I$95*$H$95,2)</f>
        <v>0</v>
      </c>
      <c r="BL95" s="83" t="s">
        <v>126</v>
      </c>
      <c r="BM95" s="83" t="s">
        <v>155</v>
      </c>
    </row>
    <row r="96" spans="2:65" s="6" customFormat="1" ht="15.75" customHeight="1">
      <c r="B96" s="23"/>
      <c r="C96" s="143" t="s">
        <v>25</v>
      </c>
      <c r="D96" s="143" t="s">
        <v>121</v>
      </c>
      <c r="E96" s="141" t="s">
        <v>156</v>
      </c>
      <c r="F96" s="142" t="s">
        <v>157</v>
      </c>
      <c r="G96" s="143" t="s">
        <v>146</v>
      </c>
      <c r="H96" s="144">
        <v>4.5</v>
      </c>
      <c r="I96" s="145"/>
      <c r="J96" s="146">
        <f>ROUND($I$96*$H$96,2)</f>
        <v>0</v>
      </c>
      <c r="K96" s="142" t="s">
        <v>125</v>
      </c>
      <c r="L96" s="43"/>
      <c r="M96" s="147"/>
      <c r="N96" s="148" t="s">
        <v>44</v>
      </c>
      <c r="O96" s="24"/>
      <c r="P96" s="24"/>
      <c r="Q96" s="149">
        <v>0</v>
      </c>
      <c r="R96" s="149">
        <f>$Q$96*$H$96</f>
        <v>0</v>
      </c>
      <c r="S96" s="149">
        <v>0</v>
      </c>
      <c r="T96" s="150">
        <f>$S$96*$H$96</f>
        <v>0</v>
      </c>
      <c r="AR96" s="83" t="s">
        <v>126</v>
      </c>
      <c r="AT96" s="83" t="s">
        <v>121</v>
      </c>
      <c r="AU96" s="83" t="s">
        <v>79</v>
      </c>
      <c r="AY96" s="83" t="s">
        <v>118</v>
      </c>
      <c r="BE96" s="151">
        <f>IF($N$96="základní",$J$96,0)</f>
        <v>0</v>
      </c>
      <c r="BF96" s="151">
        <f>IF($N$96="snížená",$J$96,0)</f>
        <v>0</v>
      </c>
      <c r="BG96" s="151">
        <f>IF($N$96="zákl. přenesená",$J$96,0)</f>
        <v>0</v>
      </c>
      <c r="BH96" s="151">
        <f>IF($N$96="sníž. přenesená",$J$96,0)</f>
        <v>0</v>
      </c>
      <c r="BI96" s="151">
        <f>IF($N$96="nulová",$J$96,0)</f>
        <v>0</v>
      </c>
      <c r="BJ96" s="83" t="s">
        <v>20</v>
      </c>
      <c r="BK96" s="151">
        <f>ROUND($I$96*$H$96,2)</f>
        <v>0</v>
      </c>
      <c r="BL96" s="83" t="s">
        <v>126</v>
      </c>
      <c r="BM96" s="83" t="s">
        <v>158</v>
      </c>
    </row>
    <row r="97" spans="2:65" s="6" customFormat="1" ht="15.75" customHeight="1">
      <c r="B97" s="23"/>
      <c r="C97" s="143" t="s">
        <v>159</v>
      </c>
      <c r="D97" s="143" t="s">
        <v>121</v>
      </c>
      <c r="E97" s="141" t="s">
        <v>160</v>
      </c>
      <c r="F97" s="142" t="s">
        <v>161</v>
      </c>
      <c r="G97" s="143" t="s">
        <v>146</v>
      </c>
      <c r="H97" s="144">
        <v>4.5</v>
      </c>
      <c r="I97" s="145"/>
      <c r="J97" s="146">
        <f>ROUND($I$97*$H$97,2)</f>
        <v>0</v>
      </c>
      <c r="K97" s="142" t="s">
        <v>125</v>
      </c>
      <c r="L97" s="43"/>
      <c r="M97" s="147"/>
      <c r="N97" s="148" t="s">
        <v>44</v>
      </c>
      <c r="O97" s="24"/>
      <c r="P97" s="24"/>
      <c r="Q97" s="149">
        <v>0</v>
      </c>
      <c r="R97" s="149">
        <f>$Q$97*$H$97</f>
        <v>0</v>
      </c>
      <c r="S97" s="149">
        <v>0</v>
      </c>
      <c r="T97" s="150">
        <f>$S$97*$H$97</f>
        <v>0</v>
      </c>
      <c r="AR97" s="83" t="s">
        <v>126</v>
      </c>
      <c r="AT97" s="83" t="s">
        <v>121</v>
      </c>
      <c r="AU97" s="83" t="s">
        <v>79</v>
      </c>
      <c r="AY97" s="83" t="s">
        <v>118</v>
      </c>
      <c r="BE97" s="151">
        <f>IF($N$97="základní",$J$97,0)</f>
        <v>0</v>
      </c>
      <c r="BF97" s="151">
        <f>IF($N$97="snížená",$J$97,0)</f>
        <v>0</v>
      </c>
      <c r="BG97" s="151">
        <f>IF($N$97="zákl. přenesená",$J$97,0)</f>
        <v>0</v>
      </c>
      <c r="BH97" s="151">
        <f>IF($N$97="sníž. přenesená",$J$97,0)</f>
        <v>0</v>
      </c>
      <c r="BI97" s="151">
        <f>IF($N$97="nulová",$J$97,0)</f>
        <v>0</v>
      </c>
      <c r="BJ97" s="83" t="s">
        <v>20</v>
      </c>
      <c r="BK97" s="151">
        <f>ROUND($I$97*$H$97,2)</f>
        <v>0</v>
      </c>
      <c r="BL97" s="83" t="s">
        <v>126</v>
      </c>
      <c r="BM97" s="83" t="s">
        <v>162</v>
      </c>
    </row>
    <row r="98" spans="2:63" s="127" customFormat="1" ht="30.75" customHeight="1">
      <c r="B98" s="128"/>
      <c r="C98" s="129"/>
      <c r="D98" s="129" t="s">
        <v>72</v>
      </c>
      <c r="E98" s="138" t="s">
        <v>152</v>
      </c>
      <c r="F98" s="138" t="s">
        <v>163</v>
      </c>
      <c r="G98" s="129"/>
      <c r="H98" s="129"/>
      <c r="J98" s="139">
        <f>$BK$98</f>
        <v>0</v>
      </c>
      <c r="K98" s="129"/>
      <c r="L98" s="132"/>
      <c r="M98" s="133"/>
      <c r="N98" s="129"/>
      <c r="O98" s="129"/>
      <c r="P98" s="134">
        <f>SUM($P$99:$P$108)</f>
        <v>0</v>
      </c>
      <c r="Q98" s="129"/>
      <c r="R98" s="134">
        <f>SUM($R$99:$R$108)</f>
        <v>1.9377</v>
      </c>
      <c r="S98" s="129"/>
      <c r="T98" s="135">
        <f>SUM($T$99:$T$108)</f>
        <v>33.33</v>
      </c>
      <c r="AR98" s="136" t="s">
        <v>20</v>
      </c>
      <c r="AT98" s="136" t="s">
        <v>72</v>
      </c>
      <c r="AU98" s="136" t="s">
        <v>20</v>
      </c>
      <c r="AY98" s="136" t="s">
        <v>118</v>
      </c>
      <c r="BK98" s="137">
        <f>SUM($BK$99:$BK$108)</f>
        <v>0</v>
      </c>
    </row>
    <row r="99" spans="2:65" s="6" customFormat="1" ht="15.75" customHeight="1">
      <c r="B99" s="23"/>
      <c r="C99" s="143" t="s">
        <v>164</v>
      </c>
      <c r="D99" s="143" t="s">
        <v>121</v>
      </c>
      <c r="E99" s="141" t="s">
        <v>165</v>
      </c>
      <c r="F99" s="142" t="s">
        <v>166</v>
      </c>
      <c r="G99" s="143" t="s">
        <v>167</v>
      </c>
      <c r="H99" s="144">
        <v>1</v>
      </c>
      <c r="I99" s="145"/>
      <c r="J99" s="146">
        <f>ROUND($I$99*$H$99,2)</f>
        <v>0</v>
      </c>
      <c r="K99" s="142" t="s">
        <v>125</v>
      </c>
      <c r="L99" s="43"/>
      <c r="M99" s="147"/>
      <c r="N99" s="148" t="s">
        <v>44</v>
      </c>
      <c r="O99" s="24"/>
      <c r="P99" s="24"/>
      <c r="Q99" s="149">
        <v>0</v>
      </c>
      <c r="R99" s="149">
        <f>$Q$99*$H$99</f>
        <v>0</v>
      </c>
      <c r="S99" s="149">
        <v>0</v>
      </c>
      <c r="T99" s="150">
        <f>$S$99*$H$99</f>
        <v>0</v>
      </c>
      <c r="AR99" s="83" t="s">
        <v>126</v>
      </c>
      <c r="AT99" s="83" t="s">
        <v>121</v>
      </c>
      <c r="AU99" s="83" t="s">
        <v>79</v>
      </c>
      <c r="AY99" s="83" t="s">
        <v>118</v>
      </c>
      <c r="BE99" s="151">
        <f>IF($N$99="základní",$J$99,0)</f>
        <v>0</v>
      </c>
      <c r="BF99" s="151">
        <f>IF($N$99="snížená",$J$99,0)</f>
        <v>0</v>
      </c>
      <c r="BG99" s="151">
        <f>IF($N$99="zákl. přenesená",$J$99,0)</f>
        <v>0</v>
      </c>
      <c r="BH99" s="151">
        <f>IF($N$99="sníž. přenesená",$J$99,0)</f>
        <v>0</v>
      </c>
      <c r="BI99" s="151">
        <f>IF($N$99="nulová",$J$99,0)</f>
        <v>0</v>
      </c>
      <c r="BJ99" s="83" t="s">
        <v>20</v>
      </c>
      <c r="BK99" s="151">
        <f>ROUND($I$99*$H$99,2)</f>
        <v>0</v>
      </c>
      <c r="BL99" s="83" t="s">
        <v>126</v>
      </c>
      <c r="BM99" s="83" t="s">
        <v>168</v>
      </c>
    </row>
    <row r="100" spans="2:65" s="6" customFormat="1" ht="15.75" customHeight="1">
      <c r="B100" s="23"/>
      <c r="C100" s="143" t="s">
        <v>169</v>
      </c>
      <c r="D100" s="143" t="s">
        <v>121</v>
      </c>
      <c r="E100" s="141" t="s">
        <v>170</v>
      </c>
      <c r="F100" s="142" t="s">
        <v>171</v>
      </c>
      <c r="G100" s="143" t="s">
        <v>167</v>
      </c>
      <c r="H100" s="144">
        <v>1</v>
      </c>
      <c r="I100" s="145"/>
      <c r="J100" s="146">
        <f>ROUND($I$100*$H$100,2)</f>
        <v>0</v>
      </c>
      <c r="K100" s="142" t="s">
        <v>125</v>
      </c>
      <c r="L100" s="43"/>
      <c r="M100" s="147"/>
      <c r="N100" s="148" t="s">
        <v>44</v>
      </c>
      <c r="O100" s="24"/>
      <c r="P100" s="24"/>
      <c r="Q100" s="149">
        <v>0</v>
      </c>
      <c r="R100" s="149">
        <f>$Q$100*$H$100</f>
        <v>0</v>
      </c>
      <c r="S100" s="149">
        <v>0</v>
      </c>
      <c r="T100" s="150">
        <f>$S$100*$H$100</f>
        <v>0</v>
      </c>
      <c r="AR100" s="83" t="s">
        <v>126</v>
      </c>
      <c r="AT100" s="83" t="s">
        <v>121</v>
      </c>
      <c r="AU100" s="83" t="s">
        <v>79</v>
      </c>
      <c r="AY100" s="83" t="s">
        <v>118</v>
      </c>
      <c r="BE100" s="151">
        <f>IF($N$100="základní",$J$100,0)</f>
        <v>0</v>
      </c>
      <c r="BF100" s="151">
        <f>IF($N$100="snížená",$J$100,0)</f>
        <v>0</v>
      </c>
      <c r="BG100" s="151">
        <f>IF($N$100="zákl. přenesená",$J$100,0)</f>
        <v>0</v>
      </c>
      <c r="BH100" s="151">
        <f>IF($N$100="sníž. přenesená",$J$100,0)</f>
        <v>0</v>
      </c>
      <c r="BI100" s="151">
        <f>IF($N$100="nulová",$J$100,0)</f>
        <v>0</v>
      </c>
      <c r="BJ100" s="83" t="s">
        <v>20</v>
      </c>
      <c r="BK100" s="151">
        <f>ROUND($I$100*$H$100,2)</f>
        <v>0</v>
      </c>
      <c r="BL100" s="83" t="s">
        <v>126</v>
      </c>
      <c r="BM100" s="83" t="s">
        <v>172</v>
      </c>
    </row>
    <row r="101" spans="2:65" s="6" customFormat="1" ht="15.75" customHeight="1">
      <c r="B101" s="23"/>
      <c r="C101" s="143" t="s">
        <v>173</v>
      </c>
      <c r="D101" s="143" t="s">
        <v>121</v>
      </c>
      <c r="E101" s="141" t="s">
        <v>174</v>
      </c>
      <c r="F101" s="142" t="s">
        <v>175</v>
      </c>
      <c r="G101" s="143" t="s">
        <v>167</v>
      </c>
      <c r="H101" s="144">
        <v>45</v>
      </c>
      <c r="I101" s="145"/>
      <c r="J101" s="146">
        <f>ROUND($I$101*$H$101,2)</f>
        <v>0</v>
      </c>
      <c r="K101" s="142" t="s">
        <v>125</v>
      </c>
      <c r="L101" s="43"/>
      <c r="M101" s="147"/>
      <c r="N101" s="148" t="s">
        <v>44</v>
      </c>
      <c r="O101" s="24"/>
      <c r="P101" s="24"/>
      <c r="Q101" s="149">
        <v>0</v>
      </c>
      <c r="R101" s="149">
        <f>$Q$101*$H$101</f>
        <v>0</v>
      </c>
      <c r="S101" s="149">
        <v>0</v>
      </c>
      <c r="T101" s="150">
        <f>$S$101*$H$101</f>
        <v>0</v>
      </c>
      <c r="AR101" s="83" t="s">
        <v>126</v>
      </c>
      <c r="AT101" s="83" t="s">
        <v>121</v>
      </c>
      <c r="AU101" s="83" t="s">
        <v>79</v>
      </c>
      <c r="AY101" s="83" t="s">
        <v>118</v>
      </c>
      <c r="BE101" s="151">
        <f>IF($N$101="základní",$J$101,0)</f>
        <v>0</v>
      </c>
      <c r="BF101" s="151">
        <f>IF($N$101="snížená",$J$101,0)</f>
        <v>0</v>
      </c>
      <c r="BG101" s="151">
        <f>IF($N$101="zákl. přenesená",$J$101,0)</f>
        <v>0</v>
      </c>
      <c r="BH101" s="151">
        <f>IF($N$101="sníž. přenesená",$J$101,0)</f>
        <v>0</v>
      </c>
      <c r="BI101" s="151">
        <f>IF($N$101="nulová",$J$101,0)</f>
        <v>0</v>
      </c>
      <c r="BJ101" s="83" t="s">
        <v>20</v>
      </c>
      <c r="BK101" s="151">
        <f>ROUND($I$101*$H$101,2)</f>
        <v>0</v>
      </c>
      <c r="BL101" s="83" t="s">
        <v>126</v>
      </c>
      <c r="BM101" s="83" t="s">
        <v>176</v>
      </c>
    </row>
    <row r="102" spans="2:65" s="6" customFormat="1" ht="15.75" customHeight="1">
      <c r="B102" s="23"/>
      <c r="C102" s="143" t="s">
        <v>7</v>
      </c>
      <c r="D102" s="143" t="s">
        <v>121</v>
      </c>
      <c r="E102" s="141" t="s">
        <v>177</v>
      </c>
      <c r="F102" s="142" t="s">
        <v>178</v>
      </c>
      <c r="G102" s="143" t="s">
        <v>146</v>
      </c>
      <c r="H102" s="144">
        <v>12</v>
      </c>
      <c r="I102" s="145"/>
      <c r="J102" s="146">
        <f>ROUND($I$102*$H$102,2)</f>
        <v>0</v>
      </c>
      <c r="K102" s="142" t="s">
        <v>125</v>
      </c>
      <c r="L102" s="43"/>
      <c r="M102" s="147"/>
      <c r="N102" s="148" t="s">
        <v>44</v>
      </c>
      <c r="O102" s="24"/>
      <c r="P102" s="24"/>
      <c r="Q102" s="149">
        <v>0</v>
      </c>
      <c r="R102" s="149">
        <f>$Q$102*$H$102</f>
        <v>0</v>
      </c>
      <c r="S102" s="149">
        <v>2.2</v>
      </c>
      <c r="T102" s="150">
        <f>$S$102*$H$102</f>
        <v>26.400000000000002</v>
      </c>
      <c r="AR102" s="83" t="s">
        <v>126</v>
      </c>
      <c r="AT102" s="83" t="s">
        <v>121</v>
      </c>
      <c r="AU102" s="83" t="s">
        <v>79</v>
      </c>
      <c r="AY102" s="83" t="s">
        <v>118</v>
      </c>
      <c r="BE102" s="151">
        <f>IF($N$102="základní",$J$102,0)</f>
        <v>0</v>
      </c>
      <c r="BF102" s="151">
        <f>IF($N$102="snížená",$J$102,0)</f>
        <v>0</v>
      </c>
      <c r="BG102" s="151">
        <f>IF($N$102="zákl. přenesená",$J$102,0)</f>
        <v>0</v>
      </c>
      <c r="BH102" s="151">
        <f>IF($N$102="sníž. přenesená",$J$102,0)</f>
        <v>0</v>
      </c>
      <c r="BI102" s="151">
        <f>IF($N$102="nulová",$J$102,0)</f>
        <v>0</v>
      </c>
      <c r="BJ102" s="83" t="s">
        <v>20</v>
      </c>
      <c r="BK102" s="151">
        <f>ROUND($I$102*$H$102,2)</f>
        <v>0</v>
      </c>
      <c r="BL102" s="83" t="s">
        <v>126</v>
      </c>
      <c r="BM102" s="83" t="s">
        <v>179</v>
      </c>
    </row>
    <row r="103" spans="2:65" s="6" customFormat="1" ht="15.75" customHeight="1">
      <c r="B103" s="23"/>
      <c r="C103" s="143" t="s">
        <v>180</v>
      </c>
      <c r="D103" s="143" t="s">
        <v>121</v>
      </c>
      <c r="E103" s="141" t="s">
        <v>181</v>
      </c>
      <c r="F103" s="142" t="s">
        <v>182</v>
      </c>
      <c r="G103" s="143" t="s">
        <v>141</v>
      </c>
      <c r="H103" s="144">
        <v>68</v>
      </c>
      <c r="I103" s="145"/>
      <c r="J103" s="146">
        <f>ROUND($I$103*$H$103,2)</f>
        <v>0</v>
      </c>
      <c r="K103" s="142" t="s">
        <v>125</v>
      </c>
      <c r="L103" s="43"/>
      <c r="M103" s="147"/>
      <c r="N103" s="148" t="s">
        <v>44</v>
      </c>
      <c r="O103" s="24"/>
      <c r="P103" s="24"/>
      <c r="Q103" s="149">
        <v>0</v>
      </c>
      <c r="R103" s="149">
        <f>$Q$103*$H$103</f>
        <v>0</v>
      </c>
      <c r="S103" s="149">
        <v>0</v>
      </c>
      <c r="T103" s="150">
        <f>$S$103*$H$103</f>
        <v>0</v>
      </c>
      <c r="AR103" s="83" t="s">
        <v>126</v>
      </c>
      <c r="AT103" s="83" t="s">
        <v>121</v>
      </c>
      <c r="AU103" s="83" t="s">
        <v>79</v>
      </c>
      <c r="AY103" s="83" t="s">
        <v>118</v>
      </c>
      <c r="BE103" s="151">
        <f>IF($N$103="základní",$J$103,0)</f>
        <v>0</v>
      </c>
      <c r="BF103" s="151">
        <f>IF($N$103="snížená",$J$103,0)</f>
        <v>0</v>
      </c>
      <c r="BG103" s="151">
        <f>IF($N$103="zákl. přenesená",$J$103,0)</f>
        <v>0</v>
      </c>
      <c r="BH103" s="151">
        <f>IF($N$103="sníž. přenesená",$J$103,0)</f>
        <v>0</v>
      </c>
      <c r="BI103" s="151">
        <f>IF($N$103="nulová",$J$103,0)</f>
        <v>0</v>
      </c>
      <c r="BJ103" s="83" t="s">
        <v>20</v>
      </c>
      <c r="BK103" s="151">
        <f>ROUND($I$103*$H$103,2)</f>
        <v>0</v>
      </c>
      <c r="BL103" s="83" t="s">
        <v>126</v>
      </c>
      <c r="BM103" s="83" t="s">
        <v>183</v>
      </c>
    </row>
    <row r="104" spans="2:65" s="6" customFormat="1" ht="15.75" customHeight="1">
      <c r="B104" s="23"/>
      <c r="C104" s="143" t="s">
        <v>184</v>
      </c>
      <c r="D104" s="143" t="s">
        <v>121</v>
      </c>
      <c r="E104" s="141" t="s">
        <v>185</v>
      </c>
      <c r="F104" s="142" t="s">
        <v>186</v>
      </c>
      <c r="G104" s="143" t="s">
        <v>124</v>
      </c>
      <c r="H104" s="144">
        <v>110</v>
      </c>
      <c r="I104" s="145"/>
      <c r="J104" s="146">
        <f>ROUND($I$104*$H$104,2)</f>
        <v>0</v>
      </c>
      <c r="K104" s="142"/>
      <c r="L104" s="43"/>
      <c r="M104" s="147"/>
      <c r="N104" s="148" t="s">
        <v>44</v>
      </c>
      <c r="O104" s="24"/>
      <c r="P104" s="24"/>
      <c r="Q104" s="149">
        <v>0</v>
      </c>
      <c r="R104" s="149">
        <f>$Q$104*$H$104</f>
        <v>0</v>
      </c>
      <c r="S104" s="149">
        <v>0.063</v>
      </c>
      <c r="T104" s="150">
        <f>$S$104*$H$104</f>
        <v>6.93</v>
      </c>
      <c r="AR104" s="83" t="s">
        <v>126</v>
      </c>
      <c r="AT104" s="83" t="s">
        <v>121</v>
      </c>
      <c r="AU104" s="83" t="s">
        <v>79</v>
      </c>
      <c r="AY104" s="83" t="s">
        <v>118</v>
      </c>
      <c r="BE104" s="151">
        <f>IF($N$104="základní",$J$104,0)</f>
        <v>0</v>
      </c>
      <c r="BF104" s="151">
        <f>IF($N$104="snížená",$J$104,0)</f>
        <v>0</v>
      </c>
      <c r="BG104" s="151">
        <f>IF($N$104="zákl. přenesená",$J$104,0)</f>
        <v>0</v>
      </c>
      <c r="BH104" s="151">
        <f>IF($N$104="sníž. přenesená",$J$104,0)</f>
        <v>0</v>
      </c>
      <c r="BI104" s="151">
        <f>IF($N$104="nulová",$J$104,0)</f>
        <v>0</v>
      </c>
      <c r="BJ104" s="83" t="s">
        <v>20</v>
      </c>
      <c r="BK104" s="151">
        <f>ROUND($I$104*$H$104,2)</f>
        <v>0</v>
      </c>
      <c r="BL104" s="83" t="s">
        <v>126</v>
      </c>
      <c r="BM104" s="83" t="s">
        <v>187</v>
      </c>
    </row>
    <row r="105" spans="2:65" s="6" customFormat="1" ht="27" customHeight="1">
      <c r="B105" s="23"/>
      <c r="C105" s="143" t="s">
        <v>188</v>
      </c>
      <c r="D105" s="143" t="s">
        <v>121</v>
      </c>
      <c r="E105" s="141" t="s">
        <v>189</v>
      </c>
      <c r="F105" s="142" t="s">
        <v>190</v>
      </c>
      <c r="G105" s="143" t="s">
        <v>124</v>
      </c>
      <c r="H105" s="144">
        <v>90</v>
      </c>
      <c r="I105" s="145"/>
      <c r="J105" s="146">
        <f>ROUND($I$105*$H$105,2)</f>
        <v>0</v>
      </c>
      <c r="K105" s="142"/>
      <c r="L105" s="43"/>
      <c r="M105" s="147"/>
      <c r="N105" s="148" t="s">
        <v>44</v>
      </c>
      <c r="O105" s="24"/>
      <c r="P105" s="24"/>
      <c r="Q105" s="149">
        <v>0.01995</v>
      </c>
      <c r="R105" s="149">
        <f>$Q$105*$H$105</f>
        <v>1.7954999999999999</v>
      </c>
      <c r="S105" s="149">
        <v>0</v>
      </c>
      <c r="T105" s="150">
        <f>$S$105*$H$105</f>
        <v>0</v>
      </c>
      <c r="AR105" s="83" t="s">
        <v>126</v>
      </c>
      <c r="AT105" s="83" t="s">
        <v>121</v>
      </c>
      <c r="AU105" s="83" t="s">
        <v>79</v>
      </c>
      <c r="AY105" s="83" t="s">
        <v>118</v>
      </c>
      <c r="BE105" s="151">
        <f>IF($N$105="základní",$J$105,0)</f>
        <v>0</v>
      </c>
      <c r="BF105" s="151">
        <f>IF($N$105="snížená",$J$105,0)</f>
        <v>0</v>
      </c>
      <c r="BG105" s="151">
        <f>IF($N$105="zákl. přenesená",$J$105,0)</f>
        <v>0</v>
      </c>
      <c r="BH105" s="151">
        <f>IF($N$105="sníž. přenesená",$J$105,0)</f>
        <v>0</v>
      </c>
      <c r="BI105" s="151">
        <f>IF($N$105="nulová",$J$105,0)</f>
        <v>0</v>
      </c>
      <c r="BJ105" s="83" t="s">
        <v>20</v>
      </c>
      <c r="BK105" s="151">
        <f>ROUND($I$105*$H$105,2)</f>
        <v>0</v>
      </c>
      <c r="BL105" s="83" t="s">
        <v>126</v>
      </c>
      <c r="BM105" s="83" t="s">
        <v>191</v>
      </c>
    </row>
    <row r="106" spans="2:65" s="6" customFormat="1" ht="15.75" customHeight="1">
      <c r="B106" s="23"/>
      <c r="C106" s="143" t="s">
        <v>192</v>
      </c>
      <c r="D106" s="143" t="s">
        <v>121</v>
      </c>
      <c r="E106" s="141" t="s">
        <v>193</v>
      </c>
      <c r="F106" s="142" t="s">
        <v>194</v>
      </c>
      <c r="G106" s="143" t="s">
        <v>124</v>
      </c>
      <c r="H106" s="144">
        <v>90</v>
      </c>
      <c r="I106" s="145"/>
      <c r="J106" s="146">
        <f>ROUND($I$106*$H$106,2)</f>
        <v>0</v>
      </c>
      <c r="K106" s="142" t="s">
        <v>125</v>
      </c>
      <c r="L106" s="43"/>
      <c r="M106" s="147"/>
      <c r="N106" s="148" t="s">
        <v>44</v>
      </c>
      <c r="O106" s="24"/>
      <c r="P106" s="24"/>
      <c r="Q106" s="149">
        <v>0</v>
      </c>
      <c r="R106" s="149">
        <f>$Q$106*$H$106</f>
        <v>0</v>
      </c>
      <c r="S106" s="149">
        <v>0</v>
      </c>
      <c r="T106" s="150">
        <f>$S$106*$H$106</f>
        <v>0</v>
      </c>
      <c r="AR106" s="83" t="s">
        <v>126</v>
      </c>
      <c r="AT106" s="83" t="s">
        <v>121</v>
      </c>
      <c r="AU106" s="83" t="s">
        <v>79</v>
      </c>
      <c r="AY106" s="83" t="s">
        <v>118</v>
      </c>
      <c r="BE106" s="151">
        <f>IF($N$106="základní",$J$106,0)</f>
        <v>0</v>
      </c>
      <c r="BF106" s="151">
        <f>IF($N$106="snížená",$J$106,0)</f>
        <v>0</v>
      </c>
      <c r="BG106" s="151">
        <f>IF($N$106="zákl. přenesená",$J$106,0)</f>
        <v>0</v>
      </c>
      <c r="BH106" s="151">
        <f>IF($N$106="sníž. přenesená",$J$106,0)</f>
        <v>0</v>
      </c>
      <c r="BI106" s="151">
        <f>IF($N$106="nulová",$J$106,0)</f>
        <v>0</v>
      </c>
      <c r="BJ106" s="83" t="s">
        <v>20</v>
      </c>
      <c r="BK106" s="151">
        <f>ROUND($I$106*$H$106,2)</f>
        <v>0</v>
      </c>
      <c r="BL106" s="83" t="s">
        <v>126</v>
      </c>
      <c r="BM106" s="83" t="s">
        <v>195</v>
      </c>
    </row>
    <row r="107" spans="2:65" s="6" customFormat="1" ht="15.75" customHeight="1">
      <c r="B107" s="23"/>
      <c r="C107" s="143" t="s">
        <v>196</v>
      </c>
      <c r="D107" s="143" t="s">
        <v>121</v>
      </c>
      <c r="E107" s="141" t="s">
        <v>197</v>
      </c>
      <c r="F107" s="142" t="s">
        <v>198</v>
      </c>
      <c r="G107" s="143" t="s">
        <v>124</v>
      </c>
      <c r="H107" s="144">
        <v>90</v>
      </c>
      <c r="I107" s="145"/>
      <c r="J107" s="146">
        <f>ROUND($I$107*$H$107,2)</f>
        <v>0</v>
      </c>
      <c r="K107" s="142" t="s">
        <v>125</v>
      </c>
      <c r="L107" s="43"/>
      <c r="M107" s="147"/>
      <c r="N107" s="148" t="s">
        <v>44</v>
      </c>
      <c r="O107" s="24"/>
      <c r="P107" s="24"/>
      <c r="Q107" s="149">
        <v>0.00158</v>
      </c>
      <c r="R107" s="149">
        <f>$Q$107*$H$107</f>
        <v>0.1422</v>
      </c>
      <c r="S107" s="149">
        <v>0</v>
      </c>
      <c r="T107" s="150">
        <f>$S$107*$H$107</f>
        <v>0</v>
      </c>
      <c r="AR107" s="83" t="s">
        <v>126</v>
      </c>
      <c r="AT107" s="83" t="s">
        <v>121</v>
      </c>
      <c r="AU107" s="83" t="s">
        <v>79</v>
      </c>
      <c r="AY107" s="83" t="s">
        <v>118</v>
      </c>
      <c r="BE107" s="151">
        <f>IF($N$107="základní",$J$107,0)</f>
        <v>0</v>
      </c>
      <c r="BF107" s="151">
        <f>IF($N$107="snížená",$J$107,0)</f>
        <v>0</v>
      </c>
      <c r="BG107" s="151">
        <f>IF($N$107="zákl. přenesená",$J$107,0)</f>
        <v>0</v>
      </c>
      <c r="BH107" s="151">
        <f>IF($N$107="sníž. přenesená",$J$107,0)</f>
        <v>0</v>
      </c>
      <c r="BI107" s="151">
        <f>IF($N$107="nulová",$J$107,0)</f>
        <v>0</v>
      </c>
      <c r="BJ107" s="83" t="s">
        <v>20</v>
      </c>
      <c r="BK107" s="151">
        <f>ROUND($I$107*$H$107,2)</f>
        <v>0</v>
      </c>
      <c r="BL107" s="83" t="s">
        <v>126</v>
      </c>
      <c r="BM107" s="83" t="s">
        <v>199</v>
      </c>
    </row>
    <row r="108" spans="2:65" s="6" customFormat="1" ht="15.75" customHeight="1">
      <c r="B108" s="23"/>
      <c r="C108" s="143" t="s">
        <v>6</v>
      </c>
      <c r="D108" s="143" t="s">
        <v>121</v>
      </c>
      <c r="E108" s="141" t="s">
        <v>200</v>
      </c>
      <c r="F108" s="142" t="s">
        <v>201</v>
      </c>
      <c r="G108" s="143" t="s">
        <v>124</v>
      </c>
      <c r="H108" s="144">
        <v>90</v>
      </c>
      <c r="I108" s="145"/>
      <c r="J108" s="146">
        <f>ROUND($I$108*$H$108,2)</f>
        <v>0</v>
      </c>
      <c r="K108" s="142" t="s">
        <v>125</v>
      </c>
      <c r="L108" s="43"/>
      <c r="M108" s="147"/>
      <c r="N108" s="148" t="s">
        <v>44</v>
      </c>
      <c r="O108" s="24"/>
      <c r="P108" s="24"/>
      <c r="Q108" s="149">
        <v>0</v>
      </c>
      <c r="R108" s="149">
        <f>$Q$108*$H$108</f>
        <v>0</v>
      </c>
      <c r="S108" s="149">
        <v>0</v>
      </c>
      <c r="T108" s="150">
        <f>$S$108*$H$108</f>
        <v>0</v>
      </c>
      <c r="AR108" s="83" t="s">
        <v>126</v>
      </c>
      <c r="AT108" s="83" t="s">
        <v>121</v>
      </c>
      <c r="AU108" s="83" t="s">
        <v>79</v>
      </c>
      <c r="AY108" s="83" t="s">
        <v>118</v>
      </c>
      <c r="BE108" s="151">
        <f>IF($N$108="základní",$J$108,0)</f>
        <v>0</v>
      </c>
      <c r="BF108" s="151">
        <f>IF($N$108="snížená",$J$108,0)</f>
        <v>0</v>
      </c>
      <c r="BG108" s="151">
        <f>IF($N$108="zákl. přenesená",$J$108,0)</f>
        <v>0</v>
      </c>
      <c r="BH108" s="151">
        <f>IF($N$108="sníž. přenesená",$J$108,0)</f>
        <v>0</v>
      </c>
      <c r="BI108" s="151">
        <f>IF($N$108="nulová",$J$108,0)</f>
        <v>0</v>
      </c>
      <c r="BJ108" s="83" t="s">
        <v>20</v>
      </c>
      <c r="BK108" s="151">
        <f>ROUND($I$108*$H$108,2)</f>
        <v>0</v>
      </c>
      <c r="BL108" s="83" t="s">
        <v>126</v>
      </c>
      <c r="BM108" s="83" t="s">
        <v>202</v>
      </c>
    </row>
    <row r="109" spans="2:63" s="127" customFormat="1" ht="30.75" customHeight="1">
      <c r="B109" s="128"/>
      <c r="C109" s="129"/>
      <c r="D109" s="129" t="s">
        <v>72</v>
      </c>
      <c r="E109" s="138" t="s">
        <v>203</v>
      </c>
      <c r="F109" s="138" t="s">
        <v>204</v>
      </c>
      <c r="G109" s="129"/>
      <c r="H109" s="129"/>
      <c r="J109" s="139">
        <f>$BK$109</f>
        <v>0</v>
      </c>
      <c r="K109" s="129"/>
      <c r="L109" s="132"/>
      <c r="M109" s="133"/>
      <c r="N109" s="129"/>
      <c r="O109" s="129"/>
      <c r="P109" s="134">
        <f>SUM($P$110:$P$119)</f>
        <v>0</v>
      </c>
      <c r="Q109" s="129"/>
      <c r="R109" s="134">
        <f>SUM($R$110:$R$119)</f>
        <v>0</v>
      </c>
      <c r="S109" s="129"/>
      <c r="T109" s="135">
        <f>SUM($T$110:$T$119)</f>
        <v>0</v>
      </c>
      <c r="AR109" s="136" t="s">
        <v>20</v>
      </c>
      <c r="AT109" s="136" t="s">
        <v>72</v>
      </c>
      <c r="AU109" s="136" t="s">
        <v>20</v>
      </c>
      <c r="AY109" s="136" t="s">
        <v>118</v>
      </c>
      <c r="BK109" s="137">
        <f>SUM($BK$110:$BK$119)</f>
        <v>0</v>
      </c>
    </row>
    <row r="110" spans="2:65" s="6" customFormat="1" ht="15.75" customHeight="1">
      <c r="B110" s="23"/>
      <c r="C110" s="143" t="s">
        <v>205</v>
      </c>
      <c r="D110" s="143" t="s">
        <v>121</v>
      </c>
      <c r="E110" s="141" t="s">
        <v>206</v>
      </c>
      <c r="F110" s="142" t="s">
        <v>207</v>
      </c>
      <c r="G110" s="143" t="s">
        <v>208</v>
      </c>
      <c r="H110" s="144">
        <v>32.249</v>
      </c>
      <c r="I110" s="145"/>
      <c r="J110" s="146">
        <f>ROUND($I$110*$H$110,2)</f>
        <v>0</v>
      </c>
      <c r="K110" s="142" t="s">
        <v>125</v>
      </c>
      <c r="L110" s="43"/>
      <c r="M110" s="147"/>
      <c r="N110" s="148" t="s">
        <v>44</v>
      </c>
      <c r="O110" s="24"/>
      <c r="P110" s="24"/>
      <c r="Q110" s="149">
        <v>0</v>
      </c>
      <c r="R110" s="149">
        <f>$Q$110*$H$110</f>
        <v>0</v>
      </c>
      <c r="S110" s="149">
        <v>0</v>
      </c>
      <c r="T110" s="150">
        <f>$S$110*$H$110</f>
        <v>0</v>
      </c>
      <c r="AR110" s="83" t="s">
        <v>126</v>
      </c>
      <c r="AT110" s="83" t="s">
        <v>121</v>
      </c>
      <c r="AU110" s="83" t="s">
        <v>79</v>
      </c>
      <c r="AY110" s="83" t="s">
        <v>118</v>
      </c>
      <c r="BE110" s="151">
        <f>IF($N$110="základní",$J$110,0)</f>
        <v>0</v>
      </c>
      <c r="BF110" s="151">
        <f>IF($N$110="snížená",$J$110,0)</f>
        <v>0</v>
      </c>
      <c r="BG110" s="151">
        <f>IF($N$110="zákl. přenesená",$J$110,0)</f>
        <v>0</v>
      </c>
      <c r="BH110" s="151">
        <f>IF($N$110="sníž. přenesená",$J$110,0)</f>
        <v>0</v>
      </c>
      <c r="BI110" s="151">
        <f>IF($N$110="nulová",$J$110,0)</f>
        <v>0</v>
      </c>
      <c r="BJ110" s="83" t="s">
        <v>20</v>
      </c>
      <c r="BK110" s="151">
        <f>ROUND($I$110*$H$110,2)</f>
        <v>0</v>
      </c>
      <c r="BL110" s="83" t="s">
        <v>126</v>
      </c>
      <c r="BM110" s="83" t="s">
        <v>209</v>
      </c>
    </row>
    <row r="111" spans="2:65" s="6" customFormat="1" ht="15.75" customHeight="1">
      <c r="B111" s="23"/>
      <c r="C111" s="143" t="s">
        <v>210</v>
      </c>
      <c r="D111" s="143" t="s">
        <v>121</v>
      </c>
      <c r="E111" s="141" t="s">
        <v>211</v>
      </c>
      <c r="F111" s="142" t="s">
        <v>212</v>
      </c>
      <c r="G111" s="143" t="s">
        <v>208</v>
      </c>
      <c r="H111" s="144">
        <v>32.249</v>
      </c>
      <c r="I111" s="145"/>
      <c r="J111" s="146">
        <f>ROUND($I$111*$H$111,2)</f>
        <v>0</v>
      </c>
      <c r="K111" s="142" t="s">
        <v>125</v>
      </c>
      <c r="L111" s="43"/>
      <c r="M111" s="147"/>
      <c r="N111" s="148" t="s">
        <v>44</v>
      </c>
      <c r="O111" s="24"/>
      <c r="P111" s="24"/>
      <c r="Q111" s="149">
        <v>0</v>
      </c>
      <c r="R111" s="149">
        <f>$Q$111*$H$111</f>
        <v>0</v>
      </c>
      <c r="S111" s="149">
        <v>0</v>
      </c>
      <c r="T111" s="150">
        <f>$S$111*$H$111</f>
        <v>0</v>
      </c>
      <c r="AR111" s="83" t="s">
        <v>126</v>
      </c>
      <c r="AT111" s="83" t="s">
        <v>121</v>
      </c>
      <c r="AU111" s="83" t="s">
        <v>79</v>
      </c>
      <c r="AY111" s="83" t="s">
        <v>118</v>
      </c>
      <c r="BE111" s="151">
        <f>IF($N$111="základní",$J$111,0)</f>
        <v>0</v>
      </c>
      <c r="BF111" s="151">
        <f>IF($N$111="snížená",$J$111,0)</f>
        <v>0</v>
      </c>
      <c r="BG111" s="151">
        <f>IF($N$111="zákl. přenesená",$J$111,0)</f>
        <v>0</v>
      </c>
      <c r="BH111" s="151">
        <f>IF($N$111="sníž. přenesená",$J$111,0)</f>
        <v>0</v>
      </c>
      <c r="BI111" s="151">
        <f>IF($N$111="nulová",$J$111,0)</f>
        <v>0</v>
      </c>
      <c r="BJ111" s="83" t="s">
        <v>20</v>
      </c>
      <c r="BK111" s="151">
        <f>ROUND($I$111*$H$111,2)</f>
        <v>0</v>
      </c>
      <c r="BL111" s="83" t="s">
        <v>126</v>
      </c>
      <c r="BM111" s="83" t="s">
        <v>213</v>
      </c>
    </row>
    <row r="112" spans="2:65" s="6" customFormat="1" ht="15.75" customHeight="1">
      <c r="B112" s="23"/>
      <c r="C112" s="143" t="s">
        <v>214</v>
      </c>
      <c r="D112" s="143" t="s">
        <v>121</v>
      </c>
      <c r="E112" s="141" t="s">
        <v>215</v>
      </c>
      <c r="F112" s="142" t="s">
        <v>216</v>
      </c>
      <c r="G112" s="143" t="s">
        <v>141</v>
      </c>
      <c r="H112" s="144">
        <v>64.498</v>
      </c>
      <c r="I112" s="145"/>
      <c r="J112" s="146">
        <f>ROUND($I$112*$H$112,2)</f>
        <v>0</v>
      </c>
      <c r="K112" s="142" t="s">
        <v>125</v>
      </c>
      <c r="L112" s="43"/>
      <c r="M112" s="147"/>
      <c r="N112" s="148" t="s">
        <v>44</v>
      </c>
      <c r="O112" s="24"/>
      <c r="P112" s="24"/>
      <c r="Q112" s="149">
        <v>0</v>
      </c>
      <c r="R112" s="149">
        <f>$Q$112*$H$112</f>
        <v>0</v>
      </c>
      <c r="S112" s="149">
        <v>0</v>
      </c>
      <c r="T112" s="150">
        <f>$S$112*$H$112</f>
        <v>0</v>
      </c>
      <c r="AR112" s="83" t="s">
        <v>126</v>
      </c>
      <c r="AT112" s="83" t="s">
        <v>121</v>
      </c>
      <c r="AU112" s="83" t="s">
        <v>79</v>
      </c>
      <c r="AY112" s="83" t="s">
        <v>118</v>
      </c>
      <c r="BE112" s="151">
        <f>IF($N$112="základní",$J$112,0)</f>
        <v>0</v>
      </c>
      <c r="BF112" s="151">
        <f>IF($N$112="snížená",$J$112,0)</f>
        <v>0</v>
      </c>
      <c r="BG112" s="151">
        <f>IF($N$112="zákl. přenesená",$J$112,0)</f>
        <v>0</v>
      </c>
      <c r="BH112" s="151">
        <f>IF($N$112="sníž. přenesená",$J$112,0)</f>
        <v>0</v>
      </c>
      <c r="BI112" s="151">
        <f>IF($N$112="nulová",$J$112,0)</f>
        <v>0</v>
      </c>
      <c r="BJ112" s="83" t="s">
        <v>20</v>
      </c>
      <c r="BK112" s="151">
        <f>ROUND($I$112*$H$112,2)</f>
        <v>0</v>
      </c>
      <c r="BL112" s="83" t="s">
        <v>126</v>
      </c>
      <c r="BM112" s="83" t="s">
        <v>217</v>
      </c>
    </row>
    <row r="113" spans="2:65" s="6" customFormat="1" ht="15.75" customHeight="1">
      <c r="B113" s="23"/>
      <c r="C113" s="143" t="s">
        <v>218</v>
      </c>
      <c r="D113" s="143" t="s">
        <v>121</v>
      </c>
      <c r="E113" s="141" t="s">
        <v>219</v>
      </c>
      <c r="F113" s="142" t="s">
        <v>220</v>
      </c>
      <c r="G113" s="143" t="s">
        <v>141</v>
      </c>
      <c r="H113" s="144">
        <v>90</v>
      </c>
      <c r="I113" s="145"/>
      <c r="J113" s="146">
        <f>ROUND($I$113*$H$113,2)</f>
        <v>0</v>
      </c>
      <c r="K113" s="142" t="s">
        <v>125</v>
      </c>
      <c r="L113" s="43"/>
      <c r="M113" s="147"/>
      <c r="N113" s="148" t="s">
        <v>44</v>
      </c>
      <c r="O113" s="24"/>
      <c r="P113" s="24"/>
      <c r="Q113" s="149">
        <v>0</v>
      </c>
      <c r="R113" s="149">
        <f>$Q$113*$H$113</f>
        <v>0</v>
      </c>
      <c r="S113" s="149">
        <v>0</v>
      </c>
      <c r="T113" s="150">
        <f>$S$113*$H$113</f>
        <v>0</v>
      </c>
      <c r="AR113" s="83" t="s">
        <v>126</v>
      </c>
      <c r="AT113" s="83" t="s">
        <v>121</v>
      </c>
      <c r="AU113" s="83" t="s">
        <v>79</v>
      </c>
      <c r="AY113" s="83" t="s">
        <v>118</v>
      </c>
      <c r="BE113" s="151">
        <f>IF($N$113="základní",$J$113,0)</f>
        <v>0</v>
      </c>
      <c r="BF113" s="151">
        <f>IF($N$113="snížená",$J$113,0)</f>
        <v>0</v>
      </c>
      <c r="BG113" s="151">
        <f>IF($N$113="zákl. přenesená",$J$113,0)</f>
        <v>0</v>
      </c>
      <c r="BH113" s="151">
        <f>IF($N$113="sníž. přenesená",$J$113,0)</f>
        <v>0</v>
      </c>
      <c r="BI113" s="151">
        <f>IF($N$113="nulová",$J$113,0)</f>
        <v>0</v>
      </c>
      <c r="BJ113" s="83" t="s">
        <v>20</v>
      </c>
      <c r="BK113" s="151">
        <f>ROUND($I$113*$H$113,2)</f>
        <v>0</v>
      </c>
      <c r="BL113" s="83" t="s">
        <v>126</v>
      </c>
      <c r="BM113" s="83" t="s">
        <v>221</v>
      </c>
    </row>
    <row r="114" spans="2:65" s="6" customFormat="1" ht="15.75" customHeight="1">
      <c r="B114" s="23"/>
      <c r="C114" s="143" t="s">
        <v>222</v>
      </c>
      <c r="D114" s="143" t="s">
        <v>121</v>
      </c>
      <c r="E114" s="141" t="s">
        <v>223</v>
      </c>
      <c r="F114" s="142" t="s">
        <v>224</v>
      </c>
      <c r="G114" s="143" t="s">
        <v>208</v>
      </c>
      <c r="H114" s="144">
        <v>49.53</v>
      </c>
      <c r="I114" s="145"/>
      <c r="J114" s="146">
        <f>ROUND($I$114*$H$114,2)</f>
        <v>0</v>
      </c>
      <c r="K114" s="142" t="s">
        <v>125</v>
      </c>
      <c r="L114" s="43"/>
      <c r="M114" s="147"/>
      <c r="N114" s="148" t="s">
        <v>44</v>
      </c>
      <c r="O114" s="24"/>
      <c r="P114" s="24"/>
      <c r="Q114" s="149">
        <v>0</v>
      </c>
      <c r="R114" s="149">
        <f>$Q$114*$H$114</f>
        <v>0</v>
      </c>
      <c r="S114" s="149">
        <v>0</v>
      </c>
      <c r="T114" s="150">
        <f>$S$114*$H$114</f>
        <v>0</v>
      </c>
      <c r="AR114" s="83" t="s">
        <v>126</v>
      </c>
      <c r="AT114" s="83" t="s">
        <v>121</v>
      </c>
      <c r="AU114" s="83" t="s">
        <v>79</v>
      </c>
      <c r="AY114" s="83" t="s">
        <v>118</v>
      </c>
      <c r="BE114" s="151">
        <f>IF($N$114="základní",$J$114,0)</f>
        <v>0</v>
      </c>
      <c r="BF114" s="151">
        <f>IF($N$114="snížená",$J$114,0)</f>
        <v>0</v>
      </c>
      <c r="BG114" s="151">
        <f>IF($N$114="zákl. přenesená",$J$114,0)</f>
        <v>0</v>
      </c>
      <c r="BH114" s="151">
        <f>IF($N$114="sníž. přenesená",$J$114,0)</f>
        <v>0</v>
      </c>
      <c r="BI114" s="151">
        <f>IF($N$114="nulová",$J$114,0)</f>
        <v>0</v>
      </c>
      <c r="BJ114" s="83" t="s">
        <v>20</v>
      </c>
      <c r="BK114" s="151">
        <f>ROUND($I$114*$H$114,2)</f>
        <v>0</v>
      </c>
      <c r="BL114" s="83" t="s">
        <v>126</v>
      </c>
      <c r="BM114" s="83" t="s">
        <v>225</v>
      </c>
    </row>
    <row r="115" spans="2:65" s="6" customFormat="1" ht="15.75" customHeight="1">
      <c r="B115" s="23"/>
      <c r="C115" s="143" t="s">
        <v>226</v>
      </c>
      <c r="D115" s="143" t="s">
        <v>121</v>
      </c>
      <c r="E115" s="141" t="s">
        <v>227</v>
      </c>
      <c r="F115" s="142" t="s">
        <v>228</v>
      </c>
      <c r="G115" s="143" t="s">
        <v>208</v>
      </c>
      <c r="H115" s="144">
        <v>495.3</v>
      </c>
      <c r="I115" s="145"/>
      <c r="J115" s="146">
        <f>ROUND($I$115*$H$115,2)</f>
        <v>0</v>
      </c>
      <c r="K115" s="142" t="s">
        <v>125</v>
      </c>
      <c r="L115" s="43"/>
      <c r="M115" s="147"/>
      <c r="N115" s="148" t="s">
        <v>44</v>
      </c>
      <c r="O115" s="24"/>
      <c r="P115" s="24"/>
      <c r="Q115" s="149">
        <v>0</v>
      </c>
      <c r="R115" s="149">
        <f>$Q$115*$H$115</f>
        <v>0</v>
      </c>
      <c r="S115" s="149">
        <v>0</v>
      </c>
      <c r="T115" s="150">
        <f>$S$115*$H$115</f>
        <v>0</v>
      </c>
      <c r="AR115" s="83" t="s">
        <v>126</v>
      </c>
      <c r="AT115" s="83" t="s">
        <v>121</v>
      </c>
      <c r="AU115" s="83" t="s">
        <v>79</v>
      </c>
      <c r="AY115" s="83" t="s">
        <v>118</v>
      </c>
      <c r="BE115" s="151">
        <f>IF($N$115="základní",$J$115,0)</f>
        <v>0</v>
      </c>
      <c r="BF115" s="151">
        <f>IF($N$115="snížená",$J$115,0)</f>
        <v>0</v>
      </c>
      <c r="BG115" s="151">
        <f>IF($N$115="zákl. přenesená",$J$115,0)</f>
        <v>0</v>
      </c>
      <c r="BH115" s="151">
        <f>IF($N$115="sníž. přenesená",$J$115,0)</f>
        <v>0</v>
      </c>
      <c r="BI115" s="151">
        <f>IF($N$115="nulová",$J$115,0)</f>
        <v>0</v>
      </c>
      <c r="BJ115" s="83" t="s">
        <v>20</v>
      </c>
      <c r="BK115" s="151">
        <f>ROUND($I$115*$H$115,2)</f>
        <v>0</v>
      </c>
      <c r="BL115" s="83" t="s">
        <v>126</v>
      </c>
      <c r="BM115" s="83" t="s">
        <v>229</v>
      </c>
    </row>
    <row r="116" spans="2:51" s="6" customFormat="1" ht="15.75" customHeight="1">
      <c r="B116" s="152"/>
      <c r="C116" s="153"/>
      <c r="D116" s="154" t="s">
        <v>230</v>
      </c>
      <c r="E116" s="153"/>
      <c r="F116" s="155" t="s">
        <v>231</v>
      </c>
      <c r="G116" s="153"/>
      <c r="H116" s="156">
        <v>495.3</v>
      </c>
      <c r="J116" s="153"/>
      <c r="K116" s="153"/>
      <c r="L116" s="157"/>
      <c r="M116" s="158"/>
      <c r="N116" s="153"/>
      <c r="O116" s="153"/>
      <c r="P116" s="153"/>
      <c r="Q116" s="153"/>
      <c r="R116" s="153"/>
      <c r="S116" s="153"/>
      <c r="T116" s="159"/>
      <c r="AT116" s="160" t="s">
        <v>230</v>
      </c>
      <c r="AU116" s="160" t="s">
        <v>79</v>
      </c>
      <c r="AV116" s="160" t="s">
        <v>79</v>
      </c>
      <c r="AW116" s="160" t="s">
        <v>73</v>
      </c>
      <c r="AX116" s="160" t="s">
        <v>20</v>
      </c>
      <c r="AY116" s="160" t="s">
        <v>118</v>
      </c>
    </row>
    <row r="117" spans="2:65" s="6" customFormat="1" ht="15.75" customHeight="1">
      <c r="B117" s="23"/>
      <c r="C117" s="140" t="s">
        <v>232</v>
      </c>
      <c r="D117" s="140" t="s">
        <v>121</v>
      </c>
      <c r="E117" s="141" t="s">
        <v>233</v>
      </c>
      <c r="F117" s="142" t="s">
        <v>234</v>
      </c>
      <c r="G117" s="143" t="s">
        <v>208</v>
      </c>
      <c r="H117" s="144">
        <v>28.229</v>
      </c>
      <c r="I117" s="145"/>
      <c r="J117" s="146">
        <f>ROUND($I$117*$H$117,2)</f>
        <v>0</v>
      </c>
      <c r="K117" s="142" t="s">
        <v>125</v>
      </c>
      <c r="L117" s="43"/>
      <c r="M117" s="147"/>
      <c r="N117" s="148" t="s">
        <v>44</v>
      </c>
      <c r="O117" s="24"/>
      <c r="P117" s="24"/>
      <c r="Q117" s="149">
        <v>0</v>
      </c>
      <c r="R117" s="149">
        <f>$Q$117*$H$117</f>
        <v>0</v>
      </c>
      <c r="S117" s="149">
        <v>0</v>
      </c>
      <c r="T117" s="150">
        <f>$S$117*$H$117</f>
        <v>0</v>
      </c>
      <c r="AR117" s="83" t="s">
        <v>126</v>
      </c>
      <c r="AT117" s="83" t="s">
        <v>121</v>
      </c>
      <c r="AU117" s="83" t="s">
        <v>79</v>
      </c>
      <c r="AY117" s="6" t="s">
        <v>118</v>
      </c>
      <c r="BE117" s="151">
        <f>IF($N$117="základní",$J$117,0)</f>
        <v>0</v>
      </c>
      <c r="BF117" s="151">
        <f>IF($N$117="snížená",$J$117,0)</f>
        <v>0</v>
      </c>
      <c r="BG117" s="151">
        <f>IF($N$117="zákl. přenesená",$J$117,0)</f>
        <v>0</v>
      </c>
      <c r="BH117" s="151">
        <f>IF($N$117="sníž. přenesená",$J$117,0)</f>
        <v>0</v>
      </c>
      <c r="BI117" s="151">
        <f>IF($N$117="nulová",$J$117,0)</f>
        <v>0</v>
      </c>
      <c r="BJ117" s="83" t="s">
        <v>20</v>
      </c>
      <c r="BK117" s="151">
        <f>ROUND($I$117*$H$117,2)</f>
        <v>0</v>
      </c>
      <c r="BL117" s="83" t="s">
        <v>126</v>
      </c>
      <c r="BM117" s="83" t="s">
        <v>235</v>
      </c>
    </row>
    <row r="118" spans="2:65" s="6" customFormat="1" ht="15.75" customHeight="1">
      <c r="B118" s="23"/>
      <c r="C118" s="143" t="s">
        <v>236</v>
      </c>
      <c r="D118" s="143" t="s">
        <v>121</v>
      </c>
      <c r="E118" s="141" t="s">
        <v>237</v>
      </c>
      <c r="F118" s="142" t="s">
        <v>238</v>
      </c>
      <c r="G118" s="143" t="s">
        <v>208</v>
      </c>
      <c r="H118" s="144">
        <v>2.52</v>
      </c>
      <c r="I118" s="145"/>
      <c r="J118" s="146">
        <f>ROUND($I$118*$H$118,2)</f>
        <v>0</v>
      </c>
      <c r="K118" s="142" t="s">
        <v>125</v>
      </c>
      <c r="L118" s="43"/>
      <c r="M118" s="147"/>
      <c r="N118" s="148" t="s">
        <v>44</v>
      </c>
      <c r="O118" s="24"/>
      <c r="P118" s="24"/>
      <c r="Q118" s="149">
        <v>0</v>
      </c>
      <c r="R118" s="149">
        <f>$Q$118*$H$118</f>
        <v>0</v>
      </c>
      <c r="S118" s="149">
        <v>0</v>
      </c>
      <c r="T118" s="150">
        <f>$S$118*$H$118</f>
        <v>0</v>
      </c>
      <c r="AR118" s="83" t="s">
        <v>126</v>
      </c>
      <c r="AT118" s="83" t="s">
        <v>121</v>
      </c>
      <c r="AU118" s="83" t="s">
        <v>79</v>
      </c>
      <c r="AY118" s="83" t="s">
        <v>118</v>
      </c>
      <c r="BE118" s="151">
        <f>IF($N$118="základní",$J$118,0)</f>
        <v>0</v>
      </c>
      <c r="BF118" s="151">
        <f>IF($N$118="snížená",$J$118,0)</f>
        <v>0</v>
      </c>
      <c r="BG118" s="151">
        <f>IF($N$118="zákl. přenesená",$J$118,0)</f>
        <v>0</v>
      </c>
      <c r="BH118" s="151">
        <f>IF($N$118="sníž. přenesená",$J$118,0)</f>
        <v>0</v>
      </c>
      <c r="BI118" s="151">
        <f>IF($N$118="nulová",$J$118,0)</f>
        <v>0</v>
      </c>
      <c r="BJ118" s="83" t="s">
        <v>20</v>
      </c>
      <c r="BK118" s="151">
        <f>ROUND($I$118*$H$118,2)</f>
        <v>0</v>
      </c>
      <c r="BL118" s="83" t="s">
        <v>126</v>
      </c>
      <c r="BM118" s="83" t="s">
        <v>239</v>
      </c>
    </row>
    <row r="119" spans="2:65" s="6" customFormat="1" ht="15.75" customHeight="1">
      <c r="B119" s="23"/>
      <c r="C119" s="143" t="s">
        <v>240</v>
      </c>
      <c r="D119" s="143" t="s">
        <v>121</v>
      </c>
      <c r="E119" s="141" t="s">
        <v>241</v>
      </c>
      <c r="F119" s="142" t="s">
        <v>242</v>
      </c>
      <c r="G119" s="143" t="s">
        <v>208</v>
      </c>
      <c r="H119" s="144">
        <v>1.5</v>
      </c>
      <c r="I119" s="145"/>
      <c r="J119" s="146">
        <f>ROUND($I$119*$H$119,2)</f>
        <v>0</v>
      </c>
      <c r="K119" s="142" t="s">
        <v>125</v>
      </c>
      <c r="L119" s="43"/>
      <c r="M119" s="147"/>
      <c r="N119" s="148" t="s">
        <v>44</v>
      </c>
      <c r="O119" s="24"/>
      <c r="P119" s="24"/>
      <c r="Q119" s="149">
        <v>0</v>
      </c>
      <c r="R119" s="149">
        <f>$Q$119*$H$119</f>
        <v>0</v>
      </c>
      <c r="S119" s="149">
        <v>0</v>
      </c>
      <c r="T119" s="150">
        <f>$S$119*$H$119</f>
        <v>0</v>
      </c>
      <c r="AR119" s="83" t="s">
        <v>126</v>
      </c>
      <c r="AT119" s="83" t="s">
        <v>121</v>
      </c>
      <c r="AU119" s="83" t="s">
        <v>79</v>
      </c>
      <c r="AY119" s="83" t="s">
        <v>118</v>
      </c>
      <c r="BE119" s="151">
        <f>IF($N$119="základní",$J$119,0)</f>
        <v>0</v>
      </c>
      <c r="BF119" s="151">
        <f>IF($N$119="snížená",$J$119,0)</f>
        <v>0</v>
      </c>
      <c r="BG119" s="151">
        <f>IF($N$119="zákl. přenesená",$J$119,0)</f>
        <v>0</v>
      </c>
      <c r="BH119" s="151">
        <f>IF($N$119="sníž. přenesená",$J$119,0)</f>
        <v>0</v>
      </c>
      <c r="BI119" s="151">
        <f>IF($N$119="nulová",$J$119,0)</f>
        <v>0</v>
      </c>
      <c r="BJ119" s="83" t="s">
        <v>20</v>
      </c>
      <c r="BK119" s="151">
        <f>ROUND($I$119*$H$119,2)</f>
        <v>0</v>
      </c>
      <c r="BL119" s="83" t="s">
        <v>126</v>
      </c>
      <c r="BM119" s="83" t="s">
        <v>243</v>
      </c>
    </row>
    <row r="120" spans="2:63" s="127" customFormat="1" ht="30.75" customHeight="1">
      <c r="B120" s="128"/>
      <c r="C120" s="129"/>
      <c r="D120" s="129" t="s">
        <v>72</v>
      </c>
      <c r="E120" s="138" t="s">
        <v>244</v>
      </c>
      <c r="F120" s="138" t="s">
        <v>245</v>
      </c>
      <c r="G120" s="129"/>
      <c r="H120" s="129"/>
      <c r="J120" s="139">
        <f>$BK$120</f>
        <v>0</v>
      </c>
      <c r="K120" s="129"/>
      <c r="L120" s="132"/>
      <c r="M120" s="133"/>
      <c r="N120" s="129"/>
      <c r="O120" s="129"/>
      <c r="P120" s="134">
        <f>$P$121</f>
        <v>0</v>
      </c>
      <c r="Q120" s="129"/>
      <c r="R120" s="134">
        <f>$R$121</f>
        <v>0</v>
      </c>
      <c r="S120" s="129"/>
      <c r="T120" s="135">
        <f>$T$121</f>
        <v>0</v>
      </c>
      <c r="AR120" s="136" t="s">
        <v>20</v>
      </c>
      <c r="AT120" s="136" t="s">
        <v>72</v>
      </c>
      <c r="AU120" s="136" t="s">
        <v>20</v>
      </c>
      <c r="AY120" s="136" t="s">
        <v>118</v>
      </c>
      <c r="BK120" s="137">
        <f>$BK$121</f>
        <v>0</v>
      </c>
    </row>
    <row r="121" spans="2:65" s="6" customFormat="1" ht="15.75" customHeight="1">
      <c r="B121" s="23"/>
      <c r="C121" s="143" t="s">
        <v>246</v>
      </c>
      <c r="D121" s="143" t="s">
        <v>121</v>
      </c>
      <c r="E121" s="141" t="s">
        <v>247</v>
      </c>
      <c r="F121" s="142" t="s">
        <v>248</v>
      </c>
      <c r="G121" s="143" t="s">
        <v>208</v>
      </c>
      <c r="H121" s="144">
        <v>13.722</v>
      </c>
      <c r="I121" s="145"/>
      <c r="J121" s="146">
        <f>ROUND($I$121*$H$121,2)</f>
        <v>0</v>
      </c>
      <c r="K121" s="142" t="s">
        <v>125</v>
      </c>
      <c r="L121" s="43"/>
      <c r="M121" s="147"/>
      <c r="N121" s="148" t="s">
        <v>44</v>
      </c>
      <c r="O121" s="24"/>
      <c r="P121" s="24"/>
      <c r="Q121" s="149">
        <v>0</v>
      </c>
      <c r="R121" s="149">
        <f>$Q$121*$H$121</f>
        <v>0</v>
      </c>
      <c r="S121" s="149">
        <v>0</v>
      </c>
      <c r="T121" s="150">
        <f>$S$121*$H$121</f>
        <v>0</v>
      </c>
      <c r="AR121" s="83" t="s">
        <v>126</v>
      </c>
      <c r="AT121" s="83" t="s">
        <v>121</v>
      </c>
      <c r="AU121" s="83" t="s">
        <v>79</v>
      </c>
      <c r="AY121" s="83" t="s">
        <v>118</v>
      </c>
      <c r="BE121" s="151">
        <f>IF($N$121="základní",$J$121,0)</f>
        <v>0</v>
      </c>
      <c r="BF121" s="151">
        <f>IF($N$121="snížená",$J$121,0)</f>
        <v>0</v>
      </c>
      <c r="BG121" s="151">
        <f>IF($N$121="zákl. přenesená",$J$121,0)</f>
        <v>0</v>
      </c>
      <c r="BH121" s="151">
        <f>IF($N$121="sníž. přenesená",$J$121,0)</f>
        <v>0</v>
      </c>
      <c r="BI121" s="151">
        <f>IF($N$121="nulová",$J$121,0)</f>
        <v>0</v>
      </c>
      <c r="BJ121" s="83" t="s">
        <v>20</v>
      </c>
      <c r="BK121" s="151">
        <f>ROUND($I$121*$H$121,2)</f>
        <v>0</v>
      </c>
      <c r="BL121" s="83" t="s">
        <v>126</v>
      </c>
      <c r="BM121" s="83" t="s">
        <v>249</v>
      </c>
    </row>
    <row r="122" spans="2:63" s="127" customFormat="1" ht="37.5" customHeight="1">
      <c r="B122" s="128"/>
      <c r="C122" s="129"/>
      <c r="D122" s="129" t="s">
        <v>72</v>
      </c>
      <c r="E122" s="130" t="s">
        <v>250</v>
      </c>
      <c r="F122" s="130" t="s">
        <v>251</v>
      </c>
      <c r="G122" s="129"/>
      <c r="H122" s="129"/>
      <c r="J122" s="131">
        <f>$BK$122</f>
        <v>0</v>
      </c>
      <c r="K122" s="129"/>
      <c r="L122" s="132"/>
      <c r="M122" s="133"/>
      <c r="N122" s="129"/>
      <c r="O122" s="129"/>
      <c r="P122" s="134">
        <f>$P$123+$P$138+$P$143+$P$145+$P$159+$P$161</f>
        <v>0</v>
      </c>
      <c r="Q122" s="129"/>
      <c r="R122" s="134">
        <f>$R$123+$R$138+$R$143+$R$145+$R$159+$R$161</f>
        <v>6.175632</v>
      </c>
      <c r="S122" s="129"/>
      <c r="T122" s="135">
        <f>$T$123+$T$138+$T$143+$T$145+$T$159+$T$161</f>
        <v>4.589180000000001</v>
      </c>
      <c r="AR122" s="136" t="s">
        <v>79</v>
      </c>
      <c r="AT122" s="136" t="s">
        <v>72</v>
      </c>
      <c r="AU122" s="136" t="s">
        <v>73</v>
      </c>
      <c r="AY122" s="136" t="s">
        <v>118</v>
      </c>
      <c r="BK122" s="137">
        <f>$BK$123+$BK$138+$BK$143+$BK$145+$BK$159+$BK$161</f>
        <v>0</v>
      </c>
    </row>
    <row r="123" spans="2:63" s="127" customFormat="1" ht="21" customHeight="1">
      <c r="B123" s="128"/>
      <c r="C123" s="129"/>
      <c r="D123" s="129" t="s">
        <v>72</v>
      </c>
      <c r="E123" s="138" t="s">
        <v>252</v>
      </c>
      <c r="F123" s="138" t="s">
        <v>253</v>
      </c>
      <c r="G123" s="129"/>
      <c r="H123" s="129"/>
      <c r="J123" s="139">
        <f>$BK$123</f>
        <v>0</v>
      </c>
      <c r="K123" s="129"/>
      <c r="L123" s="132"/>
      <c r="M123" s="133"/>
      <c r="N123" s="129"/>
      <c r="O123" s="129"/>
      <c r="P123" s="134">
        <f>SUM($P$124:$P$137)</f>
        <v>0</v>
      </c>
      <c r="Q123" s="129"/>
      <c r="R123" s="134">
        <f>SUM($R$124:$R$137)</f>
        <v>5.79549</v>
      </c>
      <c r="S123" s="129"/>
      <c r="T123" s="135">
        <f>SUM($T$124:$T$137)</f>
        <v>4.32</v>
      </c>
      <c r="AR123" s="136" t="s">
        <v>79</v>
      </c>
      <c r="AT123" s="136" t="s">
        <v>72</v>
      </c>
      <c r="AU123" s="136" t="s">
        <v>20</v>
      </c>
      <c r="AY123" s="136" t="s">
        <v>118</v>
      </c>
      <c r="BK123" s="137">
        <f>SUM($BK$124:$BK$137)</f>
        <v>0</v>
      </c>
    </row>
    <row r="124" spans="2:65" s="6" customFormat="1" ht="15.75" customHeight="1">
      <c r="B124" s="23"/>
      <c r="C124" s="143" t="s">
        <v>254</v>
      </c>
      <c r="D124" s="143" t="s">
        <v>121</v>
      </c>
      <c r="E124" s="141" t="s">
        <v>255</v>
      </c>
      <c r="F124" s="142" t="s">
        <v>256</v>
      </c>
      <c r="G124" s="143" t="s">
        <v>124</v>
      </c>
      <c r="H124" s="144">
        <v>180</v>
      </c>
      <c r="I124" s="145"/>
      <c r="J124" s="146">
        <f>ROUND($I$124*$H$124,2)</f>
        <v>0</v>
      </c>
      <c r="K124" s="142" t="s">
        <v>125</v>
      </c>
      <c r="L124" s="43"/>
      <c r="M124" s="147"/>
      <c r="N124" s="148" t="s">
        <v>44</v>
      </c>
      <c r="O124" s="24"/>
      <c r="P124" s="24"/>
      <c r="Q124" s="149">
        <v>0</v>
      </c>
      <c r="R124" s="149">
        <f>$Q$124*$H$124</f>
        <v>0</v>
      </c>
      <c r="S124" s="149">
        <v>0.014</v>
      </c>
      <c r="T124" s="150">
        <f>$S$124*$H$124</f>
        <v>2.52</v>
      </c>
      <c r="AR124" s="83" t="s">
        <v>180</v>
      </c>
      <c r="AT124" s="83" t="s">
        <v>121</v>
      </c>
      <c r="AU124" s="83" t="s">
        <v>79</v>
      </c>
      <c r="AY124" s="83" t="s">
        <v>118</v>
      </c>
      <c r="BE124" s="151">
        <f>IF($N$124="základní",$J$124,0)</f>
        <v>0</v>
      </c>
      <c r="BF124" s="151">
        <f>IF($N$124="snížená",$J$124,0)</f>
        <v>0</v>
      </c>
      <c r="BG124" s="151">
        <f>IF($N$124="zákl. přenesená",$J$124,0)</f>
        <v>0</v>
      </c>
      <c r="BH124" s="151">
        <f>IF($N$124="sníž. přenesená",$J$124,0)</f>
        <v>0</v>
      </c>
      <c r="BI124" s="151">
        <f>IF($N$124="nulová",$J$124,0)</f>
        <v>0</v>
      </c>
      <c r="BJ124" s="83" t="s">
        <v>20</v>
      </c>
      <c r="BK124" s="151">
        <f>ROUND($I$124*$H$124,2)</f>
        <v>0</v>
      </c>
      <c r="BL124" s="83" t="s">
        <v>180</v>
      </c>
      <c r="BM124" s="83" t="s">
        <v>257</v>
      </c>
    </row>
    <row r="125" spans="2:65" s="6" customFormat="1" ht="15.75" customHeight="1">
      <c r="B125" s="23"/>
      <c r="C125" s="143" t="s">
        <v>258</v>
      </c>
      <c r="D125" s="143" t="s">
        <v>121</v>
      </c>
      <c r="E125" s="141" t="s">
        <v>259</v>
      </c>
      <c r="F125" s="142" t="s">
        <v>260</v>
      </c>
      <c r="G125" s="143" t="s">
        <v>124</v>
      </c>
      <c r="H125" s="144">
        <v>180</v>
      </c>
      <c r="I125" s="145"/>
      <c r="J125" s="146">
        <f>ROUND($I$125*$H$125,2)</f>
        <v>0</v>
      </c>
      <c r="K125" s="142"/>
      <c r="L125" s="43"/>
      <c r="M125" s="147"/>
      <c r="N125" s="148" t="s">
        <v>44</v>
      </c>
      <c r="O125" s="24"/>
      <c r="P125" s="24"/>
      <c r="Q125" s="149">
        <v>0</v>
      </c>
      <c r="R125" s="149">
        <f>$Q$125*$H$125</f>
        <v>0</v>
      </c>
      <c r="S125" s="149">
        <v>0.01</v>
      </c>
      <c r="T125" s="150">
        <f>$S$125*$H$125</f>
        <v>1.8</v>
      </c>
      <c r="AR125" s="83" t="s">
        <v>180</v>
      </c>
      <c r="AT125" s="83" t="s">
        <v>121</v>
      </c>
      <c r="AU125" s="83" t="s">
        <v>79</v>
      </c>
      <c r="AY125" s="83" t="s">
        <v>118</v>
      </c>
      <c r="BE125" s="151">
        <f>IF($N$125="základní",$J$125,0)</f>
        <v>0</v>
      </c>
      <c r="BF125" s="151">
        <f>IF($N$125="snížená",$J$125,0)</f>
        <v>0</v>
      </c>
      <c r="BG125" s="151">
        <f>IF($N$125="zákl. přenesená",$J$125,0)</f>
        <v>0</v>
      </c>
      <c r="BH125" s="151">
        <f>IF($N$125="sníž. přenesená",$J$125,0)</f>
        <v>0</v>
      </c>
      <c r="BI125" s="151">
        <f>IF($N$125="nulová",$J$125,0)</f>
        <v>0</v>
      </c>
      <c r="BJ125" s="83" t="s">
        <v>20</v>
      </c>
      <c r="BK125" s="151">
        <f>ROUND($I$125*$H$125,2)</f>
        <v>0</v>
      </c>
      <c r="BL125" s="83" t="s">
        <v>180</v>
      </c>
      <c r="BM125" s="83" t="s">
        <v>261</v>
      </c>
    </row>
    <row r="126" spans="2:65" s="6" customFormat="1" ht="15.75" customHeight="1">
      <c r="B126" s="23"/>
      <c r="C126" s="143" t="s">
        <v>262</v>
      </c>
      <c r="D126" s="143" t="s">
        <v>121</v>
      </c>
      <c r="E126" s="141" t="s">
        <v>263</v>
      </c>
      <c r="F126" s="142" t="s">
        <v>264</v>
      </c>
      <c r="G126" s="143" t="s">
        <v>124</v>
      </c>
      <c r="H126" s="144">
        <v>459</v>
      </c>
      <c r="I126" s="145"/>
      <c r="J126" s="146">
        <f>ROUND($I$126*$H$126,2)</f>
        <v>0</v>
      </c>
      <c r="K126" s="142" t="s">
        <v>125</v>
      </c>
      <c r="L126" s="43"/>
      <c r="M126" s="147"/>
      <c r="N126" s="148" t="s">
        <v>44</v>
      </c>
      <c r="O126" s="24"/>
      <c r="P126" s="24"/>
      <c r="Q126" s="149">
        <v>0</v>
      </c>
      <c r="R126" s="149">
        <f>$Q$126*$H$126</f>
        <v>0</v>
      </c>
      <c r="S126" s="149">
        <v>0</v>
      </c>
      <c r="T126" s="150">
        <f>$S$126*$H$126</f>
        <v>0</v>
      </c>
      <c r="AR126" s="83" t="s">
        <v>180</v>
      </c>
      <c r="AT126" s="83" t="s">
        <v>121</v>
      </c>
      <c r="AU126" s="83" t="s">
        <v>79</v>
      </c>
      <c r="AY126" s="83" t="s">
        <v>118</v>
      </c>
      <c r="BE126" s="151">
        <f>IF($N$126="základní",$J$126,0)</f>
        <v>0</v>
      </c>
      <c r="BF126" s="151">
        <f>IF($N$126="snížená",$J$126,0)</f>
        <v>0</v>
      </c>
      <c r="BG126" s="151">
        <f>IF($N$126="zákl. přenesená",$J$126,0)</f>
        <v>0</v>
      </c>
      <c r="BH126" s="151">
        <f>IF($N$126="sníž. přenesená",$J$126,0)</f>
        <v>0</v>
      </c>
      <c r="BI126" s="151">
        <f>IF($N$126="nulová",$J$126,0)</f>
        <v>0</v>
      </c>
      <c r="BJ126" s="83" t="s">
        <v>20</v>
      </c>
      <c r="BK126" s="151">
        <f>ROUND($I$126*$H$126,2)</f>
        <v>0</v>
      </c>
      <c r="BL126" s="83" t="s">
        <v>180</v>
      </c>
      <c r="BM126" s="83" t="s">
        <v>265</v>
      </c>
    </row>
    <row r="127" spans="2:65" s="6" customFormat="1" ht="15.75" customHeight="1">
      <c r="B127" s="23"/>
      <c r="C127" s="161" t="s">
        <v>266</v>
      </c>
      <c r="D127" s="161" t="s">
        <v>267</v>
      </c>
      <c r="E127" s="162" t="s">
        <v>268</v>
      </c>
      <c r="F127" s="163" t="s">
        <v>269</v>
      </c>
      <c r="G127" s="161" t="s">
        <v>208</v>
      </c>
      <c r="H127" s="164">
        <v>0.138</v>
      </c>
      <c r="I127" s="165"/>
      <c r="J127" s="166">
        <f>ROUND($I$127*$H$127,2)</f>
        <v>0</v>
      </c>
      <c r="K127" s="163" t="s">
        <v>125</v>
      </c>
      <c r="L127" s="167"/>
      <c r="M127" s="168"/>
      <c r="N127" s="169" t="s">
        <v>44</v>
      </c>
      <c r="O127" s="24"/>
      <c r="P127" s="24"/>
      <c r="Q127" s="149">
        <v>1</v>
      </c>
      <c r="R127" s="149">
        <f>$Q$127*$H$127</f>
        <v>0.138</v>
      </c>
      <c r="S127" s="149">
        <v>0</v>
      </c>
      <c r="T127" s="150">
        <f>$S$127*$H$127</f>
        <v>0</v>
      </c>
      <c r="AR127" s="83" t="s">
        <v>254</v>
      </c>
      <c r="AT127" s="83" t="s">
        <v>267</v>
      </c>
      <c r="AU127" s="83" t="s">
        <v>79</v>
      </c>
      <c r="AY127" s="83" t="s">
        <v>118</v>
      </c>
      <c r="BE127" s="151">
        <f>IF($N$127="základní",$J$127,0)</f>
        <v>0</v>
      </c>
      <c r="BF127" s="151">
        <f>IF($N$127="snížená",$J$127,0)</f>
        <v>0</v>
      </c>
      <c r="BG127" s="151">
        <f>IF($N$127="zákl. přenesená",$J$127,0)</f>
        <v>0</v>
      </c>
      <c r="BH127" s="151">
        <f>IF($N$127="sníž. přenesená",$J$127,0)</f>
        <v>0</v>
      </c>
      <c r="BI127" s="151">
        <f>IF($N$127="nulová",$J$127,0)</f>
        <v>0</v>
      </c>
      <c r="BJ127" s="83" t="s">
        <v>20</v>
      </c>
      <c r="BK127" s="151">
        <f>ROUND($I$127*$H$127,2)</f>
        <v>0</v>
      </c>
      <c r="BL127" s="83" t="s">
        <v>180</v>
      </c>
      <c r="BM127" s="83" t="s">
        <v>270</v>
      </c>
    </row>
    <row r="128" spans="2:51" s="6" customFormat="1" ht="15.75" customHeight="1">
      <c r="B128" s="152"/>
      <c r="C128" s="153"/>
      <c r="D128" s="154" t="s">
        <v>230</v>
      </c>
      <c r="E128" s="153"/>
      <c r="F128" s="155" t="s">
        <v>271</v>
      </c>
      <c r="G128" s="153"/>
      <c r="H128" s="156">
        <v>0.138</v>
      </c>
      <c r="J128" s="153"/>
      <c r="K128" s="153"/>
      <c r="L128" s="157"/>
      <c r="M128" s="158"/>
      <c r="N128" s="153"/>
      <c r="O128" s="153"/>
      <c r="P128" s="153"/>
      <c r="Q128" s="153"/>
      <c r="R128" s="153"/>
      <c r="S128" s="153"/>
      <c r="T128" s="159"/>
      <c r="AT128" s="160" t="s">
        <v>230</v>
      </c>
      <c r="AU128" s="160" t="s">
        <v>79</v>
      </c>
      <c r="AV128" s="160" t="s">
        <v>79</v>
      </c>
      <c r="AW128" s="160" t="s">
        <v>73</v>
      </c>
      <c r="AX128" s="160" t="s">
        <v>20</v>
      </c>
      <c r="AY128" s="160" t="s">
        <v>118</v>
      </c>
    </row>
    <row r="129" spans="2:65" s="6" customFormat="1" ht="15.75" customHeight="1">
      <c r="B129" s="23"/>
      <c r="C129" s="140" t="s">
        <v>272</v>
      </c>
      <c r="D129" s="140" t="s">
        <v>121</v>
      </c>
      <c r="E129" s="141" t="s">
        <v>273</v>
      </c>
      <c r="F129" s="142" t="s">
        <v>274</v>
      </c>
      <c r="G129" s="143" t="s">
        <v>124</v>
      </c>
      <c r="H129" s="144">
        <v>918</v>
      </c>
      <c r="I129" s="145"/>
      <c r="J129" s="146">
        <f>ROUND($I$129*$H$129,2)</f>
        <v>0</v>
      </c>
      <c r="K129" s="142" t="s">
        <v>125</v>
      </c>
      <c r="L129" s="43"/>
      <c r="M129" s="147"/>
      <c r="N129" s="148" t="s">
        <v>44</v>
      </c>
      <c r="O129" s="24"/>
      <c r="P129" s="24"/>
      <c r="Q129" s="149">
        <v>0.00088</v>
      </c>
      <c r="R129" s="149">
        <f>$Q$129*$H$129</f>
        <v>0.80784</v>
      </c>
      <c r="S129" s="149">
        <v>0</v>
      </c>
      <c r="T129" s="150">
        <f>$S$129*$H$129</f>
        <v>0</v>
      </c>
      <c r="AR129" s="83" t="s">
        <v>180</v>
      </c>
      <c r="AT129" s="83" t="s">
        <v>121</v>
      </c>
      <c r="AU129" s="83" t="s">
        <v>79</v>
      </c>
      <c r="AY129" s="6" t="s">
        <v>118</v>
      </c>
      <c r="BE129" s="151">
        <f>IF($N$129="základní",$J$129,0)</f>
        <v>0</v>
      </c>
      <c r="BF129" s="151">
        <f>IF($N$129="snížená",$J$129,0)</f>
        <v>0</v>
      </c>
      <c r="BG129" s="151">
        <f>IF($N$129="zákl. přenesená",$J$129,0)</f>
        <v>0</v>
      </c>
      <c r="BH129" s="151">
        <f>IF($N$129="sníž. přenesená",$J$129,0)</f>
        <v>0</v>
      </c>
      <c r="BI129" s="151">
        <f>IF($N$129="nulová",$J$129,0)</f>
        <v>0</v>
      </c>
      <c r="BJ129" s="83" t="s">
        <v>20</v>
      </c>
      <c r="BK129" s="151">
        <f>ROUND($I$129*$H$129,2)</f>
        <v>0</v>
      </c>
      <c r="BL129" s="83" t="s">
        <v>180</v>
      </c>
      <c r="BM129" s="83" t="s">
        <v>275</v>
      </c>
    </row>
    <row r="130" spans="2:65" s="6" customFormat="1" ht="15.75" customHeight="1">
      <c r="B130" s="23"/>
      <c r="C130" s="161" t="s">
        <v>276</v>
      </c>
      <c r="D130" s="161" t="s">
        <v>267</v>
      </c>
      <c r="E130" s="162" t="s">
        <v>277</v>
      </c>
      <c r="F130" s="163" t="s">
        <v>278</v>
      </c>
      <c r="G130" s="161" t="s">
        <v>124</v>
      </c>
      <c r="H130" s="164">
        <v>538.2</v>
      </c>
      <c r="I130" s="165"/>
      <c r="J130" s="166">
        <f>ROUND($I$130*$H$130,2)</f>
        <v>0</v>
      </c>
      <c r="K130" s="163"/>
      <c r="L130" s="167"/>
      <c r="M130" s="168"/>
      <c r="N130" s="169" t="s">
        <v>44</v>
      </c>
      <c r="O130" s="24"/>
      <c r="P130" s="24"/>
      <c r="Q130" s="149">
        <v>0.0045</v>
      </c>
      <c r="R130" s="149">
        <f>$Q$130*$H$130</f>
        <v>2.4219</v>
      </c>
      <c r="S130" s="149">
        <v>0</v>
      </c>
      <c r="T130" s="150">
        <f>$S$130*$H$130</f>
        <v>0</v>
      </c>
      <c r="AR130" s="83" t="s">
        <v>254</v>
      </c>
      <c r="AT130" s="83" t="s">
        <v>267</v>
      </c>
      <c r="AU130" s="83" t="s">
        <v>79</v>
      </c>
      <c r="AY130" s="83" t="s">
        <v>118</v>
      </c>
      <c r="BE130" s="151">
        <f>IF($N$130="základní",$J$130,0)</f>
        <v>0</v>
      </c>
      <c r="BF130" s="151">
        <f>IF($N$130="snížená",$J$130,0)</f>
        <v>0</v>
      </c>
      <c r="BG130" s="151">
        <f>IF($N$130="zákl. přenesená",$J$130,0)</f>
        <v>0</v>
      </c>
      <c r="BH130" s="151">
        <f>IF($N$130="sníž. přenesená",$J$130,0)</f>
        <v>0</v>
      </c>
      <c r="BI130" s="151">
        <f>IF($N$130="nulová",$J$130,0)</f>
        <v>0</v>
      </c>
      <c r="BJ130" s="83" t="s">
        <v>20</v>
      </c>
      <c r="BK130" s="151">
        <f>ROUND($I$130*$H$130,2)</f>
        <v>0</v>
      </c>
      <c r="BL130" s="83" t="s">
        <v>180</v>
      </c>
      <c r="BM130" s="83" t="s">
        <v>279</v>
      </c>
    </row>
    <row r="131" spans="2:51" s="6" customFormat="1" ht="15.75" customHeight="1">
      <c r="B131" s="152"/>
      <c r="C131" s="153"/>
      <c r="D131" s="154" t="s">
        <v>230</v>
      </c>
      <c r="E131" s="153"/>
      <c r="F131" s="155" t="s">
        <v>280</v>
      </c>
      <c r="G131" s="153"/>
      <c r="H131" s="156">
        <v>538.2</v>
      </c>
      <c r="J131" s="153"/>
      <c r="K131" s="153"/>
      <c r="L131" s="157"/>
      <c r="M131" s="158"/>
      <c r="N131" s="153"/>
      <c r="O131" s="153"/>
      <c r="P131" s="153"/>
      <c r="Q131" s="153"/>
      <c r="R131" s="153"/>
      <c r="S131" s="153"/>
      <c r="T131" s="159"/>
      <c r="AT131" s="160" t="s">
        <v>230</v>
      </c>
      <c r="AU131" s="160" t="s">
        <v>79</v>
      </c>
      <c r="AV131" s="160" t="s">
        <v>79</v>
      </c>
      <c r="AW131" s="160" t="s">
        <v>73</v>
      </c>
      <c r="AX131" s="160" t="s">
        <v>20</v>
      </c>
      <c r="AY131" s="160" t="s">
        <v>118</v>
      </c>
    </row>
    <row r="132" spans="2:65" s="6" customFormat="1" ht="15.75" customHeight="1">
      <c r="B132" s="23"/>
      <c r="C132" s="170" t="s">
        <v>281</v>
      </c>
      <c r="D132" s="170" t="s">
        <v>267</v>
      </c>
      <c r="E132" s="162" t="s">
        <v>282</v>
      </c>
      <c r="F132" s="163" t="s">
        <v>283</v>
      </c>
      <c r="G132" s="161" t="s">
        <v>124</v>
      </c>
      <c r="H132" s="164">
        <v>538.2</v>
      </c>
      <c r="I132" s="165"/>
      <c r="J132" s="166">
        <f>ROUND($I$132*$H$132,2)</f>
        <v>0</v>
      </c>
      <c r="K132" s="163"/>
      <c r="L132" s="167"/>
      <c r="M132" s="168"/>
      <c r="N132" s="169" t="s">
        <v>44</v>
      </c>
      <c r="O132" s="24"/>
      <c r="P132" s="24"/>
      <c r="Q132" s="149">
        <v>0.0045</v>
      </c>
      <c r="R132" s="149">
        <f>$Q$132*$H$132</f>
        <v>2.4219</v>
      </c>
      <c r="S132" s="149">
        <v>0</v>
      </c>
      <c r="T132" s="150">
        <f>$S$132*$H$132</f>
        <v>0</v>
      </c>
      <c r="AR132" s="83" t="s">
        <v>254</v>
      </c>
      <c r="AT132" s="83" t="s">
        <v>267</v>
      </c>
      <c r="AU132" s="83" t="s">
        <v>79</v>
      </c>
      <c r="AY132" s="6" t="s">
        <v>118</v>
      </c>
      <c r="BE132" s="151">
        <f>IF($N$132="základní",$J$132,0)</f>
        <v>0</v>
      </c>
      <c r="BF132" s="151">
        <f>IF($N$132="snížená",$J$132,0)</f>
        <v>0</v>
      </c>
      <c r="BG132" s="151">
        <f>IF($N$132="zákl. přenesená",$J$132,0)</f>
        <v>0</v>
      </c>
      <c r="BH132" s="151">
        <f>IF($N$132="sníž. přenesená",$J$132,0)</f>
        <v>0</v>
      </c>
      <c r="BI132" s="151">
        <f>IF($N$132="nulová",$J$132,0)</f>
        <v>0</v>
      </c>
      <c r="BJ132" s="83" t="s">
        <v>20</v>
      </c>
      <c r="BK132" s="151">
        <f>ROUND($I$132*$H$132,2)</f>
        <v>0</v>
      </c>
      <c r="BL132" s="83" t="s">
        <v>180</v>
      </c>
      <c r="BM132" s="83" t="s">
        <v>284</v>
      </c>
    </row>
    <row r="133" spans="2:51" s="6" customFormat="1" ht="15.75" customHeight="1">
      <c r="B133" s="152"/>
      <c r="C133" s="153"/>
      <c r="D133" s="154" t="s">
        <v>230</v>
      </c>
      <c r="E133" s="153"/>
      <c r="F133" s="155" t="s">
        <v>280</v>
      </c>
      <c r="G133" s="153"/>
      <c r="H133" s="156">
        <v>538.2</v>
      </c>
      <c r="J133" s="153"/>
      <c r="K133" s="153"/>
      <c r="L133" s="157"/>
      <c r="M133" s="158"/>
      <c r="N133" s="153"/>
      <c r="O133" s="153"/>
      <c r="P133" s="153"/>
      <c r="Q133" s="153"/>
      <c r="R133" s="153"/>
      <c r="S133" s="153"/>
      <c r="T133" s="159"/>
      <c r="AT133" s="160" t="s">
        <v>230</v>
      </c>
      <c r="AU133" s="160" t="s">
        <v>79</v>
      </c>
      <c r="AV133" s="160" t="s">
        <v>79</v>
      </c>
      <c r="AW133" s="160" t="s">
        <v>73</v>
      </c>
      <c r="AX133" s="160" t="s">
        <v>20</v>
      </c>
      <c r="AY133" s="160" t="s">
        <v>118</v>
      </c>
    </row>
    <row r="134" spans="2:65" s="6" customFormat="1" ht="15.75" customHeight="1">
      <c r="B134" s="23"/>
      <c r="C134" s="140" t="s">
        <v>285</v>
      </c>
      <c r="D134" s="140" t="s">
        <v>121</v>
      </c>
      <c r="E134" s="141" t="s">
        <v>286</v>
      </c>
      <c r="F134" s="142" t="s">
        <v>287</v>
      </c>
      <c r="G134" s="143" t="s">
        <v>124</v>
      </c>
      <c r="H134" s="144">
        <v>9</v>
      </c>
      <c r="I134" s="145"/>
      <c r="J134" s="146">
        <f>ROUND($I$134*$H$134,2)</f>
        <v>0</v>
      </c>
      <c r="K134" s="142" t="s">
        <v>125</v>
      </c>
      <c r="L134" s="43"/>
      <c r="M134" s="147"/>
      <c r="N134" s="148" t="s">
        <v>44</v>
      </c>
      <c r="O134" s="24"/>
      <c r="P134" s="24"/>
      <c r="Q134" s="149">
        <v>0</v>
      </c>
      <c r="R134" s="149">
        <f>$Q$134*$H$134</f>
        <v>0</v>
      </c>
      <c r="S134" s="149">
        <v>0</v>
      </c>
      <c r="T134" s="150">
        <f>$S$134*$H$134</f>
        <v>0</v>
      </c>
      <c r="AR134" s="83" t="s">
        <v>180</v>
      </c>
      <c r="AT134" s="83" t="s">
        <v>121</v>
      </c>
      <c r="AU134" s="83" t="s">
        <v>79</v>
      </c>
      <c r="AY134" s="6" t="s">
        <v>118</v>
      </c>
      <c r="BE134" s="151">
        <f>IF($N$134="základní",$J$134,0)</f>
        <v>0</v>
      </c>
      <c r="BF134" s="151">
        <f>IF($N$134="snížená",$J$134,0)</f>
        <v>0</v>
      </c>
      <c r="BG134" s="151">
        <f>IF($N$134="zákl. přenesená",$J$134,0)</f>
        <v>0</v>
      </c>
      <c r="BH134" s="151">
        <f>IF($N$134="sníž. přenesená",$J$134,0)</f>
        <v>0</v>
      </c>
      <c r="BI134" s="151">
        <f>IF($N$134="nulová",$J$134,0)</f>
        <v>0</v>
      </c>
      <c r="BJ134" s="83" t="s">
        <v>20</v>
      </c>
      <c r="BK134" s="151">
        <f>ROUND($I$134*$H$134,2)</f>
        <v>0</v>
      </c>
      <c r="BL134" s="83" t="s">
        <v>180</v>
      </c>
      <c r="BM134" s="83" t="s">
        <v>288</v>
      </c>
    </row>
    <row r="135" spans="2:65" s="6" customFormat="1" ht="27" customHeight="1">
      <c r="B135" s="23"/>
      <c r="C135" s="143" t="s">
        <v>289</v>
      </c>
      <c r="D135" s="143" t="s">
        <v>121</v>
      </c>
      <c r="E135" s="141" t="s">
        <v>290</v>
      </c>
      <c r="F135" s="142" t="s">
        <v>291</v>
      </c>
      <c r="G135" s="143" t="s">
        <v>124</v>
      </c>
      <c r="H135" s="144">
        <v>9</v>
      </c>
      <c r="I135" s="145"/>
      <c r="J135" s="146">
        <f>ROUND($I$135*$H$135,2)</f>
        <v>0</v>
      </c>
      <c r="K135" s="142"/>
      <c r="L135" s="43"/>
      <c r="M135" s="147"/>
      <c r="N135" s="148" t="s">
        <v>44</v>
      </c>
      <c r="O135" s="24"/>
      <c r="P135" s="24"/>
      <c r="Q135" s="149">
        <v>0.00065</v>
      </c>
      <c r="R135" s="149">
        <f>$Q$135*$H$135</f>
        <v>0.005849999999999999</v>
      </c>
      <c r="S135" s="149">
        <v>0</v>
      </c>
      <c r="T135" s="150">
        <f>$S$135*$H$135</f>
        <v>0</v>
      </c>
      <c r="AR135" s="83" t="s">
        <v>180</v>
      </c>
      <c r="AT135" s="83" t="s">
        <v>121</v>
      </c>
      <c r="AU135" s="83" t="s">
        <v>79</v>
      </c>
      <c r="AY135" s="83" t="s">
        <v>118</v>
      </c>
      <c r="BE135" s="151">
        <f>IF($N$135="základní",$J$135,0)</f>
        <v>0</v>
      </c>
      <c r="BF135" s="151">
        <f>IF($N$135="snížená",$J$135,0)</f>
        <v>0</v>
      </c>
      <c r="BG135" s="151">
        <f>IF($N$135="zákl. přenesená",$J$135,0)</f>
        <v>0</v>
      </c>
      <c r="BH135" s="151">
        <f>IF($N$135="sníž. přenesená",$J$135,0)</f>
        <v>0</v>
      </c>
      <c r="BI135" s="151">
        <f>IF($N$135="nulová",$J$135,0)</f>
        <v>0</v>
      </c>
      <c r="BJ135" s="83" t="s">
        <v>20</v>
      </c>
      <c r="BK135" s="151">
        <f>ROUND($I$135*$H$135,2)</f>
        <v>0</v>
      </c>
      <c r="BL135" s="83" t="s">
        <v>180</v>
      </c>
      <c r="BM135" s="83" t="s">
        <v>292</v>
      </c>
    </row>
    <row r="136" spans="2:65" s="6" customFormat="1" ht="15.75" customHeight="1">
      <c r="B136" s="23"/>
      <c r="C136" s="143" t="s">
        <v>293</v>
      </c>
      <c r="D136" s="143" t="s">
        <v>121</v>
      </c>
      <c r="E136" s="141" t="s">
        <v>294</v>
      </c>
      <c r="F136" s="142" t="s">
        <v>295</v>
      </c>
      <c r="G136" s="143" t="s">
        <v>208</v>
      </c>
      <c r="H136" s="144">
        <v>5.795</v>
      </c>
      <c r="I136" s="145"/>
      <c r="J136" s="146">
        <f>ROUND($I$136*$H$136,2)</f>
        <v>0</v>
      </c>
      <c r="K136" s="142" t="s">
        <v>125</v>
      </c>
      <c r="L136" s="43"/>
      <c r="M136" s="147"/>
      <c r="N136" s="148" t="s">
        <v>44</v>
      </c>
      <c r="O136" s="24"/>
      <c r="P136" s="24"/>
      <c r="Q136" s="149">
        <v>0</v>
      </c>
      <c r="R136" s="149">
        <f>$Q$136*$H$136</f>
        <v>0</v>
      </c>
      <c r="S136" s="149">
        <v>0</v>
      </c>
      <c r="T136" s="150">
        <f>$S$136*$H$136</f>
        <v>0</v>
      </c>
      <c r="AR136" s="83" t="s">
        <v>180</v>
      </c>
      <c r="AT136" s="83" t="s">
        <v>121</v>
      </c>
      <c r="AU136" s="83" t="s">
        <v>79</v>
      </c>
      <c r="AY136" s="83" t="s">
        <v>118</v>
      </c>
      <c r="BE136" s="151">
        <f>IF($N$136="základní",$J$136,0)</f>
        <v>0</v>
      </c>
      <c r="BF136" s="151">
        <f>IF($N$136="snížená",$J$136,0)</f>
        <v>0</v>
      </c>
      <c r="BG136" s="151">
        <f>IF($N$136="zákl. přenesená",$J$136,0)</f>
        <v>0</v>
      </c>
      <c r="BH136" s="151">
        <f>IF($N$136="sníž. přenesená",$J$136,0)</f>
        <v>0</v>
      </c>
      <c r="BI136" s="151">
        <f>IF($N$136="nulová",$J$136,0)</f>
        <v>0</v>
      </c>
      <c r="BJ136" s="83" t="s">
        <v>20</v>
      </c>
      <c r="BK136" s="151">
        <f>ROUND($I$136*$H$136,2)</f>
        <v>0</v>
      </c>
      <c r="BL136" s="83" t="s">
        <v>180</v>
      </c>
      <c r="BM136" s="83" t="s">
        <v>296</v>
      </c>
    </row>
    <row r="137" spans="2:65" s="6" customFormat="1" ht="15.75" customHeight="1">
      <c r="B137" s="23"/>
      <c r="C137" s="143" t="s">
        <v>297</v>
      </c>
      <c r="D137" s="143" t="s">
        <v>121</v>
      </c>
      <c r="E137" s="141" t="s">
        <v>298</v>
      </c>
      <c r="F137" s="142" t="s">
        <v>299</v>
      </c>
      <c r="G137" s="143" t="s">
        <v>208</v>
      </c>
      <c r="H137" s="144">
        <v>5.795</v>
      </c>
      <c r="I137" s="145"/>
      <c r="J137" s="146">
        <f>ROUND($I$137*$H$137,2)</f>
        <v>0</v>
      </c>
      <c r="K137" s="142" t="s">
        <v>125</v>
      </c>
      <c r="L137" s="43"/>
      <c r="M137" s="147"/>
      <c r="N137" s="148" t="s">
        <v>44</v>
      </c>
      <c r="O137" s="24"/>
      <c r="P137" s="24"/>
      <c r="Q137" s="149">
        <v>0</v>
      </c>
      <c r="R137" s="149">
        <f>$Q$137*$H$137</f>
        <v>0</v>
      </c>
      <c r="S137" s="149">
        <v>0</v>
      </c>
      <c r="T137" s="150">
        <f>$S$137*$H$137</f>
        <v>0</v>
      </c>
      <c r="AR137" s="83" t="s">
        <v>180</v>
      </c>
      <c r="AT137" s="83" t="s">
        <v>121</v>
      </c>
      <c r="AU137" s="83" t="s">
        <v>79</v>
      </c>
      <c r="AY137" s="83" t="s">
        <v>118</v>
      </c>
      <c r="BE137" s="151">
        <f>IF($N$137="základní",$J$137,0)</f>
        <v>0</v>
      </c>
      <c r="BF137" s="151">
        <f>IF($N$137="snížená",$J$137,0)</f>
        <v>0</v>
      </c>
      <c r="BG137" s="151">
        <f>IF($N$137="zákl. přenesená",$J$137,0)</f>
        <v>0</v>
      </c>
      <c r="BH137" s="151">
        <f>IF($N$137="sníž. přenesená",$J$137,0)</f>
        <v>0</v>
      </c>
      <c r="BI137" s="151">
        <f>IF($N$137="nulová",$J$137,0)</f>
        <v>0</v>
      </c>
      <c r="BJ137" s="83" t="s">
        <v>20</v>
      </c>
      <c r="BK137" s="151">
        <f>ROUND($I$137*$H$137,2)</f>
        <v>0</v>
      </c>
      <c r="BL137" s="83" t="s">
        <v>180</v>
      </c>
      <c r="BM137" s="83" t="s">
        <v>300</v>
      </c>
    </row>
    <row r="138" spans="2:63" s="127" customFormat="1" ht="30.75" customHeight="1">
      <c r="B138" s="128"/>
      <c r="C138" s="129"/>
      <c r="D138" s="129" t="s">
        <v>72</v>
      </c>
      <c r="E138" s="138" t="s">
        <v>301</v>
      </c>
      <c r="F138" s="138" t="s">
        <v>302</v>
      </c>
      <c r="G138" s="129"/>
      <c r="H138" s="129"/>
      <c r="J138" s="139">
        <f>$BK$138</f>
        <v>0</v>
      </c>
      <c r="K138" s="129"/>
      <c r="L138" s="132"/>
      <c r="M138" s="133"/>
      <c r="N138" s="129"/>
      <c r="O138" s="129"/>
      <c r="P138" s="134">
        <f>SUM($P$139:$P$142)</f>
        <v>0</v>
      </c>
      <c r="Q138" s="129"/>
      <c r="R138" s="134">
        <f>SUM($R$139:$R$142)</f>
        <v>0.045</v>
      </c>
      <c r="S138" s="129"/>
      <c r="T138" s="135">
        <f>SUM($T$139:$T$142)</f>
        <v>0</v>
      </c>
      <c r="AR138" s="136" t="s">
        <v>79</v>
      </c>
      <c r="AT138" s="136" t="s">
        <v>72</v>
      </c>
      <c r="AU138" s="136" t="s">
        <v>20</v>
      </c>
      <c r="AY138" s="136" t="s">
        <v>118</v>
      </c>
      <c r="BK138" s="137">
        <f>SUM($BK$139:$BK$142)</f>
        <v>0</v>
      </c>
    </row>
    <row r="139" spans="2:65" s="6" customFormat="1" ht="15.75" customHeight="1">
      <c r="B139" s="23"/>
      <c r="C139" s="143" t="s">
        <v>303</v>
      </c>
      <c r="D139" s="143" t="s">
        <v>121</v>
      </c>
      <c r="E139" s="141" t="s">
        <v>304</v>
      </c>
      <c r="F139" s="142" t="s">
        <v>305</v>
      </c>
      <c r="G139" s="143" t="s">
        <v>141</v>
      </c>
      <c r="H139" s="144">
        <v>30</v>
      </c>
      <c r="I139" s="145"/>
      <c r="J139" s="146">
        <f>ROUND($I$139*$H$139,2)</f>
        <v>0</v>
      </c>
      <c r="K139" s="142" t="s">
        <v>125</v>
      </c>
      <c r="L139" s="43"/>
      <c r="M139" s="147"/>
      <c r="N139" s="148" t="s">
        <v>44</v>
      </c>
      <c r="O139" s="24"/>
      <c r="P139" s="24"/>
      <c r="Q139" s="149">
        <v>0</v>
      </c>
      <c r="R139" s="149">
        <f>$Q$139*$H$139</f>
        <v>0</v>
      </c>
      <c r="S139" s="149">
        <v>0</v>
      </c>
      <c r="T139" s="150">
        <f>$S$139*$H$139</f>
        <v>0</v>
      </c>
      <c r="AR139" s="83" t="s">
        <v>180</v>
      </c>
      <c r="AT139" s="83" t="s">
        <v>121</v>
      </c>
      <c r="AU139" s="83" t="s">
        <v>79</v>
      </c>
      <c r="AY139" s="83" t="s">
        <v>118</v>
      </c>
      <c r="BE139" s="151">
        <f>IF($N$139="základní",$J$139,0)</f>
        <v>0</v>
      </c>
      <c r="BF139" s="151">
        <f>IF($N$139="snížená",$J$139,0)</f>
        <v>0</v>
      </c>
      <c r="BG139" s="151">
        <f>IF($N$139="zákl. přenesená",$J$139,0)</f>
        <v>0</v>
      </c>
      <c r="BH139" s="151">
        <f>IF($N$139="sníž. přenesená",$J$139,0)</f>
        <v>0</v>
      </c>
      <c r="BI139" s="151">
        <f>IF($N$139="nulová",$J$139,0)</f>
        <v>0</v>
      </c>
      <c r="BJ139" s="83" t="s">
        <v>20</v>
      </c>
      <c r="BK139" s="151">
        <f>ROUND($I$139*$H$139,2)</f>
        <v>0</v>
      </c>
      <c r="BL139" s="83" t="s">
        <v>180</v>
      </c>
      <c r="BM139" s="83" t="s">
        <v>306</v>
      </c>
    </row>
    <row r="140" spans="2:65" s="6" customFormat="1" ht="15.75" customHeight="1">
      <c r="B140" s="23"/>
      <c r="C140" s="161" t="s">
        <v>307</v>
      </c>
      <c r="D140" s="161" t="s">
        <v>267</v>
      </c>
      <c r="E140" s="162" t="s">
        <v>308</v>
      </c>
      <c r="F140" s="163" t="s">
        <v>309</v>
      </c>
      <c r="G140" s="161" t="s">
        <v>167</v>
      </c>
      <c r="H140" s="164">
        <v>30</v>
      </c>
      <c r="I140" s="165"/>
      <c r="J140" s="166">
        <f>ROUND($I$140*$H$140,2)</f>
        <v>0</v>
      </c>
      <c r="K140" s="163" t="s">
        <v>125</v>
      </c>
      <c r="L140" s="167"/>
      <c r="M140" s="168"/>
      <c r="N140" s="169" t="s">
        <v>44</v>
      </c>
      <c r="O140" s="24"/>
      <c r="P140" s="24"/>
      <c r="Q140" s="149">
        <v>0.0015</v>
      </c>
      <c r="R140" s="149">
        <f>$Q$140*$H$140</f>
        <v>0.045</v>
      </c>
      <c r="S140" s="149">
        <v>0</v>
      </c>
      <c r="T140" s="150">
        <f>$S$140*$H$140</f>
        <v>0</v>
      </c>
      <c r="AR140" s="83" t="s">
        <v>254</v>
      </c>
      <c r="AT140" s="83" t="s">
        <v>267</v>
      </c>
      <c r="AU140" s="83" t="s">
        <v>79</v>
      </c>
      <c r="AY140" s="83" t="s">
        <v>118</v>
      </c>
      <c r="BE140" s="151">
        <f>IF($N$140="základní",$J$140,0)</f>
        <v>0</v>
      </c>
      <c r="BF140" s="151">
        <f>IF($N$140="snížená",$J$140,0)</f>
        <v>0</v>
      </c>
      <c r="BG140" s="151">
        <f>IF($N$140="zákl. přenesená",$J$140,0)</f>
        <v>0</v>
      </c>
      <c r="BH140" s="151">
        <f>IF($N$140="sníž. přenesená",$J$140,0)</f>
        <v>0</v>
      </c>
      <c r="BI140" s="151">
        <f>IF($N$140="nulová",$J$140,0)</f>
        <v>0</v>
      </c>
      <c r="BJ140" s="83" t="s">
        <v>20</v>
      </c>
      <c r="BK140" s="151">
        <f>ROUND($I$140*$H$140,2)</f>
        <v>0</v>
      </c>
      <c r="BL140" s="83" t="s">
        <v>180</v>
      </c>
      <c r="BM140" s="83" t="s">
        <v>310</v>
      </c>
    </row>
    <row r="141" spans="2:65" s="6" customFormat="1" ht="15.75" customHeight="1">
      <c r="B141" s="23"/>
      <c r="C141" s="143" t="s">
        <v>311</v>
      </c>
      <c r="D141" s="143" t="s">
        <v>121</v>
      </c>
      <c r="E141" s="141" t="s">
        <v>312</v>
      </c>
      <c r="F141" s="142" t="s">
        <v>313</v>
      </c>
      <c r="G141" s="143" t="s">
        <v>208</v>
      </c>
      <c r="H141" s="144">
        <v>0.045</v>
      </c>
      <c r="I141" s="145"/>
      <c r="J141" s="146">
        <f>ROUND($I$141*$H$141,2)</f>
        <v>0</v>
      </c>
      <c r="K141" s="142" t="s">
        <v>125</v>
      </c>
      <c r="L141" s="43"/>
      <c r="M141" s="147"/>
      <c r="N141" s="148" t="s">
        <v>44</v>
      </c>
      <c r="O141" s="24"/>
      <c r="P141" s="24"/>
      <c r="Q141" s="149">
        <v>0</v>
      </c>
      <c r="R141" s="149">
        <f>$Q$141*$H$141</f>
        <v>0</v>
      </c>
      <c r="S141" s="149">
        <v>0</v>
      </c>
      <c r="T141" s="150">
        <f>$S$141*$H$141</f>
        <v>0</v>
      </c>
      <c r="AR141" s="83" t="s">
        <v>180</v>
      </c>
      <c r="AT141" s="83" t="s">
        <v>121</v>
      </c>
      <c r="AU141" s="83" t="s">
        <v>79</v>
      </c>
      <c r="AY141" s="83" t="s">
        <v>118</v>
      </c>
      <c r="BE141" s="151">
        <f>IF($N$141="základní",$J$141,0)</f>
        <v>0</v>
      </c>
      <c r="BF141" s="151">
        <f>IF($N$141="snížená",$J$141,0)</f>
        <v>0</v>
      </c>
      <c r="BG141" s="151">
        <f>IF($N$141="zákl. přenesená",$J$141,0)</f>
        <v>0</v>
      </c>
      <c r="BH141" s="151">
        <f>IF($N$141="sníž. přenesená",$J$141,0)</f>
        <v>0</v>
      </c>
      <c r="BI141" s="151">
        <f>IF($N$141="nulová",$J$141,0)</f>
        <v>0</v>
      </c>
      <c r="BJ141" s="83" t="s">
        <v>20</v>
      </c>
      <c r="BK141" s="151">
        <f>ROUND($I$141*$H$141,2)</f>
        <v>0</v>
      </c>
      <c r="BL141" s="83" t="s">
        <v>180</v>
      </c>
      <c r="BM141" s="83" t="s">
        <v>314</v>
      </c>
    </row>
    <row r="142" spans="2:65" s="6" customFormat="1" ht="15.75" customHeight="1">
      <c r="B142" s="23"/>
      <c r="C142" s="143" t="s">
        <v>315</v>
      </c>
      <c r="D142" s="143" t="s">
        <v>121</v>
      </c>
      <c r="E142" s="141" t="s">
        <v>316</v>
      </c>
      <c r="F142" s="142" t="s">
        <v>317</v>
      </c>
      <c r="G142" s="143" t="s">
        <v>208</v>
      </c>
      <c r="H142" s="144">
        <v>0.045</v>
      </c>
      <c r="I142" s="145"/>
      <c r="J142" s="146">
        <f>ROUND($I$142*$H$142,2)</f>
        <v>0</v>
      </c>
      <c r="K142" s="142" t="s">
        <v>125</v>
      </c>
      <c r="L142" s="43"/>
      <c r="M142" s="147"/>
      <c r="N142" s="148" t="s">
        <v>44</v>
      </c>
      <c r="O142" s="24"/>
      <c r="P142" s="24"/>
      <c r="Q142" s="149">
        <v>0</v>
      </c>
      <c r="R142" s="149">
        <f>$Q$142*$H$142</f>
        <v>0</v>
      </c>
      <c r="S142" s="149">
        <v>0</v>
      </c>
      <c r="T142" s="150">
        <f>$S$142*$H$142</f>
        <v>0</v>
      </c>
      <c r="AR142" s="83" t="s">
        <v>180</v>
      </c>
      <c r="AT142" s="83" t="s">
        <v>121</v>
      </c>
      <c r="AU142" s="83" t="s">
        <v>79</v>
      </c>
      <c r="AY142" s="83" t="s">
        <v>118</v>
      </c>
      <c r="BE142" s="151">
        <f>IF($N$142="základní",$J$142,0)</f>
        <v>0</v>
      </c>
      <c r="BF142" s="151">
        <f>IF($N$142="snížená",$J$142,0)</f>
        <v>0</v>
      </c>
      <c r="BG142" s="151">
        <f>IF($N$142="zákl. přenesená",$J$142,0)</f>
        <v>0</v>
      </c>
      <c r="BH142" s="151">
        <f>IF($N$142="sníž. přenesená",$J$142,0)</f>
        <v>0</v>
      </c>
      <c r="BI142" s="151">
        <f>IF($N$142="nulová",$J$142,0)</f>
        <v>0</v>
      </c>
      <c r="BJ142" s="83" t="s">
        <v>20</v>
      </c>
      <c r="BK142" s="151">
        <f>ROUND($I$142*$H$142,2)</f>
        <v>0</v>
      </c>
      <c r="BL142" s="83" t="s">
        <v>180</v>
      </c>
      <c r="BM142" s="83" t="s">
        <v>318</v>
      </c>
    </row>
    <row r="143" spans="2:63" s="127" customFormat="1" ht="30.75" customHeight="1">
      <c r="B143" s="128"/>
      <c r="C143" s="129"/>
      <c r="D143" s="129" t="s">
        <v>72</v>
      </c>
      <c r="E143" s="138" t="s">
        <v>319</v>
      </c>
      <c r="F143" s="138" t="s">
        <v>320</v>
      </c>
      <c r="G143" s="129"/>
      <c r="H143" s="129"/>
      <c r="J143" s="139">
        <f>$BK$143</f>
        <v>0</v>
      </c>
      <c r="K143" s="129"/>
      <c r="L143" s="132"/>
      <c r="M143" s="133"/>
      <c r="N143" s="129"/>
      <c r="O143" s="129"/>
      <c r="P143" s="134">
        <f>$P$144</f>
        <v>0</v>
      </c>
      <c r="Q143" s="129"/>
      <c r="R143" s="134">
        <f>$R$144</f>
        <v>0</v>
      </c>
      <c r="S143" s="129"/>
      <c r="T143" s="135">
        <f>$T$144</f>
        <v>0</v>
      </c>
      <c r="AR143" s="136" t="s">
        <v>79</v>
      </c>
      <c r="AT143" s="136" t="s">
        <v>72</v>
      </c>
      <c r="AU143" s="136" t="s">
        <v>20</v>
      </c>
      <c r="AY143" s="136" t="s">
        <v>118</v>
      </c>
      <c r="BK143" s="137">
        <f>$BK$144</f>
        <v>0</v>
      </c>
    </row>
    <row r="144" spans="2:65" s="6" customFormat="1" ht="15.75" customHeight="1">
      <c r="B144" s="23"/>
      <c r="C144" s="143" t="s">
        <v>321</v>
      </c>
      <c r="D144" s="143" t="s">
        <v>121</v>
      </c>
      <c r="E144" s="141" t="s">
        <v>322</v>
      </c>
      <c r="F144" s="142" t="s">
        <v>323</v>
      </c>
      <c r="G144" s="143" t="s">
        <v>167</v>
      </c>
      <c r="H144" s="144">
        <v>1</v>
      </c>
      <c r="I144" s="145"/>
      <c r="J144" s="146">
        <f>ROUND($I$144*$H$144,2)</f>
        <v>0</v>
      </c>
      <c r="K144" s="142" t="s">
        <v>125</v>
      </c>
      <c r="L144" s="43"/>
      <c r="M144" s="147"/>
      <c r="N144" s="148" t="s">
        <v>44</v>
      </c>
      <c r="O144" s="24"/>
      <c r="P144" s="24"/>
      <c r="Q144" s="149">
        <v>0</v>
      </c>
      <c r="R144" s="149">
        <f>$Q$144*$H$144</f>
        <v>0</v>
      </c>
      <c r="S144" s="149">
        <v>0</v>
      </c>
      <c r="T144" s="150">
        <f>$S$144*$H$144</f>
        <v>0</v>
      </c>
      <c r="AR144" s="83" t="s">
        <v>180</v>
      </c>
      <c r="AT144" s="83" t="s">
        <v>121</v>
      </c>
      <c r="AU144" s="83" t="s">
        <v>79</v>
      </c>
      <c r="AY144" s="83" t="s">
        <v>118</v>
      </c>
      <c r="BE144" s="151">
        <f>IF($N$144="základní",$J$144,0)</f>
        <v>0</v>
      </c>
      <c r="BF144" s="151">
        <f>IF($N$144="snížená",$J$144,0)</f>
        <v>0</v>
      </c>
      <c r="BG144" s="151">
        <f>IF($N$144="zákl. přenesená",$J$144,0)</f>
        <v>0</v>
      </c>
      <c r="BH144" s="151">
        <f>IF($N$144="sníž. přenesená",$J$144,0)</f>
        <v>0</v>
      </c>
      <c r="BI144" s="151">
        <f>IF($N$144="nulová",$J$144,0)</f>
        <v>0</v>
      </c>
      <c r="BJ144" s="83" t="s">
        <v>20</v>
      </c>
      <c r="BK144" s="151">
        <f>ROUND($I$144*$H$144,2)</f>
        <v>0</v>
      </c>
      <c r="BL144" s="83" t="s">
        <v>180</v>
      </c>
      <c r="BM144" s="83" t="s">
        <v>324</v>
      </c>
    </row>
    <row r="145" spans="2:63" s="127" customFormat="1" ht="30.75" customHeight="1">
      <c r="B145" s="128"/>
      <c r="C145" s="129"/>
      <c r="D145" s="129" t="s">
        <v>72</v>
      </c>
      <c r="E145" s="138" t="s">
        <v>325</v>
      </c>
      <c r="F145" s="138" t="s">
        <v>326</v>
      </c>
      <c r="G145" s="129"/>
      <c r="H145" s="129"/>
      <c r="J145" s="139">
        <f>$BK$145</f>
        <v>0</v>
      </c>
      <c r="K145" s="129"/>
      <c r="L145" s="132"/>
      <c r="M145" s="133"/>
      <c r="N145" s="129"/>
      <c r="O145" s="129"/>
      <c r="P145" s="134">
        <f>SUM($P$146:$P$158)</f>
        <v>0</v>
      </c>
      <c r="Q145" s="129"/>
      <c r="R145" s="134">
        <f>SUM($R$146:$R$158)</f>
        <v>0.024762</v>
      </c>
      <c r="S145" s="129"/>
      <c r="T145" s="135">
        <f>SUM($T$146:$T$158)</f>
        <v>0</v>
      </c>
      <c r="AR145" s="136" t="s">
        <v>79</v>
      </c>
      <c r="AT145" s="136" t="s">
        <v>72</v>
      </c>
      <c r="AU145" s="136" t="s">
        <v>20</v>
      </c>
      <c r="AY145" s="136" t="s">
        <v>118</v>
      </c>
      <c r="BK145" s="137">
        <f>SUM($BK$146:$BK$158)</f>
        <v>0</v>
      </c>
    </row>
    <row r="146" spans="2:65" s="6" customFormat="1" ht="15.75" customHeight="1">
      <c r="B146" s="23"/>
      <c r="C146" s="143" t="s">
        <v>327</v>
      </c>
      <c r="D146" s="143" t="s">
        <v>121</v>
      </c>
      <c r="E146" s="141" t="s">
        <v>328</v>
      </c>
      <c r="F146" s="142" t="s">
        <v>329</v>
      </c>
      <c r="G146" s="143" t="s">
        <v>141</v>
      </c>
      <c r="H146" s="144">
        <v>45</v>
      </c>
      <c r="I146" s="145"/>
      <c r="J146" s="146">
        <f>ROUND($I$146*$H$146,2)</f>
        <v>0</v>
      </c>
      <c r="K146" s="142" t="s">
        <v>125</v>
      </c>
      <c r="L146" s="43"/>
      <c r="M146" s="147"/>
      <c r="N146" s="148" t="s">
        <v>44</v>
      </c>
      <c r="O146" s="24"/>
      <c r="P146" s="24"/>
      <c r="Q146" s="149">
        <v>0</v>
      </c>
      <c r="R146" s="149">
        <f>$Q$146*$H$146</f>
        <v>0</v>
      </c>
      <c r="S146" s="149">
        <v>0</v>
      </c>
      <c r="T146" s="150">
        <f>$S$146*$H$146</f>
        <v>0</v>
      </c>
      <c r="AR146" s="83" t="s">
        <v>180</v>
      </c>
      <c r="AT146" s="83" t="s">
        <v>121</v>
      </c>
      <c r="AU146" s="83" t="s">
        <v>79</v>
      </c>
      <c r="AY146" s="83" t="s">
        <v>118</v>
      </c>
      <c r="BE146" s="151">
        <f>IF($N$146="základní",$J$146,0)</f>
        <v>0</v>
      </c>
      <c r="BF146" s="151">
        <f>IF($N$146="snížená",$J$146,0)</f>
        <v>0</v>
      </c>
      <c r="BG146" s="151">
        <f>IF($N$146="zákl. přenesená",$J$146,0)</f>
        <v>0</v>
      </c>
      <c r="BH146" s="151">
        <f>IF($N$146="sníž. přenesená",$J$146,0)</f>
        <v>0</v>
      </c>
      <c r="BI146" s="151">
        <f>IF($N$146="nulová",$J$146,0)</f>
        <v>0</v>
      </c>
      <c r="BJ146" s="83" t="s">
        <v>20</v>
      </c>
      <c r="BK146" s="151">
        <f>ROUND($I$146*$H$146,2)</f>
        <v>0</v>
      </c>
      <c r="BL146" s="83" t="s">
        <v>180</v>
      </c>
      <c r="BM146" s="83" t="s">
        <v>330</v>
      </c>
    </row>
    <row r="147" spans="2:65" s="6" customFormat="1" ht="15.75" customHeight="1">
      <c r="B147" s="23"/>
      <c r="C147" s="143" t="s">
        <v>331</v>
      </c>
      <c r="D147" s="143" t="s">
        <v>121</v>
      </c>
      <c r="E147" s="141" t="s">
        <v>332</v>
      </c>
      <c r="F147" s="142" t="s">
        <v>333</v>
      </c>
      <c r="G147" s="143" t="s">
        <v>141</v>
      </c>
      <c r="H147" s="144">
        <v>45</v>
      </c>
      <c r="I147" s="145"/>
      <c r="J147" s="146">
        <f>ROUND($I$147*$H$147,2)</f>
        <v>0</v>
      </c>
      <c r="K147" s="142" t="s">
        <v>125</v>
      </c>
      <c r="L147" s="43"/>
      <c r="M147" s="147"/>
      <c r="N147" s="148" t="s">
        <v>44</v>
      </c>
      <c r="O147" s="24"/>
      <c r="P147" s="24"/>
      <c r="Q147" s="149">
        <v>0</v>
      </c>
      <c r="R147" s="149">
        <f>$Q$147*$H$147</f>
        <v>0</v>
      </c>
      <c r="S147" s="149">
        <v>0</v>
      </c>
      <c r="T147" s="150">
        <f>$S$147*$H$147</f>
        <v>0</v>
      </c>
      <c r="AR147" s="83" t="s">
        <v>180</v>
      </c>
      <c r="AT147" s="83" t="s">
        <v>121</v>
      </c>
      <c r="AU147" s="83" t="s">
        <v>79</v>
      </c>
      <c r="AY147" s="83" t="s">
        <v>118</v>
      </c>
      <c r="BE147" s="151">
        <f>IF($N$147="základní",$J$147,0)</f>
        <v>0</v>
      </c>
      <c r="BF147" s="151">
        <f>IF($N$147="snížená",$J$147,0)</f>
        <v>0</v>
      </c>
      <c r="BG147" s="151">
        <f>IF($N$147="zákl. přenesená",$J$147,0)</f>
        <v>0</v>
      </c>
      <c r="BH147" s="151">
        <f>IF($N$147="sníž. přenesená",$J$147,0)</f>
        <v>0</v>
      </c>
      <c r="BI147" s="151">
        <f>IF($N$147="nulová",$J$147,0)</f>
        <v>0</v>
      </c>
      <c r="BJ147" s="83" t="s">
        <v>20</v>
      </c>
      <c r="BK147" s="151">
        <f>ROUND($I$147*$H$147,2)</f>
        <v>0</v>
      </c>
      <c r="BL147" s="83" t="s">
        <v>180</v>
      </c>
      <c r="BM147" s="83" t="s">
        <v>334</v>
      </c>
    </row>
    <row r="148" spans="2:65" s="6" customFormat="1" ht="15.75" customHeight="1">
      <c r="B148" s="23"/>
      <c r="C148" s="143" t="s">
        <v>335</v>
      </c>
      <c r="D148" s="143" t="s">
        <v>121</v>
      </c>
      <c r="E148" s="141" t="s">
        <v>336</v>
      </c>
      <c r="F148" s="142" t="s">
        <v>337</v>
      </c>
      <c r="G148" s="143" t="s">
        <v>141</v>
      </c>
      <c r="H148" s="144">
        <v>2</v>
      </c>
      <c r="I148" s="145"/>
      <c r="J148" s="146">
        <f>ROUND($I$148*$H$148,2)</f>
        <v>0</v>
      </c>
      <c r="K148" s="142" t="s">
        <v>125</v>
      </c>
      <c r="L148" s="43"/>
      <c r="M148" s="147"/>
      <c r="N148" s="148" t="s">
        <v>44</v>
      </c>
      <c r="O148" s="24"/>
      <c r="P148" s="24"/>
      <c r="Q148" s="149">
        <v>0</v>
      </c>
      <c r="R148" s="149">
        <f>$Q$148*$H$148</f>
        <v>0</v>
      </c>
      <c r="S148" s="149">
        <v>0</v>
      </c>
      <c r="T148" s="150">
        <f>$S$148*$H$148</f>
        <v>0</v>
      </c>
      <c r="AR148" s="83" t="s">
        <v>180</v>
      </c>
      <c r="AT148" s="83" t="s">
        <v>121</v>
      </c>
      <c r="AU148" s="83" t="s">
        <v>79</v>
      </c>
      <c r="AY148" s="83" t="s">
        <v>118</v>
      </c>
      <c r="BE148" s="151">
        <f>IF($N$148="základní",$J$148,0)</f>
        <v>0</v>
      </c>
      <c r="BF148" s="151">
        <f>IF($N$148="snížená",$J$148,0)</f>
        <v>0</v>
      </c>
      <c r="BG148" s="151">
        <f>IF($N$148="zákl. přenesená",$J$148,0)</f>
        <v>0</v>
      </c>
      <c r="BH148" s="151">
        <f>IF($N$148="sníž. přenesená",$J$148,0)</f>
        <v>0</v>
      </c>
      <c r="BI148" s="151">
        <f>IF($N$148="nulová",$J$148,0)</f>
        <v>0</v>
      </c>
      <c r="BJ148" s="83" t="s">
        <v>20</v>
      </c>
      <c r="BK148" s="151">
        <f>ROUND($I$148*$H$148,2)</f>
        <v>0</v>
      </c>
      <c r="BL148" s="83" t="s">
        <v>180</v>
      </c>
      <c r="BM148" s="83" t="s">
        <v>338</v>
      </c>
    </row>
    <row r="149" spans="2:65" s="6" customFormat="1" ht="15.75" customHeight="1">
      <c r="B149" s="23"/>
      <c r="C149" s="143" t="s">
        <v>339</v>
      </c>
      <c r="D149" s="143" t="s">
        <v>121</v>
      </c>
      <c r="E149" s="141" t="s">
        <v>340</v>
      </c>
      <c r="F149" s="142" t="s">
        <v>341</v>
      </c>
      <c r="G149" s="143" t="s">
        <v>167</v>
      </c>
      <c r="H149" s="144">
        <v>17</v>
      </c>
      <c r="I149" s="145"/>
      <c r="J149" s="146">
        <f>ROUND($I$149*$H$149,2)</f>
        <v>0</v>
      </c>
      <c r="K149" s="142" t="s">
        <v>125</v>
      </c>
      <c r="L149" s="43"/>
      <c r="M149" s="147"/>
      <c r="N149" s="148" t="s">
        <v>44</v>
      </c>
      <c r="O149" s="24"/>
      <c r="P149" s="24"/>
      <c r="Q149" s="149">
        <v>0</v>
      </c>
      <c r="R149" s="149">
        <f>$Q$149*$H$149</f>
        <v>0</v>
      </c>
      <c r="S149" s="149">
        <v>0</v>
      </c>
      <c r="T149" s="150">
        <f>$S$149*$H$149</f>
        <v>0</v>
      </c>
      <c r="AR149" s="83" t="s">
        <v>180</v>
      </c>
      <c r="AT149" s="83" t="s">
        <v>121</v>
      </c>
      <c r="AU149" s="83" t="s">
        <v>79</v>
      </c>
      <c r="AY149" s="83" t="s">
        <v>118</v>
      </c>
      <c r="BE149" s="151">
        <f>IF($N$149="základní",$J$149,0)</f>
        <v>0</v>
      </c>
      <c r="BF149" s="151">
        <f>IF($N$149="snížená",$J$149,0)</f>
        <v>0</v>
      </c>
      <c r="BG149" s="151">
        <f>IF($N$149="zákl. přenesená",$J$149,0)</f>
        <v>0</v>
      </c>
      <c r="BH149" s="151">
        <f>IF($N$149="sníž. přenesená",$J$149,0)</f>
        <v>0</v>
      </c>
      <c r="BI149" s="151">
        <f>IF($N$149="nulová",$J$149,0)</f>
        <v>0</v>
      </c>
      <c r="BJ149" s="83" t="s">
        <v>20</v>
      </c>
      <c r="BK149" s="151">
        <f>ROUND($I$149*$H$149,2)</f>
        <v>0</v>
      </c>
      <c r="BL149" s="83" t="s">
        <v>180</v>
      </c>
      <c r="BM149" s="83" t="s">
        <v>342</v>
      </c>
    </row>
    <row r="150" spans="2:65" s="6" customFormat="1" ht="15.75" customHeight="1">
      <c r="B150" s="23"/>
      <c r="C150" s="161" t="s">
        <v>343</v>
      </c>
      <c r="D150" s="161" t="s">
        <v>267</v>
      </c>
      <c r="E150" s="162" t="s">
        <v>344</v>
      </c>
      <c r="F150" s="163" t="s">
        <v>345</v>
      </c>
      <c r="G150" s="161" t="s">
        <v>167</v>
      </c>
      <c r="H150" s="164">
        <v>20</v>
      </c>
      <c r="I150" s="165"/>
      <c r="J150" s="166">
        <f>ROUND($I$150*$H$150,2)</f>
        <v>0</v>
      </c>
      <c r="K150" s="163"/>
      <c r="L150" s="167"/>
      <c r="M150" s="168"/>
      <c r="N150" s="169" t="s">
        <v>44</v>
      </c>
      <c r="O150" s="24"/>
      <c r="P150" s="24"/>
      <c r="Q150" s="149">
        <v>0.001</v>
      </c>
      <c r="R150" s="149">
        <f>$Q$150*$H$150</f>
        <v>0.02</v>
      </c>
      <c r="S150" s="149">
        <v>0</v>
      </c>
      <c r="T150" s="150">
        <f>$S$150*$H$150</f>
        <v>0</v>
      </c>
      <c r="AR150" s="83" t="s">
        <v>254</v>
      </c>
      <c r="AT150" s="83" t="s">
        <v>267</v>
      </c>
      <c r="AU150" s="83" t="s">
        <v>79</v>
      </c>
      <c r="AY150" s="83" t="s">
        <v>118</v>
      </c>
      <c r="BE150" s="151">
        <f>IF($N$150="základní",$J$150,0)</f>
        <v>0</v>
      </c>
      <c r="BF150" s="151">
        <f>IF($N$150="snížená",$J$150,0)</f>
        <v>0</v>
      </c>
      <c r="BG150" s="151">
        <f>IF($N$150="zákl. přenesená",$J$150,0)</f>
        <v>0</v>
      </c>
      <c r="BH150" s="151">
        <f>IF($N$150="sníž. přenesená",$J$150,0)</f>
        <v>0</v>
      </c>
      <c r="BI150" s="151">
        <f>IF($N$150="nulová",$J$150,0)</f>
        <v>0</v>
      </c>
      <c r="BJ150" s="83" t="s">
        <v>20</v>
      </c>
      <c r="BK150" s="151">
        <f>ROUND($I$150*$H$150,2)</f>
        <v>0</v>
      </c>
      <c r="BL150" s="83" t="s">
        <v>180</v>
      </c>
      <c r="BM150" s="83" t="s">
        <v>346</v>
      </c>
    </row>
    <row r="151" spans="2:65" s="6" customFormat="1" ht="15.75" customHeight="1">
      <c r="B151" s="23"/>
      <c r="C151" s="143" t="s">
        <v>347</v>
      </c>
      <c r="D151" s="143" t="s">
        <v>121</v>
      </c>
      <c r="E151" s="141" t="s">
        <v>348</v>
      </c>
      <c r="F151" s="142" t="s">
        <v>349</v>
      </c>
      <c r="G151" s="143" t="s">
        <v>167</v>
      </c>
      <c r="H151" s="144">
        <v>2</v>
      </c>
      <c r="I151" s="145"/>
      <c r="J151" s="146">
        <f>ROUND($I$151*$H$151,2)</f>
        <v>0</v>
      </c>
      <c r="K151" s="142"/>
      <c r="L151" s="43"/>
      <c r="M151" s="147"/>
      <c r="N151" s="148" t="s">
        <v>44</v>
      </c>
      <c r="O151" s="24"/>
      <c r="P151" s="24"/>
      <c r="Q151" s="149">
        <v>0</v>
      </c>
      <c r="R151" s="149">
        <f>$Q$151*$H$151</f>
        <v>0</v>
      </c>
      <c r="S151" s="149">
        <v>0</v>
      </c>
      <c r="T151" s="150">
        <f>$S$151*$H$151</f>
        <v>0</v>
      </c>
      <c r="AR151" s="83" t="s">
        <v>180</v>
      </c>
      <c r="AT151" s="83" t="s">
        <v>121</v>
      </c>
      <c r="AU151" s="83" t="s">
        <v>79</v>
      </c>
      <c r="AY151" s="83" t="s">
        <v>118</v>
      </c>
      <c r="BE151" s="151">
        <f>IF($N$151="základní",$J$151,0)</f>
        <v>0</v>
      </c>
      <c r="BF151" s="151">
        <f>IF($N$151="snížená",$J$151,0)</f>
        <v>0</v>
      </c>
      <c r="BG151" s="151">
        <f>IF($N$151="zákl. přenesená",$J$151,0)</f>
        <v>0</v>
      </c>
      <c r="BH151" s="151">
        <f>IF($N$151="sníž. přenesená",$J$151,0)</f>
        <v>0</v>
      </c>
      <c r="BI151" s="151">
        <f>IF($N$151="nulová",$J$151,0)</f>
        <v>0</v>
      </c>
      <c r="BJ151" s="83" t="s">
        <v>20</v>
      </c>
      <c r="BK151" s="151">
        <f>ROUND($I$151*$H$151,2)</f>
        <v>0</v>
      </c>
      <c r="BL151" s="83" t="s">
        <v>180</v>
      </c>
      <c r="BM151" s="83" t="s">
        <v>350</v>
      </c>
    </row>
    <row r="152" spans="2:65" s="6" customFormat="1" ht="15.75" customHeight="1">
      <c r="B152" s="23"/>
      <c r="C152" s="143" t="s">
        <v>351</v>
      </c>
      <c r="D152" s="143" t="s">
        <v>121</v>
      </c>
      <c r="E152" s="141" t="s">
        <v>352</v>
      </c>
      <c r="F152" s="142" t="s">
        <v>353</v>
      </c>
      <c r="G152" s="143" t="s">
        <v>141</v>
      </c>
      <c r="H152" s="144">
        <v>2</v>
      </c>
      <c r="I152" s="145"/>
      <c r="J152" s="146">
        <f>ROUND($I$152*$H$152,2)</f>
        <v>0</v>
      </c>
      <c r="K152" s="142" t="s">
        <v>125</v>
      </c>
      <c r="L152" s="43"/>
      <c r="M152" s="147"/>
      <c r="N152" s="148" t="s">
        <v>44</v>
      </c>
      <c r="O152" s="24"/>
      <c r="P152" s="24"/>
      <c r="Q152" s="149">
        <v>0</v>
      </c>
      <c r="R152" s="149">
        <f>$Q$152*$H$152</f>
        <v>0</v>
      </c>
      <c r="S152" s="149">
        <v>0</v>
      </c>
      <c r="T152" s="150">
        <f>$S$152*$H$152</f>
        <v>0</v>
      </c>
      <c r="AR152" s="83" t="s">
        <v>180</v>
      </c>
      <c r="AT152" s="83" t="s">
        <v>121</v>
      </c>
      <c r="AU152" s="83" t="s">
        <v>79</v>
      </c>
      <c r="AY152" s="83" t="s">
        <v>118</v>
      </c>
      <c r="BE152" s="151">
        <f>IF($N$152="základní",$J$152,0)</f>
        <v>0</v>
      </c>
      <c r="BF152" s="151">
        <f>IF($N$152="snížená",$J$152,0)</f>
        <v>0</v>
      </c>
      <c r="BG152" s="151">
        <f>IF($N$152="zákl. přenesená",$J$152,0)</f>
        <v>0</v>
      </c>
      <c r="BH152" s="151">
        <f>IF($N$152="sníž. přenesená",$J$152,0)</f>
        <v>0</v>
      </c>
      <c r="BI152" s="151">
        <f>IF($N$152="nulová",$J$152,0)</f>
        <v>0</v>
      </c>
      <c r="BJ152" s="83" t="s">
        <v>20</v>
      </c>
      <c r="BK152" s="151">
        <f>ROUND($I$152*$H$152,2)</f>
        <v>0</v>
      </c>
      <c r="BL152" s="83" t="s">
        <v>180</v>
      </c>
      <c r="BM152" s="83" t="s">
        <v>354</v>
      </c>
    </row>
    <row r="153" spans="2:65" s="6" customFormat="1" ht="15.75" customHeight="1">
      <c r="B153" s="23"/>
      <c r="C153" s="143" t="s">
        <v>355</v>
      </c>
      <c r="D153" s="143" t="s">
        <v>121</v>
      </c>
      <c r="E153" s="141" t="s">
        <v>356</v>
      </c>
      <c r="F153" s="142" t="s">
        <v>357</v>
      </c>
      <c r="G153" s="143" t="s">
        <v>167</v>
      </c>
      <c r="H153" s="144">
        <v>17</v>
      </c>
      <c r="I153" s="145"/>
      <c r="J153" s="146">
        <f>ROUND($I$153*$H$153,2)</f>
        <v>0</v>
      </c>
      <c r="K153" s="142" t="s">
        <v>125</v>
      </c>
      <c r="L153" s="43"/>
      <c r="M153" s="147"/>
      <c r="N153" s="148" t="s">
        <v>44</v>
      </c>
      <c r="O153" s="24"/>
      <c r="P153" s="24"/>
      <c r="Q153" s="149">
        <v>0</v>
      </c>
      <c r="R153" s="149">
        <f>$Q$153*$H$153</f>
        <v>0</v>
      </c>
      <c r="S153" s="149">
        <v>0</v>
      </c>
      <c r="T153" s="150">
        <f>$S$153*$H$153</f>
        <v>0</v>
      </c>
      <c r="AR153" s="83" t="s">
        <v>180</v>
      </c>
      <c r="AT153" s="83" t="s">
        <v>121</v>
      </c>
      <c r="AU153" s="83" t="s">
        <v>79</v>
      </c>
      <c r="AY153" s="83" t="s">
        <v>118</v>
      </c>
      <c r="BE153" s="151">
        <f>IF($N$153="základní",$J$153,0)</f>
        <v>0</v>
      </c>
      <c r="BF153" s="151">
        <f>IF($N$153="snížená",$J$153,0)</f>
        <v>0</v>
      </c>
      <c r="BG153" s="151">
        <f>IF($N$153="zákl. přenesená",$J$153,0)</f>
        <v>0</v>
      </c>
      <c r="BH153" s="151">
        <f>IF($N$153="sníž. přenesená",$J$153,0)</f>
        <v>0</v>
      </c>
      <c r="BI153" s="151">
        <f>IF($N$153="nulová",$J$153,0)</f>
        <v>0</v>
      </c>
      <c r="BJ153" s="83" t="s">
        <v>20</v>
      </c>
      <c r="BK153" s="151">
        <f>ROUND($I$153*$H$153,2)</f>
        <v>0</v>
      </c>
      <c r="BL153" s="83" t="s">
        <v>180</v>
      </c>
      <c r="BM153" s="83" t="s">
        <v>358</v>
      </c>
    </row>
    <row r="154" spans="2:65" s="6" customFormat="1" ht="15.75" customHeight="1">
      <c r="B154" s="23"/>
      <c r="C154" s="161" t="s">
        <v>359</v>
      </c>
      <c r="D154" s="161" t="s">
        <v>267</v>
      </c>
      <c r="E154" s="162" t="s">
        <v>360</v>
      </c>
      <c r="F154" s="163" t="s">
        <v>361</v>
      </c>
      <c r="G154" s="161" t="s">
        <v>167</v>
      </c>
      <c r="H154" s="164">
        <v>17</v>
      </c>
      <c r="I154" s="165"/>
      <c r="J154" s="166">
        <f>ROUND($I$154*$H$154,2)</f>
        <v>0</v>
      </c>
      <c r="K154" s="163" t="s">
        <v>125</v>
      </c>
      <c r="L154" s="167"/>
      <c r="M154" s="168"/>
      <c r="N154" s="169" t="s">
        <v>44</v>
      </c>
      <c r="O154" s="24"/>
      <c r="P154" s="24"/>
      <c r="Q154" s="149">
        <v>0.00028</v>
      </c>
      <c r="R154" s="149">
        <f>$Q$154*$H$154</f>
        <v>0.0047599999999999995</v>
      </c>
      <c r="S154" s="149">
        <v>0</v>
      </c>
      <c r="T154" s="150">
        <f>$S$154*$H$154</f>
        <v>0</v>
      </c>
      <c r="AR154" s="83" t="s">
        <v>254</v>
      </c>
      <c r="AT154" s="83" t="s">
        <v>267</v>
      </c>
      <c r="AU154" s="83" t="s">
        <v>79</v>
      </c>
      <c r="AY154" s="83" t="s">
        <v>118</v>
      </c>
      <c r="BE154" s="151">
        <f>IF($N$154="základní",$J$154,0)</f>
        <v>0</v>
      </c>
      <c r="BF154" s="151">
        <f>IF($N$154="snížená",$J$154,0)</f>
        <v>0</v>
      </c>
      <c r="BG154" s="151">
        <f>IF($N$154="zákl. přenesená",$J$154,0)</f>
        <v>0</v>
      </c>
      <c r="BH154" s="151">
        <f>IF($N$154="sníž. přenesená",$J$154,0)</f>
        <v>0</v>
      </c>
      <c r="BI154" s="151">
        <f>IF($N$154="nulová",$J$154,0)</f>
        <v>0</v>
      </c>
      <c r="BJ154" s="83" t="s">
        <v>20</v>
      </c>
      <c r="BK154" s="151">
        <f>ROUND($I$154*$H$154,2)</f>
        <v>0</v>
      </c>
      <c r="BL154" s="83" t="s">
        <v>180</v>
      </c>
      <c r="BM154" s="83" t="s">
        <v>362</v>
      </c>
    </row>
    <row r="155" spans="2:65" s="6" customFormat="1" ht="15.75" customHeight="1">
      <c r="B155" s="23"/>
      <c r="C155" s="143" t="s">
        <v>363</v>
      </c>
      <c r="D155" s="143" t="s">
        <v>121</v>
      </c>
      <c r="E155" s="141" t="s">
        <v>364</v>
      </c>
      <c r="F155" s="142" t="s">
        <v>365</v>
      </c>
      <c r="G155" s="143" t="s">
        <v>167</v>
      </c>
      <c r="H155" s="144">
        <v>2</v>
      </c>
      <c r="I155" s="145"/>
      <c r="J155" s="146">
        <f>ROUND($I$155*$H$155,2)</f>
        <v>0</v>
      </c>
      <c r="K155" s="142" t="s">
        <v>125</v>
      </c>
      <c r="L155" s="43"/>
      <c r="M155" s="147"/>
      <c r="N155" s="148" t="s">
        <v>44</v>
      </c>
      <c r="O155" s="24"/>
      <c r="P155" s="24"/>
      <c r="Q155" s="149">
        <v>0</v>
      </c>
      <c r="R155" s="149">
        <f>$Q$155*$H$155</f>
        <v>0</v>
      </c>
      <c r="S155" s="149">
        <v>0</v>
      </c>
      <c r="T155" s="150">
        <f>$S$155*$H$155</f>
        <v>0</v>
      </c>
      <c r="AR155" s="83" t="s">
        <v>180</v>
      </c>
      <c r="AT155" s="83" t="s">
        <v>121</v>
      </c>
      <c r="AU155" s="83" t="s">
        <v>79</v>
      </c>
      <c r="AY155" s="83" t="s">
        <v>118</v>
      </c>
      <c r="BE155" s="151">
        <f>IF($N$155="základní",$J$155,0)</f>
        <v>0</v>
      </c>
      <c r="BF155" s="151">
        <f>IF($N$155="snížená",$J$155,0)</f>
        <v>0</v>
      </c>
      <c r="BG155" s="151">
        <f>IF($N$155="zákl. přenesená",$J$155,0)</f>
        <v>0</v>
      </c>
      <c r="BH155" s="151">
        <f>IF($N$155="sníž. přenesená",$J$155,0)</f>
        <v>0</v>
      </c>
      <c r="BI155" s="151">
        <f>IF($N$155="nulová",$J$155,0)</f>
        <v>0</v>
      </c>
      <c r="BJ155" s="83" t="s">
        <v>20</v>
      </c>
      <c r="BK155" s="151">
        <f>ROUND($I$155*$H$155,2)</f>
        <v>0</v>
      </c>
      <c r="BL155" s="83" t="s">
        <v>180</v>
      </c>
      <c r="BM155" s="83" t="s">
        <v>366</v>
      </c>
    </row>
    <row r="156" spans="2:65" s="6" customFormat="1" ht="15.75" customHeight="1">
      <c r="B156" s="23"/>
      <c r="C156" s="161" t="s">
        <v>367</v>
      </c>
      <c r="D156" s="161" t="s">
        <v>267</v>
      </c>
      <c r="E156" s="162" t="s">
        <v>368</v>
      </c>
      <c r="F156" s="163" t="s">
        <v>369</v>
      </c>
      <c r="G156" s="161" t="s">
        <v>167</v>
      </c>
      <c r="H156" s="164">
        <v>2</v>
      </c>
      <c r="I156" s="165"/>
      <c r="J156" s="166">
        <f>ROUND($I$156*$H$156,2)</f>
        <v>0</v>
      </c>
      <c r="K156" s="163" t="s">
        <v>125</v>
      </c>
      <c r="L156" s="167"/>
      <c r="M156" s="168"/>
      <c r="N156" s="169" t="s">
        <v>44</v>
      </c>
      <c r="O156" s="24"/>
      <c r="P156" s="24"/>
      <c r="Q156" s="149">
        <v>1E-06</v>
      </c>
      <c r="R156" s="149">
        <f>$Q$156*$H$156</f>
        <v>2E-06</v>
      </c>
      <c r="S156" s="149">
        <v>0</v>
      </c>
      <c r="T156" s="150">
        <f>$S$156*$H$156</f>
        <v>0</v>
      </c>
      <c r="AR156" s="83" t="s">
        <v>254</v>
      </c>
      <c r="AT156" s="83" t="s">
        <v>267</v>
      </c>
      <c r="AU156" s="83" t="s">
        <v>79</v>
      </c>
      <c r="AY156" s="83" t="s">
        <v>118</v>
      </c>
      <c r="BE156" s="151">
        <f>IF($N$156="základní",$J$156,0)</f>
        <v>0</v>
      </c>
      <c r="BF156" s="151">
        <f>IF($N$156="snížená",$J$156,0)</f>
        <v>0</v>
      </c>
      <c r="BG156" s="151">
        <f>IF($N$156="zákl. přenesená",$J$156,0)</f>
        <v>0</v>
      </c>
      <c r="BH156" s="151">
        <f>IF($N$156="sníž. přenesená",$J$156,0)</f>
        <v>0</v>
      </c>
      <c r="BI156" s="151">
        <f>IF($N$156="nulová",$J$156,0)</f>
        <v>0</v>
      </c>
      <c r="BJ156" s="83" t="s">
        <v>20</v>
      </c>
      <c r="BK156" s="151">
        <f>ROUND($I$156*$H$156,2)</f>
        <v>0</v>
      </c>
      <c r="BL156" s="83" t="s">
        <v>180</v>
      </c>
      <c r="BM156" s="83" t="s">
        <v>370</v>
      </c>
    </row>
    <row r="157" spans="2:65" s="6" customFormat="1" ht="15.75" customHeight="1">
      <c r="B157" s="23"/>
      <c r="C157" s="143" t="s">
        <v>371</v>
      </c>
      <c r="D157" s="143" t="s">
        <v>121</v>
      </c>
      <c r="E157" s="141" t="s">
        <v>372</v>
      </c>
      <c r="F157" s="142" t="s">
        <v>373</v>
      </c>
      <c r="G157" s="143" t="s">
        <v>167</v>
      </c>
      <c r="H157" s="144">
        <v>2</v>
      </c>
      <c r="I157" s="145"/>
      <c r="J157" s="146">
        <f>ROUND($I$157*$H$157,2)</f>
        <v>0</v>
      </c>
      <c r="K157" s="142" t="s">
        <v>125</v>
      </c>
      <c r="L157" s="43"/>
      <c r="M157" s="147"/>
      <c r="N157" s="148" t="s">
        <v>44</v>
      </c>
      <c r="O157" s="24"/>
      <c r="P157" s="24"/>
      <c r="Q157" s="149">
        <v>0</v>
      </c>
      <c r="R157" s="149">
        <f>$Q$157*$H$157</f>
        <v>0</v>
      </c>
      <c r="S157" s="149">
        <v>0</v>
      </c>
      <c r="T157" s="150">
        <f>$S$157*$H$157</f>
        <v>0</v>
      </c>
      <c r="AR157" s="83" t="s">
        <v>180</v>
      </c>
      <c r="AT157" s="83" t="s">
        <v>121</v>
      </c>
      <c r="AU157" s="83" t="s">
        <v>79</v>
      </c>
      <c r="AY157" s="83" t="s">
        <v>118</v>
      </c>
      <c r="BE157" s="151">
        <f>IF($N$157="základní",$J$157,0)</f>
        <v>0</v>
      </c>
      <c r="BF157" s="151">
        <f>IF($N$157="snížená",$J$157,0)</f>
        <v>0</v>
      </c>
      <c r="BG157" s="151">
        <f>IF($N$157="zákl. přenesená",$J$157,0)</f>
        <v>0</v>
      </c>
      <c r="BH157" s="151">
        <f>IF($N$157="sníž. přenesená",$J$157,0)</f>
        <v>0</v>
      </c>
      <c r="BI157" s="151">
        <f>IF($N$157="nulová",$J$157,0)</f>
        <v>0</v>
      </c>
      <c r="BJ157" s="83" t="s">
        <v>20</v>
      </c>
      <c r="BK157" s="151">
        <f>ROUND($I$157*$H$157,2)</f>
        <v>0</v>
      </c>
      <c r="BL157" s="83" t="s">
        <v>180</v>
      </c>
      <c r="BM157" s="83" t="s">
        <v>374</v>
      </c>
    </row>
    <row r="158" spans="2:65" s="6" customFormat="1" ht="15.75" customHeight="1">
      <c r="B158" s="23"/>
      <c r="C158" s="143" t="s">
        <v>375</v>
      </c>
      <c r="D158" s="143" t="s">
        <v>121</v>
      </c>
      <c r="E158" s="141" t="s">
        <v>376</v>
      </c>
      <c r="F158" s="142" t="s">
        <v>377</v>
      </c>
      <c r="G158" s="143" t="s">
        <v>378</v>
      </c>
      <c r="H158" s="144">
        <v>1</v>
      </c>
      <c r="I158" s="145"/>
      <c r="J158" s="146">
        <f>ROUND($I$158*$H$158,2)</f>
        <v>0</v>
      </c>
      <c r="K158" s="142"/>
      <c r="L158" s="43"/>
      <c r="M158" s="147"/>
      <c r="N158" s="148" t="s">
        <v>44</v>
      </c>
      <c r="O158" s="24"/>
      <c r="P158" s="24"/>
      <c r="Q158" s="149">
        <v>0</v>
      </c>
      <c r="R158" s="149">
        <f>$Q$158*$H$158</f>
        <v>0</v>
      </c>
      <c r="S158" s="149">
        <v>0</v>
      </c>
      <c r="T158" s="150">
        <f>$S$158*$H$158</f>
        <v>0</v>
      </c>
      <c r="AR158" s="83" t="s">
        <v>180</v>
      </c>
      <c r="AT158" s="83" t="s">
        <v>121</v>
      </c>
      <c r="AU158" s="83" t="s">
        <v>79</v>
      </c>
      <c r="AY158" s="83" t="s">
        <v>118</v>
      </c>
      <c r="BE158" s="151">
        <f>IF($N$158="základní",$J$158,0)</f>
        <v>0</v>
      </c>
      <c r="BF158" s="151">
        <f>IF($N$158="snížená",$J$158,0)</f>
        <v>0</v>
      </c>
      <c r="BG158" s="151">
        <f>IF($N$158="zákl. přenesená",$J$158,0)</f>
        <v>0</v>
      </c>
      <c r="BH158" s="151">
        <f>IF($N$158="sníž. přenesená",$J$158,0)</f>
        <v>0</v>
      </c>
      <c r="BI158" s="151">
        <f>IF($N$158="nulová",$J$158,0)</f>
        <v>0</v>
      </c>
      <c r="BJ158" s="83" t="s">
        <v>20</v>
      </c>
      <c r="BK158" s="151">
        <f>ROUND($I$158*$H$158,2)</f>
        <v>0</v>
      </c>
      <c r="BL158" s="83" t="s">
        <v>180</v>
      </c>
      <c r="BM158" s="83" t="s">
        <v>379</v>
      </c>
    </row>
    <row r="159" spans="2:63" s="127" customFormat="1" ht="30.75" customHeight="1">
      <c r="B159" s="128"/>
      <c r="C159" s="129"/>
      <c r="D159" s="129" t="s">
        <v>72</v>
      </c>
      <c r="E159" s="138" t="s">
        <v>380</v>
      </c>
      <c r="F159" s="138" t="s">
        <v>381</v>
      </c>
      <c r="G159" s="129"/>
      <c r="H159" s="129"/>
      <c r="J159" s="139">
        <f>$BK$159</f>
        <v>0</v>
      </c>
      <c r="K159" s="129"/>
      <c r="L159" s="132"/>
      <c r="M159" s="133"/>
      <c r="N159" s="129"/>
      <c r="O159" s="129"/>
      <c r="P159" s="134">
        <f>$P$160</f>
        <v>0</v>
      </c>
      <c r="Q159" s="129"/>
      <c r="R159" s="134">
        <f>$R$160</f>
        <v>0</v>
      </c>
      <c r="S159" s="129"/>
      <c r="T159" s="135">
        <f>$T$160</f>
        <v>0</v>
      </c>
      <c r="AR159" s="136" t="s">
        <v>79</v>
      </c>
      <c r="AT159" s="136" t="s">
        <v>72</v>
      </c>
      <c r="AU159" s="136" t="s">
        <v>20</v>
      </c>
      <c r="AY159" s="136" t="s">
        <v>118</v>
      </c>
      <c r="BK159" s="137">
        <f>$BK$160</f>
        <v>0</v>
      </c>
    </row>
    <row r="160" spans="2:65" s="6" customFormat="1" ht="15.75" customHeight="1">
      <c r="B160" s="23"/>
      <c r="C160" s="143" t="s">
        <v>382</v>
      </c>
      <c r="D160" s="143" t="s">
        <v>121</v>
      </c>
      <c r="E160" s="141" t="s">
        <v>383</v>
      </c>
      <c r="F160" s="142" t="s">
        <v>384</v>
      </c>
      <c r="G160" s="143" t="s">
        <v>167</v>
      </c>
      <c r="H160" s="144">
        <v>1</v>
      </c>
      <c r="I160" s="145"/>
      <c r="J160" s="146">
        <f>ROUND($I$160*$H$160,2)</f>
        <v>0</v>
      </c>
      <c r="K160" s="142"/>
      <c r="L160" s="43"/>
      <c r="M160" s="147"/>
      <c r="N160" s="148" t="s">
        <v>44</v>
      </c>
      <c r="O160" s="24"/>
      <c r="P160" s="24"/>
      <c r="Q160" s="149">
        <v>0</v>
      </c>
      <c r="R160" s="149">
        <f>$Q$160*$H$160</f>
        <v>0</v>
      </c>
      <c r="S160" s="149">
        <v>0</v>
      </c>
      <c r="T160" s="150">
        <f>$S$160*$H$160</f>
        <v>0</v>
      </c>
      <c r="AR160" s="83" t="s">
        <v>180</v>
      </c>
      <c r="AT160" s="83" t="s">
        <v>121</v>
      </c>
      <c r="AU160" s="83" t="s">
        <v>79</v>
      </c>
      <c r="AY160" s="83" t="s">
        <v>118</v>
      </c>
      <c r="BE160" s="151">
        <f>IF($N$160="základní",$J$160,0)</f>
        <v>0</v>
      </c>
      <c r="BF160" s="151">
        <f>IF($N$160="snížená",$J$160,0)</f>
        <v>0</v>
      </c>
      <c r="BG160" s="151">
        <f>IF($N$160="zákl. přenesená",$J$160,0)</f>
        <v>0</v>
      </c>
      <c r="BH160" s="151">
        <f>IF($N$160="sníž. přenesená",$J$160,0)</f>
        <v>0</v>
      </c>
      <c r="BI160" s="151">
        <f>IF($N$160="nulová",$J$160,0)</f>
        <v>0</v>
      </c>
      <c r="BJ160" s="83" t="s">
        <v>20</v>
      </c>
      <c r="BK160" s="151">
        <f>ROUND($I$160*$H$160,2)</f>
        <v>0</v>
      </c>
      <c r="BL160" s="83" t="s">
        <v>180</v>
      </c>
      <c r="BM160" s="83" t="s">
        <v>385</v>
      </c>
    </row>
    <row r="161" spans="2:63" s="127" customFormat="1" ht="30.75" customHeight="1">
      <c r="B161" s="128"/>
      <c r="C161" s="129"/>
      <c r="D161" s="129" t="s">
        <v>72</v>
      </c>
      <c r="E161" s="138" t="s">
        <v>386</v>
      </c>
      <c r="F161" s="138" t="s">
        <v>387</v>
      </c>
      <c r="G161" s="129"/>
      <c r="H161" s="129"/>
      <c r="J161" s="139">
        <f>$BK$161</f>
        <v>0</v>
      </c>
      <c r="K161" s="129"/>
      <c r="L161" s="132"/>
      <c r="M161" s="133"/>
      <c r="N161" s="129"/>
      <c r="O161" s="129"/>
      <c r="P161" s="134">
        <f>SUM($P$162:$P$182)</f>
        <v>0</v>
      </c>
      <c r="Q161" s="129"/>
      <c r="R161" s="134">
        <f>SUM($R$162:$R$182)</f>
        <v>0.31038</v>
      </c>
      <c r="S161" s="129"/>
      <c r="T161" s="135">
        <f>SUM($T$162:$T$182)</f>
        <v>0.26918000000000003</v>
      </c>
      <c r="AR161" s="136" t="s">
        <v>79</v>
      </c>
      <c r="AT161" s="136" t="s">
        <v>72</v>
      </c>
      <c r="AU161" s="136" t="s">
        <v>20</v>
      </c>
      <c r="AY161" s="136" t="s">
        <v>118</v>
      </c>
      <c r="BK161" s="137">
        <f>SUM($BK$162:$BK$182)</f>
        <v>0</v>
      </c>
    </row>
    <row r="162" spans="2:65" s="6" customFormat="1" ht="15.75" customHeight="1">
      <c r="B162" s="23"/>
      <c r="C162" s="143" t="s">
        <v>388</v>
      </c>
      <c r="D162" s="143" t="s">
        <v>121</v>
      </c>
      <c r="E162" s="141" t="s">
        <v>389</v>
      </c>
      <c r="F162" s="142" t="s">
        <v>390</v>
      </c>
      <c r="G162" s="143" t="s">
        <v>141</v>
      </c>
      <c r="H162" s="144">
        <v>30</v>
      </c>
      <c r="I162" s="145"/>
      <c r="J162" s="146">
        <f>ROUND($I$162*$H$162,2)</f>
        <v>0</v>
      </c>
      <c r="K162" s="142" t="s">
        <v>125</v>
      </c>
      <c r="L162" s="43"/>
      <c r="M162" s="147"/>
      <c r="N162" s="148" t="s">
        <v>44</v>
      </c>
      <c r="O162" s="24"/>
      <c r="P162" s="24"/>
      <c r="Q162" s="149">
        <v>0</v>
      </c>
      <c r="R162" s="149">
        <f>$Q$162*$H$162</f>
        <v>0</v>
      </c>
      <c r="S162" s="149">
        <v>0.00176</v>
      </c>
      <c r="T162" s="150">
        <f>$S$162*$H$162</f>
        <v>0.0528</v>
      </c>
      <c r="AR162" s="83" t="s">
        <v>180</v>
      </c>
      <c r="AT162" s="83" t="s">
        <v>121</v>
      </c>
      <c r="AU162" s="83" t="s">
        <v>79</v>
      </c>
      <c r="AY162" s="83" t="s">
        <v>118</v>
      </c>
      <c r="BE162" s="151">
        <f>IF($N$162="základní",$J$162,0)</f>
        <v>0</v>
      </c>
      <c r="BF162" s="151">
        <f>IF($N$162="snížená",$J$162,0)</f>
        <v>0</v>
      </c>
      <c r="BG162" s="151">
        <f>IF($N$162="zákl. přenesená",$J$162,0)</f>
        <v>0</v>
      </c>
      <c r="BH162" s="151">
        <f>IF($N$162="sníž. přenesená",$J$162,0)</f>
        <v>0</v>
      </c>
      <c r="BI162" s="151">
        <f>IF($N$162="nulová",$J$162,0)</f>
        <v>0</v>
      </c>
      <c r="BJ162" s="83" t="s">
        <v>20</v>
      </c>
      <c r="BK162" s="151">
        <f>ROUND($I$162*$H$162,2)</f>
        <v>0</v>
      </c>
      <c r="BL162" s="83" t="s">
        <v>180</v>
      </c>
      <c r="BM162" s="83" t="s">
        <v>391</v>
      </c>
    </row>
    <row r="163" spans="2:65" s="6" customFormat="1" ht="15.75" customHeight="1">
      <c r="B163" s="23"/>
      <c r="C163" s="143" t="s">
        <v>392</v>
      </c>
      <c r="D163" s="143" t="s">
        <v>121</v>
      </c>
      <c r="E163" s="141" t="s">
        <v>393</v>
      </c>
      <c r="F163" s="142" t="s">
        <v>394</v>
      </c>
      <c r="G163" s="143" t="s">
        <v>141</v>
      </c>
      <c r="H163" s="144">
        <v>30</v>
      </c>
      <c r="I163" s="145"/>
      <c r="J163" s="146">
        <f>ROUND($I$163*$H$163,2)</f>
        <v>0</v>
      </c>
      <c r="K163" s="142" t="s">
        <v>125</v>
      </c>
      <c r="L163" s="43"/>
      <c r="M163" s="147"/>
      <c r="N163" s="148" t="s">
        <v>44</v>
      </c>
      <c r="O163" s="24"/>
      <c r="P163" s="24"/>
      <c r="Q163" s="149">
        <v>0</v>
      </c>
      <c r="R163" s="149">
        <f>$Q$163*$H$163</f>
        <v>0</v>
      </c>
      <c r="S163" s="149">
        <v>0.00177</v>
      </c>
      <c r="T163" s="150">
        <f>$S$163*$H$163</f>
        <v>0.0531</v>
      </c>
      <c r="AR163" s="83" t="s">
        <v>180</v>
      </c>
      <c r="AT163" s="83" t="s">
        <v>121</v>
      </c>
      <c r="AU163" s="83" t="s">
        <v>79</v>
      </c>
      <c r="AY163" s="83" t="s">
        <v>118</v>
      </c>
      <c r="BE163" s="151">
        <f>IF($N$163="základní",$J$163,0)</f>
        <v>0</v>
      </c>
      <c r="BF163" s="151">
        <f>IF($N$163="snížená",$J$163,0)</f>
        <v>0</v>
      </c>
      <c r="BG163" s="151">
        <f>IF($N$163="zákl. přenesená",$J$163,0)</f>
        <v>0</v>
      </c>
      <c r="BH163" s="151">
        <f>IF($N$163="sníž. přenesená",$J$163,0)</f>
        <v>0</v>
      </c>
      <c r="BI163" s="151">
        <f>IF($N$163="nulová",$J$163,0)</f>
        <v>0</v>
      </c>
      <c r="BJ163" s="83" t="s">
        <v>20</v>
      </c>
      <c r="BK163" s="151">
        <f>ROUND($I$163*$H$163,2)</f>
        <v>0</v>
      </c>
      <c r="BL163" s="83" t="s">
        <v>180</v>
      </c>
      <c r="BM163" s="83" t="s">
        <v>395</v>
      </c>
    </row>
    <row r="164" spans="2:65" s="6" customFormat="1" ht="15.75" customHeight="1">
      <c r="B164" s="23"/>
      <c r="C164" s="143" t="s">
        <v>396</v>
      </c>
      <c r="D164" s="143" t="s">
        <v>121</v>
      </c>
      <c r="E164" s="141" t="s">
        <v>397</v>
      </c>
      <c r="F164" s="142" t="s">
        <v>398</v>
      </c>
      <c r="G164" s="143" t="s">
        <v>141</v>
      </c>
      <c r="H164" s="144">
        <v>30</v>
      </c>
      <c r="I164" s="145"/>
      <c r="J164" s="146">
        <f>ROUND($I$164*$H$164,2)</f>
        <v>0</v>
      </c>
      <c r="K164" s="142" t="s">
        <v>125</v>
      </c>
      <c r="L164" s="43"/>
      <c r="M164" s="147"/>
      <c r="N164" s="148" t="s">
        <v>44</v>
      </c>
      <c r="O164" s="24"/>
      <c r="P164" s="24"/>
      <c r="Q164" s="149">
        <v>0</v>
      </c>
      <c r="R164" s="149">
        <f>$Q$164*$H$164</f>
        <v>0</v>
      </c>
      <c r="S164" s="149">
        <v>0.00175</v>
      </c>
      <c r="T164" s="150">
        <f>$S$164*$H$164</f>
        <v>0.0525</v>
      </c>
      <c r="AR164" s="83" t="s">
        <v>180</v>
      </c>
      <c r="AT164" s="83" t="s">
        <v>121</v>
      </c>
      <c r="AU164" s="83" t="s">
        <v>79</v>
      </c>
      <c r="AY164" s="83" t="s">
        <v>118</v>
      </c>
      <c r="BE164" s="151">
        <f>IF($N$164="základní",$J$164,0)</f>
        <v>0</v>
      </c>
      <c r="BF164" s="151">
        <f>IF($N$164="snížená",$J$164,0)</f>
        <v>0</v>
      </c>
      <c r="BG164" s="151">
        <f>IF($N$164="zákl. přenesená",$J$164,0)</f>
        <v>0</v>
      </c>
      <c r="BH164" s="151">
        <f>IF($N$164="sníž. přenesená",$J$164,0)</f>
        <v>0</v>
      </c>
      <c r="BI164" s="151">
        <f>IF($N$164="nulová",$J$164,0)</f>
        <v>0</v>
      </c>
      <c r="BJ164" s="83" t="s">
        <v>20</v>
      </c>
      <c r="BK164" s="151">
        <f>ROUND($I$164*$H$164,2)</f>
        <v>0</v>
      </c>
      <c r="BL164" s="83" t="s">
        <v>180</v>
      </c>
      <c r="BM164" s="83" t="s">
        <v>399</v>
      </c>
    </row>
    <row r="165" spans="2:65" s="6" customFormat="1" ht="15.75" customHeight="1">
      <c r="B165" s="23"/>
      <c r="C165" s="143" t="s">
        <v>400</v>
      </c>
      <c r="D165" s="143" t="s">
        <v>121</v>
      </c>
      <c r="E165" s="141" t="s">
        <v>401</v>
      </c>
      <c r="F165" s="142" t="s">
        <v>402</v>
      </c>
      <c r="G165" s="143" t="s">
        <v>141</v>
      </c>
      <c r="H165" s="144">
        <v>30</v>
      </c>
      <c r="I165" s="145"/>
      <c r="J165" s="146">
        <f>ROUND($I$165*$H$165,2)</f>
        <v>0</v>
      </c>
      <c r="K165" s="142" t="s">
        <v>125</v>
      </c>
      <c r="L165" s="43"/>
      <c r="M165" s="147"/>
      <c r="N165" s="148" t="s">
        <v>44</v>
      </c>
      <c r="O165" s="24"/>
      <c r="P165" s="24"/>
      <c r="Q165" s="149">
        <v>0</v>
      </c>
      <c r="R165" s="149">
        <f>$Q$165*$H$165</f>
        <v>0</v>
      </c>
      <c r="S165" s="149">
        <v>0.0026</v>
      </c>
      <c r="T165" s="150">
        <f>$S$165*$H$165</f>
        <v>0.078</v>
      </c>
      <c r="AR165" s="83" t="s">
        <v>180</v>
      </c>
      <c r="AT165" s="83" t="s">
        <v>121</v>
      </c>
      <c r="AU165" s="83" t="s">
        <v>79</v>
      </c>
      <c r="AY165" s="83" t="s">
        <v>118</v>
      </c>
      <c r="BE165" s="151">
        <f>IF($N$165="základní",$J$165,0)</f>
        <v>0</v>
      </c>
      <c r="BF165" s="151">
        <f>IF($N$165="snížená",$J$165,0)</f>
        <v>0</v>
      </c>
      <c r="BG165" s="151">
        <f>IF($N$165="zákl. přenesená",$J$165,0)</f>
        <v>0</v>
      </c>
      <c r="BH165" s="151">
        <f>IF($N$165="sníž. přenesená",$J$165,0)</f>
        <v>0</v>
      </c>
      <c r="BI165" s="151">
        <f>IF($N$165="nulová",$J$165,0)</f>
        <v>0</v>
      </c>
      <c r="BJ165" s="83" t="s">
        <v>20</v>
      </c>
      <c r="BK165" s="151">
        <f>ROUND($I$165*$H$165,2)</f>
        <v>0</v>
      </c>
      <c r="BL165" s="83" t="s">
        <v>180</v>
      </c>
      <c r="BM165" s="83" t="s">
        <v>403</v>
      </c>
    </row>
    <row r="166" spans="2:65" s="6" customFormat="1" ht="15.75" customHeight="1">
      <c r="B166" s="23"/>
      <c r="C166" s="143" t="s">
        <v>404</v>
      </c>
      <c r="D166" s="143" t="s">
        <v>121</v>
      </c>
      <c r="E166" s="141" t="s">
        <v>405</v>
      </c>
      <c r="F166" s="142" t="s">
        <v>406</v>
      </c>
      <c r="G166" s="143" t="s">
        <v>407</v>
      </c>
      <c r="H166" s="144">
        <v>2</v>
      </c>
      <c r="I166" s="145"/>
      <c r="J166" s="146">
        <f>ROUND($I$166*$H$166,2)</f>
        <v>0</v>
      </c>
      <c r="K166" s="142"/>
      <c r="L166" s="43"/>
      <c r="M166" s="147"/>
      <c r="N166" s="148" t="s">
        <v>44</v>
      </c>
      <c r="O166" s="24"/>
      <c r="P166" s="24"/>
      <c r="Q166" s="149">
        <v>0</v>
      </c>
      <c r="R166" s="149">
        <f>$Q$166*$H$166</f>
        <v>0</v>
      </c>
      <c r="S166" s="149">
        <v>0.0026</v>
      </c>
      <c r="T166" s="150">
        <f>$S$166*$H$166</f>
        <v>0.0052</v>
      </c>
      <c r="AR166" s="83" t="s">
        <v>180</v>
      </c>
      <c r="AT166" s="83" t="s">
        <v>121</v>
      </c>
      <c r="AU166" s="83" t="s">
        <v>79</v>
      </c>
      <c r="AY166" s="83" t="s">
        <v>118</v>
      </c>
      <c r="BE166" s="151">
        <f>IF($N$166="základní",$J$166,0)</f>
        <v>0</v>
      </c>
      <c r="BF166" s="151">
        <f>IF($N$166="snížená",$J$166,0)</f>
        <v>0</v>
      </c>
      <c r="BG166" s="151">
        <f>IF($N$166="zákl. přenesená",$J$166,0)</f>
        <v>0</v>
      </c>
      <c r="BH166" s="151">
        <f>IF($N$166="sníž. přenesená",$J$166,0)</f>
        <v>0</v>
      </c>
      <c r="BI166" s="151">
        <f>IF($N$166="nulová",$J$166,0)</f>
        <v>0</v>
      </c>
      <c r="BJ166" s="83" t="s">
        <v>20</v>
      </c>
      <c r="BK166" s="151">
        <f>ROUND($I$166*$H$166,2)</f>
        <v>0</v>
      </c>
      <c r="BL166" s="83" t="s">
        <v>180</v>
      </c>
      <c r="BM166" s="83" t="s">
        <v>408</v>
      </c>
    </row>
    <row r="167" spans="2:65" s="6" customFormat="1" ht="15.75" customHeight="1">
      <c r="B167" s="23"/>
      <c r="C167" s="143" t="s">
        <v>409</v>
      </c>
      <c r="D167" s="143" t="s">
        <v>121</v>
      </c>
      <c r="E167" s="141" t="s">
        <v>410</v>
      </c>
      <c r="F167" s="142" t="s">
        <v>411</v>
      </c>
      <c r="G167" s="143" t="s">
        <v>141</v>
      </c>
      <c r="H167" s="144">
        <v>7</v>
      </c>
      <c r="I167" s="145"/>
      <c r="J167" s="146">
        <f>ROUND($I$167*$H$167,2)</f>
        <v>0</v>
      </c>
      <c r="K167" s="142" t="s">
        <v>125</v>
      </c>
      <c r="L167" s="43"/>
      <c r="M167" s="147"/>
      <c r="N167" s="148" t="s">
        <v>44</v>
      </c>
      <c r="O167" s="24"/>
      <c r="P167" s="24"/>
      <c r="Q167" s="149">
        <v>0</v>
      </c>
      <c r="R167" s="149">
        <f>$Q$167*$H$167</f>
        <v>0</v>
      </c>
      <c r="S167" s="149">
        <v>0.00394</v>
      </c>
      <c r="T167" s="150">
        <f>$S$167*$H$167</f>
        <v>0.02758</v>
      </c>
      <c r="AR167" s="83" t="s">
        <v>180</v>
      </c>
      <c r="AT167" s="83" t="s">
        <v>121</v>
      </c>
      <c r="AU167" s="83" t="s">
        <v>79</v>
      </c>
      <c r="AY167" s="83" t="s">
        <v>118</v>
      </c>
      <c r="BE167" s="151">
        <f>IF($N$167="základní",$J$167,0)</f>
        <v>0</v>
      </c>
      <c r="BF167" s="151">
        <f>IF($N$167="snížená",$J$167,0)</f>
        <v>0</v>
      </c>
      <c r="BG167" s="151">
        <f>IF($N$167="zákl. přenesená",$J$167,0)</f>
        <v>0</v>
      </c>
      <c r="BH167" s="151">
        <f>IF($N$167="sníž. přenesená",$J$167,0)</f>
        <v>0</v>
      </c>
      <c r="BI167" s="151">
        <f>IF($N$167="nulová",$J$167,0)</f>
        <v>0</v>
      </c>
      <c r="BJ167" s="83" t="s">
        <v>20</v>
      </c>
      <c r="BK167" s="151">
        <f>ROUND($I$167*$H$167,2)</f>
        <v>0</v>
      </c>
      <c r="BL167" s="83" t="s">
        <v>180</v>
      </c>
      <c r="BM167" s="83" t="s">
        <v>412</v>
      </c>
    </row>
    <row r="168" spans="2:65" s="6" customFormat="1" ht="15.75" customHeight="1">
      <c r="B168" s="23"/>
      <c r="C168" s="143" t="s">
        <v>413</v>
      </c>
      <c r="D168" s="143" t="s">
        <v>121</v>
      </c>
      <c r="E168" s="141" t="s">
        <v>414</v>
      </c>
      <c r="F168" s="142" t="s">
        <v>415</v>
      </c>
      <c r="G168" s="143" t="s">
        <v>167</v>
      </c>
      <c r="H168" s="144">
        <v>38</v>
      </c>
      <c r="I168" s="145"/>
      <c r="J168" s="146">
        <f>ROUND($I$168*$H$168,2)</f>
        <v>0</v>
      </c>
      <c r="K168" s="142"/>
      <c r="L168" s="43"/>
      <c r="M168" s="147"/>
      <c r="N168" s="148" t="s">
        <v>44</v>
      </c>
      <c r="O168" s="24"/>
      <c r="P168" s="24"/>
      <c r="Q168" s="149">
        <v>0</v>
      </c>
      <c r="R168" s="149">
        <f>$Q$168*$H$168</f>
        <v>0</v>
      </c>
      <c r="S168" s="149">
        <v>0</v>
      </c>
      <c r="T168" s="150">
        <f>$S$168*$H$168</f>
        <v>0</v>
      </c>
      <c r="AR168" s="83" t="s">
        <v>180</v>
      </c>
      <c r="AT168" s="83" t="s">
        <v>121</v>
      </c>
      <c r="AU168" s="83" t="s">
        <v>79</v>
      </c>
      <c r="AY168" s="83" t="s">
        <v>118</v>
      </c>
      <c r="BE168" s="151">
        <f>IF($N$168="základní",$J$168,0)</f>
        <v>0</v>
      </c>
      <c r="BF168" s="151">
        <f>IF($N$168="snížená",$J$168,0)</f>
        <v>0</v>
      </c>
      <c r="BG168" s="151">
        <f>IF($N$168="zákl. přenesená",$J$168,0)</f>
        <v>0</v>
      </c>
      <c r="BH168" s="151">
        <f>IF($N$168="sníž. přenesená",$J$168,0)</f>
        <v>0</v>
      </c>
      <c r="BI168" s="151">
        <f>IF($N$168="nulová",$J$168,0)</f>
        <v>0</v>
      </c>
      <c r="BJ168" s="83" t="s">
        <v>20</v>
      </c>
      <c r="BK168" s="151">
        <f>ROUND($I$168*$H$168,2)</f>
        <v>0</v>
      </c>
      <c r="BL168" s="83" t="s">
        <v>180</v>
      </c>
      <c r="BM168" s="83" t="s">
        <v>416</v>
      </c>
    </row>
    <row r="169" spans="2:65" s="6" customFormat="1" ht="27" customHeight="1">
      <c r="B169" s="23"/>
      <c r="C169" s="143" t="s">
        <v>417</v>
      </c>
      <c r="D169" s="143" t="s">
        <v>121</v>
      </c>
      <c r="E169" s="141" t="s">
        <v>418</v>
      </c>
      <c r="F169" s="142" t="s">
        <v>419</v>
      </c>
      <c r="G169" s="143" t="s">
        <v>141</v>
      </c>
      <c r="H169" s="144">
        <v>32</v>
      </c>
      <c r="I169" s="145"/>
      <c r="J169" s="146">
        <f>ROUND($I$169*$H$169,2)</f>
        <v>0</v>
      </c>
      <c r="K169" s="142" t="s">
        <v>125</v>
      </c>
      <c r="L169" s="43"/>
      <c r="M169" s="147"/>
      <c r="N169" s="148" t="s">
        <v>44</v>
      </c>
      <c r="O169" s="24"/>
      <c r="P169" s="24"/>
      <c r="Q169" s="149">
        <v>0.00149</v>
      </c>
      <c r="R169" s="149">
        <f>$Q$169*$H$169</f>
        <v>0.04768</v>
      </c>
      <c r="S169" s="149">
        <v>0</v>
      </c>
      <c r="T169" s="150">
        <f>$S$169*$H$169</f>
        <v>0</v>
      </c>
      <c r="AR169" s="83" t="s">
        <v>180</v>
      </c>
      <c r="AT169" s="83" t="s">
        <v>121</v>
      </c>
      <c r="AU169" s="83" t="s">
        <v>79</v>
      </c>
      <c r="AY169" s="83" t="s">
        <v>118</v>
      </c>
      <c r="BE169" s="151">
        <f>IF($N$169="základní",$J$169,0)</f>
        <v>0</v>
      </c>
      <c r="BF169" s="151">
        <f>IF($N$169="snížená",$J$169,0)</f>
        <v>0</v>
      </c>
      <c r="BG169" s="151">
        <f>IF($N$169="zákl. přenesená",$J$169,0)</f>
        <v>0</v>
      </c>
      <c r="BH169" s="151">
        <f>IF($N$169="sníž. přenesená",$J$169,0)</f>
        <v>0</v>
      </c>
      <c r="BI169" s="151">
        <f>IF($N$169="nulová",$J$169,0)</f>
        <v>0</v>
      </c>
      <c r="BJ169" s="83" t="s">
        <v>20</v>
      </c>
      <c r="BK169" s="151">
        <f>ROUND($I$169*$H$169,2)</f>
        <v>0</v>
      </c>
      <c r="BL169" s="83" t="s">
        <v>180</v>
      </c>
      <c r="BM169" s="83" t="s">
        <v>420</v>
      </c>
    </row>
    <row r="170" spans="2:65" s="6" customFormat="1" ht="27" customHeight="1">
      <c r="B170" s="23"/>
      <c r="C170" s="143" t="s">
        <v>421</v>
      </c>
      <c r="D170" s="143" t="s">
        <v>121</v>
      </c>
      <c r="E170" s="141" t="s">
        <v>422</v>
      </c>
      <c r="F170" s="142" t="s">
        <v>423</v>
      </c>
      <c r="G170" s="143" t="s">
        <v>141</v>
      </c>
      <c r="H170" s="144">
        <v>30</v>
      </c>
      <c r="I170" s="145"/>
      <c r="J170" s="146">
        <f>ROUND($I$170*$H$170,2)</f>
        <v>0</v>
      </c>
      <c r="K170" s="142" t="s">
        <v>125</v>
      </c>
      <c r="L170" s="43"/>
      <c r="M170" s="147"/>
      <c r="N170" s="148" t="s">
        <v>44</v>
      </c>
      <c r="O170" s="24"/>
      <c r="P170" s="24"/>
      <c r="Q170" s="149">
        <v>0.00246</v>
      </c>
      <c r="R170" s="149">
        <f>$Q$170*$H$170</f>
        <v>0.0738</v>
      </c>
      <c r="S170" s="149">
        <v>0</v>
      </c>
      <c r="T170" s="150">
        <f>$S$170*$H$170</f>
        <v>0</v>
      </c>
      <c r="AR170" s="83" t="s">
        <v>180</v>
      </c>
      <c r="AT170" s="83" t="s">
        <v>121</v>
      </c>
      <c r="AU170" s="83" t="s">
        <v>79</v>
      </c>
      <c r="AY170" s="83" t="s">
        <v>118</v>
      </c>
      <c r="BE170" s="151">
        <f>IF($N$170="základní",$J$170,0)</f>
        <v>0</v>
      </c>
      <c r="BF170" s="151">
        <f>IF($N$170="snížená",$J$170,0)</f>
        <v>0</v>
      </c>
      <c r="BG170" s="151">
        <f>IF($N$170="zákl. přenesená",$J$170,0)</f>
        <v>0</v>
      </c>
      <c r="BH170" s="151">
        <f>IF($N$170="sníž. přenesená",$J$170,0)</f>
        <v>0</v>
      </c>
      <c r="BI170" s="151">
        <f>IF($N$170="nulová",$J$170,0)</f>
        <v>0</v>
      </c>
      <c r="BJ170" s="83" t="s">
        <v>20</v>
      </c>
      <c r="BK170" s="151">
        <f>ROUND($I$170*$H$170,2)</f>
        <v>0</v>
      </c>
      <c r="BL170" s="83" t="s">
        <v>180</v>
      </c>
      <c r="BM170" s="83" t="s">
        <v>424</v>
      </c>
    </row>
    <row r="171" spans="2:65" s="6" customFormat="1" ht="15.75" customHeight="1">
      <c r="B171" s="23"/>
      <c r="C171" s="143" t="s">
        <v>425</v>
      </c>
      <c r="D171" s="143" t="s">
        <v>121</v>
      </c>
      <c r="E171" s="141" t="s">
        <v>426</v>
      </c>
      <c r="F171" s="142" t="s">
        <v>427</v>
      </c>
      <c r="G171" s="143" t="s">
        <v>141</v>
      </c>
      <c r="H171" s="144">
        <v>30</v>
      </c>
      <c r="I171" s="145"/>
      <c r="J171" s="146">
        <f>ROUND($I$171*$H$171,2)</f>
        <v>0</v>
      </c>
      <c r="K171" s="142" t="s">
        <v>125</v>
      </c>
      <c r="L171" s="43"/>
      <c r="M171" s="147"/>
      <c r="N171" s="148" t="s">
        <v>44</v>
      </c>
      <c r="O171" s="24"/>
      <c r="P171" s="24"/>
      <c r="Q171" s="149">
        <v>0.00304</v>
      </c>
      <c r="R171" s="149">
        <f>$Q$171*$H$171</f>
        <v>0.0912</v>
      </c>
      <c r="S171" s="149">
        <v>0</v>
      </c>
      <c r="T171" s="150">
        <f>$S$171*$H$171</f>
        <v>0</v>
      </c>
      <c r="AR171" s="83" t="s">
        <v>180</v>
      </c>
      <c r="AT171" s="83" t="s">
        <v>121</v>
      </c>
      <c r="AU171" s="83" t="s">
        <v>79</v>
      </c>
      <c r="AY171" s="83" t="s">
        <v>118</v>
      </c>
      <c r="BE171" s="151">
        <f>IF($N$171="základní",$J$171,0)</f>
        <v>0</v>
      </c>
      <c r="BF171" s="151">
        <f>IF($N$171="snížená",$J$171,0)</f>
        <v>0</v>
      </c>
      <c r="BG171" s="151">
        <f>IF($N$171="zákl. přenesená",$J$171,0)</f>
        <v>0</v>
      </c>
      <c r="BH171" s="151">
        <f>IF($N$171="sníž. přenesená",$J$171,0)</f>
        <v>0</v>
      </c>
      <c r="BI171" s="151">
        <f>IF($N$171="nulová",$J$171,0)</f>
        <v>0</v>
      </c>
      <c r="BJ171" s="83" t="s">
        <v>20</v>
      </c>
      <c r="BK171" s="151">
        <f>ROUND($I$171*$H$171,2)</f>
        <v>0</v>
      </c>
      <c r="BL171" s="83" t="s">
        <v>180</v>
      </c>
      <c r="BM171" s="83" t="s">
        <v>428</v>
      </c>
    </row>
    <row r="172" spans="2:65" s="6" customFormat="1" ht="15.75" customHeight="1">
      <c r="B172" s="23"/>
      <c r="C172" s="143" t="s">
        <v>429</v>
      </c>
      <c r="D172" s="143" t="s">
        <v>121</v>
      </c>
      <c r="E172" s="141" t="s">
        <v>430</v>
      </c>
      <c r="F172" s="142" t="s">
        <v>431</v>
      </c>
      <c r="G172" s="143" t="s">
        <v>141</v>
      </c>
      <c r="H172" s="144">
        <v>30</v>
      </c>
      <c r="I172" s="145"/>
      <c r="J172" s="146">
        <f>ROUND($I$172*$H$172,2)</f>
        <v>0</v>
      </c>
      <c r="K172" s="142" t="s">
        <v>125</v>
      </c>
      <c r="L172" s="43"/>
      <c r="M172" s="147"/>
      <c r="N172" s="148" t="s">
        <v>44</v>
      </c>
      <c r="O172" s="24"/>
      <c r="P172" s="24"/>
      <c r="Q172" s="149">
        <v>0</v>
      </c>
      <c r="R172" s="149">
        <f>$Q$172*$H$172</f>
        <v>0</v>
      </c>
      <c r="S172" s="149">
        <v>0</v>
      </c>
      <c r="T172" s="150">
        <f>$S$172*$H$172</f>
        <v>0</v>
      </c>
      <c r="AR172" s="83" t="s">
        <v>180</v>
      </c>
      <c r="AT172" s="83" t="s">
        <v>121</v>
      </c>
      <c r="AU172" s="83" t="s">
        <v>79</v>
      </c>
      <c r="AY172" s="83" t="s">
        <v>118</v>
      </c>
      <c r="BE172" s="151">
        <f>IF($N$172="základní",$J$172,0)</f>
        <v>0</v>
      </c>
      <c r="BF172" s="151">
        <f>IF($N$172="snížená",$J$172,0)</f>
        <v>0</v>
      </c>
      <c r="BG172" s="151">
        <f>IF($N$172="zákl. přenesená",$J$172,0)</f>
        <v>0</v>
      </c>
      <c r="BH172" s="151">
        <f>IF($N$172="sníž. přenesená",$J$172,0)</f>
        <v>0</v>
      </c>
      <c r="BI172" s="151">
        <f>IF($N$172="nulová",$J$172,0)</f>
        <v>0</v>
      </c>
      <c r="BJ172" s="83" t="s">
        <v>20</v>
      </c>
      <c r="BK172" s="151">
        <f>ROUND($I$172*$H$172,2)</f>
        <v>0</v>
      </c>
      <c r="BL172" s="83" t="s">
        <v>180</v>
      </c>
      <c r="BM172" s="83" t="s">
        <v>432</v>
      </c>
    </row>
    <row r="173" spans="2:65" s="6" customFormat="1" ht="15.75" customHeight="1">
      <c r="B173" s="23"/>
      <c r="C173" s="161" t="s">
        <v>433</v>
      </c>
      <c r="D173" s="161" t="s">
        <v>267</v>
      </c>
      <c r="E173" s="162" t="s">
        <v>434</v>
      </c>
      <c r="F173" s="163" t="s">
        <v>435</v>
      </c>
      <c r="G173" s="161" t="s">
        <v>141</v>
      </c>
      <c r="H173" s="164">
        <v>30</v>
      </c>
      <c r="I173" s="165"/>
      <c r="J173" s="166">
        <f>ROUND($I$173*$H$173,2)</f>
        <v>0</v>
      </c>
      <c r="K173" s="163"/>
      <c r="L173" s="167"/>
      <c r="M173" s="168"/>
      <c r="N173" s="169" t="s">
        <v>44</v>
      </c>
      <c r="O173" s="24"/>
      <c r="P173" s="24"/>
      <c r="Q173" s="149">
        <v>0.0018</v>
      </c>
      <c r="R173" s="149">
        <f>$Q$173*$H$173</f>
        <v>0.054</v>
      </c>
      <c r="S173" s="149">
        <v>0</v>
      </c>
      <c r="T173" s="150">
        <f>$S$173*$H$173</f>
        <v>0</v>
      </c>
      <c r="AR173" s="83" t="s">
        <v>254</v>
      </c>
      <c r="AT173" s="83" t="s">
        <v>267</v>
      </c>
      <c r="AU173" s="83" t="s">
        <v>79</v>
      </c>
      <c r="AY173" s="83" t="s">
        <v>118</v>
      </c>
      <c r="BE173" s="151">
        <f>IF($N$173="základní",$J$173,0)</f>
        <v>0</v>
      </c>
      <c r="BF173" s="151">
        <f>IF($N$173="snížená",$J$173,0)</f>
        <v>0</v>
      </c>
      <c r="BG173" s="151">
        <f>IF($N$173="zákl. přenesená",$J$173,0)</f>
        <v>0</v>
      </c>
      <c r="BH173" s="151">
        <f>IF($N$173="sníž. přenesená",$J$173,0)</f>
        <v>0</v>
      </c>
      <c r="BI173" s="151">
        <f>IF($N$173="nulová",$J$173,0)</f>
        <v>0</v>
      </c>
      <c r="BJ173" s="83" t="s">
        <v>20</v>
      </c>
      <c r="BK173" s="151">
        <f>ROUND($I$173*$H$173,2)</f>
        <v>0</v>
      </c>
      <c r="BL173" s="83" t="s">
        <v>180</v>
      </c>
      <c r="BM173" s="83" t="s">
        <v>436</v>
      </c>
    </row>
    <row r="174" spans="2:65" s="6" customFormat="1" ht="15.75" customHeight="1">
      <c r="B174" s="23"/>
      <c r="C174" s="143" t="s">
        <v>437</v>
      </c>
      <c r="D174" s="143" t="s">
        <v>121</v>
      </c>
      <c r="E174" s="141" t="s">
        <v>438</v>
      </c>
      <c r="F174" s="142" t="s">
        <v>439</v>
      </c>
      <c r="G174" s="143" t="s">
        <v>167</v>
      </c>
      <c r="H174" s="144">
        <v>38</v>
      </c>
      <c r="I174" s="145"/>
      <c r="J174" s="146">
        <f>ROUND($I$174*$H$174,2)</f>
        <v>0</v>
      </c>
      <c r="K174" s="142" t="s">
        <v>125</v>
      </c>
      <c r="L174" s="43"/>
      <c r="M174" s="147"/>
      <c r="N174" s="148" t="s">
        <v>44</v>
      </c>
      <c r="O174" s="24"/>
      <c r="P174" s="24"/>
      <c r="Q174" s="149">
        <v>0</v>
      </c>
      <c r="R174" s="149">
        <f>$Q$174*$H$174</f>
        <v>0</v>
      </c>
      <c r="S174" s="149">
        <v>0</v>
      </c>
      <c r="T174" s="150">
        <f>$S$174*$H$174</f>
        <v>0</v>
      </c>
      <c r="AR174" s="83" t="s">
        <v>180</v>
      </c>
      <c r="AT174" s="83" t="s">
        <v>121</v>
      </c>
      <c r="AU174" s="83" t="s">
        <v>79</v>
      </c>
      <c r="AY174" s="83" t="s">
        <v>118</v>
      </c>
      <c r="BE174" s="151">
        <f>IF($N$174="základní",$J$174,0)</f>
        <v>0</v>
      </c>
      <c r="BF174" s="151">
        <f>IF($N$174="snížená",$J$174,0)</f>
        <v>0</v>
      </c>
      <c r="BG174" s="151">
        <f>IF($N$174="zákl. přenesená",$J$174,0)</f>
        <v>0</v>
      </c>
      <c r="BH174" s="151">
        <f>IF($N$174="sníž. přenesená",$J$174,0)</f>
        <v>0</v>
      </c>
      <c r="BI174" s="151">
        <f>IF($N$174="nulová",$J$174,0)</f>
        <v>0</v>
      </c>
      <c r="BJ174" s="83" t="s">
        <v>20</v>
      </c>
      <c r="BK174" s="151">
        <f>ROUND($I$174*$H$174,2)</f>
        <v>0</v>
      </c>
      <c r="BL174" s="83" t="s">
        <v>180</v>
      </c>
      <c r="BM174" s="83" t="s">
        <v>440</v>
      </c>
    </row>
    <row r="175" spans="2:65" s="6" customFormat="1" ht="15.75" customHeight="1">
      <c r="B175" s="23"/>
      <c r="C175" s="161" t="s">
        <v>441</v>
      </c>
      <c r="D175" s="161" t="s">
        <v>267</v>
      </c>
      <c r="E175" s="162" t="s">
        <v>442</v>
      </c>
      <c r="F175" s="163" t="s">
        <v>443</v>
      </c>
      <c r="G175" s="161" t="s">
        <v>167</v>
      </c>
      <c r="H175" s="164">
        <v>38</v>
      </c>
      <c r="I175" s="165"/>
      <c r="J175" s="166">
        <f>ROUND($I$175*$H$175,2)</f>
        <v>0</v>
      </c>
      <c r="K175" s="163"/>
      <c r="L175" s="167"/>
      <c r="M175" s="168"/>
      <c r="N175" s="169" t="s">
        <v>44</v>
      </c>
      <c r="O175" s="24"/>
      <c r="P175" s="24"/>
      <c r="Q175" s="149">
        <v>0.00094</v>
      </c>
      <c r="R175" s="149">
        <f>$Q$175*$H$175</f>
        <v>0.03572</v>
      </c>
      <c r="S175" s="149">
        <v>0</v>
      </c>
      <c r="T175" s="150">
        <f>$S$175*$H$175</f>
        <v>0</v>
      </c>
      <c r="AR175" s="83" t="s">
        <v>254</v>
      </c>
      <c r="AT175" s="83" t="s">
        <v>267</v>
      </c>
      <c r="AU175" s="83" t="s">
        <v>79</v>
      </c>
      <c r="AY175" s="83" t="s">
        <v>118</v>
      </c>
      <c r="BE175" s="151">
        <f>IF($N$175="základní",$J$175,0)</f>
        <v>0</v>
      </c>
      <c r="BF175" s="151">
        <f>IF($N$175="snížená",$J$175,0)</f>
        <v>0</v>
      </c>
      <c r="BG175" s="151">
        <f>IF($N$175="zákl. přenesená",$J$175,0)</f>
        <v>0</v>
      </c>
      <c r="BH175" s="151">
        <f>IF($N$175="sníž. přenesená",$J$175,0)</f>
        <v>0</v>
      </c>
      <c r="BI175" s="151">
        <f>IF($N$175="nulová",$J$175,0)</f>
        <v>0</v>
      </c>
      <c r="BJ175" s="83" t="s">
        <v>20</v>
      </c>
      <c r="BK175" s="151">
        <f>ROUND($I$175*$H$175,2)</f>
        <v>0</v>
      </c>
      <c r="BL175" s="83" t="s">
        <v>180</v>
      </c>
      <c r="BM175" s="83" t="s">
        <v>444</v>
      </c>
    </row>
    <row r="176" spans="2:65" s="6" customFormat="1" ht="15.75" customHeight="1">
      <c r="B176" s="23"/>
      <c r="C176" s="143" t="s">
        <v>445</v>
      </c>
      <c r="D176" s="143" t="s">
        <v>121</v>
      </c>
      <c r="E176" s="141" t="s">
        <v>446</v>
      </c>
      <c r="F176" s="142" t="s">
        <v>447</v>
      </c>
      <c r="G176" s="143" t="s">
        <v>167</v>
      </c>
      <c r="H176" s="144">
        <v>2</v>
      </c>
      <c r="I176" s="145"/>
      <c r="J176" s="146">
        <f>ROUND($I$176*$H$176,2)</f>
        <v>0</v>
      </c>
      <c r="K176" s="142" t="s">
        <v>125</v>
      </c>
      <c r="L176" s="43"/>
      <c r="M176" s="147"/>
      <c r="N176" s="148" t="s">
        <v>44</v>
      </c>
      <c r="O176" s="24"/>
      <c r="P176" s="24"/>
      <c r="Q176" s="149">
        <v>0</v>
      </c>
      <c r="R176" s="149">
        <f>$Q$176*$H$176</f>
        <v>0</v>
      </c>
      <c r="S176" s="149">
        <v>0</v>
      </c>
      <c r="T176" s="150">
        <f>$S$176*$H$176</f>
        <v>0</v>
      </c>
      <c r="AR176" s="83" t="s">
        <v>180</v>
      </c>
      <c r="AT176" s="83" t="s">
        <v>121</v>
      </c>
      <c r="AU176" s="83" t="s">
        <v>79</v>
      </c>
      <c r="AY176" s="83" t="s">
        <v>118</v>
      </c>
      <c r="BE176" s="151">
        <f>IF($N$176="základní",$J$176,0)</f>
        <v>0</v>
      </c>
      <c r="BF176" s="151">
        <f>IF($N$176="snížená",$J$176,0)</f>
        <v>0</v>
      </c>
      <c r="BG176" s="151">
        <f>IF($N$176="zákl. přenesená",$J$176,0)</f>
        <v>0</v>
      </c>
      <c r="BH176" s="151">
        <f>IF($N$176="sníž. přenesená",$J$176,0)</f>
        <v>0</v>
      </c>
      <c r="BI176" s="151">
        <f>IF($N$176="nulová",$J$176,0)</f>
        <v>0</v>
      </c>
      <c r="BJ176" s="83" t="s">
        <v>20</v>
      </c>
      <c r="BK176" s="151">
        <f>ROUND($I$176*$H$176,2)</f>
        <v>0</v>
      </c>
      <c r="BL176" s="83" t="s">
        <v>180</v>
      </c>
      <c r="BM176" s="83" t="s">
        <v>448</v>
      </c>
    </row>
    <row r="177" spans="2:65" s="6" customFormat="1" ht="15.75" customHeight="1">
      <c r="B177" s="23"/>
      <c r="C177" s="161" t="s">
        <v>449</v>
      </c>
      <c r="D177" s="161" t="s">
        <v>267</v>
      </c>
      <c r="E177" s="162" t="s">
        <v>450</v>
      </c>
      <c r="F177" s="163" t="s">
        <v>451</v>
      </c>
      <c r="G177" s="161" t="s">
        <v>167</v>
      </c>
      <c r="H177" s="164">
        <v>2</v>
      </c>
      <c r="I177" s="165"/>
      <c r="J177" s="166">
        <f>ROUND($I$177*$H$177,2)</f>
        <v>0</v>
      </c>
      <c r="K177" s="163" t="s">
        <v>125</v>
      </c>
      <c r="L177" s="167"/>
      <c r="M177" s="168"/>
      <c r="N177" s="169" t="s">
        <v>44</v>
      </c>
      <c r="O177" s="24"/>
      <c r="P177" s="24"/>
      <c r="Q177" s="149">
        <v>0.00339</v>
      </c>
      <c r="R177" s="149">
        <f>$Q$177*$H$177</f>
        <v>0.00678</v>
      </c>
      <c r="S177" s="149">
        <v>0</v>
      </c>
      <c r="T177" s="150">
        <f>$S$177*$H$177</f>
        <v>0</v>
      </c>
      <c r="AR177" s="83" t="s">
        <v>254</v>
      </c>
      <c r="AT177" s="83" t="s">
        <v>267</v>
      </c>
      <c r="AU177" s="83" t="s">
        <v>79</v>
      </c>
      <c r="AY177" s="83" t="s">
        <v>118</v>
      </c>
      <c r="BE177" s="151">
        <f>IF($N$177="základní",$J$177,0)</f>
        <v>0</v>
      </c>
      <c r="BF177" s="151">
        <f>IF($N$177="snížená",$J$177,0)</f>
        <v>0</v>
      </c>
      <c r="BG177" s="151">
        <f>IF($N$177="zákl. přenesená",$J$177,0)</f>
        <v>0</v>
      </c>
      <c r="BH177" s="151">
        <f>IF($N$177="sníž. přenesená",$J$177,0)</f>
        <v>0</v>
      </c>
      <c r="BI177" s="151">
        <f>IF($N$177="nulová",$J$177,0)</f>
        <v>0</v>
      </c>
      <c r="BJ177" s="83" t="s">
        <v>20</v>
      </c>
      <c r="BK177" s="151">
        <f>ROUND($I$177*$H$177,2)</f>
        <v>0</v>
      </c>
      <c r="BL177" s="83" t="s">
        <v>180</v>
      </c>
      <c r="BM177" s="83" t="s">
        <v>452</v>
      </c>
    </row>
    <row r="178" spans="2:65" s="6" customFormat="1" ht="15.75" customHeight="1">
      <c r="B178" s="23"/>
      <c r="C178" s="143" t="s">
        <v>453</v>
      </c>
      <c r="D178" s="143" t="s">
        <v>121</v>
      </c>
      <c r="E178" s="141" t="s">
        <v>454</v>
      </c>
      <c r="F178" s="142" t="s">
        <v>455</v>
      </c>
      <c r="G178" s="143" t="s">
        <v>141</v>
      </c>
      <c r="H178" s="144">
        <v>7</v>
      </c>
      <c r="I178" s="145"/>
      <c r="J178" s="146">
        <f>ROUND($I$178*$H$178,2)</f>
        <v>0</v>
      </c>
      <c r="K178" s="142" t="s">
        <v>125</v>
      </c>
      <c r="L178" s="43"/>
      <c r="M178" s="147"/>
      <c r="N178" s="148" t="s">
        <v>44</v>
      </c>
      <c r="O178" s="24"/>
      <c r="P178" s="24"/>
      <c r="Q178" s="149">
        <v>0</v>
      </c>
      <c r="R178" s="149">
        <f>$Q$178*$H$178</f>
        <v>0</v>
      </c>
      <c r="S178" s="149">
        <v>0</v>
      </c>
      <c r="T178" s="150">
        <f>$S$178*$H$178</f>
        <v>0</v>
      </c>
      <c r="AR178" s="83" t="s">
        <v>180</v>
      </c>
      <c r="AT178" s="83" t="s">
        <v>121</v>
      </c>
      <c r="AU178" s="83" t="s">
        <v>79</v>
      </c>
      <c r="AY178" s="83" t="s">
        <v>118</v>
      </c>
      <c r="BE178" s="151">
        <f>IF($N$178="základní",$J$178,0)</f>
        <v>0</v>
      </c>
      <c r="BF178" s="151">
        <f>IF($N$178="snížená",$J$178,0)</f>
        <v>0</v>
      </c>
      <c r="BG178" s="151">
        <f>IF($N$178="zákl. přenesená",$J$178,0)</f>
        <v>0</v>
      </c>
      <c r="BH178" s="151">
        <f>IF($N$178="sníž. přenesená",$J$178,0)</f>
        <v>0</v>
      </c>
      <c r="BI178" s="151">
        <f>IF($N$178="nulová",$J$178,0)</f>
        <v>0</v>
      </c>
      <c r="BJ178" s="83" t="s">
        <v>20</v>
      </c>
      <c r="BK178" s="151">
        <f>ROUND($I$178*$H$178,2)</f>
        <v>0</v>
      </c>
      <c r="BL178" s="83" t="s">
        <v>180</v>
      </c>
      <c r="BM178" s="83" t="s">
        <v>456</v>
      </c>
    </row>
    <row r="179" spans="2:65" s="6" customFormat="1" ht="15.75" customHeight="1">
      <c r="B179" s="23"/>
      <c r="C179" s="143" t="s">
        <v>457</v>
      </c>
      <c r="D179" s="143" t="s">
        <v>121</v>
      </c>
      <c r="E179" s="141" t="s">
        <v>458</v>
      </c>
      <c r="F179" s="142" t="s">
        <v>459</v>
      </c>
      <c r="G179" s="143" t="s">
        <v>167</v>
      </c>
      <c r="H179" s="144">
        <v>4</v>
      </c>
      <c r="I179" s="145"/>
      <c r="J179" s="146">
        <f>ROUND($I$179*$H$179,2)</f>
        <v>0</v>
      </c>
      <c r="K179" s="142" t="s">
        <v>125</v>
      </c>
      <c r="L179" s="43"/>
      <c r="M179" s="147"/>
      <c r="N179" s="148" t="s">
        <v>44</v>
      </c>
      <c r="O179" s="24"/>
      <c r="P179" s="24"/>
      <c r="Q179" s="149">
        <v>0</v>
      </c>
      <c r="R179" s="149">
        <f>$Q$179*$H$179</f>
        <v>0</v>
      </c>
      <c r="S179" s="149">
        <v>0</v>
      </c>
      <c r="T179" s="150">
        <f>$S$179*$H$179</f>
        <v>0</v>
      </c>
      <c r="AR179" s="83" t="s">
        <v>180</v>
      </c>
      <c r="AT179" s="83" t="s">
        <v>121</v>
      </c>
      <c r="AU179" s="83" t="s">
        <v>79</v>
      </c>
      <c r="AY179" s="83" t="s">
        <v>118</v>
      </c>
      <c r="BE179" s="151">
        <f>IF($N$179="základní",$J$179,0)</f>
        <v>0</v>
      </c>
      <c r="BF179" s="151">
        <f>IF($N$179="snížená",$J$179,0)</f>
        <v>0</v>
      </c>
      <c r="BG179" s="151">
        <f>IF($N$179="zákl. přenesená",$J$179,0)</f>
        <v>0</v>
      </c>
      <c r="BH179" s="151">
        <f>IF($N$179="sníž. přenesená",$J$179,0)</f>
        <v>0</v>
      </c>
      <c r="BI179" s="151">
        <f>IF($N$179="nulová",$J$179,0)</f>
        <v>0</v>
      </c>
      <c r="BJ179" s="83" t="s">
        <v>20</v>
      </c>
      <c r="BK179" s="151">
        <f>ROUND($I$179*$H$179,2)</f>
        <v>0</v>
      </c>
      <c r="BL179" s="83" t="s">
        <v>180</v>
      </c>
      <c r="BM179" s="83" t="s">
        <v>460</v>
      </c>
    </row>
    <row r="180" spans="2:65" s="6" customFormat="1" ht="15.75" customHeight="1">
      <c r="B180" s="23"/>
      <c r="C180" s="161" t="s">
        <v>461</v>
      </c>
      <c r="D180" s="161" t="s">
        <v>267</v>
      </c>
      <c r="E180" s="162" t="s">
        <v>462</v>
      </c>
      <c r="F180" s="163" t="s">
        <v>463</v>
      </c>
      <c r="G180" s="161" t="s">
        <v>167</v>
      </c>
      <c r="H180" s="164">
        <v>4</v>
      </c>
      <c r="I180" s="165"/>
      <c r="J180" s="166">
        <f>ROUND($I$180*$H$180,2)</f>
        <v>0</v>
      </c>
      <c r="K180" s="163" t="s">
        <v>125</v>
      </c>
      <c r="L180" s="167"/>
      <c r="M180" s="168"/>
      <c r="N180" s="169" t="s">
        <v>44</v>
      </c>
      <c r="O180" s="24"/>
      <c r="P180" s="24"/>
      <c r="Q180" s="149">
        <v>0.0003</v>
      </c>
      <c r="R180" s="149">
        <f>$Q$180*$H$180</f>
        <v>0.0012</v>
      </c>
      <c r="S180" s="149">
        <v>0</v>
      </c>
      <c r="T180" s="150">
        <f>$S$180*$H$180</f>
        <v>0</v>
      </c>
      <c r="AR180" s="83" t="s">
        <v>254</v>
      </c>
      <c r="AT180" s="83" t="s">
        <v>267</v>
      </c>
      <c r="AU180" s="83" t="s">
        <v>79</v>
      </c>
      <c r="AY180" s="83" t="s">
        <v>118</v>
      </c>
      <c r="BE180" s="151">
        <f>IF($N$180="základní",$J$180,0)</f>
        <v>0</v>
      </c>
      <c r="BF180" s="151">
        <f>IF($N$180="snížená",$J$180,0)</f>
        <v>0</v>
      </c>
      <c r="BG180" s="151">
        <f>IF($N$180="zákl. přenesená",$J$180,0)</f>
        <v>0</v>
      </c>
      <c r="BH180" s="151">
        <f>IF($N$180="sníž. přenesená",$J$180,0)</f>
        <v>0</v>
      </c>
      <c r="BI180" s="151">
        <f>IF($N$180="nulová",$J$180,0)</f>
        <v>0</v>
      </c>
      <c r="BJ180" s="83" t="s">
        <v>20</v>
      </c>
      <c r="BK180" s="151">
        <f>ROUND($I$180*$H$180,2)</f>
        <v>0</v>
      </c>
      <c r="BL180" s="83" t="s">
        <v>180</v>
      </c>
      <c r="BM180" s="83" t="s">
        <v>464</v>
      </c>
    </row>
    <row r="181" spans="2:65" s="6" customFormat="1" ht="15.75" customHeight="1">
      <c r="B181" s="23"/>
      <c r="C181" s="143" t="s">
        <v>465</v>
      </c>
      <c r="D181" s="143" t="s">
        <v>121</v>
      </c>
      <c r="E181" s="141" t="s">
        <v>466</v>
      </c>
      <c r="F181" s="142" t="s">
        <v>467</v>
      </c>
      <c r="G181" s="143" t="s">
        <v>208</v>
      </c>
      <c r="H181" s="144">
        <v>0.31</v>
      </c>
      <c r="I181" s="145"/>
      <c r="J181" s="146">
        <f>ROUND($I$181*$H$181,2)</f>
        <v>0</v>
      </c>
      <c r="K181" s="142" t="s">
        <v>125</v>
      </c>
      <c r="L181" s="43"/>
      <c r="M181" s="147"/>
      <c r="N181" s="148" t="s">
        <v>44</v>
      </c>
      <c r="O181" s="24"/>
      <c r="P181" s="24"/>
      <c r="Q181" s="149">
        <v>0</v>
      </c>
      <c r="R181" s="149">
        <f>$Q$181*$H$181</f>
        <v>0</v>
      </c>
      <c r="S181" s="149">
        <v>0</v>
      </c>
      <c r="T181" s="150">
        <f>$S$181*$H$181</f>
        <v>0</v>
      </c>
      <c r="AR181" s="83" t="s">
        <v>180</v>
      </c>
      <c r="AT181" s="83" t="s">
        <v>121</v>
      </c>
      <c r="AU181" s="83" t="s">
        <v>79</v>
      </c>
      <c r="AY181" s="83" t="s">
        <v>118</v>
      </c>
      <c r="BE181" s="151">
        <f>IF($N$181="základní",$J$181,0)</f>
        <v>0</v>
      </c>
      <c r="BF181" s="151">
        <f>IF($N$181="snížená",$J$181,0)</f>
        <v>0</v>
      </c>
      <c r="BG181" s="151">
        <f>IF($N$181="zákl. přenesená",$J$181,0)</f>
        <v>0</v>
      </c>
      <c r="BH181" s="151">
        <f>IF($N$181="sníž. přenesená",$J$181,0)</f>
        <v>0</v>
      </c>
      <c r="BI181" s="151">
        <f>IF($N$181="nulová",$J$181,0)</f>
        <v>0</v>
      </c>
      <c r="BJ181" s="83" t="s">
        <v>20</v>
      </c>
      <c r="BK181" s="151">
        <f>ROUND($I$181*$H$181,2)</f>
        <v>0</v>
      </c>
      <c r="BL181" s="83" t="s">
        <v>180</v>
      </c>
      <c r="BM181" s="83" t="s">
        <v>468</v>
      </c>
    </row>
    <row r="182" spans="2:65" s="6" customFormat="1" ht="15.75" customHeight="1">
      <c r="B182" s="23"/>
      <c r="C182" s="143" t="s">
        <v>469</v>
      </c>
      <c r="D182" s="143" t="s">
        <v>121</v>
      </c>
      <c r="E182" s="141" t="s">
        <v>470</v>
      </c>
      <c r="F182" s="142" t="s">
        <v>471</v>
      </c>
      <c r="G182" s="143" t="s">
        <v>208</v>
      </c>
      <c r="H182" s="144">
        <v>0.31</v>
      </c>
      <c r="I182" s="145"/>
      <c r="J182" s="146">
        <f>ROUND($I$182*$H$182,2)</f>
        <v>0</v>
      </c>
      <c r="K182" s="142" t="s">
        <v>125</v>
      </c>
      <c r="L182" s="43"/>
      <c r="M182" s="147"/>
      <c r="N182" s="148" t="s">
        <v>44</v>
      </c>
      <c r="O182" s="24"/>
      <c r="P182" s="24"/>
      <c r="Q182" s="149">
        <v>0</v>
      </c>
      <c r="R182" s="149">
        <f>$Q$182*$H$182</f>
        <v>0</v>
      </c>
      <c r="S182" s="149">
        <v>0</v>
      </c>
      <c r="T182" s="150">
        <f>$S$182*$H$182</f>
        <v>0</v>
      </c>
      <c r="AR182" s="83" t="s">
        <v>180</v>
      </c>
      <c r="AT182" s="83" t="s">
        <v>121</v>
      </c>
      <c r="AU182" s="83" t="s">
        <v>79</v>
      </c>
      <c r="AY182" s="83" t="s">
        <v>118</v>
      </c>
      <c r="BE182" s="151">
        <f>IF($N$182="základní",$J$182,0)</f>
        <v>0</v>
      </c>
      <c r="BF182" s="151">
        <f>IF($N$182="snížená",$J$182,0)</f>
        <v>0</v>
      </c>
      <c r="BG182" s="151">
        <f>IF($N$182="zákl. přenesená",$J$182,0)</f>
        <v>0</v>
      </c>
      <c r="BH182" s="151">
        <f>IF($N$182="sníž. přenesená",$J$182,0)</f>
        <v>0</v>
      </c>
      <c r="BI182" s="151">
        <f>IF($N$182="nulová",$J$182,0)</f>
        <v>0</v>
      </c>
      <c r="BJ182" s="83" t="s">
        <v>20</v>
      </c>
      <c r="BK182" s="151">
        <f>ROUND($I$182*$H$182,2)</f>
        <v>0</v>
      </c>
      <c r="BL182" s="83" t="s">
        <v>180</v>
      </c>
      <c r="BM182" s="83" t="s">
        <v>472</v>
      </c>
    </row>
    <row r="183" spans="2:63" s="127" customFormat="1" ht="37.5" customHeight="1">
      <c r="B183" s="128"/>
      <c r="C183" s="129"/>
      <c r="D183" s="129" t="s">
        <v>72</v>
      </c>
      <c r="E183" s="130" t="s">
        <v>473</v>
      </c>
      <c r="F183" s="130" t="s">
        <v>474</v>
      </c>
      <c r="G183" s="129"/>
      <c r="H183" s="129"/>
      <c r="J183" s="131">
        <f>$BK$183</f>
        <v>0</v>
      </c>
      <c r="K183" s="129"/>
      <c r="L183" s="132"/>
      <c r="M183" s="133"/>
      <c r="N183" s="129"/>
      <c r="O183" s="129"/>
      <c r="P183" s="134">
        <f>$P$184+$P$186</f>
        <v>0</v>
      </c>
      <c r="Q183" s="129"/>
      <c r="R183" s="134">
        <f>$R$184+$R$186</f>
        <v>0</v>
      </c>
      <c r="S183" s="129"/>
      <c r="T183" s="135">
        <f>$T$184+$T$186</f>
        <v>0</v>
      </c>
      <c r="AR183" s="136" t="s">
        <v>135</v>
      </c>
      <c r="AT183" s="136" t="s">
        <v>72</v>
      </c>
      <c r="AU183" s="136" t="s">
        <v>73</v>
      </c>
      <c r="AY183" s="136" t="s">
        <v>118</v>
      </c>
      <c r="BK183" s="137">
        <f>$BK$184+$BK$186</f>
        <v>0</v>
      </c>
    </row>
    <row r="184" spans="2:63" s="127" customFormat="1" ht="21" customHeight="1">
      <c r="B184" s="128"/>
      <c r="C184" s="129"/>
      <c r="D184" s="129" t="s">
        <v>72</v>
      </c>
      <c r="E184" s="138" t="s">
        <v>475</v>
      </c>
      <c r="F184" s="138" t="s">
        <v>476</v>
      </c>
      <c r="G184" s="129"/>
      <c r="H184" s="129"/>
      <c r="J184" s="139">
        <f>$BK$184</f>
        <v>0</v>
      </c>
      <c r="K184" s="129"/>
      <c r="L184" s="132"/>
      <c r="M184" s="133"/>
      <c r="N184" s="129"/>
      <c r="O184" s="129"/>
      <c r="P184" s="134">
        <f>$P$185</f>
        <v>0</v>
      </c>
      <c r="Q184" s="129"/>
      <c r="R184" s="134">
        <f>$R$185</f>
        <v>0</v>
      </c>
      <c r="S184" s="129"/>
      <c r="T184" s="135">
        <f>$T$185</f>
        <v>0</v>
      </c>
      <c r="AR184" s="136" t="s">
        <v>135</v>
      </c>
      <c r="AT184" s="136" t="s">
        <v>72</v>
      </c>
      <c r="AU184" s="136" t="s">
        <v>20</v>
      </c>
      <c r="AY184" s="136" t="s">
        <v>118</v>
      </c>
      <c r="BK184" s="137">
        <f>$BK$185</f>
        <v>0</v>
      </c>
    </row>
    <row r="185" spans="2:65" s="6" customFormat="1" ht="15.75" customHeight="1">
      <c r="B185" s="23"/>
      <c r="C185" s="143" t="s">
        <v>477</v>
      </c>
      <c r="D185" s="143" t="s">
        <v>121</v>
      </c>
      <c r="E185" s="141" t="s">
        <v>478</v>
      </c>
      <c r="F185" s="142" t="s">
        <v>479</v>
      </c>
      <c r="G185" s="143" t="s">
        <v>480</v>
      </c>
      <c r="H185" s="144">
        <v>1</v>
      </c>
      <c r="I185" s="145"/>
      <c r="J185" s="146">
        <f>ROUND($I$185*$H$185,2)</f>
        <v>0</v>
      </c>
      <c r="K185" s="142" t="s">
        <v>125</v>
      </c>
      <c r="L185" s="43"/>
      <c r="M185" s="147"/>
      <c r="N185" s="148" t="s">
        <v>44</v>
      </c>
      <c r="O185" s="24"/>
      <c r="P185" s="24"/>
      <c r="Q185" s="149">
        <v>0</v>
      </c>
      <c r="R185" s="149">
        <f>$Q$185*$H$185</f>
        <v>0</v>
      </c>
      <c r="S185" s="149">
        <v>0</v>
      </c>
      <c r="T185" s="150">
        <f>$S$185*$H$185</f>
        <v>0</v>
      </c>
      <c r="AR185" s="83" t="s">
        <v>481</v>
      </c>
      <c r="AT185" s="83" t="s">
        <v>121</v>
      </c>
      <c r="AU185" s="83" t="s">
        <v>79</v>
      </c>
      <c r="AY185" s="83" t="s">
        <v>118</v>
      </c>
      <c r="BE185" s="151">
        <f>IF($N$185="základní",$J$185,0)</f>
        <v>0</v>
      </c>
      <c r="BF185" s="151">
        <f>IF($N$185="snížená",$J$185,0)</f>
        <v>0</v>
      </c>
      <c r="BG185" s="151">
        <f>IF($N$185="zákl. přenesená",$J$185,0)</f>
        <v>0</v>
      </c>
      <c r="BH185" s="151">
        <f>IF($N$185="sníž. přenesená",$J$185,0)</f>
        <v>0</v>
      </c>
      <c r="BI185" s="151">
        <f>IF($N$185="nulová",$J$185,0)</f>
        <v>0</v>
      </c>
      <c r="BJ185" s="83" t="s">
        <v>20</v>
      </c>
      <c r="BK185" s="151">
        <f>ROUND($I$185*$H$185,2)</f>
        <v>0</v>
      </c>
      <c r="BL185" s="83" t="s">
        <v>481</v>
      </c>
      <c r="BM185" s="83" t="s">
        <v>482</v>
      </c>
    </row>
    <row r="186" spans="2:63" s="127" customFormat="1" ht="30.75" customHeight="1">
      <c r="B186" s="128"/>
      <c r="C186" s="129"/>
      <c r="D186" s="129" t="s">
        <v>72</v>
      </c>
      <c r="E186" s="138" t="s">
        <v>483</v>
      </c>
      <c r="F186" s="138" t="s">
        <v>484</v>
      </c>
      <c r="G186" s="129"/>
      <c r="H186" s="129"/>
      <c r="J186" s="139">
        <f>$BK$186</f>
        <v>0</v>
      </c>
      <c r="K186" s="129"/>
      <c r="L186" s="132"/>
      <c r="M186" s="133"/>
      <c r="N186" s="129"/>
      <c r="O186" s="129"/>
      <c r="P186" s="134">
        <f>SUM($P$187:$P$188)</f>
        <v>0</v>
      </c>
      <c r="Q186" s="129"/>
      <c r="R186" s="134">
        <f>SUM($R$187:$R$188)</f>
        <v>0</v>
      </c>
      <c r="S186" s="129"/>
      <c r="T186" s="135">
        <f>SUM($T$187:$T$188)</f>
        <v>0</v>
      </c>
      <c r="AR186" s="136" t="s">
        <v>135</v>
      </c>
      <c r="AT186" s="136" t="s">
        <v>72</v>
      </c>
      <c r="AU186" s="136" t="s">
        <v>20</v>
      </c>
      <c r="AY186" s="136" t="s">
        <v>118</v>
      </c>
      <c r="BK186" s="137">
        <f>SUM($BK$187:$BK$188)</f>
        <v>0</v>
      </c>
    </row>
    <row r="187" spans="2:65" s="6" customFormat="1" ht="15.75" customHeight="1">
      <c r="B187" s="23"/>
      <c r="C187" s="143" t="s">
        <v>485</v>
      </c>
      <c r="D187" s="143" t="s">
        <v>121</v>
      </c>
      <c r="E187" s="141" t="s">
        <v>486</v>
      </c>
      <c r="F187" s="142" t="s">
        <v>487</v>
      </c>
      <c r="G187" s="143" t="s">
        <v>488</v>
      </c>
      <c r="H187" s="144">
        <v>1</v>
      </c>
      <c r="I187" s="145"/>
      <c r="J187" s="146">
        <f>ROUND($I$187*$H$187,2)</f>
        <v>0</v>
      </c>
      <c r="K187" s="142"/>
      <c r="L187" s="43"/>
      <c r="M187" s="147"/>
      <c r="N187" s="148" t="s">
        <v>44</v>
      </c>
      <c r="O187" s="24"/>
      <c r="P187" s="24"/>
      <c r="Q187" s="149">
        <v>0</v>
      </c>
      <c r="R187" s="149">
        <f>$Q$187*$H$187</f>
        <v>0</v>
      </c>
      <c r="S187" s="149">
        <v>0</v>
      </c>
      <c r="T187" s="150">
        <f>$S$187*$H$187</f>
        <v>0</v>
      </c>
      <c r="AR187" s="83" t="s">
        <v>481</v>
      </c>
      <c r="AT187" s="83" t="s">
        <v>121</v>
      </c>
      <c r="AU187" s="83" t="s">
        <v>79</v>
      </c>
      <c r="AY187" s="83" t="s">
        <v>118</v>
      </c>
      <c r="BE187" s="151">
        <f>IF($N$187="základní",$J$187,0)</f>
        <v>0</v>
      </c>
      <c r="BF187" s="151">
        <f>IF($N$187="snížená",$J$187,0)</f>
        <v>0</v>
      </c>
      <c r="BG187" s="151">
        <f>IF($N$187="zákl. přenesená",$J$187,0)</f>
        <v>0</v>
      </c>
      <c r="BH187" s="151">
        <f>IF($N$187="sníž. přenesená",$J$187,0)</f>
        <v>0</v>
      </c>
      <c r="BI187" s="151">
        <f>IF($N$187="nulová",$J$187,0)</f>
        <v>0</v>
      </c>
      <c r="BJ187" s="83" t="s">
        <v>20</v>
      </c>
      <c r="BK187" s="151">
        <f>ROUND($I$187*$H$187,2)</f>
        <v>0</v>
      </c>
      <c r="BL187" s="83" t="s">
        <v>481</v>
      </c>
      <c r="BM187" s="83" t="s">
        <v>489</v>
      </c>
    </row>
    <row r="188" spans="2:65" s="6" customFormat="1" ht="15.75" customHeight="1">
      <c r="B188" s="23"/>
      <c r="C188" s="143" t="s">
        <v>490</v>
      </c>
      <c r="D188" s="143" t="s">
        <v>121</v>
      </c>
      <c r="E188" s="141" t="s">
        <v>491</v>
      </c>
      <c r="F188" s="142" t="s">
        <v>492</v>
      </c>
      <c r="G188" s="143" t="s">
        <v>488</v>
      </c>
      <c r="H188" s="144">
        <v>1</v>
      </c>
      <c r="I188" s="145"/>
      <c r="J188" s="146">
        <f>ROUND($I$188*$H$188,2)</f>
        <v>0</v>
      </c>
      <c r="K188" s="142"/>
      <c r="L188" s="43"/>
      <c r="M188" s="147"/>
      <c r="N188" s="171" t="s">
        <v>44</v>
      </c>
      <c r="O188" s="172"/>
      <c r="P188" s="172"/>
      <c r="Q188" s="173">
        <v>0</v>
      </c>
      <c r="R188" s="173">
        <f>$Q$188*$H$188</f>
        <v>0</v>
      </c>
      <c r="S188" s="173">
        <v>0</v>
      </c>
      <c r="T188" s="174">
        <f>$S$188*$H$188</f>
        <v>0</v>
      </c>
      <c r="AR188" s="83" t="s">
        <v>481</v>
      </c>
      <c r="AT188" s="83" t="s">
        <v>121</v>
      </c>
      <c r="AU188" s="83" t="s">
        <v>79</v>
      </c>
      <c r="AY188" s="83" t="s">
        <v>118</v>
      </c>
      <c r="BE188" s="151">
        <f>IF($N$188="základní",$J$188,0)</f>
        <v>0</v>
      </c>
      <c r="BF188" s="151">
        <f>IF($N$188="snížená",$J$188,0)</f>
        <v>0</v>
      </c>
      <c r="BG188" s="151">
        <f>IF($N$188="zákl. přenesená",$J$188,0)</f>
        <v>0</v>
      </c>
      <c r="BH188" s="151">
        <f>IF($N$188="sníž. přenesená",$J$188,0)</f>
        <v>0</v>
      </c>
      <c r="BI188" s="151">
        <f>IF($N$188="nulová",$J$188,0)</f>
        <v>0</v>
      </c>
      <c r="BJ188" s="83" t="s">
        <v>20</v>
      </c>
      <c r="BK188" s="151">
        <f>ROUND($I$188*$H$188,2)</f>
        <v>0</v>
      </c>
      <c r="BL188" s="83" t="s">
        <v>481</v>
      </c>
      <c r="BM188" s="83" t="s">
        <v>493</v>
      </c>
    </row>
    <row r="189" spans="2:12" s="6" customFormat="1" ht="7.5" customHeight="1">
      <c r="B189" s="38"/>
      <c r="C189" s="39"/>
      <c r="D189" s="39"/>
      <c r="E189" s="39"/>
      <c r="F189" s="39"/>
      <c r="G189" s="39"/>
      <c r="H189" s="39"/>
      <c r="I189" s="95"/>
      <c r="J189" s="39"/>
      <c r="K189" s="39"/>
      <c r="L189" s="43"/>
    </row>
    <row r="190" s="2" customFormat="1" ht="14.25" customHeight="1"/>
  </sheetData>
  <sheetProtection password="CC35" sheet="1" objects="1" scenarios="1" formatColumns="0" formatRows="0" sort="0" autoFilter="0"/>
  <autoFilter ref="C84:K84"/>
  <mergeCells count="6">
    <mergeCell ref="E7:H7"/>
    <mergeCell ref="E22:H22"/>
    <mergeCell ref="E43:H43"/>
    <mergeCell ref="E77:H77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2:11" s="229" customFormat="1" ht="45" customHeight="1">
      <c r="B3" s="226"/>
      <c r="C3" s="227" t="s">
        <v>501</v>
      </c>
      <c r="D3" s="227"/>
      <c r="E3" s="227"/>
      <c r="F3" s="227"/>
      <c r="G3" s="227"/>
      <c r="H3" s="227"/>
      <c r="I3" s="227"/>
      <c r="J3" s="227"/>
      <c r="K3" s="228"/>
    </row>
    <row r="4" spans="2:11" ht="25.5" customHeight="1">
      <c r="B4" s="230"/>
      <c r="C4" s="231" t="s">
        <v>502</v>
      </c>
      <c r="D4" s="231"/>
      <c r="E4" s="231"/>
      <c r="F4" s="231"/>
      <c r="G4" s="231"/>
      <c r="H4" s="231"/>
      <c r="I4" s="231"/>
      <c r="J4" s="231"/>
      <c r="K4" s="232"/>
    </row>
    <row r="5" spans="2:11" ht="5.25" customHeight="1">
      <c r="B5" s="230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0"/>
      <c r="C6" s="234" t="s">
        <v>503</v>
      </c>
      <c r="D6" s="234"/>
      <c r="E6" s="234"/>
      <c r="F6" s="234"/>
      <c r="G6" s="234"/>
      <c r="H6" s="234"/>
      <c r="I6" s="234"/>
      <c r="J6" s="234"/>
      <c r="K6" s="232"/>
    </row>
    <row r="7" spans="2:11" ht="15" customHeight="1">
      <c r="B7" s="235"/>
      <c r="C7" s="234" t="s">
        <v>504</v>
      </c>
      <c r="D7" s="234"/>
      <c r="E7" s="234"/>
      <c r="F7" s="234"/>
      <c r="G7" s="234"/>
      <c r="H7" s="234"/>
      <c r="I7" s="234"/>
      <c r="J7" s="234"/>
      <c r="K7" s="232"/>
    </row>
    <row r="8" spans="2:11" ht="12.75" customHeight="1">
      <c r="B8" s="235"/>
      <c r="C8" s="236"/>
      <c r="D8" s="236"/>
      <c r="E8" s="236"/>
      <c r="F8" s="236"/>
      <c r="G8" s="236"/>
      <c r="H8" s="236"/>
      <c r="I8" s="236"/>
      <c r="J8" s="236"/>
      <c r="K8" s="232"/>
    </row>
    <row r="9" spans="2:11" ht="15" customHeight="1">
      <c r="B9" s="235"/>
      <c r="C9" s="234" t="s">
        <v>505</v>
      </c>
      <c r="D9" s="234"/>
      <c r="E9" s="234"/>
      <c r="F9" s="234"/>
      <c r="G9" s="234"/>
      <c r="H9" s="234"/>
      <c r="I9" s="234"/>
      <c r="J9" s="234"/>
      <c r="K9" s="232"/>
    </row>
    <row r="10" spans="2:11" ht="15" customHeight="1">
      <c r="B10" s="235"/>
      <c r="C10" s="236"/>
      <c r="D10" s="234" t="s">
        <v>506</v>
      </c>
      <c r="E10" s="234"/>
      <c r="F10" s="234"/>
      <c r="G10" s="234"/>
      <c r="H10" s="234"/>
      <c r="I10" s="234"/>
      <c r="J10" s="234"/>
      <c r="K10" s="232"/>
    </row>
    <row r="11" spans="2:11" ht="15" customHeight="1">
      <c r="B11" s="235"/>
      <c r="C11" s="237"/>
      <c r="D11" s="234" t="s">
        <v>507</v>
      </c>
      <c r="E11" s="234"/>
      <c r="F11" s="234"/>
      <c r="G11" s="234"/>
      <c r="H11" s="234"/>
      <c r="I11" s="234"/>
      <c r="J11" s="234"/>
      <c r="K11" s="232"/>
    </row>
    <row r="12" spans="2:11" ht="12.75" customHeight="1">
      <c r="B12" s="235"/>
      <c r="C12" s="237"/>
      <c r="D12" s="237"/>
      <c r="E12" s="237"/>
      <c r="F12" s="237"/>
      <c r="G12" s="237"/>
      <c r="H12" s="237"/>
      <c r="I12" s="237"/>
      <c r="J12" s="237"/>
      <c r="K12" s="232"/>
    </row>
    <row r="13" spans="2:11" ht="15" customHeight="1">
      <c r="B13" s="235"/>
      <c r="C13" s="237"/>
      <c r="D13" s="234" t="s">
        <v>508</v>
      </c>
      <c r="E13" s="234"/>
      <c r="F13" s="234"/>
      <c r="G13" s="234"/>
      <c r="H13" s="234"/>
      <c r="I13" s="234"/>
      <c r="J13" s="234"/>
      <c r="K13" s="232"/>
    </row>
    <row r="14" spans="2:11" ht="15" customHeight="1">
      <c r="B14" s="235"/>
      <c r="C14" s="237"/>
      <c r="D14" s="234" t="s">
        <v>509</v>
      </c>
      <c r="E14" s="234"/>
      <c r="F14" s="234"/>
      <c r="G14" s="234"/>
      <c r="H14" s="234"/>
      <c r="I14" s="234"/>
      <c r="J14" s="234"/>
      <c r="K14" s="232"/>
    </row>
    <row r="15" spans="2:11" ht="15" customHeight="1">
      <c r="B15" s="235"/>
      <c r="C15" s="237"/>
      <c r="D15" s="234" t="s">
        <v>510</v>
      </c>
      <c r="E15" s="234"/>
      <c r="F15" s="234"/>
      <c r="G15" s="234"/>
      <c r="H15" s="234"/>
      <c r="I15" s="234"/>
      <c r="J15" s="234"/>
      <c r="K15" s="232"/>
    </row>
    <row r="16" spans="2:11" ht="15" customHeight="1">
      <c r="B16" s="235"/>
      <c r="C16" s="237"/>
      <c r="D16" s="237"/>
      <c r="E16" s="238" t="s">
        <v>76</v>
      </c>
      <c r="F16" s="234" t="s">
        <v>511</v>
      </c>
      <c r="G16" s="234"/>
      <c r="H16" s="234"/>
      <c r="I16" s="234"/>
      <c r="J16" s="234"/>
      <c r="K16" s="232"/>
    </row>
    <row r="17" spans="2:11" ht="15" customHeight="1">
      <c r="B17" s="235"/>
      <c r="C17" s="237"/>
      <c r="D17" s="237"/>
      <c r="E17" s="238" t="s">
        <v>512</v>
      </c>
      <c r="F17" s="234" t="s">
        <v>513</v>
      </c>
      <c r="G17" s="234"/>
      <c r="H17" s="234"/>
      <c r="I17" s="234"/>
      <c r="J17" s="234"/>
      <c r="K17" s="232"/>
    </row>
    <row r="18" spans="2:11" ht="15" customHeight="1">
      <c r="B18" s="235"/>
      <c r="C18" s="237"/>
      <c r="D18" s="237"/>
      <c r="E18" s="238" t="s">
        <v>514</v>
      </c>
      <c r="F18" s="234" t="s">
        <v>515</v>
      </c>
      <c r="G18" s="234"/>
      <c r="H18" s="234"/>
      <c r="I18" s="234"/>
      <c r="J18" s="234"/>
      <c r="K18" s="232"/>
    </row>
    <row r="19" spans="2:11" ht="15" customHeight="1">
      <c r="B19" s="235"/>
      <c r="C19" s="237"/>
      <c r="D19" s="237"/>
      <c r="E19" s="238" t="s">
        <v>516</v>
      </c>
      <c r="F19" s="234" t="s">
        <v>517</v>
      </c>
      <c r="G19" s="234"/>
      <c r="H19" s="234"/>
      <c r="I19" s="234"/>
      <c r="J19" s="234"/>
      <c r="K19" s="232"/>
    </row>
    <row r="20" spans="2:11" ht="15" customHeight="1">
      <c r="B20" s="235"/>
      <c r="C20" s="237"/>
      <c r="D20" s="237"/>
      <c r="E20" s="238" t="s">
        <v>518</v>
      </c>
      <c r="F20" s="234" t="s">
        <v>519</v>
      </c>
      <c r="G20" s="234"/>
      <c r="H20" s="234"/>
      <c r="I20" s="234"/>
      <c r="J20" s="234"/>
      <c r="K20" s="232"/>
    </row>
    <row r="21" spans="2:11" ht="15" customHeight="1">
      <c r="B21" s="235"/>
      <c r="C21" s="237"/>
      <c r="D21" s="237"/>
      <c r="E21" s="238" t="s">
        <v>520</v>
      </c>
      <c r="F21" s="234" t="s">
        <v>521</v>
      </c>
      <c r="G21" s="234"/>
      <c r="H21" s="234"/>
      <c r="I21" s="234"/>
      <c r="J21" s="234"/>
      <c r="K21" s="232"/>
    </row>
    <row r="22" spans="2:11" ht="12.75" customHeight="1">
      <c r="B22" s="235"/>
      <c r="C22" s="237"/>
      <c r="D22" s="237"/>
      <c r="E22" s="237"/>
      <c r="F22" s="237"/>
      <c r="G22" s="237"/>
      <c r="H22" s="237"/>
      <c r="I22" s="237"/>
      <c r="J22" s="237"/>
      <c r="K22" s="232"/>
    </row>
    <row r="23" spans="2:11" ht="15" customHeight="1">
      <c r="B23" s="235"/>
      <c r="C23" s="234" t="s">
        <v>522</v>
      </c>
      <c r="D23" s="234"/>
      <c r="E23" s="234"/>
      <c r="F23" s="234"/>
      <c r="G23" s="234"/>
      <c r="H23" s="234"/>
      <c r="I23" s="234"/>
      <c r="J23" s="234"/>
      <c r="K23" s="232"/>
    </row>
    <row r="24" spans="2:11" ht="15" customHeight="1">
      <c r="B24" s="235"/>
      <c r="C24" s="234" t="s">
        <v>523</v>
      </c>
      <c r="D24" s="234"/>
      <c r="E24" s="234"/>
      <c r="F24" s="234"/>
      <c r="G24" s="234"/>
      <c r="H24" s="234"/>
      <c r="I24" s="234"/>
      <c r="J24" s="234"/>
      <c r="K24" s="232"/>
    </row>
    <row r="25" spans="2:11" ht="15" customHeight="1">
      <c r="B25" s="235"/>
      <c r="C25" s="236"/>
      <c r="D25" s="234" t="s">
        <v>524</v>
      </c>
      <c r="E25" s="234"/>
      <c r="F25" s="234"/>
      <c r="G25" s="234"/>
      <c r="H25" s="234"/>
      <c r="I25" s="234"/>
      <c r="J25" s="234"/>
      <c r="K25" s="232"/>
    </row>
    <row r="26" spans="2:11" ht="15" customHeight="1">
      <c r="B26" s="235"/>
      <c r="C26" s="237"/>
      <c r="D26" s="234" t="s">
        <v>525</v>
      </c>
      <c r="E26" s="234"/>
      <c r="F26" s="234"/>
      <c r="G26" s="234"/>
      <c r="H26" s="234"/>
      <c r="I26" s="234"/>
      <c r="J26" s="234"/>
      <c r="K26" s="232"/>
    </row>
    <row r="27" spans="2:11" ht="12.75" customHeight="1">
      <c r="B27" s="235"/>
      <c r="C27" s="237"/>
      <c r="D27" s="237"/>
      <c r="E27" s="237"/>
      <c r="F27" s="237"/>
      <c r="G27" s="237"/>
      <c r="H27" s="237"/>
      <c r="I27" s="237"/>
      <c r="J27" s="237"/>
      <c r="K27" s="232"/>
    </row>
    <row r="28" spans="2:11" ht="15" customHeight="1">
      <c r="B28" s="235"/>
      <c r="C28" s="237"/>
      <c r="D28" s="234" t="s">
        <v>526</v>
      </c>
      <c r="E28" s="234"/>
      <c r="F28" s="234"/>
      <c r="G28" s="234"/>
      <c r="H28" s="234"/>
      <c r="I28" s="234"/>
      <c r="J28" s="234"/>
      <c r="K28" s="232"/>
    </row>
    <row r="29" spans="2:11" ht="15" customHeight="1">
      <c r="B29" s="235"/>
      <c r="C29" s="237"/>
      <c r="D29" s="234" t="s">
        <v>527</v>
      </c>
      <c r="E29" s="234"/>
      <c r="F29" s="234"/>
      <c r="G29" s="234"/>
      <c r="H29" s="234"/>
      <c r="I29" s="234"/>
      <c r="J29" s="234"/>
      <c r="K29" s="232"/>
    </row>
    <row r="30" spans="2:11" ht="12.75" customHeight="1">
      <c r="B30" s="235"/>
      <c r="C30" s="237"/>
      <c r="D30" s="237"/>
      <c r="E30" s="237"/>
      <c r="F30" s="237"/>
      <c r="G30" s="237"/>
      <c r="H30" s="237"/>
      <c r="I30" s="237"/>
      <c r="J30" s="237"/>
      <c r="K30" s="232"/>
    </row>
    <row r="31" spans="2:11" ht="15" customHeight="1">
      <c r="B31" s="235"/>
      <c r="C31" s="237"/>
      <c r="D31" s="234" t="s">
        <v>528</v>
      </c>
      <c r="E31" s="234"/>
      <c r="F31" s="234"/>
      <c r="G31" s="234"/>
      <c r="H31" s="234"/>
      <c r="I31" s="234"/>
      <c r="J31" s="234"/>
      <c r="K31" s="232"/>
    </row>
    <row r="32" spans="2:11" ht="15" customHeight="1">
      <c r="B32" s="235"/>
      <c r="C32" s="237"/>
      <c r="D32" s="234" t="s">
        <v>529</v>
      </c>
      <c r="E32" s="234"/>
      <c r="F32" s="234"/>
      <c r="G32" s="234"/>
      <c r="H32" s="234"/>
      <c r="I32" s="234"/>
      <c r="J32" s="234"/>
      <c r="K32" s="232"/>
    </row>
    <row r="33" spans="2:11" ht="15" customHeight="1">
      <c r="B33" s="235"/>
      <c r="C33" s="237"/>
      <c r="D33" s="234" t="s">
        <v>530</v>
      </c>
      <c r="E33" s="234"/>
      <c r="F33" s="234"/>
      <c r="G33" s="234"/>
      <c r="H33" s="234"/>
      <c r="I33" s="234"/>
      <c r="J33" s="234"/>
      <c r="K33" s="232"/>
    </row>
    <row r="34" spans="2:11" ht="15" customHeight="1">
      <c r="B34" s="235"/>
      <c r="C34" s="237"/>
      <c r="D34" s="236"/>
      <c r="E34" s="239" t="s">
        <v>102</v>
      </c>
      <c r="F34" s="236"/>
      <c r="G34" s="234" t="s">
        <v>531</v>
      </c>
      <c r="H34" s="234"/>
      <c r="I34" s="234"/>
      <c r="J34" s="234"/>
      <c r="K34" s="232"/>
    </row>
    <row r="35" spans="2:11" ht="30.75" customHeight="1">
      <c r="B35" s="235"/>
      <c r="C35" s="237"/>
      <c r="D35" s="236"/>
      <c r="E35" s="239" t="s">
        <v>532</v>
      </c>
      <c r="F35" s="236"/>
      <c r="G35" s="234" t="s">
        <v>533</v>
      </c>
      <c r="H35" s="234"/>
      <c r="I35" s="234"/>
      <c r="J35" s="234"/>
      <c r="K35" s="232"/>
    </row>
    <row r="36" spans="2:11" ht="15" customHeight="1">
      <c r="B36" s="235"/>
      <c r="C36" s="237"/>
      <c r="D36" s="236"/>
      <c r="E36" s="239" t="s">
        <v>54</v>
      </c>
      <c r="F36" s="236"/>
      <c r="G36" s="234" t="s">
        <v>534</v>
      </c>
      <c r="H36" s="234"/>
      <c r="I36" s="234"/>
      <c r="J36" s="234"/>
      <c r="K36" s="232"/>
    </row>
    <row r="37" spans="2:11" ht="15" customHeight="1">
      <c r="B37" s="235"/>
      <c r="C37" s="237"/>
      <c r="D37" s="236"/>
      <c r="E37" s="239" t="s">
        <v>103</v>
      </c>
      <c r="F37" s="236"/>
      <c r="G37" s="234" t="s">
        <v>535</v>
      </c>
      <c r="H37" s="234"/>
      <c r="I37" s="234"/>
      <c r="J37" s="234"/>
      <c r="K37" s="232"/>
    </row>
    <row r="38" spans="2:11" ht="15" customHeight="1">
      <c r="B38" s="235"/>
      <c r="C38" s="237"/>
      <c r="D38" s="236"/>
      <c r="E38" s="239" t="s">
        <v>104</v>
      </c>
      <c r="F38" s="236"/>
      <c r="G38" s="234" t="s">
        <v>536</v>
      </c>
      <c r="H38" s="234"/>
      <c r="I38" s="234"/>
      <c r="J38" s="234"/>
      <c r="K38" s="232"/>
    </row>
    <row r="39" spans="2:11" ht="15" customHeight="1">
      <c r="B39" s="235"/>
      <c r="C39" s="237"/>
      <c r="D39" s="236"/>
      <c r="E39" s="239" t="s">
        <v>105</v>
      </c>
      <c r="F39" s="236"/>
      <c r="G39" s="234" t="s">
        <v>537</v>
      </c>
      <c r="H39" s="234"/>
      <c r="I39" s="234"/>
      <c r="J39" s="234"/>
      <c r="K39" s="232"/>
    </row>
    <row r="40" spans="2:11" ht="15" customHeight="1">
      <c r="B40" s="235"/>
      <c r="C40" s="237"/>
      <c r="D40" s="236"/>
      <c r="E40" s="239" t="s">
        <v>538</v>
      </c>
      <c r="F40" s="236"/>
      <c r="G40" s="234" t="s">
        <v>539</v>
      </c>
      <c r="H40" s="234"/>
      <c r="I40" s="234"/>
      <c r="J40" s="234"/>
      <c r="K40" s="232"/>
    </row>
    <row r="41" spans="2:11" ht="15" customHeight="1">
      <c r="B41" s="235"/>
      <c r="C41" s="237"/>
      <c r="D41" s="236"/>
      <c r="E41" s="239"/>
      <c r="F41" s="236"/>
      <c r="G41" s="234" t="s">
        <v>540</v>
      </c>
      <c r="H41" s="234"/>
      <c r="I41" s="234"/>
      <c r="J41" s="234"/>
      <c r="K41" s="232"/>
    </row>
    <row r="42" spans="2:11" ht="15" customHeight="1">
      <c r="B42" s="235"/>
      <c r="C42" s="237"/>
      <c r="D42" s="236"/>
      <c r="E42" s="239" t="s">
        <v>541</v>
      </c>
      <c r="F42" s="236"/>
      <c r="G42" s="234" t="s">
        <v>542</v>
      </c>
      <c r="H42" s="234"/>
      <c r="I42" s="234"/>
      <c r="J42" s="234"/>
      <c r="K42" s="232"/>
    </row>
    <row r="43" spans="2:11" ht="15" customHeight="1">
      <c r="B43" s="235"/>
      <c r="C43" s="237"/>
      <c r="D43" s="236"/>
      <c r="E43" s="239" t="s">
        <v>108</v>
      </c>
      <c r="F43" s="236"/>
      <c r="G43" s="234" t="s">
        <v>543</v>
      </c>
      <c r="H43" s="234"/>
      <c r="I43" s="234"/>
      <c r="J43" s="234"/>
      <c r="K43" s="232"/>
    </row>
    <row r="44" spans="2:11" ht="12.75" customHeight="1">
      <c r="B44" s="235"/>
      <c r="C44" s="237"/>
      <c r="D44" s="236"/>
      <c r="E44" s="236"/>
      <c r="F44" s="236"/>
      <c r="G44" s="236"/>
      <c r="H44" s="236"/>
      <c r="I44" s="236"/>
      <c r="J44" s="236"/>
      <c r="K44" s="232"/>
    </row>
    <row r="45" spans="2:11" ht="15" customHeight="1">
      <c r="B45" s="235"/>
      <c r="C45" s="237"/>
      <c r="D45" s="234" t="s">
        <v>544</v>
      </c>
      <c r="E45" s="234"/>
      <c r="F45" s="234"/>
      <c r="G45" s="234"/>
      <c r="H45" s="234"/>
      <c r="I45" s="234"/>
      <c r="J45" s="234"/>
      <c r="K45" s="232"/>
    </row>
    <row r="46" spans="2:11" ht="15" customHeight="1">
      <c r="B46" s="235"/>
      <c r="C46" s="237"/>
      <c r="D46" s="237"/>
      <c r="E46" s="234" t="s">
        <v>545</v>
      </c>
      <c r="F46" s="234"/>
      <c r="G46" s="234"/>
      <c r="H46" s="234"/>
      <c r="I46" s="234"/>
      <c r="J46" s="234"/>
      <c r="K46" s="232"/>
    </row>
    <row r="47" spans="2:11" ht="15" customHeight="1">
      <c r="B47" s="235"/>
      <c r="C47" s="237"/>
      <c r="D47" s="237"/>
      <c r="E47" s="234" t="s">
        <v>546</v>
      </c>
      <c r="F47" s="234"/>
      <c r="G47" s="234"/>
      <c r="H47" s="234"/>
      <c r="I47" s="234"/>
      <c r="J47" s="234"/>
      <c r="K47" s="232"/>
    </row>
    <row r="48" spans="2:11" ht="15" customHeight="1">
      <c r="B48" s="235"/>
      <c r="C48" s="237"/>
      <c r="D48" s="237"/>
      <c r="E48" s="234" t="s">
        <v>547</v>
      </c>
      <c r="F48" s="234"/>
      <c r="G48" s="234"/>
      <c r="H48" s="234"/>
      <c r="I48" s="234"/>
      <c r="J48" s="234"/>
      <c r="K48" s="232"/>
    </row>
    <row r="49" spans="2:11" ht="15" customHeight="1">
      <c r="B49" s="235"/>
      <c r="C49" s="237"/>
      <c r="D49" s="234" t="s">
        <v>548</v>
      </c>
      <c r="E49" s="234"/>
      <c r="F49" s="234"/>
      <c r="G49" s="234"/>
      <c r="H49" s="234"/>
      <c r="I49" s="234"/>
      <c r="J49" s="234"/>
      <c r="K49" s="232"/>
    </row>
    <row r="50" spans="2:11" ht="25.5" customHeight="1">
      <c r="B50" s="230"/>
      <c r="C50" s="231" t="s">
        <v>549</v>
      </c>
      <c r="D50" s="231"/>
      <c r="E50" s="231"/>
      <c r="F50" s="231"/>
      <c r="G50" s="231"/>
      <c r="H50" s="231"/>
      <c r="I50" s="231"/>
      <c r="J50" s="231"/>
      <c r="K50" s="232"/>
    </row>
    <row r="51" spans="2:11" ht="5.25" customHeight="1">
      <c r="B51" s="230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0"/>
      <c r="C52" s="234" t="s">
        <v>550</v>
      </c>
      <c r="D52" s="234"/>
      <c r="E52" s="234"/>
      <c r="F52" s="234"/>
      <c r="G52" s="234"/>
      <c r="H52" s="234"/>
      <c r="I52" s="234"/>
      <c r="J52" s="234"/>
      <c r="K52" s="232"/>
    </row>
    <row r="53" spans="2:11" ht="15" customHeight="1">
      <c r="B53" s="230"/>
      <c r="C53" s="234" t="s">
        <v>551</v>
      </c>
      <c r="D53" s="234"/>
      <c r="E53" s="234"/>
      <c r="F53" s="234"/>
      <c r="G53" s="234"/>
      <c r="H53" s="234"/>
      <c r="I53" s="234"/>
      <c r="J53" s="234"/>
      <c r="K53" s="232"/>
    </row>
    <row r="54" spans="2:11" ht="12.75" customHeight="1">
      <c r="B54" s="230"/>
      <c r="C54" s="236"/>
      <c r="D54" s="236"/>
      <c r="E54" s="236"/>
      <c r="F54" s="236"/>
      <c r="G54" s="236"/>
      <c r="H54" s="236"/>
      <c r="I54" s="236"/>
      <c r="J54" s="236"/>
      <c r="K54" s="232"/>
    </row>
    <row r="55" spans="2:11" ht="15" customHeight="1">
      <c r="B55" s="230"/>
      <c r="C55" s="234" t="s">
        <v>552</v>
      </c>
      <c r="D55" s="234"/>
      <c r="E55" s="234"/>
      <c r="F55" s="234"/>
      <c r="G55" s="234"/>
      <c r="H55" s="234"/>
      <c r="I55" s="234"/>
      <c r="J55" s="234"/>
      <c r="K55" s="232"/>
    </row>
    <row r="56" spans="2:11" ht="15" customHeight="1">
      <c r="B56" s="230"/>
      <c r="C56" s="237"/>
      <c r="D56" s="234" t="s">
        <v>553</v>
      </c>
      <c r="E56" s="234"/>
      <c r="F56" s="234"/>
      <c r="G56" s="234"/>
      <c r="H56" s="234"/>
      <c r="I56" s="234"/>
      <c r="J56" s="234"/>
      <c r="K56" s="232"/>
    </row>
    <row r="57" spans="2:11" ht="15" customHeight="1">
      <c r="B57" s="230"/>
      <c r="C57" s="237"/>
      <c r="D57" s="234" t="s">
        <v>554</v>
      </c>
      <c r="E57" s="234"/>
      <c r="F57" s="234"/>
      <c r="G57" s="234"/>
      <c r="H57" s="234"/>
      <c r="I57" s="234"/>
      <c r="J57" s="234"/>
      <c r="K57" s="232"/>
    </row>
    <row r="58" spans="2:11" ht="15" customHeight="1">
      <c r="B58" s="230"/>
      <c r="C58" s="237"/>
      <c r="D58" s="234" t="s">
        <v>555</v>
      </c>
      <c r="E58" s="234"/>
      <c r="F58" s="234"/>
      <c r="G58" s="234"/>
      <c r="H58" s="234"/>
      <c r="I58" s="234"/>
      <c r="J58" s="234"/>
      <c r="K58" s="232"/>
    </row>
    <row r="59" spans="2:11" ht="15" customHeight="1">
      <c r="B59" s="230"/>
      <c r="C59" s="237"/>
      <c r="D59" s="234" t="s">
        <v>556</v>
      </c>
      <c r="E59" s="234"/>
      <c r="F59" s="234"/>
      <c r="G59" s="234"/>
      <c r="H59" s="234"/>
      <c r="I59" s="234"/>
      <c r="J59" s="234"/>
      <c r="K59" s="232"/>
    </row>
    <row r="60" spans="2:11" ht="15" customHeight="1">
      <c r="B60" s="230"/>
      <c r="C60" s="237"/>
      <c r="D60" s="240" t="s">
        <v>557</v>
      </c>
      <c r="E60" s="240"/>
      <c r="F60" s="240"/>
      <c r="G60" s="240"/>
      <c r="H60" s="240"/>
      <c r="I60" s="240"/>
      <c r="J60" s="240"/>
      <c r="K60" s="232"/>
    </row>
    <row r="61" spans="2:11" ht="15" customHeight="1">
      <c r="B61" s="230"/>
      <c r="C61" s="237"/>
      <c r="D61" s="234" t="s">
        <v>558</v>
      </c>
      <c r="E61" s="234"/>
      <c r="F61" s="234"/>
      <c r="G61" s="234"/>
      <c r="H61" s="234"/>
      <c r="I61" s="234"/>
      <c r="J61" s="234"/>
      <c r="K61" s="232"/>
    </row>
    <row r="62" spans="2:11" ht="12.75" customHeight="1">
      <c r="B62" s="230"/>
      <c r="C62" s="237"/>
      <c r="D62" s="237"/>
      <c r="E62" s="241"/>
      <c r="F62" s="237"/>
      <c r="G62" s="237"/>
      <c r="H62" s="237"/>
      <c r="I62" s="237"/>
      <c r="J62" s="237"/>
      <c r="K62" s="232"/>
    </row>
    <row r="63" spans="2:11" ht="15" customHeight="1">
      <c r="B63" s="230"/>
      <c r="C63" s="237"/>
      <c r="D63" s="234" t="s">
        <v>559</v>
      </c>
      <c r="E63" s="234"/>
      <c r="F63" s="234"/>
      <c r="G63" s="234"/>
      <c r="H63" s="234"/>
      <c r="I63" s="234"/>
      <c r="J63" s="234"/>
      <c r="K63" s="232"/>
    </row>
    <row r="64" spans="2:11" ht="15" customHeight="1">
      <c r="B64" s="230"/>
      <c r="C64" s="237"/>
      <c r="D64" s="240" t="s">
        <v>560</v>
      </c>
      <c r="E64" s="240"/>
      <c r="F64" s="240"/>
      <c r="G64" s="240"/>
      <c r="H64" s="240"/>
      <c r="I64" s="240"/>
      <c r="J64" s="240"/>
      <c r="K64" s="232"/>
    </row>
    <row r="65" spans="2:11" ht="15" customHeight="1">
      <c r="B65" s="230"/>
      <c r="C65" s="237"/>
      <c r="D65" s="234" t="s">
        <v>561</v>
      </c>
      <c r="E65" s="234"/>
      <c r="F65" s="234"/>
      <c r="G65" s="234"/>
      <c r="H65" s="234"/>
      <c r="I65" s="234"/>
      <c r="J65" s="234"/>
      <c r="K65" s="232"/>
    </row>
    <row r="66" spans="2:11" ht="15" customHeight="1">
      <c r="B66" s="230"/>
      <c r="C66" s="237"/>
      <c r="D66" s="234" t="s">
        <v>562</v>
      </c>
      <c r="E66" s="234"/>
      <c r="F66" s="234"/>
      <c r="G66" s="234"/>
      <c r="H66" s="234"/>
      <c r="I66" s="234"/>
      <c r="J66" s="234"/>
      <c r="K66" s="232"/>
    </row>
    <row r="67" spans="2:11" ht="15" customHeight="1">
      <c r="B67" s="230"/>
      <c r="C67" s="237"/>
      <c r="D67" s="234" t="s">
        <v>563</v>
      </c>
      <c r="E67" s="234"/>
      <c r="F67" s="234"/>
      <c r="G67" s="234"/>
      <c r="H67" s="234"/>
      <c r="I67" s="234"/>
      <c r="J67" s="234"/>
      <c r="K67" s="232"/>
    </row>
    <row r="68" spans="2:11" ht="15" customHeight="1">
      <c r="B68" s="230"/>
      <c r="C68" s="237"/>
      <c r="D68" s="234" t="s">
        <v>564</v>
      </c>
      <c r="E68" s="234"/>
      <c r="F68" s="234"/>
      <c r="G68" s="234"/>
      <c r="H68" s="234"/>
      <c r="I68" s="234"/>
      <c r="J68" s="234"/>
      <c r="K68" s="232"/>
    </row>
    <row r="69" spans="2:11" ht="12.75" customHeight="1">
      <c r="B69" s="242"/>
      <c r="C69" s="243"/>
      <c r="D69" s="243"/>
      <c r="E69" s="243"/>
      <c r="F69" s="243"/>
      <c r="G69" s="243"/>
      <c r="H69" s="243"/>
      <c r="I69" s="243"/>
      <c r="J69" s="243"/>
      <c r="K69" s="244"/>
    </row>
    <row r="70" spans="2:11" ht="18.75" customHeight="1">
      <c r="B70" s="245"/>
      <c r="C70" s="245"/>
      <c r="D70" s="245"/>
      <c r="E70" s="245"/>
      <c r="F70" s="245"/>
      <c r="G70" s="245"/>
      <c r="H70" s="245"/>
      <c r="I70" s="245"/>
      <c r="J70" s="245"/>
      <c r="K70" s="246"/>
    </row>
    <row r="71" spans="2:11" ht="18.75" customHeight="1"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7.5" customHeight="1">
      <c r="B72" s="247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45" customHeight="1">
      <c r="B73" s="250"/>
      <c r="C73" s="251" t="s">
        <v>500</v>
      </c>
      <c r="D73" s="251"/>
      <c r="E73" s="251"/>
      <c r="F73" s="251"/>
      <c r="G73" s="251"/>
      <c r="H73" s="251"/>
      <c r="I73" s="251"/>
      <c r="J73" s="251"/>
      <c r="K73" s="252"/>
    </row>
    <row r="74" spans="2:11" ht="17.25" customHeight="1">
      <c r="B74" s="250"/>
      <c r="C74" s="253" t="s">
        <v>565</v>
      </c>
      <c r="D74" s="253"/>
      <c r="E74" s="253"/>
      <c r="F74" s="253" t="s">
        <v>566</v>
      </c>
      <c r="G74" s="254"/>
      <c r="H74" s="253" t="s">
        <v>103</v>
      </c>
      <c r="I74" s="253" t="s">
        <v>58</v>
      </c>
      <c r="J74" s="253" t="s">
        <v>567</v>
      </c>
      <c r="K74" s="252"/>
    </row>
    <row r="75" spans="2:11" ht="17.25" customHeight="1">
      <c r="B75" s="250"/>
      <c r="C75" s="255" t="s">
        <v>568</v>
      </c>
      <c r="D75" s="255"/>
      <c r="E75" s="255"/>
      <c r="F75" s="256" t="s">
        <v>569</v>
      </c>
      <c r="G75" s="257"/>
      <c r="H75" s="255"/>
      <c r="I75" s="255"/>
      <c r="J75" s="255" t="s">
        <v>570</v>
      </c>
      <c r="K75" s="252"/>
    </row>
    <row r="76" spans="2:11" ht="5.25" customHeight="1">
      <c r="B76" s="250"/>
      <c r="C76" s="258"/>
      <c r="D76" s="258"/>
      <c r="E76" s="258"/>
      <c r="F76" s="258"/>
      <c r="G76" s="259"/>
      <c r="H76" s="258"/>
      <c r="I76" s="258"/>
      <c r="J76" s="258"/>
      <c r="K76" s="252"/>
    </row>
    <row r="77" spans="2:11" ht="15" customHeight="1">
      <c r="B77" s="250"/>
      <c r="C77" s="239" t="s">
        <v>54</v>
      </c>
      <c r="D77" s="258"/>
      <c r="E77" s="258"/>
      <c r="F77" s="260" t="s">
        <v>571</v>
      </c>
      <c r="G77" s="259"/>
      <c r="H77" s="239" t="s">
        <v>572</v>
      </c>
      <c r="I77" s="239" t="s">
        <v>573</v>
      </c>
      <c r="J77" s="239">
        <v>20</v>
      </c>
      <c r="K77" s="252"/>
    </row>
    <row r="78" spans="2:11" ht="15" customHeight="1">
      <c r="B78" s="250"/>
      <c r="C78" s="239" t="s">
        <v>574</v>
      </c>
      <c r="D78" s="239"/>
      <c r="E78" s="239"/>
      <c r="F78" s="260" t="s">
        <v>571</v>
      </c>
      <c r="G78" s="259"/>
      <c r="H78" s="239" t="s">
        <v>575</v>
      </c>
      <c r="I78" s="239" t="s">
        <v>573</v>
      </c>
      <c r="J78" s="239">
        <v>120</v>
      </c>
      <c r="K78" s="252"/>
    </row>
    <row r="79" spans="2:11" ht="15" customHeight="1">
      <c r="B79" s="261"/>
      <c r="C79" s="239" t="s">
        <v>576</v>
      </c>
      <c r="D79" s="239"/>
      <c r="E79" s="239"/>
      <c r="F79" s="260" t="s">
        <v>577</v>
      </c>
      <c r="G79" s="259"/>
      <c r="H79" s="239" t="s">
        <v>578</v>
      </c>
      <c r="I79" s="239" t="s">
        <v>573</v>
      </c>
      <c r="J79" s="239">
        <v>50</v>
      </c>
      <c r="K79" s="252"/>
    </row>
    <row r="80" spans="2:11" ht="15" customHeight="1">
      <c r="B80" s="261"/>
      <c r="C80" s="239" t="s">
        <v>579</v>
      </c>
      <c r="D80" s="239"/>
      <c r="E80" s="239"/>
      <c r="F80" s="260" t="s">
        <v>571</v>
      </c>
      <c r="G80" s="259"/>
      <c r="H80" s="239" t="s">
        <v>580</v>
      </c>
      <c r="I80" s="239" t="s">
        <v>581</v>
      </c>
      <c r="J80" s="239"/>
      <c r="K80" s="252"/>
    </row>
    <row r="81" spans="2:11" ht="15" customHeight="1">
      <c r="B81" s="261"/>
      <c r="C81" s="262" t="s">
        <v>582</v>
      </c>
      <c r="D81" s="262"/>
      <c r="E81" s="262"/>
      <c r="F81" s="263" t="s">
        <v>577</v>
      </c>
      <c r="G81" s="262"/>
      <c r="H81" s="262" t="s">
        <v>583</v>
      </c>
      <c r="I81" s="262" t="s">
        <v>573</v>
      </c>
      <c r="J81" s="262">
        <v>15</v>
      </c>
      <c r="K81" s="252"/>
    </row>
    <row r="82" spans="2:11" ht="15" customHeight="1">
      <c r="B82" s="261"/>
      <c r="C82" s="262" t="s">
        <v>584</v>
      </c>
      <c r="D82" s="262"/>
      <c r="E82" s="262"/>
      <c r="F82" s="263" t="s">
        <v>577</v>
      </c>
      <c r="G82" s="262"/>
      <c r="H82" s="262" t="s">
        <v>585</v>
      </c>
      <c r="I82" s="262" t="s">
        <v>573</v>
      </c>
      <c r="J82" s="262">
        <v>15</v>
      </c>
      <c r="K82" s="252"/>
    </row>
    <row r="83" spans="2:11" ht="15" customHeight="1">
      <c r="B83" s="261"/>
      <c r="C83" s="262" t="s">
        <v>586</v>
      </c>
      <c r="D83" s="262"/>
      <c r="E83" s="262"/>
      <c r="F83" s="263" t="s">
        <v>577</v>
      </c>
      <c r="G83" s="262"/>
      <c r="H83" s="262" t="s">
        <v>587</v>
      </c>
      <c r="I83" s="262" t="s">
        <v>573</v>
      </c>
      <c r="J83" s="262">
        <v>20</v>
      </c>
      <c r="K83" s="252"/>
    </row>
    <row r="84" spans="2:11" ht="15" customHeight="1">
      <c r="B84" s="261"/>
      <c r="C84" s="262" t="s">
        <v>588</v>
      </c>
      <c r="D84" s="262"/>
      <c r="E84" s="262"/>
      <c r="F84" s="263" t="s">
        <v>577</v>
      </c>
      <c r="G84" s="262"/>
      <c r="H84" s="262" t="s">
        <v>589</v>
      </c>
      <c r="I84" s="262" t="s">
        <v>573</v>
      </c>
      <c r="J84" s="262">
        <v>20</v>
      </c>
      <c r="K84" s="252"/>
    </row>
    <row r="85" spans="2:11" ht="15" customHeight="1">
      <c r="B85" s="261"/>
      <c r="C85" s="239" t="s">
        <v>590</v>
      </c>
      <c r="D85" s="239"/>
      <c r="E85" s="239"/>
      <c r="F85" s="260" t="s">
        <v>577</v>
      </c>
      <c r="G85" s="259"/>
      <c r="H85" s="239" t="s">
        <v>591</v>
      </c>
      <c r="I85" s="239" t="s">
        <v>573</v>
      </c>
      <c r="J85" s="239">
        <v>50</v>
      </c>
      <c r="K85" s="252"/>
    </row>
    <row r="86" spans="2:11" ht="15" customHeight="1">
      <c r="B86" s="261"/>
      <c r="C86" s="239" t="s">
        <v>592</v>
      </c>
      <c r="D86" s="239"/>
      <c r="E86" s="239"/>
      <c r="F86" s="260" t="s">
        <v>577</v>
      </c>
      <c r="G86" s="259"/>
      <c r="H86" s="239" t="s">
        <v>593</v>
      </c>
      <c r="I86" s="239" t="s">
        <v>573</v>
      </c>
      <c r="J86" s="239">
        <v>20</v>
      </c>
      <c r="K86" s="252"/>
    </row>
    <row r="87" spans="2:11" ht="15" customHeight="1">
      <c r="B87" s="261"/>
      <c r="C87" s="239" t="s">
        <v>594</v>
      </c>
      <c r="D87" s="239"/>
      <c r="E87" s="239"/>
      <c r="F87" s="260" t="s">
        <v>577</v>
      </c>
      <c r="G87" s="259"/>
      <c r="H87" s="239" t="s">
        <v>595</v>
      </c>
      <c r="I87" s="239" t="s">
        <v>573</v>
      </c>
      <c r="J87" s="239">
        <v>20</v>
      </c>
      <c r="K87" s="252"/>
    </row>
    <row r="88" spans="2:11" ht="15" customHeight="1">
      <c r="B88" s="261"/>
      <c r="C88" s="239" t="s">
        <v>596</v>
      </c>
      <c r="D88" s="239"/>
      <c r="E88" s="239"/>
      <c r="F88" s="260" t="s">
        <v>577</v>
      </c>
      <c r="G88" s="259"/>
      <c r="H88" s="239" t="s">
        <v>597</v>
      </c>
      <c r="I88" s="239" t="s">
        <v>573</v>
      </c>
      <c r="J88" s="239">
        <v>50</v>
      </c>
      <c r="K88" s="252"/>
    </row>
    <row r="89" spans="2:11" ht="15" customHeight="1">
      <c r="B89" s="261"/>
      <c r="C89" s="239" t="s">
        <v>598</v>
      </c>
      <c r="D89" s="239"/>
      <c r="E89" s="239"/>
      <c r="F89" s="260" t="s">
        <v>577</v>
      </c>
      <c r="G89" s="259"/>
      <c r="H89" s="239" t="s">
        <v>598</v>
      </c>
      <c r="I89" s="239" t="s">
        <v>573</v>
      </c>
      <c r="J89" s="239">
        <v>50</v>
      </c>
      <c r="K89" s="252"/>
    </row>
    <row r="90" spans="2:11" ht="15" customHeight="1">
      <c r="B90" s="261"/>
      <c r="C90" s="239" t="s">
        <v>109</v>
      </c>
      <c r="D90" s="239"/>
      <c r="E90" s="239"/>
      <c r="F90" s="260" t="s">
        <v>577</v>
      </c>
      <c r="G90" s="259"/>
      <c r="H90" s="239" t="s">
        <v>599</v>
      </c>
      <c r="I90" s="239" t="s">
        <v>573</v>
      </c>
      <c r="J90" s="239">
        <v>255</v>
      </c>
      <c r="K90" s="252"/>
    </row>
    <row r="91" spans="2:11" ht="15" customHeight="1">
      <c r="B91" s="261"/>
      <c r="C91" s="239" t="s">
        <v>600</v>
      </c>
      <c r="D91" s="239"/>
      <c r="E91" s="239"/>
      <c r="F91" s="260" t="s">
        <v>571</v>
      </c>
      <c r="G91" s="259"/>
      <c r="H91" s="239" t="s">
        <v>601</v>
      </c>
      <c r="I91" s="239" t="s">
        <v>602</v>
      </c>
      <c r="J91" s="239"/>
      <c r="K91" s="252"/>
    </row>
    <row r="92" spans="2:11" ht="15" customHeight="1">
      <c r="B92" s="261"/>
      <c r="C92" s="239" t="s">
        <v>603</v>
      </c>
      <c r="D92" s="239"/>
      <c r="E92" s="239"/>
      <c r="F92" s="260" t="s">
        <v>571</v>
      </c>
      <c r="G92" s="259"/>
      <c r="H92" s="239" t="s">
        <v>604</v>
      </c>
      <c r="I92" s="239" t="s">
        <v>605</v>
      </c>
      <c r="J92" s="239"/>
      <c r="K92" s="252"/>
    </row>
    <row r="93" spans="2:11" ht="15" customHeight="1">
      <c r="B93" s="261"/>
      <c r="C93" s="239" t="s">
        <v>606</v>
      </c>
      <c r="D93" s="239"/>
      <c r="E93" s="239"/>
      <c r="F93" s="260" t="s">
        <v>571</v>
      </c>
      <c r="G93" s="259"/>
      <c r="H93" s="239" t="s">
        <v>606</v>
      </c>
      <c r="I93" s="239" t="s">
        <v>605</v>
      </c>
      <c r="J93" s="239"/>
      <c r="K93" s="252"/>
    </row>
    <row r="94" spans="2:11" ht="15" customHeight="1">
      <c r="B94" s="261"/>
      <c r="C94" s="239" t="s">
        <v>39</v>
      </c>
      <c r="D94" s="239"/>
      <c r="E94" s="239"/>
      <c r="F94" s="260" t="s">
        <v>571</v>
      </c>
      <c r="G94" s="259"/>
      <c r="H94" s="239" t="s">
        <v>607</v>
      </c>
      <c r="I94" s="239" t="s">
        <v>605</v>
      </c>
      <c r="J94" s="239"/>
      <c r="K94" s="252"/>
    </row>
    <row r="95" spans="2:11" ht="15" customHeight="1">
      <c r="B95" s="261"/>
      <c r="C95" s="239" t="s">
        <v>49</v>
      </c>
      <c r="D95" s="239"/>
      <c r="E95" s="239"/>
      <c r="F95" s="260" t="s">
        <v>571</v>
      </c>
      <c r="G95" s="259"/>
      <c r="H95" s="239" t="s">
        <v>608</v>
      </c>
      <c r="I95" s="239" t="s">
        <v>605</v>
      </c>
      <c r="J95" s="239"/>
      <c r="K95" s="252"/>
    </row>
    <row r="96" spans="2:11" ht="15" customHeight="1">
      <c r="B96" s="264"/>
      <c r="C96" s="265"/>
      <c r="D96" s="265"/>
      <c r="E96" s="265"/>
      <c r="F96" s="265"/>
      <c r="G96" s="265"/>
      <c r="H96" s="265"/>
      <c r="I96" s="265"/>
      <c r="J96" s="265"/>
      <c r="K96" s="266"/>
    </row>
    <row r="97" spans="2:11" ht="18.75" customHeight="1">
      <c r="B97" s="267"/>
      <c r="C97" s="268"/>
      <c r="D97" s="268"/>
      <c r="E97" s="268"/>
      <c r="F97" s="268"/>
      <c r="G97" s="268"/>
      <c r="H97" s="268"/>
      <c r="I97" s="268"/>
      <c r="J97" s="268"/>
      <c r="K97" s="267"/>
    </row>
    <row r="98" spans="2:11" ht="18.75" customHeight="1">
      <c r="B98" s="246"/>
      <c r="C98" s="246"/>
      <c r="D98" s="246"/>
      <c r="E98" s="246"/>
      <c r="F98" s="246"/>
      <c r="G98" s="246"/>
      <c r="H98" s="246"/>
      <c r="I98" s="246"/>
      <c r="J98" s="246"/>
      <c r="K98" s="246"/>
    </row>
    <row r="99" spans="2:11" ht="7.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9"/>
    </row>
    <row r="100" spans="2:11" ht="45" customHeight="1">
      <c r="B100" s="250"/>
      <c r="C100" s="251" t="s">
        <v>609</v>
      </c>
      <c r="D100" s="251"/>
      <c r="E100" s="251"/>
      <c r="F100" s="251"/>
      <c r="G100" s="251"/>
      <c r="H100" s="251"/>
      <c r="I100" s="251"/>
      <c r="J100" s="251"/>
      <c r="K100" s="252"/>
    </row>
    <row r="101" spans="2:11" ht="17.25" customHeight="1">
      <c r="B101" s="250"/>
      <c r="C101" s="253" t="s">
        <v>565</v>
      </c>
      <c r="D101" s="253"/>
      <c r="E101" s="253"/>
      <c r="F101" s="253" t="s">
        <v>566</v>
      </c>
      <c r="G101" s="254"/>
      <c r="H101" s="253" t="s">
        <v>103</v>
      </c>
      <c r="I101" s="253" t="s">
        <v>58</v>
      </c>
      <c r="J101" s="253" t="s">
        <v>567</v>
      </c>
      <c r="K101" s="252"/>
    </row>
    <row r="102" spans="2:11" ht="17.25" customHeight="1">
      <c r="B102" s="250"/>
      <c r="C102" s="255" t="s">
        <v>568</v>
      </c>
      <c r="D102" s="255"/>
      <c r="E102" s="255"/>
      <c r="F102" s="256" t="s">
        <v>569</v>
      </c>
      <c r="G102" s="257"/>
      <c r="H102" s="255"/>
      <c r="I102" s="255"/>
      <c r="J102" s="255" t="s">
        <v>570</v>
      </c>
      <c r="K102" s="252"/>
    </row>
    <row r="103" spans="2:11" ht="5.25" customHeight="1">
      <c r="B103" s="250"/>
      <c r="C103" s="253"/>
      <c r="D103" s="253"/>
      <c r="E103" s="253"/>
      <c r="F103" s="253"/>
      <c r="G103" s="269"/>
      <c r="H103" s="253"/>
      <c r="I103" s="253"/>
      <c r="J103" s="253"/>
      <c r="K103" s="252"/>
    </row>
    <row r="104" spans="2:11" ht="15" customHeight="1">
      <c r="B104" s="250"/>
      <c r="C104" s="239" t="s">
        <v>54</v>
      </c>
      <c r="D104" s="258"/>
      <c r="E104" s="258"/>
      <c r="F104" s="260" t="s">
        <v>571</v>
      </c>
      <c r="G104" s="269"/>
      <c r="H104" s="239" t="s">
        <v>610</v>
      </c>
      <c r="I104" s="239" t="s">
        <v>573</v>
      </c>
      <c r="J104" s="239">
        <v>20</v>
      </c>
      <c r="K104" s="252"/>
    </row>
    <row r="105" spans="2:11" ht="15" customHeight="1">
      <c r="B105" s="250"/>
      <c r="C105" s="239" t="s">
        <v>574</v>
      </c>
      <c r="D105" s="239"/>
      <c r="E105" s="239"/>
      <c r="F105" s="260" t="s">
        <v>571</v>
      </c>
      <c r="G105" s="239"/>
      <c r="H105" s="239" t="s">
        <v>610</v>
      </c>
      <c r="I105" s="239" t="s">
        <v>573</v>
      </c>
      <c r="J105" s="239">
        <v>120</v>
      </c>
      <c r="K105" s="252"/>
    </row>
    <row r="106" spans="2:11" ht="15" customHeight="1">
      <c r="B106" s="261"/>
      <c r="C106" s="239" t="s">
        <v>576</v>
      </c>
      <c r="D106" s="239"/>
      <c r="E106" s="239"/>
      <c r="F106" s="260" t="s">
        <v>577</v>
      </c>
      <c r="G106" s="239"/>
      <c r="H106" s="239" t="s">
        <v>610</v>
      </c>
      <c r="I106" s="239" t="s">
        <v>573</v>
      </c>
      <c r="J106" s="239">
        <v>50</v>
      </c>
      <c r="K106" s="252"/>
    </row>
    <row r="107" spans="2:11" ht="15" customHeight="1">
      <c r="B107" s="261"/>
      <c r="C107" s="239" t="s">
        <v>579</v>
      </c>
      <c r="D107" s="239"/>
      <c r="E107" s="239"/>
      <c r="F107" s="260" t="s">
        <v>571</v>
      </c>
      <c r="G107" s="239"/>
      <c r="H107" s="239" t="s">
        <v>610</v>
      </c>
      <c r="I107" s="239" t="s">
        <v>581</v>
      </c>
      <c r="J107" s="239"/>
      <c r="K107" s="252"/>
    </row>
    <row r="108" spans="2:11" ht="15" customHeight="1">
      <c r="B108" s="261"/>
      <c r="C108" s="239" t="s">
        <v>590</v>
      </c>
      <c r="D108" s="239"/>
      <c r="E108" s="239"/>
      <c r="F108" s="260" t="s">
        <v>577</v>
      </c>
      <c r="G108" s="239"/>
      <c r="H108" s="239" t="s">
        <v>610</v>
      </c>
      <c r="I108" s="239" t="s">
        <v>573</v>
      </c>
      <c r="J108" s="239">
        <v>50</v>
      </c>
      <c r="K108" s="252"/>
    </row>
    <row r="109" spans="2:11" ht="15" customHeight="1">
      <c r="B109" s="261"/>
      <c r="C109" s="239" t="s">
        <v>598</v>
      </c>
      <c r="D109" s="239"/>
      <c r="E109" s="239"/>
      <c r="F109" s="260" t="s">
        <v>577</v>
      </c>
      <c r="G109" s="239"/>
      <c r="H109" s="239" t="s">
        <v>610</v>
      </c>
      <c r="I109" s="239" t="s">
        <v>573</v>
      </c>
      <c r="J109" s="239">
        <v>50</v>
      </c>
      <c r="K109" s="252"/>
    </row>
    <row r="110" spans="2:11" ht="15" customHeight="1">
      <c r="B110" s="261"/>
      <c r="C110" s="239" t="s">
        <v>596</v>
      </c>
      <c r="D110" s="239"/>
      <c r="E110" s="239"/>
      <c r="F110" s="260" t="s">
        <v>577</v>
      </c>
      <c r="G110" s="239"/>
      <c r="H110" s="239" t="s">
        <v>610</v>
      </c>
      <c r="I110" s="239" t="s">
        <v>573</v>
      </c>
      <c r="J110" s="239">
        <v>50</v>
      </c>
      <c r="K110" s="252"/>
    </row>
    <row r="111" spans="2:11" ht="15" customHeight="1">
      <c r="B111" s="261"/>
      <c r="C111" s="239" t="s">
        <v>54</v>
      </c>
      <c r="D111" s="239"/>
      <c r="E111" s="239"/>
      <c r="F111" s="260" t="s">
        <v>571</v>
      </c>
      <c r="G111" s="239"/>
      <c r="H111" s="239" t="s">
        <v>611</v>
      </c>
      <c r="I111" s="239" t="s">
        <v>573</v>
      </c>
      <c r="J111" s="239">
        <v>20</v>
      </c>
      <c r="K111" s="252"/>
    </row>
    <row r="112" spans="2:11" ht="15" customHeight="1">
      <c r="B112" s="261"/>
      <c r="C112" s="239" t="s">
        <v>612</v>
      </c>
      <c r="D112" s="239"/>
      <c r="E112" s="239"/>
      <c r="F112" s="260" t="s">
        <v>571</v>
      </c>
      <c r="G112" s="239"/>
      <c r="H112" s="239" t="s">
        <v>613</v>
      </c>
      <c r="I112" s="239" t="s">
        <v>573</v>
      </c>
      <c r="J112" s="239">
        <v>120</v>
      </c>
      <c r="K112" s="252"/>
    </row>
    <row r="113" spans="2:11" ht="15" customHeight="1">
      <c r="B113" s="261"/>
      <c r="C113" s="239" t="s">
        <v>39</v>
      </c>
      <c r="D113" s="239"/>
      <c r="E113" s="239"/>
      <c r="F113" s="260" t="s">
        <v>571</v>
      </c>
      <c r="G113" s="239"/>
      <c r="H113" s="239" t="s">
        <v>614</v>
      </c>
      <c r="I113" s="239" t="s">
        <v>605</v>
      </c>
      <c r="J113" s="239"/>
      <c r="K113" s="252"/>
    </row>
    <row r="114" spans="2:11" ht="15" customHeight="1">
      <c r="B114" s="261"/>
      <c r="C114" s="239" t="s">
        <v>49</v>
      </c>
      <c r="D114" s="239"/>
      <c r="E114" s="239"/>
      <c r="F114" s="260" t="s">
        <v>571</v>
      </c>
      <c r="G114" s="239"/>
      <c r="H114" s="239" t="s">
        <v>615</v>
      </c>
      <c r="I114" s="239" t="s">
        <v>605</v>
      </c>
      <c r="J114" s="239"/>
      <c r="K114" s="252"/>
    </row>
    <row r="115" spans="2:11" ht="15" customHeight="1">
      <c r="B115" s="261"/>
      <c r="C115" s="239" t="s">
        <v>58</v>
      </c>
      <c r="D115" s="239"/>
      <c r="E115" s="239"/>
      <c r="F115" s="260" t="s">
        <v>571</v>
      </c>
      <c r="G115" s="239"/>
      <c r="H115" s="239" t="s">
        <v>616</v>
      </c>
      <c r="I115" s="239" t="s">
        <v>617</v>
      </c>
      <c r="J115" s="239"/>
      <c r="K115" s="252"/>
    </row>
    <row r="116" spans="2:11" ht="15" customHeight="1">
      <c r="B116" s="264"/>
      <c r="C116" s="270"/>
      <c r="D116" s="270"/>
      <c r="E116" s="270"/>
      <c r="F116" s="270"/>
      <c r="G116" s="270"/>
      <c r="H116" s="270"/>
      <c r="I116" s="270"/>
      <c r="J116" s="270"/>
      <c r="K116" s="266"/>
    </row>
    <row r="117" spans="2:11" ht="18.75" customHeight="1">
      <c r="B117" s="271"/>
      <c r="C117" s="236"/>
      <c r="D117" s="236"/>
      <c r="E117" s="236"/>
      <c r="F117" s="272"/>
      <c r="G117" s="236"/>
      <c r="H117" s="236"/>
      <c r="I117" s="236"/>
      <c r="J117" s="236"/>
      <c r="K117" s="271"/>
    </row>
    <row r="118" spans="2:11" ht="18.75" customHeight="1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</row>
    <row r="119" spans="2:11" ht="7.5" customHeight="1">
      <c r="B119" s="273"/>
      <c r="C119" s="274"/>
      <c r="D119" s="274"/>
      <c r="E119" s="274"/>
      <c r="F119" s="274"/>
      <c r="G119" s="274"/>
      <c r="H119" s="274"/>
      <c r="I119" s="274"/>
      <c r="J119" s="274"/>
      <c r="K119" s="275"/>
    </row>
    <row r="120" spans="2:11" ht="45" customHeight="1">
      <c r="B120" s="276"/>
      <c r="C120" s="227" t="s">
        <v>618</v>
      </c>
      <c r="D120" s="227"/>
      <c r="E120" s="227"/>
      <c r="F120" s="227"/>
      <c r="G120" s="227"/>
      <c r="H120" s="227"/>
      <c r="I120" s="227"/>
      <c r="J120" s="227"/>
      <c r="K120" s="277"/>
    </row>
    <row r="121" spans="2:11" ht="17.25" customHeight="1">
      <c r="B121" s="278"/>
      <c r="C121" s="253" t="s">
        <v>565</v>
      </c>
      <c r="D121" s="253"/>
      <c r="E121" s="253"/>
      <c r="F121" s="253" t="s">
        <v>566</v>
      </c>
      <c r="G121" s="254"/>
      <c r="H121" s="253" t="s">
        <v>103</v>
      </c>
      <c r="I121" s="253" t="s">
        <v>58</v>
      </c>
      <c r="J121" s="253" t="s">
        <v>567</v>
      </c>
      <c r="K121" s="279"/>
    </row>
    <row r="122" spans="2:11" ht="17.25" customHeight="1">
      <c r="B122" s="278"/>
      <c r="C122" s="255" t="s">
        <v>568</v>
      </c>
      <c r="D122" s="255"/>
      <c r="E122" s="255"/>
      <c r="F122" s="256" t="s">
        <v>569</v>
      </c>
      <c r="G122" s="257"/>
      <c r="H122" s="255"/>
      <c r="I122" s="255"/>
      <c r="J122" s="255" t="s">
        <v>570</v>
      </c>
      <c r="K122" s="279"/>
    </row>
    <row r="123" spans="2:11" ht="5.25" customHeight="1">
      <c r="B123" s="280"/>
      <c r="C123" s="258"/>
      <c r="D123" s="258"/>
      <c r="E123" s="258"/>
      <c r="F123" s="258"/>
      <c r="G123" s="239"/>
      <c r="H123" s="258"/>
      <c r="I123" s="258"/>
      <c r="J123" s="258"/>
      <c r="K123" s="281"/>
    </row>
    <row r="124" spans="2:11" ht="15" customHeight="1">
      <c r="B124" s="280"/>
      <c r="C124" s="239" t="s">
        <v>574</v>
      </c>
      <c r="D124" s="258"/>
      <c r="E124" s="258"/>
      <c r="F124" s="260" t="s">
        <v>571</v>
      </c>
      <c r="G124" s="239"/>
      <c r="H124" s="239" t="s">
        <v>610</v>
      </c>
      <c r="I124" s="239" t="s">
        <v>573</v>
      </c>
      <c r="J124" s="239">
        <v>120</v>
      </c>
      <c r="K124" s="282"/>
    </row>
    <row r="125" spans="2:11" ht="15" customHeight="1">
      <c r="B125" s="280"/>
      <c r="C125" s="239" t="s">
        <v>619</v>
      </c>
      <c r="D125" s="239"/>
      <c r="E125" s="239"/>
      <c r="F125" s="260" t="s">
        <v>571</v>
      </c>
      <c r="G125" s="239"/>
      <c r="H125" s="239" t="s">
        <v>620</v>
      </c>
      <c r="I125" s="239" t="s">
        <v>573</v>
      </c>
      <c r="J125" s="239" t="s">
        <v>621</v>
      </c>
      <c r="K125" s="282"/>
    </row>
    <row r="126" spans="2:11" ht="15" customHeight="1">
      <c r="B126" s="280"/>
      <c r="C126" s="239" t="s">
        <v>520</v>
      </c>
      <c r="D126" s="239"/>
      <c r="E126" s="239"/>
      <c r="F126" s="260" t="s">
        <v>571</v>
      </c>
      <c r="G126" s="239"/>
      <c r="H126" s="239" t="s">
        <v>622</v>
      </c>
      <c r="I126" s="239" t="s">
        <v>573</v>
      </c>
      <c r="J126" s="239" t="s">
        <v>621</v>
      </c>
      <c r="K126" s="282"/>
    </row>
    <row r="127" spans="2:11" ht="15" customHeight="1">
      <c r="B127" s="280"/>
      <c r="C127" s="239" t="s">
        <v>582</v>
      </c>
      <c r="D127" s="239"/>
      <c r="E127" s="239"/>
      <c r="F127" s="260" t="s">
        <v>577</v>
      </c>
      <c r="G127" s="239"/>
      <c r="H127" s="239" t="s">
        <v>583</v>
      </c>
      <c r="I127" s="239" t="s">
        <v>573</v>
      </c>
      <c r="J127" s="239">
        <v>15</v>
      </c>
      <c r="K127" s="282"/>
    </row>
    <row r="128" spans="2:11" ht="15" customHeight="1">
      <c r="B128" s="280"/>
      <c r="C128" s="262" t="s">
        <v>584</v>
      </c>
      <c r="D128" s="262"/>
      <c r="E128" s="262"/>
      <c r="F128" s="263" t="s">
        <v>577</v>
      </c>
      <c r="G128" s="262"/>
      <c r="H128" s="262" t="s">
        <v>585</v>
      </c>
      <c r="I128" s="262" t="s">
        <v>573</v>
      </c>
      <c r="J128" s="262">
        <v>15</v>
      </c>
      <c r="K128" s="282"/>
    </row>
    <row r="129" spans="2:11" ht="15" customHeight="1">
      <c r="B129" s="280"/>
      <c r="C129" s="262" t="s">
        <v>586</v>
      </c>
      <c r="D129" s="262"/>
      <c r="E129" s="262"/>
      <c r="F129" s="263" t="s">
        <v>577</v>
      </c>
      <c r="G129" s="262"/>
      <c r="H129" s="262" t="s">
        <v>587</v>
      </c>
      <c r="I129" s="262" t="s">
        <v>573</v>
      </c>
      <c r="J129" s="262">
        <v>20</v>
      </c>
      <c r="K129" s="282"/>
    </row>
    <row r="130" spans="2:11" ht="15" customHeight="1">
      <c r="B130" s="280"/>
      <c r="C130" s="262" t="s">
        <v>588</v>
      </c>
      <c r="D130" s="262"/>
      <c r="E130" s="262"/>
      <c r="F130" s="263" t="s">
        <v>577</v>
      </c>
      <c r="G130" s="262"/>
      <c r="H130" s="262" t="s">
        <v>589</v>
      </c>
      <c r="I130" s="262" t="s">
        <v>573</v>
      </c>
      <c r="J130" s="262">
        <v>20</v>
      </c>
      <c r="K130" s="282"/>
    </row>
    <row r="131" spans="2:11" ht="15" customHeight="1">
      <c r="B131" s="280"/>
      <c r="C131" s="239" t="s">
        <v>576</v>
      </c>
      <c r="D131" s="239"/>
      <c r="E131" s="239"/>
      <c r="F131" s="260" t="s">
        <v>577</v>
      </c>
      <c r="G131" s="239"/>
      <c r="H131" s="239" t="s">
        <v>610</v>
      </c>
      <c r="I131" s="239" t="s">
        <v>573</v>
      </c>
      <c r="J131" s="239">
        <v>50</v>
      </c>
      <c r="K131" s="282"/>
    </row>
    <row r="132" spans="2:11" ht="15" customHeight="1">
      <c r="B132" s="280"/>
      <c r="C132" s="239" t="s">
        <v>590</v>
      </c>
      <c r="D132" s="239"/>
      <c r="E132" s="239"/>
      <c r="F132" s="260" t="s">
        <v>577</v>
      </c>
      <c r="G132" s="239"/>
      <c r="H132" s="239" t="s">
        <v>610</v>
      </c>
      <c r="I132" s="239" t="s">
        <v>573</v>
      </c>
      <c r="J132" s="239">
        <v>50</v>
      </c>
      <c r="K132" s="282"/>
    </row>
    <row r="133" spans="2:11" ht="15" customHeight="1">
      <c r="B133" s="280"/>
      <c r="C133" s="239" t="s">
        <v>596</v>
      </c>
      <c r="D133" s="239"/>
      <c r="E133" s="239"/>
      <c r="F133" s="260" t="s">
        <v>577</v>
      </c>
      <c r="G133" s="239"/>
      <c r="H133" s="239" t="s">
        <v>610</v>
      </c>
      <c r="I133" s="239" t="s">
        <v>573</v>
      </c>
      <c r="J133" s="239">
        <v>50</v>
      </c>
      <c r="K133" s="282"/>
    </row>
    <row r="134" spans="2:11" ht="15" customHeight="1">
      <c r="B134" s="280"/>
      <c r="C134" s="239" t="s">
        <v>598</v>
      </c>
      <c r="D134" s="239"/>
      <c r="E134" s="239"/>
      <c r="F134" s="260" t="s">
        <v>577</v>
      </c>
      <c r="G134" s="239"/>
      <c r="H134" s="239" t="s">
        <v>610</v>
      </c>
      <c r="I134" s="239" t="s">
        <v>573</v>
      </c>
      <c r="J134" s="239">
        <v>50</v>
      </c>
      <c r="K134" s="282"/>
    </row>
    <row r="135" spans="2:11" ht="15" customHeight="1">
      <c r="B135" s="280"/>
      <c r="C135" s="239" t="s">
        <v>109</v>
      </c>
      <c r="D135" s="239"/>
      <c r="E135" s="239"/>
      <c r="F135" s="260" t="s">
        <v>577</v>
      </c>
      <c r="G135" s="239"/>
      <c r="H135" s="239" t="s">
        <v>623</v>
      </c>
      <c r="I135" s="239" t="s">
        <v>573</v>
      </c>
      <c r="J135" s="239">
        <v>255</v>
      </c>
      <c r="K135" s="282"/>
    </row>
    <row r="136" spans="2:11" ht="15" customHeight="1">
      <c r="B136" s="280"/>
      <c r="C136" s="239" t="s">
        <v>600</v>
      </c>
      <c r="D136" s="239"/>
      <c r="E136" s="239"/>
      <c r="F136" s="260" t="s">
        <v>571</v>
      </c>
      <c r="G136" s="239"/>
      <c r="H136" s="239" t="s">
        <v>624</v>
      </c>
      <c r="I136" s="239" t="s">
        <v>602</v>
      </c>
      <c r="J136" s="239"/>
      <c r="K136" s="282"/>
    </row>
    <row r="137" spans="2:11" ht="15" customHeight="1">
      <c r="B137" s="280"/>
      <c r="C137" s="239" t="s">
        <v>603</v>
      </c>
      <c r="D137" s="239"/>
      <c r="E137" s="239"/>
      <c r="F137" s="260" t="s">
        <v>571</v>
      </c>
      <c r="G137" s="239"/>
      <c r="H137" s="239" t="s">
        <v>625</v>
      </c>
      <c r="I137" s="239" t="s">
        <v>605</v>
      </c>
      <c r="J137" s="239"/>
      <c r="K137" s="282"/>
    </row>
    <row r="138" spans="2:11" ht="15" customHeight="1">
      <c r="B138" s="280"/>
      <c r="C138" s="239" t="s">
        <v>606</v>
      </c>
      <c r="D138" s="239"/>
      <c r="E138" s="239"/>
      <c r="F138" s="260" t="s">
        <v>571</v>
      </c>
      <c r="G138" s="239"/>
      <c r="H138" s="239" t="s">
        <v>606</v>
      </c>
      <c r="I138" s="239" t="s">
        <v>605</v>
      </c>
      <c r="J138" s="239"/>
      <c r="K138" s="282"/>
    </row>
    <row r="139" spans="2:11" ht="15" customHeight="1">
      <c r="B139" s="280"/>
      <c r="C139" s="239" t="s">
        <v>39</v>
      </c>
      <c r="D139" s="239"/>
      <c r="E139" s="239"/>
      <c r="F139" s="260" t="s">
        <v>571</v>
      </c>
      <c r="G139" s="239"/>
      <c r="H139" s="239" t="s">
        <v>626</v>
      </c>
      <c r="I139" s="239" t="s">
        <v>605</v>
      </c>
      <c r="J139" s="239"/>
      <c r="K139" s="282"/>
    </row>
    <row r="140" spans="2:11" ht="15" customHeight="1">
      <c r="B140" s="280"/>
      <c r="C140" s="239" t="s">
        <v>627</v>
      </c>
      <c r="D140" s="239"/>
      <c r="E140" s="239"/>
      <c r="F140" s="260" t="s">
        <v>571</v>
      </c>
      <c r="G140" s="239"/>
      <c r="H140" s="239" t="s">
        <v>628</v>
      </c>
      <c r="I140" s="239" t="s">
        <v>605</v>
      </c>
      <c r="J140" s="239"/>
      <c r="K140" s="282"/>
    </row>
    <row r="141" spans="2:11" ht="15" customHeight="1">
      <c r="B141" s="283"/>
      <c r="C141" s="284"/>
      <c r="D141" s="284"/>
      <c r="E141" s="284"/>
      <c r="F141" s="284"/>
      <c r="G141" s="284"/>
      <c r="H141" s="284"/>
      <c r="I141" s="284"/>
      <c r="J141" s="284"/>
      <c r="K141" s="285"/>
    </row>
    <row r="142" spans="2:11" ht="18.75" customHeight="1">
      <c r="B142" s="236"/>
      <c r="C142" s="236"/>
      <c r="D142" s="236"/>
      <c r="E142" s="236"/>
      <c r="F142" s="272"/>
      <c r="G142" s="236"/>
      <c r="H142" s="236"/>
      <c r="I142" s="236"/>
      <c r="J142" s="236"/>
      <c r="K142" s="236"/>
    </row>
    <row r="143" spans="2:11" ht="18.75" customHeight="1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</row>
    <row r="144" spans="2:11" ht="7.5" customHeight="1">
      <c r="B144" s="247"/>
      <c r="C144" s="248"/>
      <c r="D144" s="248"/>
      <c r="E144" s="248"/>
      <c r="F144" s="248"/>
      <c r="G144" s="248"/>
      <c r="H144" s="248"/>
      <c r="I144" s="248"/>
      <c r="J144" s="248"/>
      <c r="K144" s="249"/>
    </row>
    <row r="145" spans="2:11" ht="45" customHeight="1">
      <c r="B145" s="250"/>
      <c r="C145" s="251" t="s">
        <v>629</v>
      </c>
      <c r="D145" s="251"/>
      <c r="E145" s="251"/>
      <c r="F145" s="251"/>
      <c r="G145" s="251"/>
      <c r="H145" s="251"/>
      <c r="I145" s="251"/>
      <c r="J145" s="251"/>
      <c r="K145" s="252"/>
    </row>
    <row r="146" spans="2:11" ht="17.25" customHeight="1">
      <c r="B146" s="250"/>
      <c r="C146" s="253" t="s">
        <v>565</v>
      </c>
      <c r="D146" s="253"/>
      <c r="E146" s="253"/>
      <c r="F146" s="253" t="s">
        <v>566</v>
      </c>
      <c r="G146" s="254"/>
      <c r="H146" s="253" t="s">
        <v>103</v>
      </c>
      <c r="I146" s="253" t="s">
        <v>58</v>
      </c>
      <c r="J146" s="253" t="s">
        <v>567</v>
      </c>
      <c r="K146" s="252"/>
    </row>
    <row r="147" spans="2:11" ht="17.25" customHeight="1">
      <c r="B147" s="250"/>
      <c r="C147" s="255" t="s">
        <v>568</v>
      </c>
      <c r="D147" s="255"/>
      <c r="E147" s="255"/>
      <c r="F147" s="256" t="s">
        <v>569</v>
      </c>
      <c r="G147" s="257"/>
      <c r="H147" s="255"/>
      <c r="I147" s="255"/>
      <c r="J147" s="255" t="s">
        <v>570</v>
      </c>
      <c r="K147" s="252"/>
    </row>
    <row r="148" spans="2:11" ht="5.25" customHeight="1">
      <c r="B148" s="261"/>
      <c r="C148" s="258"/>
      <c r="D148" s="258"/>
      <c r="E148" s="258"/>
      <c r="F148" s="258"/>
      <c r="G148" s="259"/>
      <c r="H148" s="258"/>
      <c r="I148" s="258"/>
      <c r="J148" s="258"/>
      <c r="K148" s="282"/>
    </row>
    <row r="149" spans="2:11" ht="15" customHeight="1">
      <c r="B149" s="261"/>
      <c r="C149" s="286" t="s">
        <v>574</v>
      </c>
      <c r="D149" s="239"/>
      <c r="E149" s="239"/>
      <c r="F149" s="287" t="s">
        <v>571</v>
      </c>
      <c r="G149" s="239"/>
      <c r="H149" s="286" t="s">
        <v>610</v>
      </c>
      <c r="I149" s="286" t="s">
        <v>573</v>
      </c>
      <c r="J149" s="286">
        <v>120</v>
      </c>
      <c r="K149" s="282"/>
    </row>
    <row r="150" spans="2:11" ht="15" customHeight="1">
      <c r="B150" s="261"/>
      <c r="C150" s="286" t="s">
        <v>619</v>
      </c>
      <c r="D150" s="239"/>
      <c r="E150" s="239"/>
      <c r="F150" s="287" t="s">
        <v>571</v>
      </c>
      <c r="G150" s="239"/>
      <c r="H150" s="286" t="s">
        <v>630</v>
      </c>
      <c r="I150" s="286" t="s">
        <v>573</v>
      </c>
      <c r="J150" s="286" t="s">
        <v>621</v>
      </c>
      <c r="K150" s="282"/>
    </row>
    <row r="151" spans="2:11" ht="15" customHeight="1">
      <c r="B151" s="261"/>
      <c r="C151" s="286" t="s">
        <v>520</v>
      </c>
      <c r="D151" s="239"/>
      <c r="E151" s="239"/>
      <c r="F151" s="287" t="s">
        <v>571</v>
      </c>
      <c r="G151" s="239"/>
      <c r="H151" s="286" t="s">
        <v>631</v>
      </c>
      <c r="I151" s="286" t="s">
        <v>573</v>
      </c>
      <c r="J151" s="286" t="s">
        <v>621</v>
      </c>
      <c r="K151" s="282"/>
    </row>
    <row r="152" spans="2:11" ht="15" customHeight="1">
      <c r="B152" s="261"/>
      <c r="C152" s="286" t="s">
        <v>576</v>
      </c>
      <c r="D152" s="239"/>
      <c r="E152" s="239"/>
      <c r="F152" s="287" t="s">
        <v>577</v>
      </c>
      <c r="G152" s="239"/>
      <c r="H152" s="286" t="s">
        <v>610</v>
      </c>
      <c r="I152" s="286" t="s">
        <v>573</v>
      </c>
      <c r="J152" s="286">
        <v>50</v>
      </c>
      <c r="K152" s="282"/>
    </row>
    <row r="153" spans="2:11" ht="15" customHeight="1">
      <c r="B153" s="261"/>
      <c r="C153" s="286" t="s">
        <v>579</v>
      </c>
      <c r="D153" s="239"/>
      <c r="E153" s="239"/>
      <c r="F153" s="287" t="s">
        <v>571</v>
      </c>
      <c r="G153" s="239"/>
      <c r="H153" s="286" t="s">
        <v>610</v>
      </c>
      <c r="I153" s="286" t="s">
        <v>581</v>
      </c>
      <c r="J153" s="286"/>
      <c r="K153" s="282"/>
    </row>
    <row r="154" spans="2:11" ht="15" customHeight="1">
      <c r="B154" s="261"/>
      <c r="C154" s="286" t="s">
        <v>590</v>
      </c>
      <c r="D154" s="239"/>
      <c r="E154" s="239"/>
      <c r="F154" s="287" t="s">
        <v>577</v>
      </c>
      <c r="G154" s="239"/>
      <c r="H154" s="286" t="s">
        <v>610</v>
      </c>
      <c r="I154" s="286" t="s">
        <v>573</v>
      </c>
      <c r="J154" s="286">
        <v>50</v>
      </c>
      <c r="K154" s="282"/>
    </row>
    <row r="155" spans="2:11" ht="15" customHeight="1">
      <c r="B155" s="261"/>
      <c r="C155" s="286" t="s">
        <v>598</v>
      </c>
      <c r="D155" s="239"/>
      <c r="E155" s="239"/>
      <c r="F155" s="287" t="s">
        <v>577</v>
      </c>
      <c r="G155" s="239"/>
      <c r="H155" s="286" t="s">
        <v>610</v>
      </c>
      <c r="I155" s="286" t="s">
        <v>573</v>
      </c>
      <c r="J155" s="286">
        <v>50</v>
      </c>
      <c r="K155" s="282"/>
    </row>
    <row r="156" spans="2:11" ht="15" customHeight="1">
      <c r="B156" s="261"/>
      <c r="C156" s="286" t="s">
        <v>596</v>
      </c>
      <c r="D156" s="239"/>
      <c r="E156" s="239"/>
      <c r="F156" s="287" t="s">
        <v>577</v>
      </c>
      <c r="G156" s="239"/>
      <c r="H156" s="286" t="s">
        <v>610</v>
      </c>
      <c r="I156" s="286" t="s">
        <v>573</v>
      </c>
      <c r="J156" s="286">
        <v>50</v>
      </c>
      <c r="K156" s="282"/>
    </row>
    <row r="157" spans="2:11" ht="15" customHeight="1">
      <c r="B157" s="261"/>
      <c r="C157" s="286" t="s">
        <v>82</v>
      </c>
      <c r="D157" s="239"/>
      <c r="E157" s="239"/>
      <c r="F157" s="287" t="s">
        <v>571</v>
      </c>
      <c r="G157" s="239"/>
      <c r="H157" s="286" t="s">
        <v>632</v>
      </c>
      <c r="I157" s="286" t="s">
        <v>573</v>
      </c>
      <c r="J157" s="286" t="s">
        <v>633</v>
      </c>
      <c r="K157" s="282"/>
    </row>
    <row r="158" spans="2:11" ht="15" customHeight="1">
      <c r="B158" s="261"/>
      <c r="C158" s="286" t="s">
        <v>634</v>
      </c>
      <c r="D158" s="239"/>
      <c r="E158" s="239"/>
      <c r="F158" s="287" t="s">
        <v>571</v>
      </c>
      <c r="G158" s="239"/>
      <c r="H158" s="286" t="s">
        <v>635</v>
      </c>
      <c r="I158" s="286" t="s">
        <v>605</v>
      </c>
      <c r="J158" s="286"/>
      <c r="K158" s="282"/>
    </row>
    <row r="159" spans="2:11" ht="15" customHeight="1">
      <c r="B159" s="288"/>
      <c r="C159" s="270"/>
      <c r="D159" s="270"/>
      <c r="E159" s="270"/>
      <c r="F159" s="270"/>
      <c r="G159" s="270"/>
      <c r="H159" s="270"/>
      <c r="I159" s="270"/>
      <c r="J159" s="270"/>
      <c r="K159" s="289"/>
    </row>
    <row r="160" spans="2:11" ht="18.75" customHeight="1">
      <c r="B160" s="236"/>
      <c r="C160" s="239"/>
      <c r="D160" s="239"/>
      <c r="E160" s="239"/>
      <c r="F160" s="260"/>
      <c r="G160" s="239"/>
      <c r="H160" s="239"/>
      <c r="I160" s="239"/>
      <c r="J160" s="239"/>
      <c r="K160" s="236"/>
    </row>
    <row r="161" spans="2:11" ht="18.75" customHeight="1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</row>
    <row r="162" spans="2:11" ht="7.5" customHeight="1">
      <c r="B162" s="223"/>
      <c r="C162" s="224"/>
      <c r="D162" s="224"/>
      <c r="E162" s="224"/>
      <c r="F162" s="224"/>
      <c r="G162" s="224"/>
      <c r="H162" s="224"/>
      <c r="I162" s="224"/>
      <c r="J162" s="224"/>
      <c r="K162" s="225"/>
    </row>
    <row r="163" spans="2:11" ht="45" customHeight="1">
      <c r="B163" s="226"/>
      <c r="C163" s="227" t="s">
        <v>636</v>
      </c>
      <c r="D163" s="227"/>
      <c r="E163" s="227"/>
      <c r="F163" s="227"/>
      <c r="G163" s="227"/>
      <c r="H163" s="227"/>
      <c r="I163" s="227"/>
      <c r="J163" s="227"/>
      <c r="K163" s="228"/>
    </row>
    <row r="164" spans="2:11" ht="17.25" customHeight="1">
      <c r="B164" s="226"/>
      <c r="C164" s="253" t="s">
        <v>565</v>
      </c>
      <c r="D164" s="253"/>
      <c r="E164" s="253"/>
      <c r="F164" s="253" t="s">
        <v>566</v>
      </c>
      <c r="G164" s="290"/>
      <c r="H164" s="291" t="s">
        <v>103</v>
      </c>
      <c r="I164" s="291" t="s">
        <v>58</v>
      </c>
      <c r="J164" s="253" t="s">
        <v>567</v>
      </c>
      <c r="K164" s="228"/>
    </row>
    <row r="165" spans="2:11" ht="17.25" customHeight="1">
      <c r="B165" s="230"/>
      <c r="C165" s="255" t="s">
        <v>568</v>
      </c>
      <c r="D165" s="255"/>
      <c r="E165" s="255"/>
      <c r="F165" s="256" t="s">
        <v>569</v>
      </c>
      <c r="G165" s="292"/>
      <c r="H165" s="293"/>
      <c r="I165" s="293"/>
      <c r="J165" s="255" t="s">
        <v>570</v>
      </c>
      <c r="K165" s="232"/>
    </row>
    <row r="166" spans="2:11" ht="5.25" customHeight="1">
      <c r="B166" s="261"/>
      <c r="C166" s="258"/>
      <c r="D166" s="258"/>
      <c r="E166" s="258"/>
      <c r="F166" s="258"/>
      <c r="G166" s="259"/>
      <c r="H166" s="258"/>
      <c r="I166" s="258"/>
      <c r="J166" s="258"/>
      <c r="K166" s="282"/>
    </row>
    <row r="167" spans="2:11" ht="15" customHeight="1">
      <c r="B167" s="261"/>
      <c r="C167" s="239" t="s">
        <v>574</v>
      </c>
      <c r="D167" s="239"/>
      <c r="E167" s="239"/>
      <c r="F167" s="260" t="s">
        <v>571</v>
      </c>
      <c r="G167" s="239"/>
      <c r="H167" s="239" t="s">
        <v>610</v>
      </c>
      <c r="I167" s="239" t="s">
        <v>573</v>
      </c>
      <c r="J167" s="239">
        <v>120</v>
      </c>
      <c r="K167" s="282"/>
    </row>
    <row r="168" spans="2:11" ht="15" customHeight="1">
      <c r="B168" s="261"/>
      <c r="C168" s="239" t="s">
        <v>619</v>
      </c>
      <c r="D168" s="239"/>
      <c r="E168" s="239"/>
      <c r="F168" s="260" t="s">
        <v>571</v>
      </c>
      <c r="G168" s="239"/>
      <c r="H168" s="239" t="s">
        <v>620</v>
      </c>
      <c r="I168" s="239" t="s">
        <v>573</v>
      </c>
      <c r="J168" s="239" t="s">
        <v>621</v>
      </c>
      <c r="K168" s="282"/>
    </row>
    <row r="169" spans="2:11" ht="15" customHeight="1">
      <c r="B169" s="261"/>
      <c r="C169" s="239" t="s">
        <v>520</v>
      </c>
      <c r="D169" s="239"/>
      <c r="E169" s="239"/>
      <c r="F169" s="260" t="s">
        <v>571</v>
      </c>
      <c r="G169" s="239"/>
      <c r="H169" s="239" t="s">
        <v>637</v>
      </c>
      <c r="I169" s="239" t="s">
        <v>573</v>
      </c>
      <c r="J169" s="239" t="s">
        <v>621</v>
      </c>
      <c r="K169" s="282"/>
    </row>
    <row r="170" spans="2:11" ht="15" customHeight="1">
      <c r="B170" s="261"/>
      <c r="C170" s="239" t="s">
        <v>576</v>
      </c>
      <c r="D170" s="239"/>
      <c r="E170" s="239"/>
      <c r="F170" s="260" t="s">
        <v>577</v>
      </c>
      <c r="G170" s="239"/>
      <c r="H170" s="239" t="s">
        <v>637</v>
      </c>
      <c r="I170" s="239" t="s">
        <v>573</v>
      </c>
      <c r="J170" s="239">
        <v>50</v>
      </c>
      <c r="K170" s="282"/>
    </row>
    <row r="171" spans="2:11" ht="15" customHeight="1">
      <c r="B171" s="261"/>
      <c r="C171" s="239" t="s">
        <v>579</v>
      </c>
      <c r="D171" s="239"/>
      <c r="E171" s="239"/>
      <c r="F171" s="260" t="s">
        <v>571</v>
      </c>
      <c r="G171" s="239"/>
      <c r="H171" s="239" t="s">
        <v>637</v>
      </c>
      <c r="I171" s="239" t="s">
        <v>581</v>
      </c>
      <c r="J171" s="239"/>
      <c r="K171" s="282"/>
    </row>
    <row r="172" spans="2:11" ht="15" customHeight="1">
      <c r="B172" s="261"/>
      <c r="C172" s="239" t="s">
        <v>590</v>
      </c>
      <c r="D172" s="239"/>
      <c r="E172" s="239"/>
      <c r="F172" s="260" t="s">
        <v>577</v>
      </c>
      <c r="G172" s="239"/>
      <c r="H172" s="239" t="s">
        <v>637</v>
      </c>
      <c r="I172" s="239" t="s">
        <v>573</v>
      </c>
      <c r="J172" s="239">
        <v>50</v>
      </c>
      <c r="K172" s="282"/>
    </row>
    <row r="173" spans="2:11" ht="15" customHeight="1">
      <c r="B173" s="261"/>
      <c r="C173" s="239" t="s">
        <v>598</v>
      </c>
      <c r="D173" s="239"/>
      <c r="E173" s="239"/>
      <c r="F173" s="260" t="s">
        <v>577</v>
      </c>
      <c r="G173" s="239"/>
      <c r="H173" s="239" t="s">
        <v>637</v>
      </c>
      <c r="I173" s="239" t="s">
        <v>573</v>
      </c>
      <c r="J173" s="239">
        <v>50</v>
      </c>
      <c r="K173" s="282"/>
    </row>
    <row r="174" spans="2:11" ht="15" customHeight="1">
      <c r="B174" s="261"/>
      <c r="C174" s="239" t="s">
        <v>596</v>
      </c>
      <c r="D174" s="239"/>
      <c r="E174" s="239"/>
      <c r="F174" s="260" t="s">
        <v>577</v>
      </c>
      <c r="G174" s="239"/>
      <c r="H174" s="239" t="s">
        <v>637</v>
      </c>
      <c r="I174" s="239" t="s">
        <v>573</v>
      </c>
      <c r="J174" s="239">
        <v>50</v>
      </c>
      <c r="K174" s="282"/>
    </row>
    <row r="175" spans="2:11" ht="15" customHeight="1">
      <c r="B175" s="261"/>
      <c r="C175" s="239" t="s">
        <v>102</v>
      </c>
      <c r="D175" s="239"/>
      <c r="E175" s="239"/>
      <c r="F175" s="260" t="s">
        <v>571</v>
      </c>
      <c r="G175" s="239"/>
      <c r="H175" s="239" t="s">
        <v>638</v>
      </c>
      <c r="I175" s="239" t="s">
        <v>639</v>
      </c>
      <c r="J175" s="239"/>
      <c r="K175" s="282"/>
    </row>
    <row r="176" spans="2:11" ht="15" customHeight="1">
      <c r="B176" s="261"/>
      <c r="C176" s="239" t="s">
        <v>58</v>
      </c>
      <c r="D176" s="239"/>
      <c r="E176" s="239"/>
      <c r="F176" s="260" t="s">
        <v>571</v>
      </c>
      <c r="G176" s="239"/>
      <c r="H176" s="239" t="s">
        <v>640</v>
      </c>
      <c r="I176" s="239" t="s">
        <v>641</v>
      </c>
      <c r="J176" s="239">
        <v>1</v>
      </c>
      <c r="K176" s="282"/>
    </row>
    <row r="177" spans="2:11" ht="15" customHeight="1">
      <c r="B177" s="261"/>
      <c r="C177" s="239" t="s">
        <v>54</v>
      </c>
      <c r="D177" s="239"/>
      <c r="E177" s="239"/>
      <c r="F177" s="260" t="s">
        <v>571</v>
      </c>
      <c r="G177" s="239"/>
      <c r="H177" s="239" t="s">
        <v>642</v>
      </c>
      <c r="I177" s="239" t="s">
        <v>573</v>
      </c>
      <c r="J177" s="239">
        <v>20</v>
      </c>
      <c r="K177" s="282"/>
    </row>
    <row r="178" spans="2:11" ht="15" customHeight="1">
      <c r="B178" s="261"/>
      <c r="C178" s="239" t="s">
        <v>103</v>
      </c>
      <c r="D178" s="239"/>
      <c r="E178" s="239"/>
      <c r="F178" s="260" t="s">
        <v>571</v>
      </c>
      <c r="G178" s="239"/>
      <c r="H178" s="239" t="s">
        <v>643</v>
      </c>
      <c r="I178" s="239" t="s">
        <v>573</v>
      </c>
      <c r="J178" s="239">
        <v>255</v>
      </c>
      <c r="K178" s="282"/>
    </row>
    <row r="179" spans="2:11" ht="15" customHeight="1">
      <c r="B179" s="261"/>
      <c r="C179" s="239" t="s">
        <v>104</v>
      </c>
      <c r="D179" s="239"/>
      <c r="E179" s="239"/>
      <c r="F179" s="260" t="s">
        <v>571</v>
      </c>
      <c r="G179" s="239"/>
      <c r="H179" s="239" t="s">
        <v>536</v>
      </c>
      <c r="I179" s="239" t="s">
        <v>573</v>
      </c>
      <c r="J179" s="239">
        <v>10</v>
      </c>
      <c r="K179" s="282"/>
    </row>
    <row r="180" spans="2:11" ht="15" customHeight="1">
      <c r="B180" s="261"/>
      <c r="C180" s="239" t="s">
        <v>105</v>
      </c>
      <c r="D180" s="239"/>
      <c r="E180" s="239"/>
      <c r="F180" s="260" t="s">
        <v>571</v>
      </c>
      <c r="G180" s="239"/>
      <c r="H180" s="239" t="s">
        <v>644</v>
      </c>
      <c r="I180" s="239" t="s">
        <v>605</v>
      </c>
      <c r="J180" s="239"/>
      <c r="K180" s="282"/>
    </row>
    <row r="181" spans="2:11" ht="15" customHeight="1">
      <c r="B181" s="261"/>
      <c r="C181" s="239" t="s">
        <v>645</v>
      </c>
      <c r="D181" s="239"/>
      <c r="E181" s="239"/>
      <c r="F181" s="260" t="s">
        <v>571</v>
      </c>
      <c r="G181" s="239"/>
      <c r="H181" s="239" t="s">
        <v>646</v>
      </c>
      <c r="I181" s="239" t="s">
        <v>605</v>
      </c>
      <c r="J181" s="239"/>
      <c r="K181" s="282"/>
    </row>
    <row r="182" spans="2:11" ht="15" customHeight="1">
      <c r="B182" s="261"/>
      <c r="C182" s="239" t="s">
        <v>634</v>
      </c>
      <c r="D182" s="239"/>
      <c r="E182" s="239"/>
      <c r="F182" s="260" t="s">
        <v>571</v>
      </c>
      <c r="G182" s="239"/>
      <c r="H182" s="239" t="s">
        <v>647</v>
      </c>
      <c r="I182" s="239" t="s">
        <v>605</v>
      </c>
      <c r="J182" s="239"/>
      <c r="K182" s="282"/>
    </row>
    <row r="183" spans="2:11" ht="15" customHeight="1">
      <c r="B183" s="261"/>
      <c r="C183" s="239" t="s">
        <v>108</v>
      </c>
      <c r="D183" s="239"/>
      <c r="E183" s="239"/>
      <c r="F183" s="260" t="s">
        <v>577</v>
      </c>
      <c r="G183" s="239"/>
      <c r="H183" s="239" t="s">
        <v>648</v>
      </c>
      <c r="I183" s="239" t="s">
        <v>573</v>
      </c>
      <c r="J183" s="239">
        <v>50</v>
      </c>
      <c r="K183" s="282"/>
    </row>
    <row r="184" spans="2:11" ht="15" customHeight="1">
      <c r="B184" s="288"/>
      <c r="C184" s="270"/>
      <c r="D184" s="270"/>
      <c r="E184" s="270"/>
      <c r="F184" s="270"/>
      <c r="G184" s="270"/>
      <c r="H184" s="270"/>
      <c r="I184" s="270"/>
      <c r="J184" s="270"/>
      <c r="K184" s="289"/>
    </row>
    <row r="185" spans="2:11" ht="18.75" customHeight="1">
      <c r="B185" s="236"/>
      <c r="C185" s="239"/>
      <c r="D185" s="239"/>
      <c r="E185" s="239"/>
      <c r="F185" s="260"/>
      <c r="G185" s="239"/>
      <c r="H185" s="239"/>
      <c r="I185" s="239"/>
      <c r="J185" s="239"/>
      <c r="K185" s="236"/>
    </row>
    <row r="186" spans="2:11" ht="18.75" customHeight="1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</row>
    <row r="187" spans="2:11" ht="13.5">
      <c r="B187" s="223"/>
      <c r="C187" s="224"/>
      <c r="D187" s="224"/>
      <c r="E187" s="224"/>
      <c r="F187" s="224"/>
      <c r="G187" s="224"/>
      <c r="H187" s="224"/>
      <c r="I187" s="224"/>
      <c r="J187" s="224"/>
      <c r="K187" s="225"/>
    </row>
    <row r="188" spans="2:11" ht="21">
      <c r="B188" s="226"/>
      <c r="C188" s="227" t="s">
        <v>649</v>
      </c>
      <c r="D188" s="227"/>
      <c r="E188" s="227"/>
      <c r="F188" s="227"/>
      <c r="G188" s="227"/>
      <c r="H188" s="227"/>
      <c r="I188" s="227"/>
      <c r="J188" s="227"/>
      <c r="K188" s="228"/>
    </row>
    <row r="189" spans="2:11" ht="25.5" customHeight="1">
      <c r="B189" s="226"/>
      <c r="C189" s="294" t="s">
        <v>650</v>
      </c>
      <c r="D189" s="294"/>
      <c r="E189" s="294"/>
      <c r="F189" s="294" t="s">
        <v>651</v>
      </c>
      <c r="G189" s="295"/>
      <c r="H189" s="296" t="s">
        <v>652</v>
      </c>
      <c r="I189" s="296"/>
      <c r="J189" s="296"/>
      <c r="K189" s="228"/>
    </row>
    <row r="190" spans="2:11" ht="5.25" customHeight="1">
      <c r="B190" s="261"/>
      <c r="C190" s="258"/>
      <c r="D190" s="258"/>
      <c r="E190" s="258"/>
      <c r="F190" s="258"/>
      <c r="G190" s="239"/>
      <c r="H190" s="258"/>
      <c r="I190" s="258"/>
      <c r="J190" s="258"/>
      <c r="K190" s="282"/>
    </row>
    <row r="191" spans="2:11" ht="15" customHeight="1">
      <c r="B191" s="261"/>
      <c r="C191" s="239" t="s">
        <v>653</v>
      </c>
      <c r="D191" s="239"/>
      <c r="E191" s="239"/>
      <c r="F191" s="260" t="s">
        <v>44</v>
      </c>
      <c r="G191" s="239"/>
      <c r="H191" s="297" t="s">
        <v>654</v>
      </c>
      <c r="I191" s="297"/>
      <c r="J191" s="297"/>
      <c r="K191" s="282"/>
    </row>
    <row r="192" spans="2:11" ht="15" customHeight="1">
      <c r="B192" s="261"/>
      <c r="C192" s="267"/>
      <c r="D192" s="239"/>
      <c r="E192" s="239"/>
      <c r="F192" s="260" t="s">
        <v>45</v>
      </c>
      <c r="G192" s="239"/>
      <c r="H192" s="297" t="s">
        <v>655</v>
      </c>
      <c r="I192" s="297"/>
      <c r="J192" s="297"/>
      <c r="K192" s="282"/>
    </row>
    <row r="193" spans="2:11" ht="15" customHeight="1">
      <c r="B193" s="261"/>
      <c r="C193" s="267"/>
      <c r="D193" s="239"/>
      <c r="E193" s="239"/>
      <c r="F193" s="260" t="s">
        <v>48</v>
      </c>
      <c r="G193" s="239"/>
      <c r="H193" s="297" t="s">
        <v>656</v>
      </c>
      <c r="I193" s="297"/>
      <c r="J193" s="297"/>
      <c r="K193" s="282"/>
    </row>
    <row r="194" spans="2:11" ht="15" customHeight="1">
      <c r="B194" s="261"/>
      <c r="C194" s="239"/>
      <c r="D194" s="239"/>
      <c r="E194" s="239"/>
      <c r="F194" s="260" t="s">
        <v>46</v>
      </c>
      <c r="G194" s="239"/>
      <c r="H194" s="297" t="s">
        <v>657</v>
      </c>
      <c r="I194" s="297"/>
      <c r="J194" s="297"/>
      <c r="K194" s="282"/>
    </row>
    <row r="195" spans="2:11" ht="15" customHeight="1">
      <c r="B195" s="261"/>
      <c r="C195" s="239"/>
      <c r="D195" s="239"/>
      <c r="E195" s="239"/>
      <c r="F195" s="260" t="s">
        <v>47</v>
      </c>
      <c r="G195" s="239"/>
      <c r="H195" s="297" t="s">
        <v>658</v>
      </c>
      <c r="I195" s="297"/>
      <c r="J195" s="297"/>
      <c r="K195" s="282"/>
    </row>
    <row r="196" spans="2:11" ht="15" customHeight="1">
      <c r="B196" s="261"/>
      <c r="C196" s="239"/>
      <c r="D196" s="239"/>
      <c r="E196" s="239"/>
      <c r="F196" s="260"/>
      <c r="G196" s="239"/>
      <c r="H196" s="239"/>
      <c r="I196" s="239"/>
      <c r="J196" s="239"/>
      <c r="K196" s="282"/>
    </row>
    <row r="197" spans="2:11" ht="15" customHeight="1">
      <c r="B197" s="261"/>
      <c r="C197" s="239" t="s">
        <v>617</v>
      </c>
      <c r="D197" s="239"/>
      <c r="E197" s="239"/>
      <c r="F197" s="260" t="s">
        <v>76</v>
      </c>
      <c r="G197" s="239"/>
      <c r="H197" s="297" t="s">
        <v>659</v>
      </c>
      <c r="I197" s="297"/>
      <c r="J197" s="297"/>
      <c r="K197" s="282"/>
    </row>
    <row r="198" spans="2:11" ht="15" customHeight="1">
      <c r="B198" s="261"/>
      <c r="C198" s="267"/>
      <c r="D198" s="239"/>
      <c r="E198" s="239"/>
      <c r="F198" s="260" t="s">
        <v>514</v>
      </c>
      <c r="G198" s="239"/>
      <c r="H198" s="297" t="s">
        <v>515</v>
      </c>
      <c r="I198" s="297"/>
      <c r="J198" s="297"/>
      <c r="K198" s="282"/>
    </row>
    <row r="199" spans="2:11" ht="15" customHeight="1">
      <c r="B199" s="261"/>
      <c r="C199" s="239"/>
      <c r="D199" s="239"/>
      <c r="E199" s="239"/>
      <c r="F199" s="260" t="s">
        <v>512</v>
      </c>
      <c r="G199" s="239"/>
      <c r="H199" s="297" t="s">
        <v>660</v>
      </c>
      <c r="I199" s="297"/>
      <c r="J199" s="297"/>
      <c r="K199" s="282"/>
    </row>
    <row r="200" spans="2:11" ht="15" customHeight="1">
      <c r="B200" s="298"/>
      <c r="C200" s="267"/>
      <c r="D200" s="267"/>
      <c r="E200" s="267"/>
      <c r="F200" s="260" t="s">
        <v>516</v>
      </c>
      <c r="G200" s="245"/>
      <c r="H200" s="299" t="s">
        <v>517</v>
      </c>
      <c r="I200" s="299"/>
      <c r="J200" s="299"/>
      <c r="K200" s="300"/>
    </row>
    <row r="201" spans="2:11" ht="15" customHeight="1">
      <c r="B201" s="298"/>
      <c r="C201" s="267"/>
      <c r="D201" s="267"/>
      <c r="E201" s="267"/>
      <c r="F201" s="260" t="s">
        <v>518</v>
      </c>
      <c r="G201" s="245"/>
      <c r="H201" s="299" t="s">
        <v>484</v>
      </c>
      <c r="I201" s="299"/>
      <c r="J201" s="299"/>
      <c r="K201" s="300"/>
    </row>
    <row r="202" spans="2:11" ht="15" customHeight="1">
      <c r="B202" s="298"/>
      <c r="C202" s="267"/>
      <c r="D202" s="267"/>
      <c r="E202" s="267"/>
      <c r="F202" s="301"/>
      <c r="G202" s="245"/>
      <c r="H202" s="302"/>
      <c r="I202" s="302"/>
      <c r="J202" s="302"/>
      <c r="K202" s="300"/>
    </row>
    <row r="203" spans="2:11" ht="15" customHeight="1">
      <c r="B203" s="298"/>
      <c r="C203" s="239" t="s">
        <v>641</v>
      </c>
      <c r="D203" s="267"/>
      <c r="E203" s="267"/>
      <c r="F203" s="260">
        <v>1</v>
      </c>
      <c r="G203" s="245"/>
      <c r="H203" s="299" t="s">
        <v>661</v>
      </c>
      <c r="I203" s="299"/>
      <c r="J203" s="299"/>
      <c r="K203" s="300"/>
    </row>
    <row r="204" spans="2:11" ht="15" customHeight="1">
      <c r="B204" s="298"/>
      <c r="C204" s="267"/>
      <c r="D204" s="267"/>
      <c r="E204" s="267"/>
      <c r="F204" s="260">
        <v>2</v>
      </c>
      <c r="G204" s="245"/>
      <c r="H204" s="299" t="s">
        <v>662</v>
      </c>
      <c r="I204" s="299"/>
      <c r="J204" s="299"/>
      <c r="K204" s="300"/>
    </row>
    <row r="205" spans="2:11" ht="15" customHeight="1">
      <c r="B205" s="298"/>
      <c r="C205" s="267"/>
      <c r="D205" s="267"/>
      <c r="E205" s="267"/>
      <c r="F205" s="260">
        <v>3</v>
      </c>
      <c r="G205" s="245"/>
      <c r="H205" s="299" t="s">
        <v>663</v>
      </c>
      <c r="I205" s="299"/>
      <c r="J205" s="299"/>
      <c r="K205" s="300"/>
    </row>
    <row r="206" spans="2:11" ht="15" customHeight="1">
      <c r="B206" s="298"/>
      <c r="C206" s="267"/>
      <c r="D206" s="267"/>
      <c r="E206" s="267"/>
      <c r="F206" s="260">
        <v>4</v>
      </c>
      <c r="G206" s="245"/>
      <c r="H206" s="299" t="s">
        <v>664</v>
      </c>
      <c r="I206" s="299"/>
      <c r="J206" s="299"/>
      <c r="K206" s="300"/>
    </row>
    <row r="207" spans="2:11" ht="12.75" customHeight="1">
      <c r="B207" s="303"/>
      <c r="C207" s="304"/>
      <c r="D207" s="304"/>
      <c r="E207" s="304"/>
      <c r="F207" s="304"/>
      <c r="G207" s="304"/>
      <c r="H207" s="304"/>
      <c r="I207" s="304"/>
      <c r="J207" s="304"/>
      <c r="K207" s="305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Jarda</cp:lastModifiedBy>
  <dcterms:modified xsi:type="dcterms:W3CDTF">2020-06-25T05:02:07Z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