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9142-2 - Přeložka veřejn...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'19142-2 - Přeložka veřejn...'!$C$86:$K$226</definedName>
    <definedName name="_xlnm.Print_Area" localSheetId="1">'19142-2 - Přeložka veřejn...'!$C$4:$J$39,'19142-2 - Přeložka veřejn...'!$C$45:$J$68,'19142-2 - Přeložka veřejn...'!$C$74:$K$226</definedName>
    <definedName name="_xlnm.Print_Area" localSheetId="2">'Pokyny pro vyplnění'!$B$2:$K$71,'Pokyny pro vyplnění'!$B$74:$K$118,'Pokyny pro vyplnění'!$B$121:$K$190,'Pokyny pro vyplnění'!$B$198:$K$218</definedName>
    <definedName name="_xlnm.Print_Titles" localSheetId="0">'Rekapitulace stavby'!$52:$52</definedName>
    <definedName name="_xlnm.Print_Titles" localSheetId="1">'19142-2 - Přeložka veřejn...'!$86:$86</definedName>
  </definedNames>
  <calcPr fullCalcOnLoad="1"/>
</workbook>
</file>

<file path=xl/sharedStrings.xml><?xml version="1.0" encoding="utf-8"?>
<sst xmlns="http://schemas.openxmlformats.org/spreadsheetml/2006/main" count="1891" uniqueCount="577">
  <si>
    <t>Export Komplet</t>
  </si>
  <si>
    <t>VZ</t>
  </si>
  <si>
    <t>2.0</t>
  </si>
  <si>
    <t>ZAMOK</t>
  </si>
  <si>
    <t>False</t>
  </si>
  <si>
    <t>{84c39211-fac4-42c5-b37c-d662a57dd65e}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</si>
  <si>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</si>
  <si>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</si>
  <si>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</si>
  <si>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</si>
  <si>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</si>
  <si>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</si>
  <si>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</si>
  <si>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</si>
  <si>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2018005-22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</si>
  <si>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</si>
  <si>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</si>
  <si>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Navýšení počtu parkovacích stání v ul.Mostecká Chomutov - etapa II</t>
  </si>
  <si>
    <t>KSO:</t>
  </si>
  <si>
    <t/>
  </si>
  <si>
    <t>CC-CZ:</t>
  </si>
  <si>
    <t>Místo:</t>
  </si>
  <si>
    <t xml:space="preserve"> </t>
  </si>
  <si>
    <t>Datum:</t>
  </si>
  <si>
    <t>8. 10. 2019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</si>
  <si>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</si>
  <si>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</si>
  <si>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</si>
  <si>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</si>
  <si>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</si>
  <si>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</si>
  <si>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</si>
  <si>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</si>
  <si>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</si>
  <si>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</si>
  <si>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</si>
  <si>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</si>
  <si>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</si>
  <si>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</si>
  <si>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</si>
  <si>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</si>
  <si>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</si>
  <si>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</si>
  <si>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</si>
  <si>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</si>
  <si>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</si>
  <si>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</si>
  <si>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</si>
  <si>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</si>
  <si>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</si>
  <si>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</si>
  <si>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</si>
  <si>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</si>
  <si>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</si>
  <si>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</si>
  <si>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</si>
  <si>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</si>
  <si>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</si>
  <si>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</si>
  <si>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</si>
  <si>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</si>
  <si>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</si>
  <si>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</si>
  <si>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</si>
  <si>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</si>
  <si>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</si>
  <si>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</si>
  <si>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</si>
  <si>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</si>
  <si>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</si>
  <si>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</si>
  <si>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</si>
  <si>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</si>
  <si>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</si>
  <si>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19142-2</t>
  </si>
  <si>
    <t>Přeložka veřejného osvětlení - revize 03/2020</t>
  </si>
  <si>
    <t>STA</t>
  </si>
  <si>
    <t>1</t>
  </si>
  <si>
    <t>{220dd432-1ac1-4da5-a8d2-9fdf5e9d46b0}</t>
  </si>
  <si>
    <t>2</t>
  </si>
  <si>
    <t>KRYCÍ LIST SOUPISU PRACÍ</t>
  </si>
  <si>
    <t>Objekt:</t>
  </si>
  <si>
    <t>19142-2 - Přeložka veřejného osvětlení - revize 03/2020</t>
  </si>
  <si>
    <t>Chomutov, ul. Mostecká</t>
  </si>
  <si>
    <t>Ing. Ivan Menhard</t>
  </si>
  <si>
    <t>REKAPITULACE ČLENĚNÍ SOUPISU PRACÍ</t>
  </si>
  <si>
    <t>Kód dílu - Popis</t>
  </si>
  <si>
    <t>Cena celkem [CZK]</t>
  </si>
  <si>
    <t>-1</t>
  </si>
  <si>
    <t>PSV - Práce a dodávky PSV</t>
  </si>
  <si>
    <t xml:space="preserve">    741 - Elektroinstalace - silnoproud</t>
  </si>
  <si>
    <t>M - Práce a dodávky M</t>
  </si>
  <si>
    <t xml:space="preserve">    21-M - Elektromontáže</t>
  </si>
  <si>
    <t xml:space="preserve">    46-M - Zemní práce při extr.mont.pracích</t>
  </si>
  <si>
    <t>HZS - Hodinové zúčtovací sazby</t>
  </si>
  <si>
    <t>VRN - Vedlejší rozpočtové náklady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</si>
  <si>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</si>
  <si>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</si>
  <si>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</si>
  <si>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</si>
  <si>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</si>
  <si>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</si>
  <si>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</si>
  <si>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</si>
  <si>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</si>
  <si>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</si>
  <si>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</si>
  <si>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</si>
  <si>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</si>
  <si>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</si>
  <si>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PSV</t>
  </si>
  <si>
    <t>Práce a dodávky PSV</t>
  </si>
  <si>
    <t>ROZPOCET</t>
  </si>
  <si>
    <t>741</t>
  </si>
  <si>
    <t>Elektroinstalace - silnoproud</t>
  </si>
  <si>
    <t>K</t>
  </si>
  <si>
    <t>741122122</t>
  </si>
  <si>
    <t>Montáž kabel Cu plný kulatý žíla 3x1,5 až 6 mm2 zatažený v trubkách (CYKY)</t>
  </si>
  <si>
    <t>m</t>
  </si>
  <si>
    <t>CS ÚRS 2020 01</t>
  </si>
  <si>
    <t>16</t>
  </si>
  <si>
    <t>-1271252593</t>
  </si>
  <si>
    <t>PP</t>
  </si>
  <si>
    <t>Montáž kabelů měděných bez ukončení uložených v trubkách zatažených plných kulatých nebo bezhalogenových (CYKY) počtu a průřezu žil 3x1,5 až 6 mm2</t>
  </si>
  <si>
    <t>VV</t>
  </si>
  <si>
    <t>5*9</t>
  </si>
  <si>
    <t>M</t>
  </si>
  <si>
    <t>10.048.561</t>
  </si>
  <si>
    <t>CMSM 3G1,5 (3Cx1,5)</t>
  </si>
  <si>
    <t>materiály online</t>
  </si>
  <si>
    <t>32</t>
  </si>
  <si>
    <t>-228288587</t>
  </si>
  <si>
    <t>45*1,1111 'Přepočtené koeficientem množství</t>
  </si>
  <si>
    <t>3</t>
  </si>
  <si>
    <t>741122134</t>
  </si>
  <si>
    <t>Montáž kabel Cu plný kulatý žíla 4x16 až 25 mm2 zatažený v trubkách (CYKY)</t>
  </si>
  <si>
    <t>1117079986</t>
  </si>
  <si>
    <t>Montáž kabelů měděných bez ukončení uložených v trubkách zatažených plných kulatých nebo bezhalogenových (CYKY) počtu a průřezu žil 4x16 až 25 mm2</t>
  </si>
  <si>
    <t>"z výkresu" 140+"do stožáru" 9*2</t>
  </si>
  <si>
    <t>4</t>
  </si>
  <si>
    <t>34111080</t>
  </si>
  <si>
    <t>kabel silový s Cu jádrem 1kV 4x16mm2</t>
  </si>
  <si>
    <t>1201357894</t>
  </si>
  <si>
    <t>158*1,1 'Přepočtené koeficientem množství</t>
  </si>
  <si>
    <t>5</t>
  </si>
  <si>
    <t>741132133</t>
  </si>
  <si>
    <t>Ukončení kabelů 4x16 mm2 smršťovací záklopkou nebo páskem bez letování</t>
  </si>
  <si>
    <t>kus</t>
  </si>
  <si>
    <t>-166918816</t>
  </si>
  <si>
    <t>Ukončení kabelů smršťovací záklopkou nebo páskou se zapojením bez letování, počtu a průřezu žil 4x16 mm2</t>
  </si>
  <si>
    <t>6</t>
  </si>
  <si>
    <t>741132135</t>
  </si>
  <si>
    <t>Ukončení kabelů 4x35 mm2 smršťovací záklopkou nebo páskem bez letování</t>
  </si>
  <si>
    <t>-1541546538</t>
  </si>
  <si>
    <t>Ukončení kabelů smršťovací záklopkou nebo páskou se zapojením bez letování, počtu a průřezu žil 4x35 mm2</t>
  </si>
  <si>
    <t>7</t>
  </si>
  <si>
    <t>10.068.545</t>
  </si>
  <si>
    <t>Hlava EN 4.1 pro pr.    6-  50</t>
  </si>
  <si>
    <t>KS</t>
  </si>
  <si>
    <t>-1780929485</t>
  </si>
  <si>
    <t>8</t>
  </si>
  <si>
    <t>741373002</t>
  </si>
  <si>
    <t>Montáž svítidlo výbojkové průmyslové stropní na výložník</t>
  </si>
  <si>
    <t>207213888</t>
  </si>
  <si>
    <t>Montáž svítidel výbojkových se zapojením vodičů průmyslových nebo venkovních na výložník</t>
  </si>
  <si>
    <t>9</t>
  </si>
  <si>
    <t>348svit-A</t>
  </si>
  <si>
    <t>A - LED svítidlo venkovní uliční - 60W, 7030 lm, 2700 K , uliční optika</t>
  </si>
  <si>
    <t>1606472770</t>
  </si>
  <si>
    <t xml:space="preserve">A - LED svítidlo venkovní uliční -  60W, 7030 lm, 2700 K ,uliční optika, IP65, IK10
svítidlo trubkového tvaru, bez vnějšího žebrování, přirozeně omývané deštěm
těleso svítidla z hliníkové slitiny působí jako chladič
design a typ svítidla uveden v projektu
</t>
  </si>
  <si>
    <t>P</t>
  </si>
  <si>
    <t>Poznámka k položce:
jiný typ svítidla, než je uveden v projektu,  musí schválit provozovatel</t>
  </si>
  <si>
    <t>10</t>
  </si>
  <si>
    <t>741410041</t>
  </si>
  <si>
    <t>Montáž vodič uzemňovací drát nebo lano D do 10 mm v městské zástavbě</t>
  </si>
  <si>
    <t>CS ÚRS 2019 02</t>
  </si>
  <si>
    <t>-5946929</t>
  </si>
  <si>
    <t>Montáž uzemňovacího vedení s upevněním, propojením a připojením pomocí svorek v zemi s izolací spojů drátu nebo lana Ø do 10 mm v městské zástavbě</t>
  </si>
  <si>
    <t>"z výkresu" 140+ "ke stožáru"5*1</t>
  </si>
  <si>
    <t>11</t>
  </si>
  <si>
    <t>35441073</t>
  </si>
  <si>
    <t>drát D 10mm FeZn</t>
  </si>
  <si>
    <t>kg</t>
  </si>
  <si>
    <t>-188613422</t>
  </si>
  <si>
    <t>drát D 10mm FeZn  1 kg = 1,61 m</t>
  </si>
  <si>
    <t>145/1,61</t>
  </si>
  <si>
    <t>90,062*1,1 'Přepočtené koeficientem množství</t>
  </si>
  <si>
    <t>12</t>
  </si>
  <si>
    <t>741420021</t>
  </si>
  <si>
    <t>Montáž svorka hromosvodná se 2 šrouby</t>
  </si>
  <si>
    <t>994150099</t>
  </si>
  <si>
    <t>Montáž hromosvodného vedení svorek se 2 šrouby</t>
  </si>
  <si>
    <t>PSC</t>
  </si>
  <si>
    <t xml:space="preserve">Poznámka k souboru cen:
1. Svodovými dráty se rozumí i jímací vedení na střeše.
</t>
  </si>
  <si>
    <t>13</t>
  </si>
  <si>
    <t>35442037</t>
  </si>
  <si>
    <t>svorka uzemnění nerez křížová</t>
  </si>
  <si>
    <t>323281692</t>
  </si>
  <si>
    <t>5,45454545454545*1,1 'Přepočtené koeficientem množství</t>
  </si>
  <si>
    <t>14</t>
  </si>
  <si>
    <t>35442036</t>
  </si>
  <si>
    <t>svorka uzemnění nerez připojovací</t>
  </si>
  <si>
    <t>368457366</t>
  </si>
  <si>
    <t>4,54545454545455*1,1 'Přepočtené koeficientem množství</t>
  </si>
  <si>
    <t>741810002</t>
  </si>
  <si>
    <t>Celková prohlídka elektrického rozvodu a zařízení do 500 000,- Kč</t>
  </si>
  <si>
    <t>-2125825988</t>
  </si>
  <si>
    <t>Zkoušky a prohlídky elektrických rozvodů a zařízení celková prohlídka a vyhotovení revizní zprávy pro objem montážních prací přes 100 do 500 tis. Kč</t>
  </si>
  <si>
    <t xml:space="preserve">Poznámka k souboru cen:
1. Ceny -0001 až -0011 jsou určeny pro objem montážních prací včetně všech nákladů.
</t>
  </si>
  <si>
    <t>Práce a dodávky M</t>
  </si>
  <si>
    <t>21-M</t>
  </si>
  <si>
    <t>Elektromontáže</t>
  </si>
  <si>
    <t>210202013-D</t>
  </si>
  <si>
    <t>Demontáž svítidlo výbojkové průmyslové nebo venkovní na výložník</t>
  </si>
  <si>
    <t>64</t>
  </si>
  <si>
    <t>1773294942</t>
  </si>
  <si>
    <t>Demontáž svítidel výbojkových se zapojením vodičů průmyslových nebo venkovních na výložník</t>
  </si>
  <si>
    <t>17</t>
  </si>
  <si>
    <t>210204011</t>
  </si>
  <si>
    <t>Montáž stožárů osvětlení ocelových samostatně stojících délky do 12 m</t>
  </si>
  <si>
    <t>81938255</t>
  </si>
  <si>
    <t>Montáž stožárů osvětlení, bez zemních prací ocelových samostatně stojících, délky do 12 m</t>
  </si>
  <si>
    <t>18</t>
  </si>
  <si>
    <t>31674069</t>
  </si>
  <si>
    <t>stožár osvětlovací sadový Pz 133/89/60 v 8,0m</t>
  </si>
  <si>
    <t>128</t>
  </si>
  <si>
    <t>-1368129626</t>
  </si>
  <si>
    <t>19</t>
  </si>
  <si>
    <t>1290530</t>
  </si>
  <si>
    <t>OCHRANNA MANZETA PLAST. OMP 133</t>
  </si>
  <si>
    <t>547010026</t>
  </si>
  <si>
    <t>20</t>
  </si>
  <si>
    <t>58346122</t>
  </si>
  <si>
    <t>drť vápencová bílá frakce 2/4</t>
  </si>
  <si>
    <t>t</t>
  </si>
  <si>
    <t>-1381812046</t>
  </si>
  <si>
    <t>Poznámka k položce:
pro upevnění stožáru v pouzdrovém základu</t>
  </si>
  <si>
    <t>2,2*(5*1*3,14/4*(0,25-0,133)^2)</t>
  </si>
  <si>
    <t>210204011-D</t>
  </si>
  <si>
    <t>Demontáž stožárů osvětlení ocelových samostatně stojících délky do 12 m</t>
  </si>
  <si>
    <t>-2128256756</t>
  </si>
  <si>
    <t>Demontáž stožárů osvětlení, bez zemních prací ocelových samostatně stojících, délky do 12 m</t>
  </si>
  <si>
    <t>22</t>
  </si>
  <si>
    <t>210204103</t>
  </si>
  <si>
    <t>Montáž výložníků osvětlení jednoramenných sloupových hmotnosti do 35 kg</t>
  </si>
  <si>
    <t>727408644</t>
  </si>
  <si>
    <t>Montáž výložníků osvětlení jednoramenných sloupových, hmotnosti do 35 kg</t>
  </si>
  <si>
    <t>23</t>
  </si>
  <si>
    <t>1290132</t>
  </si>
  <si>
    <t>VYLOZNIK PRIMY SD 1-1000/ Z</t>
  </si>
  <si>
    <t>256</t>
  </si>
  <si>
    <t>1475810514</t>
  </si>
  <si>
    <t>24</t>
  </si>
  <si>
    <t>210204201</t>
  </si>
  <si>
    <t>Montáž elektrovýzbroje stožárů osvětlení 1 okruh</t>
  </si>
  <si>
    <t>2135497684</t>
  </si>
  <si>
    <t>25</t>
  </si>
  <si>
    <t>10.874.893</t>
  </si>
  <si>
    <t>Svorka SV-A-9.35.4 stožárová výzbroj</t>
  </si>
  <si>
    <t>-135031706</t>
  </si>
  <si>
    <t>26</t>
  </si>
  <si>
    <t>10.228.214</t>
  </si>
  <si>
    <t>Svorka SV-A-6.16.4 stožárová výzbroj</t>
  </si>
  <si>
    <t>-270591012</t>
  </si>
  <si>
    <t>46-M</t>
  </si>
  <si>
    <t>Zemní práce při extr.mont.pracích</t>
  </si>
  <si>
    <t>27</t>
  </si>
  <si>
    <t>460010022</t>
  </si>
  <si>
    <t>Vytyčení trasy vedení kabelového podzemního podél silnice</t>
  </si>
  <si>
    <t>km</t>
  </si>
  <si>
    <t>1250612114</t>
  </si>
  <si>
    <t>Vytyčení trasy vedení kabelového (podzemního) podél silnice</t>
  </si>
  <si>
    <t xml:space="preserve">Poznámka k souboru cen:
1. V cenách jsou zahrnuty i náklady na:
a) pochůzky projektovanou tratí,
b) vyznačení budoucí trasy,
c) rozmístění, očíslování a označení opěrných bodů,
d) označení překážek a míst pro kabelové prostupy a podchodové štoly.
</t>
  </si>
  <si>
    <t>Poznámka k položce:
původní VO, NN, VN, nové VO</t>
  </si>
  <si>
    <t>0,12+0,02+0,08+0,12</t>
  </si>
  <si>
    <t>28</t>
  </si>
  <si>
    <t>460050814</t>
  </si>
  <si>
    <t>Hloubení nezapažených jam pro stožáry strojně v hornině tř 4</t>
  </si>
  <si>
    <t>m3</t>
  </si>
  <si>
    <t>-1145640767</t>
  </si>
  <si>
    <t>Hloubení nezapažených jam strojně pro stožáry v hornině třídy 4</t>
  </si>
  <si>
    <t>5*1*0,5*0,5</t>
  </si>
  <si>
    <t>29</t>
  </si>
  <si>
    <t>460080012</t>
  </si>
  <si>
    <t>Základové konstrukce z monolitického betonu C 8/10 bez bednění</t>
  </si>
  <si>
    <t>-2002963982</t>
  </si>
  <si>
    <t>Základové konstrukce základ bez bednění do rostlé zeminy z monolitického betonu tř. C 8/10</t>
  </si>
  <si>
    <t>Poznámka k položce:
základy stožárů
součástí položky (TOV) je dodávka betonu</t>
  </si>
  <si>
    <t>0,5*0,5*0,6*5</t>
  </si>
  <si>
    <t>30</t>
  </si>
  <si>
    <t>28612011</t>
  </si>
  <si>
    <t>trubka kanalizační PVC plnostěnná třívrstvá DN 250x3000mm SN12</t>
  </si>
  <si>
    <t>314093906</t>
  </si>
  <si>
    <t>"celé kusy" 3*3</t>
  </si>
  <si>
    <t>31</t>
  </si>
  <si>
    <t>460120016</t>
  </si>
  <si>
    <t>Naložení výkopku ručně z hornin třídy 1 až 4</t>
  </si>
  <si>
    <t>-651707828</t>
  </si>
  <si>
    <t>Ostatní zemní práce při stavbě nadzemních vedení naložení výkopku ručně, z hornin třídy 1 až 4</t>
  </si>
  <si>
    <t>5*(1*3,14/4*0,25^2+0,5*0,5*0,6)+(14+4+5)*0,35*0,2+5*0,5*0,5*0,2</t>
  </si>
  <si>
    <t>460202164</t>
  </si>
  <si>
    <t>Hloubení kabelových nezapažených rýh strojně š 35 cm, hl 80 cm, v hornině tř 4</t>
  </si>
  <si>
    <t>-1320246493</t>
  </si>
  <si>
    <t>Hloubení nezapažených kabelových rýh strojně zarovnání kabelových rýh po výkopu strojně, šířka rýhy bez zarovnání rýh šířky 35 cm, hloubky 80 cm, v hornině třídy 4</t>
  </si>
  <si>
    <t xml:space="preserve">Poznámka k souboru cen:
1. Ceny hloubení rýh strojně v hornině třídy 6 a 7 jsou stanoveny za použití trhaviny.
</t>
  </si>
  <si>
    <t xml:space="preserve">Poznámka k položce:
rozbrání a skladba dlažeb vjezdů není v tomto výkazu započítána,
bude provedena v koordinaci s výstavbou výstražných pásů pro nevidomé
</t>
  </si>
  <si>
    <t>33</t>
  </si>
  <si>
    <t>460421191</t>
  </si>
  <si>
    <t>Lože kabelů z písku nebo štěrkopísku s cementem tl 12 cm nad kabel, bez zakrytí, šířky do 100 cm</t>
  </si>
  <si>
    <t>1574591485</t>
  </si>
  <si>
    <t>Kabelové lože včetně podsypu, zhutnění a urovnání povrchu z písku nebo štěrkopísku s přísadou cementu tloušťky 12 cm nad kabel bez zakrytí, šířky do 100 cm</t>
  </si>
  <si>
    <t xml:space="preserve">Poznámka k souboru cen:
1. V cenách -1021 až -1072, -1121 až -1172 a -1221 až -1272 nejsou započteny náklady na dodávku betonových a plastových desek. Tato dodávka se oceňuje ve specifikaci.
</t>
  </si>
  <si>
    <t xml:space="preserve">Poznámka k položce:
obetonování chráničky pod vjezdy
</t>
  </si>
  <si>
    <t>14+4+5</t>
  </si>
  <si>
    <t>34</t>
  </si>
  <si>
    <t>58931963</t>
  </si>
  <si>
    <t>beton C 8/10 kamenivo frakce 0/8</t>
  </si>
  <si>
    <t>369290659</t>
  </si>
  <si>
    <t>(14+4+5)*0,35*0,2+5*0,5*0,5*0,6</t>
  </si>
  <si>
    <t>35</t>
  </si>
  <si>
    <t>460421281</t>
  </si>
  <si>
    <t>Lože kabelů z prohozeného výkopku tl 5 cm nad kabel, kryté plastovou folií, š lože do 25 cm</t>
  </si>
  <si>
    <t>-1253443518</t>
  </si>
  <si>
    <t>Kabelové lože včetně podsypu, zhutnění a urovnání povrchu z prohozeného výkopku tloušťky 5 cm nad kabel zakryté plastovou fólií, šířky lože do 25 cm</t>
  </si>
  <si>
    <t>Poznámka k položce:
součástí položky (TOV) je dodávka výstražného pásu (síťoviny/folie)</t>
  </si>
  <si>
    <t>36</t>
  </si>
  <si>
    <t>460520172</t>
  </si>
  <si>
    <t>Montáž trubek ochranných plastových ohebných do 50 mm uložených do rýhy</t>
  </si>
  <si>
    <t>674266033</t>
  </si>
  <si>
    <t>Montáž trubek ochranných uložených volně do rýhy plastových ohebných, vnitřního průměru přes 32 do 50 mm</t>
  </si>
  <si>
    <t>" z výkresu" 140+"do stožáru" 10*2</t>
  </si>
  <si>
    <t>37</t>
  </si>
  <si>
    <t>34571351</t>
  </si>
  <si>
    <t>trubka elektroinstalační ohebná dvouplášťová korugovaná (chránička) D 41/50mm, HDPE+LDPE</t>
  </si>
  <si>
    <t>-1686625697</t>
  </si>
  <si>
    <t>133,5*1,1 'Přepočtené koeficientem množství</t>
  </si>
  <si>
    <t>38</t>
  </si>
  <si>
    <t>460561821</t>
  </si>
  <si>
    <t>Zásyp rýh strojně včetně zhutnění a urovnání povrchu - v zástavbě</t>
  </si>
  <si>
    <t>-887010143</t>
  </si>
  <si>
    <t>Zásyp kabelových rýh strojně s uložením výkopku ve vrstvách včetně zhutnění a urovnání povrchu v zástavbě</t>
  </si>
  <si>
    <t xml:space="preserve">Poznámka k souboru cen:
1. Ceny 460 56- . . jsou určeny pro zhutněné zásypy s mírou zhutnění:
a) z hornin soudržných do 100 % PS,
b) z hornin nesoudržných do I(d) 0,9,
c) z hornin kamenitých pro jakoukoliv míru zhutnění.
2. Je-li projektem předepsáno vyšší zhutnění, podle bodu a) a b) poznámky č 1., ocení se zásyp individuálně.
3. V cenách je započteno přemístění sypaniny ze vzdálenosti 10 m od kraje výkopu nebo zasypávaného prostoru, měřeno k těžišti skládky.
4. Míru zhutnění předepisuje projekt.
</t>
  </si>
  <si>
    <t>140*0,35*0,8</t>
  </si>
  <si>
    <t>39</t>
  </si>
  <si>
    <t>460600060R</t>
  </si>
  <si>
    <t>uložení suti na skládku</t>
  </si>
  <si>
    <t>-246951428</t>
  </si>
  <si>
    <t>Přemístění (odvoz) horniny, suti a vybouraných hmot odvoz suti a vybouraných hmot uložení suti na skládku</t>
  </si>
  <si>
    <t>40</t>
  </si>
  <si>
    <t>460600061</t>
  </si>
  <si>
    <t>Odvoz suti a vybouraných hmot do 1 km</t>
  </si>
  <si>
    <t>-1731471055</t>
  </si>
  <si>
    <t>Přemístění (odvoz) horniny, suti a vybouraných hmot odvoz suti a vybouraných hmot do 1 km</t>
  </si>
  <si>
    <t xml:space="preserve">Poznámka k souboru cen:
1. V cenách -0021 až -0031 nejsou započteny místní poplatky za uložení výkopku na řízenou skládku.
2. V cenách -0041 až -0071 nejsou započteny poplatky za uložení suti na řízenou skládku a recyklaci.
</t>
  </si>
  <si>
    <t>2,855*1,8</t>
  </si>
  <si>
    <t>41</t>
  </si>
  <si>
    <t>460600071</t>
  </si>
  <si>
    <t>Příplatek k odvozu suti a vybouraných hmot za každý další 1 km</t>
  </si>
  <si>
    <t>27323341</t>
  </si>
  <si>
    <t>Přemístění (odvoz) horniny, suti a vybouraných hmot odvoz suti a vybouraných hmot Příplatek k ceně za každý další i započatý 1 km</t>
  </si>
  <si>
    <t>5,139*25</t>
  </si>
  <si>
    <t>HZS</t>
  </si>
  <si>
    <t>Hodinové zúčtovací sazby</t>
  </si>
  <si>
    <t>42</t>
  </si>
  <si>
    <t>HZS1212</t>
  </si>
  <si>
    <t>Hodinová zúčtovací sazba kopáč</t>
  </si>
  <si>
    <t>hod</t>
  </si>
  <si>
    <t>512</t>
  </si>
  <si>
    <t>-793602854</t>
  </si>
  <si>
    <t>Hodinové zúčtovací sazby profesí HSV zemní a pomocné práce kopáč</t>
  </si>
  <si>
    <t>Poznámka k položce:
práce neuvedené v jiných položkách</t>
  </si>
  <si>
    <t>43</t>
  </si>
  <si>
    <t>HZS2221</t>
  </si>
  <si>
    <t>Hodinová zúčtovací sazba elektrikář</t>
  </si>
  <si>
    <t>1017592359</t>
  </si>
  <si>
    <t>Hodinové zúčtovací sazby profesí PSV provádění stavebních instalací elektrikář</t>
  </si>
  <si>
    <t>44</t>
  </si>
  <si>
    <t>HZS4131</t>
  </si>
  <si>
    <t>Hodinová zúčtovací sazba jeřábník</t>
  </si>
  <si>
    <t>1300900744</t>
  </si>
  <si>
    <t>Hodinové zúčtovací sazby ostatních profesí obsluha stavebních strojů a zařízení jeřábník</t>
  </si>
  <si>
    <t>VRN</t>
  </si>
  <si>
    <t>Vedlejší rozpočtové náklady</t>
  </si>
  <si>
    <t>VRN7</t>
  </si>
  <si>
    <t>Provozní vlivy</t>
  </si>
  <si>
    <t>45</t>
  </si>
  <si>
    <t>075002000</t>
  </si>
  <si>
    <t>Ochranná pásma</t>
  </si>
  <si>
    <t>kpl</t>
  </si>
  <si>
    <t>1024</t>
  </si>
  <si>
    <t>73163177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</si>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</sst>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3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8" xfId="0" applyFont="1" applyFill="1" applyBorder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 locked="0"/>
    </xf>
    <xf numFmtId="0" fontId="21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5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0" applyFont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37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1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11" fillId="0" borderId="26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6" xfId="0" applyFont="1" applyBorder="1" applyAlignment="1">
      <alignment vertical="center" wrapText="1"/>
    </xf>
    <xf numFmtId="0" fontId="39" fillId="0" borderId="28" xfId="0" applyFont="1" applyBorder="1" applyAlignment="1">
      <alignment horizontal="left" wrapText="1"/>
    </xf>
    <xf numFmtId="0" fontId="11" fillId="0" borderId="27" xfId="0" applyFont="1" applyBorder="1" applyAlignment="1">
      <alignment vertical="center" wrapText="1"/>
    </xf>
    <xf numFmtId="0" fontId="39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26" xfId="0" applyFont="1" applyBorder="1" applyAlignment="1">
      <alignment vertical="center" wrapText="1"/>
    </xf>
    <xf numFmtId="0" fontId="40" fillId="0" borderId="0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vertical="center"/>
    </xf>
    <xf numFmtId="49" fontId="40" fillId="0" borderId="0" xfId="0" applyNumberFormat="1" applyFont="1" applyBorder="1" applyAlignment="1">
      <alignment horizontal="left" vertical="center" wrapText="1"/>
    </xf>
    <xf numFmtId="49" fontId="40" fillId="0" borderId="0" xfId="0" applyNumberFormat="1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41" fillId="0" borderId="28" xfId="0" applyFont="1" applyBorder="1" applyAlignment="1">
      <alignment vertical="center" wrapText="1"/>
    </xf>
    <xf numFmtId="0" fontId="11" fillId="0" borderId="30" xfId="0" applyFont="1" applyBorder="1" applyAlignment="1">
      <alignment vertical="center" wrapText="1"/>
    </xf>
    <xf numFmtId="0" fontId="11" fillId="0" borderId="0" xfId="0" applyFont="1" applyBorder="1" applyAlignment="1">
      <alignment vertical="top"/>
    </xf>
    <xf numFmtId="0" fontId="11" fillId="0" borderId="0" xfId="0" applyFont="1" applyAlignment="1">
      <alignment vertical="top"/>
    </xf>
    <xf numFmtId="0" fontId="11" fillId="0" borderId="23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0" fontId="11" fillId="0" borderId="27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39" fillId="0" borderId="28" xfId="0" applyFont="1" applyBorder="1" applyAlignment="1">
      <alignment horizontal="center" vertical="center"/>
    </xf>
    <xf numFmtId="0" fontId="42" fillId="0" borderId="28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40" fillId="0" borderId="26" xfId="0" applyFont="1" applyBorder="1" applyAlignment="1">
      <alignment horizontal="left" vertical="center"/>
    </xf>
    <xf numFmtId="0" fontId="40" fillId="0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center" vertical="center"/>
    </xf>
    <xf numFmtId="0" fontId="11" fillId="0" borderId="29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center" wrapText="1"/>
    </xf>
    <xf numFmtId="0" fontId="40" fillId="0" borderId="3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top"/>
    </xf>
    <xf numFmtId="0" fontId="40" fillId="0" borderId="0" xfId="0" applyFont="1" applyBorder="1" applyAlignment="1">
      <alignment horizontal="center" vertical="top"/>
    </xf>
    <xf numFmtId="0" fontId="40" fillId="0" borderId="29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2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39" fillId="0" borderId="28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4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9" fillId="0" borderId="28" xfId="0" applyFont="1" applyBorder="1" applyAlignment="1">
      <alignment horizontal="left"/>
    </xf>
    <xf numFmtId="0" fontId="42" fillId="0" borderId="28" xfId="0" applyFont="1" applyBorder="1" applyAlignment="1">
      <alignment/>
    </xf>
    <xf numFmtId="0" fontId="11" fillId="0" borderId="26" xfId="0" applyFont="1" applyBorder="1" applyAlignment="1">
      <alignment vertical="top"/>
    </xf>
    <xf numFmtId="0" fontId="11" fillId="0" borderId="27" xfId="0" applyFont="1" applyBorder="1" applyAlignment="1">
      <alignment vertical="top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top"/>
    </xf>
    <xf numFmtId="0" fontId="11" fillId="0" borderId="29" xfId="0" applyFont="1" applyBorder="1" applyAlignment="1">
      <alignment vertical="top"/>
    </xf>
    <xf numFmtId="0" fontId="11" fillId="0" borderId="28" xfId="0" applyFont="1" applyBorder="1" applyAlignment="1">
      <alignment vertical="top"/>
    </xf>
    <xf numFmtId="0" fontId="11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19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20</v>
      </c>
      <c r="AL7" s="21"/>
      <c r="AM7" s="21"/>
      <c r="AN7" s="26" t="s">
        <v>19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21</v>
      </c>
      <c r="E8" s="21"/>
      <c r="F8" s="21"/>
      <c r="G8" s="21"/>
      <c r="H8" s="21"/>
      <c r="I8" s="21"/>
      <c r="J8" s="21"/>
      <c r="K8" s="26" t="s">
        <v>22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23</v>
      </c>
      <c r="AL8" s="21"/>
      <c r="AM8" s="21"/>
      <c r="AN8" s="32" t="s">
        <v>24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25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26</v>
      </c>
      <c r="AL10" s="21"/>
      <c r="AM10" s="21"/>
      <c r="AN10" s="26" t="s">
        <v>19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22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27</v>
      </c>
      <c r="AL11" s="21"/>
      <c r="AM11" s="21"/>
      <c r="AN11" s="26" t="s">
        <v>19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26</v>
      </c>
      <c r="AL13" s="21"/>
      <c r="AM13" s="21"/>
      <c r="AN13" s="33" t="s">
        <v>29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29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27</v>
      </c>
      <c r="AL14" s="21"/>
      <c r="AM14" s="21"/>
      <c r="AN14" s="33" t="s">
        <v>29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26</v>
      </c>
      <c r="AL16" s="21"/>
      <c r="AM16" s="21"/>
      <c r="AN16" s="26" t="s">
        <v>19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22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27</v>
      </c>
      <c r="AL17" s="21"/>
      <c r="AM17" s="21"/>
      <c r="AN17" s="26" t="s">
        <v>19</v>
      </c>
      <c r="AO17" s="21"/>
      <c r="AP17" s="21"/>
      <c r="AQ17" s="21"/>
      <c r="AR17" s="19"/>
      <c r="BE17" s="30"/>
      <c r="BS17" s="16" t="s">
        <v>31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32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26</v>
      </c>
      <c r="AL19" s="21"/>
      <c r="AM19" s="21"/>
      <c r="AN19" s="26" t="s">
        <v>19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22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27</v>
      </c>
      <c r="AL20" s="21"/>
      <c r="AM20" s="21"/>
      <c r="AN20" s="26" t="s">
        <v>19</v>
      </c>
      <c r="AO20" s="21"/>
      <c r="AP20" s="21"/>
      <c r="AQ20" s="21"/>
      <c r="AR20" s="19"/>
      <c r="BE20" s="30"/>
      <c r="BS20" s="16" t="s">
        <v>31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33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47.25" customHeight="1">
      <c r="B23" s="20"/>
      <c r="C23" s="21"/>
      <c r="D23" s="21"/>
      <c r="E23" s="35" t="s">
        <v>34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35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ROUND(AG54,2)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36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37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38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39</v>
      </c>
      <c r="E29" s="46"/>
      <c r="F29" s="31" t="s">
        <v>40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ROUND(AZ54,2)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ROUND(AV54,2)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41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ROUND(BA54,2)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ROUND(AW54,2)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42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ROUND(BB54,2)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43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ROUND(BC54,2)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44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ROUND(BD54,2)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3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7"/>
    </row>
    <row r="35" spans="1:57" s="2" customFormat="1" ht="25.9" customHeight="1">
      <c r="A35" s="37"/>
      <c r="B35" s="38"/>
      <c r="C35" s="51"/>
      <c r="D35" s="52" t="s">
        <v>45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46</v>
      </c>
      <c r="U35" s="53"/>
      <c r="V35" s="53"/>
      <c r="W35" s="53"/>
      <c r="X35" s="55" t="s">
        <v>47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6.95" customHeight="1">
      <c r="A37" s="37"/>
      <c r="B37" s="58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43"/>
      <c r="BE37" s="37"/>
    </row>
    <row r="41" spans="1:57" s="2" customFormat="1" ht="6.95" customHeight="1">
      <c r="A41" s="37"/>
      <c r="B41" s="60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43"/>
      <c r="BE41" s="37"/>
    </row>
    <row r="42" spans="1:57" s="2" customFormat="1" ht="24.95" customHeight="1">
      <c r="A42" s="37"/>
      <c r="B42" s="38"/>
      <c r="C42" s="22" t="s">
        <v>48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43"/>
      <c r="BE42" s="37"/>
    </row>
    <row r="43" spans="1:57" s="2" customFormat="1" ht="6.95" customHeight="1">
      <c r="A43" s="37"/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3"/>
      <c r="BE43" s="37"/>
    </row>
    <row r="44" spans="1:57" s="4" customFormat="1" ht="12" customHeight="1">
      <c r="A44" s="4"/>
      <c r="B44" s="62"/>
      <c r="C44" s="31" t="s">
        <v>13</v>
      </c>
      <c r="D44" s="63"/>
      <c r="E44" s="63"/>
      <c r="F44" s="63"/>
      <c r="G44" s="63"/>
      <c r="H44" s="63"/>
      <c r="I44" s="63"/>
      <c r="J44" s="63"/>
      <c r="K44" s="63"/>
      <c r="L44" s="63" t="str">
        <f>K5</f>
        <v>2018005-22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4"/>
      <c r="BE44" s="4"/>
    </row>
    <row r="45" spans="1:57" s="5" customFormat="1" ht="36.95" customHeight="1">
      <c r="A45" s="5"/>
      <c r="B45" s="65"/>
      <c r="C45" s="66" t="s">
        <v>16</v>
      </c>
      <c r="D45" s="67"/>
      <c r="E45" s="67"/>
      <c r="F45" s="67"/>
      <c r="G45" s="67"/>
      <c r="H45" s="67"/>
      <c r="I45" s="67"/>
      <c r="J45" s="67"/>
      <c r="K45" s="67"/>
      <c r="L45" s="68" t="str">
        <f>K6</f>
        <v>Navýšení počtu parkovacích stání v ul.Mostecká Chomutov - etapa II</v>
      </c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9"/>
      <c r="BE45" s="5"/>
    </row>
    <row r="46" spans="1:57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43"/>
      <c r="BE46" s="37"/>
    </row>
    <row r="47" spans="1:57" s="2" customFormat="1" ht="12" customHeight="1">
      <c r="A47" s="37"/>
      <c r="B47" s="38"/>
      <c r="C47" s="31" t="s">
        <v>21</v>
      </c>
      <c r="D47" s="39"/>
      <c r="E47" s="39"/>
      <c r="F47" s="39"/>
      <c r="G47" s="39"/>
      <c r="H47" s="39"/>
      <c r="I47" s="39"/>
      <c r="J47" s="39"/>
      <c r="K47" s="39"/>
      <c r="L47" s="70" t="str">
        <f>IF(K8="","",K8)</f>
        <v xml:space="preserve"> 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1" t="s">
        <v>23</v>
      </c>
      <c r="AJ47" s="39"/>
      <c r="AK47" s="39"/>
      <c r="AL47" s="39"/>
      <c r="AM47" s="71" t="str">
        <f>IF(AN8="","",AN8)</f>
        <v>8. 10. 2019</v>
      </c>
      <c r="AN47" s="71"/>
      <c r="AO47" s="39"/>
      <c r="AP47" s="39"/>
      <c r="AQ47" s="39"/>
      <c r="AR47" s="43"/>
      <c r="BE47" s="37"/>
    </row>
    <row r="48" spans="1:57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3"/>
      <c r="BE48" s="37"/>
    </row>
    <row r="49" spans="1:57" s="2" customFormat="1" ht="15.15" customHeight="1">
      <c r="A49" s="37"/>
      <c r="B49" s="38"/>
      <c r="C49" s="31" t="s">
        <v>25</v>
      </c>
      <c r="D49" s="39"/>
      <c r="E49" s="39"/>
      <c r="F49" s="39"/>
      <c r="G49" s="39"/>
      <c r="H49" s="39"/>
      <c r="I49" s="39"/>
      <c r="J49" s="39"/>
      <c r="K49" s="39"/>
      <c r="L49" s="63" t="str">
        <f>IF(E11="","",E11)</f>
        <v xml:space="preserve"> 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1" t="s">
        <v>30</v>
      </c>
      <c r="AJ49" s="39"/>
      <c r="AK49" s="39"/>
      <c r="AL49" s="39"/>
      <c r="AM49" s="72" t="str">
        <f>IF(E17="","",E17)</f>
        <v xml:space="preserve"> </v>
      </c>
      <c r="AN49" s="63"/>
      <c r="AO49" s="63"/>
      <c r="AP49" s="63"/>
      <c r="AQ49" s="39"/>
      <c r="AR49" s="43"/>
      <c r="AS49" s="73" t="s">
        <v>49</v>
      </c>
      <c r="AT49" s="74"/>
      <c r="AU49" s="75"/>
      <c r="AV49" s="75"/>
      <c r="AW49" s="75"/>
      <c r="AX49" s="75"/>
      <c r="AY49" s="75"/>
      <c r="AZ49" s="75"/>
      <c r="BA49" s="75"/>
      <c r="BB49" s="75"/>
      <c r="BC49" s="75"/>
      <c r="BD49" s="76"/>
      <c r="BE49" s="37"/>
    </row>
    <row r="50" spans="1:57" s="2" customFormat="1" ht="15.15" customHeight="1">
      <c r="A50" s="37"/>
      <c r="B50" s="38"/>
      <c r="C50" s="31" t="s">
        <v>28</v>
      </c>
      <c r="D50" s="39"/>
      <c r="E50" s="39"/>
      <c r="F50" s="39"/>
      <c r="G50" s="39"/>
      <c r="H50" s="39"/>
      <c r="I50" s="39"/>
      <c r="J50" s="39"/>
      <c r="K50" s="39"/>
      <c r="L50" s="63" t="str">
        <f>IF(E14="Vyplň údaj","",E14)</f>
        <v/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1" t="s">
        <v>32</v>
      </c>
      <c r="AJ50" s="39"/>
      <c r="AK50" s="39"/>
      <c r="AL50" s="39"/>
      <c r="AM50" s="72" t="str">
        <f>IF(E20="","",E20)</f>
        <v xml:space="preserve"> </v>
      </c>
      <c r="AN50" s="63"/>
      <c r="AO50" s="63"/>
      <c r="AP50" s="63"/>
      <c r="AQ50" s="39"/>
      <c r="AR50" s="43"/>
      <c r="AS50" s="77"/>
      <c r="AT50" s="78"/>
      <c r="AU50" s="79"/>
      <c r="AV50" s="79"/>
      <c r="AW50" s="79"/>
      <c r="AX50" s="79"/>
      <c r="AY50" s="79"/>
      <c r="AZ50" s="79"/>
      <c r="BA50" s="79"/>
      <c r="BB50" s="79"/>
      <c r="BC50" s="79"/>
      <c r="BD50" s="80"/>
      <c r="BE50" s="37"/>
    </row>
    <row r="51" spans="1:57" s="2" customFormat="1" ht="10.8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3"/>
      <c r="AS51" s="81"/>
      <c r="AT51" s="82"/>
      <c r="AU51" s="83"/>
      <c r="AV51" s="83"/>
      <c r="AW51" s="83"/>
      <c r="AX51" s="83"/>
      <c r="AY51" s="83"/>
      <c r="AZ51" s="83"/>
      <c r="BA51" s="83"/>
      <c r="BB51" s="83"/>
      <c r="BC51" s="83"/>
      <c r="BD51" s="84"/>
      <c r="BE51" s="37"/>
    </row>
    <row r="52" spans="1:57" s="2" customFormat="1" ht="29.25" customHeight="1">
      <c r="A52" s="37"/>
      <c r="B52" s="38"/>
      <c r="C52" s="85" t="s">
        <v>50</v>
      </c>
      <c r="D52" s="86"/>
      <c r="E52" s="86"/>
      <c r="F52" s="86"/>
      <c r="G52" s="86"/>
      <c r="H52" s="87"/>
      <c r="I52" s="88" t="s">
        <v>51</v>
      </c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9" t="s">
        <v>52</v>
      </c>
      <c r="AH52" s="86"/>
      <c r="AI52" s="86"/>
      <c r="AJ52" s="86"/>
      <c r="AK52" s="86"/>
      <c r="AL52" s="86"/>
      <c r="AM52" s="86"/>
      <c r="AN52" s="88" t="s">
        <v>53</v>
      </c>
      <c r="AO52" s="86"/>
      <c r="AP52" s="86"/>
      <c r="AQ52" s="90" t="s">
        <v>54</v>
      </c>
      <c r="AR52" s="43"/>
      <c r="AS52" s="91" t="s">
        <v>55</v>
      </c>
      <c r="AT52" s="92" t="s">
        <v>56</v>
      </c>
      <c r="AU52" s="92" t="s">
        <v>57</v>
      </c>
      <c r="AV52" s="92" t="s">
        <v>58</v>
      </c>
      <c r="AW52" s="92" t="s">
        <v>59</v>
      </c>
      <c r="AX52" s="92" t="s">
        <v>60</v>
      </c>
      <c r="AY52" s="92" t="s">
        <v>61</v>
      </c>
      <c r="AZ52" s="92" t="s">
        <v>62</v>
      </c>
      <c r="BA52" s="92" t="s">
        <v>63</v>
      </c>
      <c r="BB52" s="92" t="s">
        <v>64</v>
      </c>
      <c r="BC52" s="92" t="s">
        <v>65</v>
      </c>
      <c r="BD52" s="93" t="s">
        <v>66</v>
      </c>
      <c r="BE52" s="37"/>
    </row>
    <row r="53" spans="1:57" s="2" customFormat="1" ht="10.8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43"/>
      <c r="AS53" s="94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6"/>
      <c r="BE53" s="37"/>
    </row>
    <row r="54" spans="1:90" s="6" customFormat="1" ht="32.4" customHeight="1">
      <c r="A54" s="6"/>
      <c r="B54" s="97"/>
      <c r="C54" s="98" t="s">
        <v>67</v>
      </c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100">
        <f>ROUND(AG55,2)</f>
        <v>0</v>
      </c>
      <c r="AH54" s="100"/>
      <c r="AI54" s="100"/>
      <c r="AJ54" s="100"/>
      <c r="AK54" s="100"/>
      <c r="AL54" s="100"/>
      <c r="AM54" s="100"/>
      <c r="AN54" s="101">
        <f>SUM(AG54,AT54)</f>
        <v>0</v>
      </c>
      <c r="AO54" s="101"/>
      <c r="AP54" s="101"/>
      <c r="AQ54" s="102" t="s">
        <v>19</v>
      </c>
      <c r="AR54" s="103"/>
      <c r="AS54" s="104">
        <f>ROUND(AS55,2)</f>
        <v>0</v>
      </c>
      <c r="AT54" s="105">
        <f>ROUND(SUM(AV54:AW54),2)</f>
        <v>0</v>
      </c>
      <c r="AU54" s="106">
        <f>ROUND(AU55,5)</f>
        <v>0</v>
      </c>
      <c r="AV54" s="105">
        <f>ROUND(AZ54*L29,2)</f>
        <v>0</v>
      </c>
      <c r="AW54" s="105">
        <f>ROUND(BA54*L30,2)</f>
        <v>0</v>
      </c>
      <c r="AX54" s="105">
        <f>ROUND(BB54*L29,2)</f>
        <v>0</v>
      </c>
      <c r="AY54" s="105">
        <f>ROUND(BC54*L30,2)</f>
        <v>0</v>
      </c>
      <c r="AZ54" s="105">
        <f>ROUND(AZ55,2)</f>
        <v>0</v>
      </c>
      <c r="BA54" s="105">
        <f>ROUND(BA55,2)</f>
        <v>0</v>
      </c>
      <c r="BB54" s="105">
        <f>ROUND(BB55,2)</f>
        <v>0</v>
      </c>
      <c r="BC54" s="105">
        <f>ROUND(BC55,2)</f>
        <v>0</v>
      </c>
      <c r="BD54" s="107">
        <f>ROUND(BD55,2)</f>
        <v>0</v>
      </c>
      <c r="BE54" s="6"/>
      <c r="BS54" s="108" t="s">
        <v>68</v>
      </c>
      <c r="BT54" s="108" t="s">
        <v>69</v>
      </c>
      <c r="BU54" s="109" t="s">
        <v>70</v>
      </c>
      <c r="BV54" s="108" t="s">
        <v>71</v>
      </c>
      <c r="BW54" s="108" t="s">
        <v>5</v>
      </c>
      <c r="BX54" s="108" t="s">
        <v>72</v>
      </c>
      <c r="CL54" s="108" t="s">
        <v>19</v>
      </c>
    </row>
    <row r="55" spans="1:91" s="7" customFormat="1" ht="24.75" customHeight="1">
      <c r="A55" s="110" t="s">
        <v>73</v>
      </c>
      <c r="B55" s="111"/>
      <c r="C55" s="112"/>
      <c r="D55" s="113" t="s">
        <v>74</v>
      </c>
      <c r="E55" s="113"/>
      <c r="F55" s="113"/>
      <c r="G55" s="113"/>
      <c r="H55" s="113"/>
      <c r="I55" s="114"/>
      <c r="J55" s="113" t="s">
        <v>75</v>
      </c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5">
        <f>'19142-2 - Přeložka veřejn...'!J30</f>
        <v>0</v>
      </c>
      <c r="AH55" s="114"/>
      <c r="AI55" s="114"/>
      <c r="AJ55" s="114"/>
      <c r="AK55" s="114"/>
      <c r="AL55" s="114"/>
      <c r="AM55" s="114"/>
      <c r="AN55" s="115">
        <f>SUM(AG55,AT55)</f>
        <v>0</v>
      </c>
      <c r="AO55" s="114"/>
      <c r="AP55" s="114"/>
      <c r="AQ55" s="116" t="s">
        <v>76</v>
      </c>
      <c r="AR55" s="117"/>
      <c r="AS55" s="118">
        <v>0</v>
      </c>
      <c r="AT55" s="119">
        <f>ROUND(SUM(AV55:AW55),2)</f>
        <v>0</v>
      </c>
      <c r="AU55" s="120">
        <f>'19142-2 - Přeložka veřejn...'!P87</f>
        <v>0</v>
      </c>
      <c r="AV55" s="119">
        <f>'19142-2 - Přeložka veřejn...'!J33</f>
        <v>0</v>
      </c>
      <c r="AW55" s="119">
        <f>'19142-2 - Přeložka veřejn...'!J34</f>
        <v>0</v>
      </c>
      <c r="AX55" s="119">
        <f>'19142-2 - Přeložka veřejn...'!J35</f>
        <v>0</v>
      </c>
      <c r="AY55" s="119">
        <f>'19142-2 - Přeložka veřejn...'!J36</f>
        <v>0</v>
      </c>
      <c r="AZ55" s="119">
        <f>'19142-2 - Přeložka veřejn...'!F33</f>
        <v>0</v>
      </c>
      <c r="BA55" s="119">
        <f>'19142-2 - Přeložka veřejn...'!F34</f>
        <v>0</v>
      </c>
      <c r="BB55" s="119">
        <f>'19142-2 - Přeložka veřejn...'!F35</f>
        <v>0</v>
      </c>
      <c r="BC55" s="119">
        <f>'19142-2 - Přeložka veřejn...'!F36</f>
        <v>0</v>
      </c>
      <c r="BD55" s="121">
        <f>'19142-2 - Přeložka veřejn...'!F37</f>
        <v>0</v>
      </c>
      <c r="BE55" s="7"/>
      <c r="BT55" s="122" t="s">
        <v>77</v>
      </c>
      <c r="BV55" s="122" t="s">
        <v>71</v>
      </c>
      <c r="BW55" s="122" t="s">
        <v>78</v>
      </c>
      <c r="BX55" s="122" t="s">
        <v>5</v>
      </c>
      <c r="CL55" s="122" t="s">
        <v>19</v>
      </c>
      <c r="CM55" s="122" t="s">
        <v>79</v>
      </c>
    </row>
    <row r="56" spans="1:57" s="2" customFormat="1" ht="30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43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</row>
    <row r="57" spans="1:57" s="2" customFormat="1" ht="6.95" customHeight="1">
      <c r="A57" s="37"/>
      <c r="B57" s="58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43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</row>
  </sheetData>
  <sheetProtection password="C7B2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19142-2 - Přeložka veřejn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23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78</v>
      </c>
    </row>
    <row r="3" spans="2:46" s="1" customFormat="1" ht="6.95" customHeight="1">
      <c r="B3" s="124"/>
      <c r="C3" s="125"/>
      <c r="D3" s="125"/>
      <c r="E3" s="125"/>
      <c r="F3" s="125"/>
      <c r="G3" s="125"/>
      <c r="H3" s="125"/>
      <c r="I3" s="126"/>
      <c r="J3" s="125"/>
      <c r="K3" s="125"/>
      <c r="L3" s="19"/>
      <c r="AT3" s="16" t="s">
        <v>79</v>
      </c>
    </row>
    <row r="4" spans="2:46" s="1" customFormat="1" ht="24.95" customHeight="1">
      <c r="B4" s="19"/>
      <c r="D4" s="127" t="s">
        <v>80</v>
      </c>
      <c r="I4" s="123"/>
      <c r="L4" s="19"/>
      <c r="M4" s="128" t="s">
        <v>10</v>
      </c>
      <c r="AT4" s="16" t="s">
        <v>4</v>
      </c>
    </row>
    <row r="5" spans="2:12" s="1" customFormat="1" ht="6.95" customHeight="1">
      <c r="B5" s="19"/>
      <c r="I5" s="123"/>
      <c r="L5" s="19"/>
    </row>
    <row r="6" spans="2:12" s="1" customFormat="1" ht="12" customHeight="1">
      <c r="B6" s="19"/>
      <c r="D6" s="129" t="s">
        <v>16</v>
      </c>
      <c r="I6" s="123"/>
      <c r="L6" s="19"/>
    </row>
    <row r="7" spans="2:12" s="1" customFormat="1" ht="16.5" customHeight="1">
      <c r="B7" s="19"/>
      <c r="E7" s="130" t="str">
        <f>'Rekapitulace stavby'!K6</f>
        <v>Navýšení počtu parkovacích stání v ul.Mostecká Chomutov - etapa II</v>
      </c>
      <c r="F7" s="129"/>
      <c r="G7" s="129"/>
      <c r="H7" s="129"/>
      <c r="I7" s="123"/>
      <c r="L7" s="19"/>
    </row>
    <row r="8" spans="1:31" s="2" customFormat="1" ht="12" customHeight="1">
      <c r="A8" s="37"/>
      <c r="B8" s="43"/>
      <c r="C8" s="37"/>
      <c r="D8" s="129" t="s">
        <v>81</v>
      </c>
      <c r="E8" s="37"/>
      <c r="F8" s="37"/>
      <c r="G8" s="37"/>
      <c r="H8" s="37"/>
      <c r="I8" s="131"/>
      <c r="J8" s="37"/>
      <c r="K8" s="37"/>
      <c r="L8" s="13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33" t="s">
        <v>82</v>
      </c>
      <c r="F9" s="37"/>
      <c r="G9" s="37"/>
      <c r="H9" s="37"/>
      <c r="I9" s="131"/>
      <c r="J9" s="37"/>
      <c r="K9" s="37"/>
      <c r="L9" s="13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131"/>
      <c r="J10" s="37"/>
      <c r="K10" s="37"/>
      <c r="L10" s="13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29" t="s">
        <v>18</v>
      </c>
      <c r="E11" s="37"/>
      <c r="F11" s="134" t="s">
        <v>19</v>
      </c>
      <c r="G11" s="37"/>
      <c r="H11" s="37"/>
      <c r="I11" s="135" t="s">
        <v>20</v>
      </c>
      <c r="J11" s="134" t="s">
        <v>19</v>
      </c>
      <c r="K11" s="37"/>
      <c r="L11" s="13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29" t="s">
        <v>21</v>
      </c>
      <c r="E12" s="37"/>
      <c r="F12" s="134" t="s">
        <v>83</v>
      </c>
      <c r="G12" s="37"/>
      <c r="H12" s="37"/>
      <c r="I12" s="135" t="s">
        <v>23</v>
      </c>
      <c r="J12" s="136" t="str">
        <f>'Rekapitulace stavby'!AN8</f>
        <v>8. 10. 2019</v>
      </c>
      <c r="K12" s="37"/>
      <c r="L12" s="13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131"/>
      <c r="J13" s="37"/>
      <c r="K13" s="37"/>
      <c r="L13" s="13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29" t="s">
        <v>25</v>
      </c>
      <c r="E14" s="37"/>
      <c r="F14" s="37"/>
      <c r="G14" s="37"/>
      <c r="H14" s="37"/>
      <c r="I14" s="135" t="s">
        <v>26</v>
      </c>
      <c r="J14" s="134" t="str">
        <f>IF('Rekapitulace stavby'!AN10="","",'Rekapitulace stavby'!AN10)</f>
        <v/>
      </c>
      <c r="K14" s="37"/>
      <c r="L14" s="13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34" t="str">
        <f>IF('Rekapitulace stavby'!E11="","",'Rekapitulace stavby'!E11)</f>
        <v xml:space="preserve"> </v>
      </c>
      <c r="F15" s="37"/>
      <c r="G15" s="37"/>
      <c r="H15" s="37"/>
      <c r="I15" s="135" t="s">
        <v>27</v>
      </c>
      <c r="J15" s="134" t="str">
        <f>IF('Rekapitulace stavby'!AN11="","",'Rekapitulace stavby'!AN11)</f>
        <v/>
      </c>
      <c r="K15" s="37"/>
      <c r="L15" s="13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131"/>
      <c r="J16" s="37"/>
      <c r="K16" s="37"/>
      <c r="L16" s="13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29" t="s">
        <v>28</v>
      </c>
      <c r="E17" s="37"/>
      <c r="F17" s="37"/>
      <c r="G17" s="37"/>
      <c r="H17" s="37"/>
      <c r="I17" s="135" t="s">
        <v>26</v>
      </c>
      <c r="J17" s="32" t="str">
        <f>'Rekapitulace stavby'!AN13</f>
        <v>Vyplň údaj</v>
      </c>
      <c r="K17" s="37"/>
      <c r="L17" s="13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4"/>
      <c r="G18" s="134"/>
      <c r="H18" s="134"/>
      <c r="I18" s="135" t="s">
        <v>27</v>
      </c>
      <c r="J18" s="32" t="str">
        <f>'Rekapitulace stavby'!AN14</f>
        <v>Vyplň údaj</v>
      </c>
      <c r="K18" s="37"/>
      <c r="L18" s="13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131"/>
      <c r="J19" s="37"/>
      <c r="K19" s="37"/>
      <c r="L19" s="13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29" t="s">
        <v>30</v>
      </c>
      <c r="E20" s="37"/>
      <c r="F20" s="37"/>
      <c r="G20" s="37"/>
      <c r="H20" s="37"/>
      <c r="I20" s="135" t="s">
        <v>26</v>
      </c>
      <c r="J20" s="134" t="str">
        <f>IF('Rekapitulace stavby'!AN16="","",'Rekapitulace stavby'!AN16)</f>
        <v/>
      </c>
      <c r="K20" s="37"/>
      <c r="L20" s="13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34" t="str">
        <f>IF('Rekapitulace stavby'!E17="","",'Rekapitulace stavby'!E17)</f>
        <v xml:space="preserve"> </v>
      </c>
      <c r="F21" s="37"/>
      <c r="G21" s="37"/>
      <c r="H21" s="37"/>
      <c r="I21" s="135" t="s">
        <v>27</v>
      </c>
      <c r="J21" s="134" t="str">
        <f>IF('Rekapitulace stavby'!AN17="","",'Rekapitulace stavby'!AN17)</f>
        <v/>
      </c>
      <c r="K21" s="37"/>
      <c r="L21" s="13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131"/>
      <c r="J22" s="37"/>
      <c r="K22" s="37"/>
      <c r="L22" s="13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29" t="s">
        <v>32</v>
      </c>
      <c r="E23" s="37"/>
      <c r="F23" s="37"/>
      <c r="G23" s="37"/>
      <c r="H23" s="37"/>
      <c r="I23" s="135" t="s">
        <v>26</v>
      </c>
      <c r="J23" s="134" t="s">
        <v>19</v>
      </c>
      <c r="K23" s="37"/>
      <c r="L23" s="13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34" t="s">
        <v>84</v>
      </c>
      <c r="F24" s="37"/>
      <c r="G24" s="37"/>
      <c r="H24" s="37"/>
      <c r="I24" s="135" t="s">
        <v>27</v>
      </c>
      <c r="J24" s="134" t="s">
        <v>19</v>
      </c>
      <c r="K24" s="37"/>
      <c r="L24" s="13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131"/>
      <c r="J25" s="37"/>
      <c r="K25" s="37"/>
      <c r="L25" s="13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29" t="s">
        <v>33</v>
      </c>
      <c r="E26" s="37"/>
      <c r="F26" s="37"/>
      <c r="G26" s="37"/>
      <c r="H26" s="37"/>
      <c r="I26" s="131"/>
      <c r="J26" s="37"/>
      <c r="K26" s="37"/>
      <c r="L26" s="13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37"/>
      <c r="B27" s="138"/>
      <c r="C27" s="137"/>
      <c r="D27" s="137"/>
      <c r="E27" s="139" t="s">
        <v>19</v>
      </c>
      <c r="F27" s="139"/>
      <c r="G27" s="139"/>
      <c r="H27" s="139"/>
      <c r="I27" s="140"/>
      <c r="J27" s="137"/>
      <c r="K27" s="137"/>
      <c r="L27" s="141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131"/>
      <c r="J28" s="37"/>
      <c r="K28" s="37"/>
      <c r="L28" s="13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2"/>
      <c r="E29" s="142"/>
      <c r="F29" s="142"/>
      <c r="G29" s="142"/>
      <c r="H29" s="142"/>
      <c r="I29" s="143"/>
      <c r="J29" s="142"/>
      <c r="K29" s="142"/>
      <c r="L29" s="13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4" t="s">
        <v>35</v>
      </c>
      <c r="E30" s="37"/>
      <c r="F30" s="37"/>
      <c r="G30" s="37"/>
      <c r="H30" s="37"/>
      <c r="I30" s="131"/>
      <c r="J30" s="145">
        <f>ROUND(J87,2)</f>
        <v>0</v>
      </c>
      <c r="K30" s="37"/>
      <c r="L30" s="13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2"/>
      <c r="E31" s="142"/>
      <c r="F31" s="142"/>
      <c r="G31" s="142"/>
      <c r="H31" s="142"/>
      <c r="I31" s="143"/>
      <c r="J31" s="142"/>
      <c r="K31" s="142"/>
      <c r="L31" s="13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46" t="s">
        <v>37</v>
      </c>
      <c r="G32" s="37"/>
      <c r="H32" s="37"/>
      <c r="I32" s="147" t="s">
        <v>36</v>
      </c>
      <c r="J32" s="146" t="s">
        <v>38</v>
      </c>
      <c r="K32" s="37"/>
      <c r="L32" s="13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48" t="s">
        <v>39</v>
      </c>
      <c r="E33" s="129" t="s">
        <v>40</v>
      </c>
      <c r="F33" s="149">
        <f>ROUND((SUM(BE87:BE226)),2)</f>
        <v>0</v>
      </c>
      <c r="G33" s="37"/>
      <c r="H33" s="37"/>
      <c r="I33" s="150">
        <v>0.21</v>
      </c>
      <c r="J33" s="149">
        <f>ROUND(((SUM(BE87:BE226))*I33),2)</f>
        <v>0</v>
      </c>
      <c r="K33" s="37"/>
      <c r="L33" s="13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29" t="s">
        <v>41</v>
      </c>
      <c r="F34" s="149">
        <f>ROUND((SUM(BF87:BF226)),2)</f>
        <v>0</v>
      </c>
      <c r="G34" s="37"/>
      <c r="H34" s="37"/>
      <c r="I34" s="150">
        <v>0.15</v>
      </c>
      <c r="J34" s="149">
        <f>ROUND(((SUM(BF87:BF226))*I34),2)</f>
        <v>0</v>
      </c>
      <c r="K34" s="37"/>
      <c r="L34" s="13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29" t="s">
        <v>42</v>
      </c>
      <c r="F35" s="149">
        <f>ROUND((SUM(BG87:BG226)),2)</f>
        <v>0</v>
      </c>
      <c r="G35" s="37"/>
      <c r="H35" s="37"/>
      <c r="I35" s="150">
        <v>0.21</v>
      </c>
      <c r="J35" s="149">
        <f>0</f>
        <v>0</v>
      </c>
      <c r="K35" s="37"/>
      <c r="L35" s="13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29" t="s">
        <v>43</v>
      </c>
      <c r="F36" s="149">
        <f>ROUND((SUM(BH87:BH226)),2)</f>
        <v>0</v>
      </c>
      <c r="G36" s="37"/>
      <c r="H36" s="37"/>
      <c r="I36" s="150">
        <v>0.15</v>
      </c>
      <c r="J36" s="149">
        <f>0</f>
        <v>0</v>
      </c>
      <c r="K36" s="37"/>
      <c r="L36" s="13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29" t="s">
        <v>44</v>
      </c>
      <c r="F37" s="149">
        <f>ROUND((SUM(BI87:BI226)),2)</f>
        <v>0</v>
      </c>
      <c r="G37" s="37"/>
      <c r="H37" s="37"/>
      <c r="I37" s="150">
        <v>0</v>
      </c>
      <c r="J37" s="149">
        <f>0</f>
        <v>0</v>
      </c>
      <c r="K37" s="37"/>
      <c r="L37" s="13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131"/>
      <c r="J38" s="37"/>
      <c r="K38" s="37"/>
      <c r="L38" s="13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1"/>
      <c r="D39" s="152" t="s">
        <v>45</v>
      </c>
      <c r="E39" s="153"/>
      <c r="F39" s="153"/>
      <c r="G39" s="154" t="s">
        <v>46</v>
      </c>
      <c r="H39" s="155" t="s">
        <v>47</v>
      </c>
      <c r="I39" s="156"/>
      <c r="J39" s="157">
        <f>SUM(J30:J37)</f>
        <v>0</v>
      </c>
      <c r="K39" s="158"/>
      <c r="L39" s="13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59"/>
      <c r="C40" s="160"/>
      <c r="D40" s="160"/>
      <c r="E40" s="160"/>
      <c r="F40" s="160"/>
      <c r="G40" s="160"/>
      <c r="H40" s="160"/>
      <c r="I40" s="161"/>
      <c r="J40" s="160"/>
      <c r="K40" s="160"/>
      <c r="L40" s="13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62"/>
      <c r="C44" s="163"/>
      <c r="D44" s="163"/>
      <c r="E44" s="163"/>
      <c r="F44" s="163"/>
      <c r="G44" s="163"/>
      <c r="H44" s="163"/>
      <c r="I44" s="164"/>
      <c r="J44" s="163"/>
      <c r="K44" s="163"/>
      <c r="L44" s="132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2" t="s">
        <v>85</v>
      </c>
      <c r="D45" s="39"/>
      <c r="E45" s="39"/>
      <c r="F45" s="39"/>
      <c r="G45" s="39"/>
      <c r="H45" s="39"/>
      <c r="I45" s="131"/>
      <c r="J45" s="39"/>
      <c r="K45" s="39"/>
      <c r="L45" s="132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131"/>
      <c r="J46" s="39"/>
      <c r="K46" s="39"/>
      <c r="L46" s="132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131"/>
      <c r="J47" s="39"/>
      <c r="K47" s="39"/>
      <c r="L47" s="132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165" t="str">
        <f>E7</f>
        <v>Navýšení počtu parkovacích stání v ul.Mostecká Chomutov - etapa II</v>
      </c>
      <c r="F48" s="31"/>
      <c r="G48" s="31"/>
      <c r="H48" s="31"/>
      <c r="I48" s="131"/>
      <c r="J48" s="39"/>
      <c r="K48" s="39"/>
      <c r="L48" s="132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81</v>
      </c>
      <c r="D49" s="39"/>
      <c r="E49" s="39"/>
      <c r="F49" s="39"/>
      <c r="G49" s="39"/>
      <c r="H49" s="39"/>
      <c r="I49" s="131"/>
      <c r="J49" s="39"/>
      <c r="K49" s="39"/>
      <c r="L49" s="132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68" t="str">
        <f>E9</f>
        <v>19142-2 - Přeložka veřejného osvětlení - revize 03/2020</v>
      </c>
      <c r="F50" s="39"/>
      <c r="G50" s="39"/>
      <c r="H50" s="39"/>
      <c r="I50" s="131"/>
      <c r="J50" s="39"/>
      <c r="K50" s="39"/>
      <c r="L50" s="132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131"/>
      <c r="J51" s="39"/>
      <c r="K51" s="39"/>
      <c r="L51" s="132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1" t="s">
        <v>21</v>
      </c>
      <c r="D52" s="39"/>
      <c r="E52" s="39"/>
      <c r="F52" s="26" t="str">
        <f>F12</f>
        <v>Chomutov, ul. Mostecká</v>
      </c>
      <c r="G52" s="39"/>
      <c r="H52" s="39"/>
      <c r="I52" s="135" t="s">
        <v>23</v>
      </c>
      <c r="J52" s="71" t="str">
        <f>IF(J12="","",J12)</f>
        <v>8. 10. 2019</v>
      </c>
      <c r="K52" s="39"/>
      <c r="L52" s="132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131"/>
      <c r="J53" s="39"/>
      <c r="K53" s="39"/>
      <c r="L53" s="132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5.15" customHeight="1">
      <c r="A54" s="37"/>
      <c r="B54" s="38"/>
      <c r="C54" s="31" t="s">
        <v>25</v>
      </c>
      <c r="D54" s="39"/>
      <c r="E54" s="39"/>
      <c r="F54" s="26" t="str">
        <f>E15</f>
        <v xml:space="preserve"> </v>
      </c>
      <c r="G54" s="39"/>
      <c r="H54" s="39"/>
      <c r="I54" s="135" t="s">
        <v>30</v>
      </c>
      <c r="J54" s="35" t="str">
        <f>E21</f>
        <v xml:space="preserve"> </v>
      </c>
      <c r="K54" s="39"/>
      <c r="L54" s="132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15" customHeight="1">
      <c r="A55" s="37"/>
      <c r="B55" s="38"/>
      <c r="C55" s="31" t="s">
        <v>28</v>
      </c>
      <c r="D55" s="39"/>
      <c r="E55" s="39"/>
      <c r="F55" s="26" t="str">
        <f>IF(E18="","",E18)</f>
        <v>Vyplň údaj</v>
      </c>
      <c r="G55" s="39"/>
      <c r="H55" s="39"/>
      <c r="I55" s="135" t="s">
        <v>32</v>
      </c>
      <c r="J55" s="35" t="str">
        <f>E24</f>
        <v>Ing. Ivan Menhard</v>
      </c>
      <c r="K55" s="39"/>
      <c r="L55" s="132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" customHeight="1">
      <c r="A56" s="37"/>
      <c r="B56" s="38"/>
      <c r="C56" s="39"/>
      <c r="D56" s="39"/>
      <c r="E56" s="39"/>
      <c r="F56" s="39"/>
      <c r="G56" s="39"/>
      <c r="H56" s="39"/>
      <c r="I56" s="131"/>
      <c r="J56" s="39"/>
      <c r="K56" s="39"/>
      <c r="L56" s="132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66" t="s">
        <v>86</v>
      </c>
      <c r="D57" s="167"/>
      <c r="E57" s="167"/>
      <c r="F57" s="167"/>
      <c r="G57" s="167"/>
      <c r="H57" s="167"/>
      <c r="I57" s="168"/>
      <c r="J57" s="169" t="s">
        <v>87</v>
      </c>
      <c r="K57" s="167"/>
      <c r="L57" s="132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" customHeight="1">
      <c r="A58" s="37"/>
      <c r="B58" s="38"/>
      <c r="C58" s="39"/>
      <c r="D58" s="39"/>
      <c r="E58" s="39"/>
      <c r="F58" s="39"/>
      <c r="G58" s="39"/>
      <c r="H58" s="39"/>
      <c r="I58" s="131"/>
      <c r="J58" s="39"/>
      <c r="K58" s="39"/>
      <c r="L58" s="132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>
      <c r="A59" s="37"/>
      <c r="B59" s="38"/>
      <c r="C59" s="170" t="s">
        <v>67</v>
      </c>
      <c r="D59" s="39"/>
      <c r="E59" s="39"/>
      <c r="F59" s="39"/>
      <c r="G59" s="39"/>
      <c r="H59" s="39"/>
      <c r="I59" s="131"/>
      <c r="J59" s="101">
        <f>J87</f>
        <v>0</v>
      </c>
      <c r="K59" s="39"/>
      <c r="L59" s="132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6" t="s">
        <v>88</v>
      </c>
    </row>
    <row r="60" spans="1:31" s="9" customFormat="1" ht="24.95" customHeight="1">
      <c r="A60" s="9"/>
      <c r="B60" s="171"/>
      <c r="C60" s="172"/>
      <c r="D60" s="173" t="s">
        <v>89</v>
      </c>
      <c r="E60" s="174"/>
      <c r="F60" s="174"/>
      <c r="G60" s="174"/>
      <c r="H60" s="174"/>
      <c r="I60" s="175"/>
      <c r="J60" s="176">
        <f>J88</f>
        <v>0</v>
      </c>
      <c r="K60" s="172"/>
      <c r="L60" s="177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8"/>
      <c r="C61" s="179"/>
      <c r="D61" s="180" t="s">
        <v>90</v>
      </c>
      <c r="E61" s="181"/>
      <c r="F61" s="181"/>
      <c r="G61" s="181"/>
      <c r="H61" s="181"/>
      <c r="I61" s="182"/>
      <c r="J61" s="183">
        <f>J89</f>
        <v>0</v>
      </c>
      <c r="K61" s="179"/>
      <c r="L61" s="18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71"/>
      <c r="C62" s="172"/>
      <c r="D62" s="173" t="s">
        <v>91</v>
      </c>
      <c r="E62" s="174"/>
      <c r="F62" s="174"/>
      <c r="G62" s="174"/>
      <c r="H62" s="174"/>
      <c r="I62" s="175"/>
      <c r="J62" s="176">
        <f>J132</f>
        <v>0</v>
      </c>
      <c r="K62" s="172"/>
      <c r="L62" s="177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8"/>
      <c r="C63" s="179"/>
      <c r="D63" s="180" t="s">
        <v>92</v>
      </c>
      <c r="E63" s="181"/>
      <c r="F63" s="181"/>
      <c r="G63" s="181"/>
      <c r="H63" s="181"/>
      <c r="I63" s="182"/>
      <c r="J63" s="183">
        <f>J133</f>
        <v>0</v>
      </c>
      <c r="K63" s="179"/>
      <c r="L63" s="184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8"/>
      <c r="C64" s="179"/>
      <c r="D64" s="180" t="s">
        <v>93</v>
      </c>
      <c r="E64" s="181"/>
      <c r="F64" s="181"/>
      <c r="G64" s="181"/>
      <c r="H64" s="181"/>
      <c r="I64" s="182"/>
      <c r="J64" s="183">
        <f>J158</f>
        <v>0</v>
      </c>
      <c r="K64" s="179"/>
      <c r="L64" s="18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9" customFormat="1" ht="24.95" customHeight="1">
      <c r="A65" s="9"/>
      <c r="B65" s="171"/>
      <c r="C65" s="172"/>
      <c r="D65" s="173" t="s">
        <v>94</v>
      </c>
      <c r="E65" s="174"/>
      <c r="F65" s="174"/>
      <c r="G65" s="174"/>
      <c r="H65" s="174"/>
      <c r="I65" s="175"/>
      <c r="J65" s="176">
        <f>J213</f>
        <v>0</v>
      </c>
      <c r="K65" s="172"/>
      <c r="L65" s="177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9" customFormat="1" ht="24.95" customHeight="1">
      <c r="A66" s="9"/>
      <c r="B66" s="171"/>
      <c r="C66" s="172"/>
      <c r="D66" s="173" t="s">
        <v>95</v>
      </c>
      <c r="E66" s="174"/>
      <c r="F66" s="174"/>
      <c r="G66" s="174"/>
      <c r="H66" s="174"/>
      <c r="I66" s="175"/>
      <c r="J66" s="176">
        <f>J223</f>
        <v>0</v>
      </c>
      <c r="K66" s="172"/>
      <c r="L66" s="177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0" customFormat="1" ht="19.9" customHeight="1">
      <c r="A67" s="10"/>
      <c r="B67" s="178"/>
      <c r="C67" s="179"/>
      <c r="D67" s="180" t="s">
        <v>96</v>
      </c>
      <c r="E67" s="181"/>
      <c r="F67" s="181"/>
      <c r="G67" s="181"/>
      <c r="H67" s="181"/>
      <c r="I67" s="182"/>
      <c r="J67" s="183">
        <f>J224</f>
        <v>0</v>
      </c>
      <c r="K67" s="179"/>
      <c r="L67" s="18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2" customFormat="1" ht="21.8" customHeight="1">
      <c r="A68" s="37"/>
      <c r="B68" s="38"/>
      <c r="C68" s="39"/>
      <c r="D68" s="39"/>
      <c r="E68" s="39"/>
      <c r="F68" s="39"/>
      <c r="G68" s="39"/>
      <c r="H68" s="39"/>
      <c r="I68" s="131"/>
      <c r="J68" s="39"/>
      <c r="K68" s="39"/>
      <c r="L68" s="132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69" spans="1:31" s="2" customFormat="1" ht="6.95" customHeight="1">
      <c r="A69" s="37"/>
      <c r="B69" s="58"/>
      <c r="C69" s="59"/>
      <c r="D69" s="59"/>
      <c r="E69" s="59"/>
      <c r="F69" s="59"/>
      <c r="G69" s="59"/>
      <c r="H69" s="59"/>
      <c r="I69" s="161"/>
      <c r="J69" s="59"/>
      <c r="K69" s="59"/>
      <c r="L69" s="132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3" spans="1:31" s="2" customFormat="1" ht="6.95" customHeight="1">
      <c r="A73" s="37"/>
      <c r="B73" s="60"/>
      <c r="C73" s="61"/>
      <c r="D73" s="61"/>
      <c r="E73" s="61"/>
      <c r="F73" s="61"/>
      <c r="G73" s="61"/>
      <c r="H73" s="61"/>
      <c r="I73" s="164"/>
      <c r="J73" s="61"/>
      <c r="K73" s="61"/>
      <c r="L73" s="132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24.95" customHeight="1">
      <c r="A74" s="37"/>
      <c r="B74" s="38"/>
      <c r="C74" s="22" t="s">
        <v>97</v>
      </c>
      <c r="D74" s="39"/>
      <c r="E74" s="39"/>
      <c r="F74" s="39"/>
      <c r="G74" s="39"/>
      <c r="H74" s="39"/>
      <c r="I74" s="131"/>
      <c r="J74" s="39"/>
      <c r="K74" s="39"/>
      <c r="L74" s="132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6.95" customHeight="1">
      <c r="A75" s="37"/>
      <c r="B75" s="38"/>
      <c r="C75" s="39"/>
      <c r="D75" s="39"/>
      <c r="E75" s="39"/>
      <c r="F75" s="39"/>
      <c r="G75" s="39"/>
      <c r="H75" s="39"/>
      <c r="I75" s="131"/>
      <c r="J75" s="39"/>
      <c r="K75" s="39"/>
      <c r="L75" s="132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12" customHeight="1">
      <c r="A76" s="37"/>
      <c r="B76" s="38"/>
      <c r="C76" s="31" t="s">
        <v>16</v>
      </c>
      <c r="D76" s="39"/>
      <c r="E76" s="39"/>
      <c r="F76" s="39"/>
      <c r="G76" s="39"/>
      <c r="H76" s="39"/>
      <c r="I76" s="131"/>
      <c r="J76" s="39"/>
      <c r="K76" s="39"/>
      <c r="L76" s="13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6.5" customHeight="1">
      <c r="A77" s="37"/>
      <c r="B77" s="38"/>
      <c r="C77" s="39"/>
      <c r="D77" s="39"/>
      <c r="E77" s="165" t="str">
        <f>E7</f>
        <v>Navýšení počtu parkovacích stání v ul.Mostecká Chomutov - etapa II</v>
      </c>
      <c r="F77" s="31"/>
      <c r="G77" s="31"/>
      <c r="H77" s="31"/>
      <c r="I77" s="131"/>
      <c r="J77" s="39"/>
      <c r="K77" s="39"/>
      <c r="L77" s="13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12" customHeight="1">
      <c r="A78" s="37"/>
      <c r="B78" s="38"/>
      <c r="C78" s="31" t="s">
        <v>81</v>
      </c>
      <c r="D78" s="39"/>
      <c r="E78" s="39"/>
      <c r="F78" s="39"/>
      <c r="G78" s="39"/>
      <c r="H78" s="39"/>
      <c r="I78" s="131"/>
      <c r="J78" s="39"/>
      <c r="K78" s="39"/>
      <c r="L78" s="132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6.5" customHeight="1">
      <c r="A79" s="37"/>
      <c r="B79" s="38"/>
      <c r="C79" s="39"/>
      <c r="D79" s="39"/>
      <c r="E79" s="68" t="str">
        <f>E9</f>
        <v>19142-2 - Přeložka veřejného osvětlení - revize 03/2020</v>
      </c>
      <c r="F79" s="39"/>
      <c r="G79" s="39"/>
      <c r="H79" s="39"/>
      <c r="I79" s="131"/>
      <c r="J79" s="39"/>
      <c r="K79" s="39"/>
      <c r="L79" s="132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6.95" customHeight="1">
      <c r="A80" s="37"/>
      <c r="B80" s="38"/>
      <c r="C80" s="39"/>
      <c r="D80" s="39"/>
      <c r="E80" s="39"/>
      <c r="F80" s="39"/>
      <c r="G80" s="39"/>
      <c r="H80" s="39"/>
      <c r="I80" s="131"/>
      <c r="J80" s="39"/>
      <c r="K80" s="39"/>
      <c r="L80" s="132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12" customHeight="1">
      <c r="A81" s="37"/>
      <c r="B81" s="38"/>
      <c r="C81" s="31" t="s">
        <v>21</v>
      </c>
      <c r="D81" s="39"/>
      <c r="E81" s="39"/>
      <c r="F81" s="26" t="str">
        <f>F12</f>
        <v>Chomutov, ul. Mostecká</v>
      </c>
      <c r="G81" s="39"/>
      <c r="H81" s="39"/>
      <c r="I81" s="135" t="s">
        <v>23</v>
      </c>
      <c r="J81" s="71" t="str">
        <f>IF(J12="","",J12)</f>
        <v>8. 10. 2019</v>
      </c>
      <c r="K81" s="39"/>
      <c r="L81" s="13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6.95" customHeight="1">
      <c r="A82" s="37"/>
      <c r="B82" s="38"/>
      <c r="C82" s="39"/>
      <c r="D82" s="39"/>
      <c r="E82" s="39"/>
      <c r="F82" s="39"/>
      <c r="G82" s="39"/>
      <c r="H82" s="39"/>
      <c r="I82" s="131"/>
      <c r="J82" s="39"/>
      <c r="K82" s="39"/>
      <c r="L82" s="13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15.15" customHeight="1">
      <c r="A83" s="37"/>
      <c r="B83" s="38"/>
      <c r="C83" s="31" t="s">
        <v>25</v>
      </c>
      <c r="D83" s="39"/>
      <c r="E83" s="39"/>
      <c r="F83" s="26" t="str">
        <f>E15</f>
        <v xml:space="preserve"> </v>
      </c>
      <c r="G83" s="39"/>
      <c r="H83" s="39"/>
      <c r="I83" s="135" t="s">
        <v>30</v>
      </c>
      <c r="J83" s="35" t="str">
        <f>E21</f>
        <v xml:space="preserve"> </v>
      </c>
      <c r="K83" s="39"/>
      <c r="L83" s="13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5.15" customHeight="1">
      <c r="A84" s="37"/>
      <c r="B84" s="38"/>
      <c r="C84" s="31" t="s">
        <v>28</v>
      </c>
      <c r="D84" s="39"/>
      <c r="E84" s="39"/>
      <c r="F84" s="26" t="str">
        <f>IF(E18="","",E18)</f>
        <v>Vyplň údaj</v>
      </c>
      <c r="G84" s="39"/>
      <c r="H84" s="39"/>
      <c r="I84" s="135" t="s">
        <v>32</v>
      </c>
      <c r="J84" s="35" t="str">
        <f>E24</f>
        <v>Ing. Ivan Menhard</v>
      </c>
      <c r="K84" s="39"/>
      <c r="L84" s="13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0.3" customHeight="1">
      <c r="A85" s="37"/>
      <c r="B85" s="38"/>
      <c r="C85" s="39"/>
      <c r="D85" s="39"/>
      <c r="E85" s="39"/>
      <c r="F85" s="39"/>
      <c r="G85" s="39"/>
      <c r="H85" s="39"/>
      <c r="I85" s="131"/>
      <c r="J85" s="39"/>
      <c r="K85" s="39"/>
      <c r="L85" s="13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11" customFormat="1" ht="29.25" customHeight="1">
      <c r="A86" s="185"/>
      <c r="B86" s="186"/>
      <c r="C86" s="187" t="s">
        <v>98</v>
      </c>
      <c r="D86" s="188" t="s">
        <v>54</v>
      </c>
      <c r="E86" s="188" t="s">
        <v>50</v>
      </c>
      <c r="F86" s="188" t="s">
        <v>51</v>
      </c>
      <c r="G86" s="188" t="s">
        <v>99</v>
      </c>
      <c r="H86" s="188" t="s">
        <v>100</v>
      </c>
      <c r="I86" s="189" t="s">
        <v>101</v>
      </c>
      <c r="J86" s="188" t="s">
        <v>87</v>
      </c>
      <c r="K86" s="190" t="s">
        <v>102</v>
      </c>
      <c r="L86" s="191"/>
      <c r="M86" s="91" t="s">
        <v>19</v>
      </c>
      <c r="N86" s="92" t="s">
        <v>39</v>
      </c>
      <c r="O86" s="92" t="s">
        <v>103</v>
      </c>
      <c r="P86" s="92" t="s">
        <v>104</v>
      </c>
      <c r="Q86" s="92" t="s">
        <v>105</v>
      </c>
      <c r="R86" s="92" t="s">
        <v>106</v>
      </c>
      <c r="S86" s="92" t="s">
        <v>107</v>
      </c>
      <c r="T86" s="93" t="s">
        <v>108</v>
      </c>
      <c r="U86" s="185"/>
      <c r="V86" s="185"/>
      <c r="W86" s="185"/>
      <c r="X86" s="185"/>
      <c r="Y86" s="185"/>
      <c r="Z86" s="185"/>
      <c r="AA86" s="185"/>
      <c r="AB86" s="185"/>
      <c r="AC86" s="185"/>
      <c r="AD86" s="185"/>
      <c r="AE86" s="185"/>
    </row>
    <row r="87" spans="1:63" s="2" customFormat="1" ht="22.8" customHeight="1">
      <c r="A87" s="37"/>
      <c r="B87" s="38"/>
      <c r="C87" s="98" t="s">
        <v>109</v>
      </c>
      <c r="D87" s="39"/>
      <c r="E87" s="39"/>
      <c r="F87" s="39"/>
      <c r="G87" s="39"/>
      <c r="H87" s="39"/>
      <c r="I87" s="131"/>
      <c r="J87" s="192">
        <f>BK87</f>
        <v>0</v>
      </c>
      <c r="K87" s="39"/>
      <c r="L87" s="43"/>
      <c r="M87" s="94"/>
      <c r="N87" s="193"/>
      <c r="O87" s="95"/>
      <c r="P87" s="194">
        <f>P88+P132+P213+P223</f>
        <v>0</v>
      </c>
      <c r="Q87" s="95"/>
      <c r="R87" s="194">
        <f>R88+R132+R213+R223</f>
        <v>20.4989102</v>
      </c>
      <c r="S87" s="95"/>
      <c r="T87" s="195">
        <f>T88+T132+T213+T223</f>
        <v>0</v>
      </c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T87" s="16" t="s">
        <v>68</v>
      </c>
      <c r="AU87" s="16" t="s">
        <v>88</v>
      </c>
      <c r="BK87" s="196">
        <f>BK88+BK132+BK213+BK223</f>
        <v>0</v>
      </c>
    </row>
    <row r="88" spans="1:63" s="12" customFormat="1" ht="25.9" customHeight="1">
      <c r="A88" s="12"/>
      <c r="B88" s="197"/>
      <c r="C88" s="198"/>
      <c r="D88" s="199" t="s">
        <v>68</v>
      </c>
      <c r="E88" s="200" t="s">
        <v>110</v>
      </c>
      <c r="F88" s="200" t="s">
        <v>111</v>
      </c>
      <c r="G88" s="198"/>
      <c r="H88" s="198"/>
      <c r="I88" s="201"/>
      <c r="J88" s="202">
        <f>BK88</f>
        <v>0</v>
      </c>
      <c r="K88" s="198"/>
      <c r="L88" s="203"/>
      <c r="M88" s="204"/>
      <c r="N88" s="205"/>
      <c r="O88" s="205"/>
      <c r="P88" s="206">
        <f>P89</f>
        <v>0</v>
      </c>
      <c r="Q88" s="205"/>
      <c r="R88" s="206">
        <f>R89</f>
        <v>0.332508</v>
      </c>
      <c r="S88" s="205"/>
      <c r="T88" s="207">
        <f>T89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8" t="s">
        <v>79</v>
      </c>
      <c r="AT88" s="209" t="s">
        <v>68</v>
      </c>
      <c r="AU88" s="209" t="s">
        <v>69</v>
      </c>
      <c r="AY88" s="208" t="s">
        <v>112</v>
      </c>
      <c r="BK88" s="210">
        <f>BK89</f>
        <v>0</v>
      </c>
    </row>
    <row r="89" spans="1:63" s="12" customFormat="1" ht="22.8" customHeight="1">
      <c r="A89" s="12"/>
      <c r="B89" s="197"/>
      <c r="C89" s="198"/>
      <c r="D89" s="199" t="s">
        <v>68</v>
      </c>
      <c r="E89" s="211" t="s">
        <v>113</v>
      </c>
      <c r="F89" s="211" t="s">
        <v>114</v>
      </c>
      <c r="G89" s="198"/>
      <c r="H89" s="198"/>
      <c r="I89" s="201"/>
      <c r="J89" s="212">
        <f>BK89</f>
        <v>0</v>
      </c>
      <c r="K89" s="198"/>
      <c r="L89" s="203"/>
      <c r="M89" s="204"/>
      <c r="N89" s="205"/>
      <c r="O89" s="205"/>
      <c r="P89" s="206">
        <f>SUM(P90:P131)</f>
        <v>0</v>
      </c>
      <c r="Q89" s="205"/>
      <c r="R89" s="206">
        <f>SUM(R90:R131)</f>
        <v>0.332508</v>
      </c>
      <c r="S89" s="205"/>
      <c r="T89" s="207">
        <f>SUM(T90:T131)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8" t="s">
        <v>79</v>
      </c>
      <c r="AT89" s="209" t="s">
        <v>68</v>
      </c>
      <c r="AU89" s="209" t="s">
        <v>77</v>
      </c>
      <c r="AY89" s="208" t="s">
        <v>112</v>
      </c>
      <c r="BK89" s="210">
        <f>SUM(BK90:BK131)</f>
        <v>0</v>
      </c>
    </row>
    <row r="90" spans="1:65" s="2" customFormat="1" ht="16.5" customHeight="1">
      <c r="A90" s="37"/>
      <c r="B90" s="38"/>
      <c r="C90" s="213" t="s">
        <v>77</v>
      </c>
      <c r="D90" s="213" t="s">
        <v>115</v>
      </c>
      <c r="E90" s="214" t="s">
        <v>116</v>
      </c>
      <c r="F90" s="215" t="s">
        <v>117</v>
      </c>
      <c r="G90" s="216" t="s">
        <v>118</v>
      </c>
      <c r="H90" s="217">
        <v>45</v>
      </c>
      <c r="I90" s="218"/>
      <c r="J90" s="219">
        <f>ROUND(I90*H90,2)</f>
        <v>0</v>
      </c>
      <c r="K90" s="215" t="s">
        <v>119</v>
      </c>
      <c r="L90" s="43"/>
      <c r="M90" s="220" t="s">
        <v>19</v>
      </c>
      <c r="N90" s="221" t="s">
        <v>40</v>
      </c>
      <c r="O90" s="83"/>
      <c r="P90" s="222">
        <f>O90*H90</f>
        <v>0</v>
      </c>
      <c r="Q90" s="222">
        <v>0</v>
      </c>
      <c r="R90" s="222">
        <f>Q90*H90</f>
        <v>0</v>
      </c>
      <c r="S90" s="222">
        <v>0</v>
      </c>
      <c r="T90" s="223">
        <f>S90*H90</f>
        <v>0</v>
      </c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R90" s="224" t="s">
        <v>120</v>
      </c>
      <c r="AT90" s="224" t="s">
        <v>115</v>
      </c>
      <c r="AU90" s="224" t="s">
        <v>79</v>
      </c>
      <c r="AY90" s="16" t="s">
        <v>112</v>
      </c>
      <c r="BE90" s="225">
        <f>IF(N90="základní",J90,0)</f>
        <v>0</v>
      </c>
      <c r="BF90" s="225">
        <f>IF(N90="snížená",J90,0)</f>
        <v>0</v>
      </c>
      <c r="BG90" s="225">
        <f>IF(N90="zákl. přenesená",J90,0)</f>
        <v>0</v>
      </c>
      <c r="BH90" s="225">
        <f>IF(N90="sníž. přenesená",J90,0)</f>
        <v>0</v>
      </c>
      <c r="BI90" s="225">
        <f>IF(N90="nulová",J90,0)</f>
        <v>0</v>
      </c>
      <c r="BJ90" s="16" t="s">
        <v>77</v>
      </c>
      <c r="BK90" s="225">
        <f>ROUND(I90*H90,2)</f>
        <v>0</v>
      </c>
      <c r="BL90" s="16" t="s">
        <v>120</v>
      </c>
      <c r="BM90" s="224" t="s">
        <v>121</v>
      </c>
    </row>
    <row r="91" spans="1:47" s="2" customFormat="1" ht="12">
      <c r="A91" s="37"/>
      <c r="B91" s="38"/>
      <c r="C91" s="39"/>
      <c r="D91" s="226" t="s">
        <v>122</v>
      </c>
      <c r="E91" s="39"/>
      <c r="F91" s="227" t="s">
        <v>123</v>
      </c>
      <c r="G91" s="39"/>
      <c r="H91" s="39"/>
      <c r="I91" s="131"/>
      <c r="J91" s="39"/>
      <c r="K91" s="39"/>
      <c r="L91" s="43"/>
      <c r="M91" s="228"/>
      <c r="N91" s="229"/>
      <c r="O91" s="83"/>
      <c r="P91" s="83"/>
      <c r="Q91" s="83"/>
      <c r="R91" s="83"/>
      <c r="S91" s="83"/>
      <c r="T91" s="84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T91" s="16" t="s">
        <v>122</v>
      </c>
      <c r="AU91" s="16" t="s">
        <v>79</v>
      </c>
    </row>
    <row r="92" spans="1:51" s="13" customFormat="1" ht="12">
      <c r="A92" s="13"/>
      <c r="B92" s="230"/>
      <c r="C92" s="231"/>
      <c r="D92" s="226" t="s">
        <v>124</v>
      </c>
      <c r="E92" s="232" t="s">
        <v>19</v>
      </c>
      <c r="F92" s="233" t="s">
        <v>125</v>
      </c>
      <c r="G92" s="231"/>
      <c r="H92" s="234">
        <v>45</v>
      </c>
      <c r="I92" s="235"/>
      <c r="J92" s="231"/>
      <c r="K92" s="231"/>
      <c r="L92" s="236"/>
      <c r="M92" s="237"/>
      <c r="N92" s="238"/>
      <c r="O92" s="238"/>
      <c r="P92" s="238"/>
      <c r="Q92" s="238"/>
      <c r="R92" s="238"/>
      <c r="S92" s="238"/>
      <c r="T92" s="239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40" t="s">
        <v>124</v>
      </c>
      <c r="AU92" s="240" t="s">
        <v>79</v>
      </c>
      <c r="AV92" s="13" t="s">
        <v>79</v>
      </c>
      <c r="AW92" s="13" t="s">
        <v>31</v>
      </c>
      <c r="AX92" s="13" t="s">
        <v>77</v>
      </c>
      <c r="AY92" s="240" t="s">
        <v>112</v>
      </c>
    </row>
    <row r="93" spans="1:65" s="2" customFormat="1" ht="16.5" customHeight="1">
      <c r="A93" s="37"/>
      <c r="B93" s="38"/>
      <c r="C93" s="241" t="s">
        <v>79</v>
      </c>
      <c r="D93" s="241" t="s">
        <v>126</v>
      </c>
      <c r="E93" s="242" t="s">
        <v>127</v>
      </c>
      <c r="F93" s="243" t="s">
        <v>128</v>
      </c>
      <c r="G93" s="244" t="s">
        <v>126</v>
      </c>
      <c r="H93" s="245">
        <v>50</v>
      </c>
      <c r="I93" s="246"/>
      <c r="J93" s="247">
        <f>ROUND(I93*H93,2)</f>
        <v>0</v>
      </c>
      <c r="K93" s="243" t="s">
        <v>129</v>
      </c>
      <c r="L93" s="248"/>
      <c r="M93" s="249" t="s">
        <v>19</v>
      </c>
      <c r="N93" s="250" t="s">
        <v>40</v>
      </c>
      <c r="O93" s="83"/>
      <c r="P93" s="222">
        <f>O93*H93</f>
        <v>0</v>
      </c>
      <c r="Q93" s="222">
        <v>0</v>
      </c>
      <c r="R93" s="222">
        <f>Q93*H93</f>
        <v>0</v>
      </c>
      <c r="S93" s="222">
        <v>0</v>
      </c>
      <c r="T93" s="223">
        <f>S93*H93</f>
        <v>0</v>
      </c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R93" s="224" t="s">
        <v>130</v>
      </c>
      <c r="AT93" s="224" t="s">
        <v>126</v>
      </c>
      <c r="AU93" s="224" t="s">
        <v>79</v>
      </c>
      <c r="AY93" s="16" t="s">
        <v>112</v>
      </c>
      <c r="BE93" s="225">
        <f>IF(N93="základní",J93,0)</f>
        <v>0</v>
      </c>
      <c r="BF93" s="225">
        <f>IF(N93="snížená",J93,0)</f>
        <v>0</v>
      </c>
      <c r="BG93" s="225">
        <f>IF(N93="zákl. přenesená",J93,0)</f>
        <v>0</v>
      </c>
      <c r="BH93" s="225">
        <f>IF(N93="sníž. přenesená",J93,0)</f>
        <v>0</v>
      </c>
      <c r="BI93" s="225">
        <f>IF(N93="nulová",J93,0)</f>
        <v>0</v>
      </c>
      <c r="BJ93" s="16" t="s">
        <v>77</v>
      </c>
      <c r="BK93" s="225">
        <f>ROUND(I93*H93,2)</f>
        <v>0</v>
      </c>
      <c r="BL93" s="16" t="s">
        <v>120</v>
      </c>
      <c r="BM93" s="224" t="s">
        <v>131</v>
      </c>
    </row>
    <row r="94" spans="1:47" s="2" customFormat="1" ht="12">
      <c r="A94" s="37"/>
      <c r="B94" s="38"/>
      <c r="C94" s="39"/>
      <c r="D94" s="226" t="s">
        <v>122</v>
      </c>
      <c r="E94" s="39"/>
      <c r="F94" s="227" t="s">
        <v>128</v>
      </c>
      <c r="G94" s="39"/>
      <c r="H94" s="39"/>
      <c r="I94" s="131"/>
      <c r="J94" s="39"/>
      <c r="K94" s="39"/>
      <c r="L94" s="43"/>
      <c r="M94" s="228"/>
      <c r="N94" s="229"/>
      <c r="O94" s="83"/>
      <c r="P94" s="83"/>
      <c r="Q94" s="83"/>
      <c r="R94" s="83"/>
      <c r="S94" s="83"/>
      <c r="T94" s="84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T94" s="16" t="s">
        <v>122</v>
      </c>
      <c r="AU94" s="16" t="s">
        <v>79</v>
      </c>
    </row>
    <row r="95" spans="1:51" s="13" customFormat="1" ht="12">
      <c r="A95" s="13"/>
      <c r="B95" s="230"/>
      <c r="C95" s="231"/>
      <c r="D95" s="226" t="s">
        <v>124</v>
      </c>
      <c r="E95" s="231"/>
      <c r="F95" s="233" t="s">
        <v>132</v>
      </c>
      <c r="G95" s="231"/>
      <c r="H95" s="234">
        <v>50</v>
      </c>
      <c r="I95" s="235"/>
      <c r="J95" s="231"/>
      <c r="K95" s="231"/>
      <c r="L95" s="236"/>
      <c r="M95" s="237"/>
      <c r="N95" s="238"/>
      <c r="O95" s="238"/>
      <c r="P95" s="238"/>
      <c r="Q95" s="238"/>
      <c r="R95" s="238"/>
      <c r="S95" s="238"/>
      <c r="T95" s="239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40" t="s">
        <v>124</v>
      </c>
      <c r="AU95" s="240" t="s">
        <v>79</v>
      </c>
      <c r="AV95" s="13" t="s">
        <v>79</v>
      </c>
      <c r="AW95" s="13" t="s">
        <v>4</v>
      </c>
      <c r="AX95" s="13" t="s">
        <v>77</v>
      </c>
      <c r="AY95" s="240" t="s">
        <v>112</v>
      </c>
    </row>
    <row r="96" spans="1:65" s="2" customFormat="1" ht="16.5" customHeight="1">
      <c r="A96" s="37"/>
      <c r="B96" s="38"/>
      <c r="C96" s="213" t="s">
        <v>133</v>
      </c>
      <c r="D96" s="213" t="s">
        <v>115</v>
      </c>
      <c r="E96" s="214" t="s">
        <v>134</v>
      </c>
      <c r="F96" s="215" t="s">
        <v>135</v>
      </c>
      <c r="G96" s="216" t="s">
        <v>118</v>
      </c>
      <c r="H96" s="217">
        <v>158</v>
      </c>
      <c r="I96" s="218"/>
      <c r="J96" s="219">
        <f>ROUND(I96*H96,2)</f>
        <v>0</v>
      </c>
      <c r="K96" s="215" t="s">
        <v>119</v>
      </c>
      <c r="L96" s="43"/>
      <c r="M96" s="220" t="s">
        <v>19</v>
      </c>
      <c r="N96" s="221" t="s">
        <v>40</v>
      </c>
      <c r="O96" s="83"/>
      <c r="P96" s="222">
        <f>O96*H96</f>
        <v>0</v>
      </c>
      <c r="Q96" s="222">
        <v>0</v>
      </c>
      <c r="R96" s="222">
        <f>Q96*H96</f>
        <v>0</v>
      </c>
      <c r="S96" s="222">
        <v>0</v>
      </c>
      <c r="T96" s="223">
        <f>S96*H96</f>
        <v>0</v>
      </c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R96" s="224" t="s">
        <v>120</v>
      </c>
      <c r="AT96" s="224" t="s">
        <v>115</v>
      </c>
      <c r="AU96" s="224" t="s">
        <v>79</v>
      </c>
      <c r="AY96" s="16" t="s">
        <v>112</v>
      </c>
      <c r="BE96" s="225">
        <f>IF(N96="základní",J96,0)</f>
        <v>0</v>
      </c>
      <c r="BF96" s="225">
        <f>IF(N96="snížená",J96,0)</f>
        <v>0</v>
      </c>
      <c r="BG96" s="225">
        <f>IF(N96="zákl. přenesená",J96,0)</f>
        <v>0</v>
      </c>
      <c r="BH96" s="225">
        <f>IF(N96="sníž. přenesená",J96,0)</f>
        <v>0</v>
      </c>
      <c r="BI96" s="225">
        <f>IF(N96="nulová",J96,0)</f>
        <v>0</v>
      </c>
      <c r="BJ96" s="16" t="s">
        <v>77</v>
      </c>
      <c r="BK96" s="225">
        <f>ROUND(I96*H96,2)</f>
        <v>0</v>
      </c>
      <c r="BL96" s="16" t="s">
        <v>120</v>
      </c>
      <c r="BM96" s="224" t="s">
        <v>136</v>
      </c>
    </row>
    <row r="97" spans="1:47" s="2" customFormat="1" ht="12">
      <c r="A97" s="37"/>
      <c r="B97" s="38"/>
      <c r="C97" s="39"/>
      <c r="D97" s="226" t="s">
        <v>122</v>
      </c>
      <c r="E97" s="39"/>
      <c r="F97" s="227" t="s">
        <v>137</v>
      </c>
      <c r="G97" s="39"/>
      <c r="H97" s="39"/>
      <c r="I97" s="131"/>
      <c r="J97" s="39"/>
      <c r="K97" s="39"/>
      <c r="L97" s="43"/>
      <c r="M97" s="228"/>
      <c r="N97" s="229"/>
      <c r="O97" s="83"/>
      <c r="P97" s="83"/>
      <c r="Q97" s="83"/>
      <c r="R97" s="83"/>
      <c r="S97" s="83"/>
      <c r="T97" s="84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T97" s="16" t="s">
        <v>122</v>
      </c>
      <c r="AU97" s="16" t="s">
        <v>79</v>
      </c>
    </row>
    <row r="98" spans="1:51" s="13" customFormat="1" ht="12">
      <c r="A98" s="13"/>
      <c r="B98" s="230"/>
      <c r="C98" s="231"/>
      <c r="D98" s="226" t="s">
        <v>124</v>
      </c>
      <c r="E98" s="232" t="s">
        <v>19</v>
      </c>
      <c r="F98" s="233" t="s">
        <v>138</v>
      </c>
      <c r="G98" s="231"/>
      <c r="H98" s="234">
        <v>158</v>
      </c>
      <c r="I98" s="235"/>
      <c r="J98" s="231"/>
      <c r="K98" s="231"/>
      <c r="L98" s="236"/>
      <c r="M98" s="237"/>
      <c r="N98" s="238"/>
      <c r="O98" s="238"/>
      <c r="P98" s="238"/>
      <c r="Q98" s="238"/>
      <c r="R98" s="238"/>
      <c r="S98" s="238"/>
      <c r="T98" s="239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0" t="s">
        <v>124</v>
      </c>
      <c r="AU98" s="240" t="s">
        <v>79</v>
      </c>
      <c r="AV98" s="13" t="s">
        <v>79</v>
      </c>
      <c r="AW98" s="13" t="s">
        <v>31</v>
      </c>
      <c r="AX98" s="13" t="s">
        <v>77</v>
      </c>
      <c r="AY98" s="240" t="s">
        <v>112</v>
      </c>
    </row>
    <row r="99" spans="1:65" s="2" customFormat="1" ht="16.5" customHeight="1">
      <c r="A99" s="37"/>
      <c r="B99" s="38"/>
      <c r="C99" s="241" t="s">
        <v>139</v>
      </c>
      <c r="D99" s="241" t="s">
        <v>126</v>
      </c>
      <c r="E99" s="242" t="s">
        <v>140</v>
      </c>
      <c r="F99" s="243" t="s">
        <v>141</v>
      </c>
      <c r="G99" s="244" t="s">
        <v>118</v>
      </c>
      <c r="H99" s="245">
        <v>173.8</v>
      </c>
      <c r="I99" s="246"/>
      <c r="J99" s="247">
        <f>ROUND(I99*H99,2)</f>
        <v>0</v>
      </c>
      <c r="K99" s="243" t="s">
        <v>119</v>
      </c>
      <c r="L99" s="248"/>
      <c r="M99" s="249" t="s">
        <v>19</v>
      </c>
      <c r="N99" s="250" t="s">
        <v>40</v>
      </c>
      <c r="O99" s="83"/>
      <c r="P99" s="222">
        <f>O99*H99</f>
        <v>0</v>
      </c>
      <c r="Q99" s="222">
        <v>0.0009</v>
      </c>
      <c r="R99" s="222">
        <f>Q99*H99</f>
        <v>0.15642</v>
      </c>
      <c r="S99" s="222">
        <v>0</v>
      </c>
      <c r="T99" s="223">
        <f>S99*H99</f>
        <v>0</v>
      </c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R99" s="224" t="s">
        <v>130</v>
      </c>
      <c r="AT99" s="224" t="s">
        <v>126</v>
      </c>
      <c r="AU99" s="224" t="s">
        <v>79</v>
      </c>
      <c r="AY99" s="16" t="s">
        <v>112</v>
      </c>
      <c r="BE99" s="225">
        <f>IF(N99="základní",J99,0)</f>
        <v>0</v>
      </c>
      <c r="BF99" s="225">
        <f>IF(N99="snížená",J99,0)</f>
        <v>0</v>
      </c>
      <c r="BG99" s="225">
        <f>IF(N99="zákl. přenesená",J99,0)</f>
        <v>0</v>
      </c>
      <c r="BH99" s="225">
        <f>IF(N99="sníž. přenesená",J99,0)</f>
        <v>0</v>
      </c>
      <c r="BI99" s="225">
        <f>IF(N99="nulová",J99,0)</f>
        <v>0</v>
      </c>
      <c r="BJ99" s="16" t="s">
        <v>77</v>
      </c>
      <c r="BK99" s="225">
        <f>ROUND(I99*H99,2)</f>
        <v>0</v>
      </c>
      <c r="BL99" s="16" t="s">
        <v>120</v>
      </c>
      <c r="BM99" s="224" t="s">
        <v>142</v>
      </c>
    </row>
    <row r="100" spans="1:47" s="2" customFormat="1" ht="12">
      <c r="A100" s="37"/>
      <c r="B100" s="38"/>
      <c r="C100" s="39"/>
      <c r="D100" s="226" t="s">
        <v>122</v>
      </c>
      <c r="E100" s="39"/>
      <c r="F100" s="227" t="s">
        <v>141</v>
      </c>
      <c r="G100" s="39"/>
      <c r="H100" s="39"/>
      <c r="I100" s="131"/>
      <c r="J100" s="39"/>
      <c r="K100" s="39"/>
      <c r="L100" s="43"/>
      <c r="M100" s="228"/>
      <c r="N100" s="229"/>
      <c r="O100" s="83"/>
      <c r="P100" s="83"/>
      <c r="Q100" s="83"/>
      <c r="R100" s="83"/>
      <c r="S100" s="83"/>
      <c r="T100" s="84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T100" s="16" t="s">
        <v>122</v>
      </c>
      <c r="AU100" s="16" t="s">
        <v>79</v>
      </c>
    </row>
    <row r="101" spans="1:51" s="13" customFormat="1" ht="12">
      <c r="A101" s="13"/>
      <c r="B101" s="230"/>
      <c r="C101" s="231"/>
      <c r="D101" s="226" t="s">
        <v>124</v>
      </c>
      <c r="E101" s="231"/>
      <c r="F101" s="233" t="s">
        <v>143</v>
      </c>
      <c r="G101" s="231"/>
      <c r="H101" s="234">
        <v>173.8</v>
      </c>
      <c r="I101" s="235"/>
      <c r="J101" s="231"/>
      <c r="K101" s="231"/>
      <c r="L101" s="236"/>
      <c r="M101" s="237"/>
      <c r="N101" s="238"/>
      <c r="O101" s="238"/>
      <c r="P101" s="238"/>
      <c r="Q101" s="238"/>
      <c r="R101" s="238"/>
      <c r="S101" s="238"/>
      <c r="T101" s="239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40" t="s">
        <v>124</v>
      </c>
      <c r="AU101" s="240" t="s">
        <v>79</v>
      </c>
      <c r="AV101" s="13" t="s">
        <v>79</v>
      </c>
      <c r="AW101" s="13" t="s">
        <v>4</v>
      </c>
      <c r="AX101" s="13" t="s">
        <v>77</v>
      </c>
      <c r="AY101" s="240" t="s">
        <v>112</v>
      </c>
    </row>
    <row r="102" spans="1:65" s="2" customFormat="1" ht="16.5" customHeight="1">
      <c r="A102" s="37"/>
      <c r="B102" s="38"/>
      <c r="C102" s="213" t="s">
        <v>144</v>
      </c>
      <c r="D102" s="213" t="s">
        <v>115</v>
      </c>
      <c r="E102" s="214" t="s">
        <v>145</v>
      </c>
      <c r="F102" s="215" t="s">
        <v>146</v>
      </c>
      <c r="G102" s="216" t="s">
        <v>147</v>
      </c>
      <c r="H102" s="217">
        <v>9</v>
      </c>
      <c r="I102" s="218"/>
      <c r="J102" s="219">
        <f>ROUND(I102*H102,2)</f>
        <v>0</v>
      </c>
      <c r="K102" s="215" t="s">
        <v>119</v>
      </c>
      <c r="L102" s="43"/>
      <c r="M102" s="220" t="s">
        <v>19</v>
      </c>
      <c r="N102" s="221" t="s">
        <v>40</v>
      </c>
      <c r="O102" s="83"/>
      <c r="P102" s="222">
        <f>O102*H102</f>
        <v>0</v>
      </c>
      <c r="Q102" s="222">
        <v>0</v>
      </c>
      <c r="R102" s="222">
        <f>Q102*H102</f>
        <v>0</v>
      </c>
      <c r="S102" s="222">
        <v>0</v>
      </c>
      <c r="T102" s="223">
        <f>S102*H102</f>
        <v>0</v>
      </c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R102" s="224" t="s">
        <v>120</v>
      </c>
      <c r="AT102" s="224" t="s">
        <v>115</v>
      </c>
      <c r="AU102" s="224" t="s">
        <v>79</v>
      </c>
      <c r="AY102" s="16" t="s">
        <v>112</v>
      </c>
      <c r="BE102" s="225">
        <f>IF(N102="základní",J102,0)</f>
        <v>0</v>
      </c>
      <c r="BF102" s="225">
        <f>IF(N102="snížená",J102,0)</f>
        <v>0</v>
      </c>
      <c r="BG102" s="225">
        <f>IF(N102="zákl. přenesená",J102,0)</f>
        <v>0</v>
      </c>
      <c r="BH102" s="225">
        <f>IF(N102="sníž. přenesená",J102,0)</f>
        <v>0</v>
      </c>
      <c r="BI102" s="225">
        <f>IF(N102="nulová",J102,0)</f>
        <v>0</v>
      </c>
      <c r="BJ102" s="16" t="s">
        <v>77</v>
      </c>
      <c r="BK102" s="225">
        <f>ROUND(I102*H102,2)</f>
        <v>0</v>
      </c>
      <c r="BL102" s="16" t="s">
        <v>120</v>
      </c>
      <c r="BM102" s="224" t="s">
        <v>148</v>
      </c>
    </row>
    <row r="103" spans="1:47" s="2" customFormat="1" ht="12">
      <c r="A103" s="37"/>
      <c r="B103" s="38"/>
      <c r="C103" s="39"/>
      <c r="D103" s="226" t="s">
        <v>122</v>
      </c>
      <c r="E103" s="39"/>
      <c r="F103" s="227" t="s">
        <v>149</v>
      </c>
      <c r="G103" s="39"/>
      <c r="H103" s="39"/>
      <c r="I103" s="131"/>
      <c r="J103" s="39"/>
      <c r="K103" s="39"/>
      <c r="L103" s="43"/>
      <c r="M103" s="228"/>
      <c r="N103" s="229"/>
      <c r="O103" s="83"/>
      <c r="P103" s="83"/>
      <c r="Q103" s="83"/>
      <c r="R103" s="83"/>
      <c r="S103" s="83"/>
      <c r="T103" s="84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T103" s="16" t="s">
        <v>122</v>
      </c>
      <c r="AU103" s="16" t="s">
        <v>79</v>
      </c>
    </row>
    <row r="104" spans="1:65" s="2" customFormat="1" ht="16.5" customHeight="1">
      <c r="A104" s="37"/>
      <c r="B104" s="38"/>
      <c r="C104" s="213" t="s">
        <v>150</v>
      </c>
      <c r="D104" s="213" t="s">
        <v>115</v>
      </c>
      <c r="E104" s="214" t="s">
        <v>151</v>
      </c>
      <c r="F104" s="215" t="s">
        <v>152</v>
      </c>
      <c r="G104" s="216" t="s">
        <v>147</v>
      </c>
      <c r="H104" s="217">
        <v>1</v>
      </c>
      <c r="I104" s="218"/>
      <c r="J104" s="219">
        <f>ROUND(I104*H104,2)</f>
        <v>0</v>
      </c>
      <c r="K104" s="215" t="s">
        <v>119</v>
      </c>
      <c r="L104" s="43"/>
      <c r="M104" s="220" t="s">
        <v>19</v>
      </c>
      <c r="N104" s="221" t="s">
        <v>40</v>
      </c>
      <c r="O104" s="83"/>
      <c r="P104" s="222">
        <f>O104*H104</f>
        <v>0</v>
      </c>
      <c r="Q104" s="222">
        <v>0</v>
      </c>
      <c r="R104" s="222">
        <f>Q104*H104</f>
        <v>0</v>
      </c>
      <c r="S104" s="222">
        <v>0</v>
      </c>
      <c r="T104" s="223">
        <f>S104*H104</f>
        <v>0</v>
      </c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R104" s="224" t="s">
        <v>120</v>
      </c>
      <c r="AT104" s="224" t="s">
        <v>115</v>
      </c>
      <c r="AU104" s="224" t="s">
        <v>79</v>
      </c>
      <c r="AY104" s="16" t="s">
        <v>112</v>
      </c>
      <c r="BE104" s="225">
        <f>IF(N104="základní",J104,0)</f>
        <v>0</v>
      </c>
      <c r="BF104" s="225">
        <f>IF(N104="snížená",J104,0)</f>
        <v>0</v>
      </c>
      <c r="BG104" s="225">
        <f>IF(N104="zákl. přenesená",J104,0)</f>
        <v>0</v>
      </c>
      <c r="BH104" s="225">
        <f>IF(N104="sníž. přenesená",J104,0)</f>
        <v>0</v>
      </c>
      <c r="BI104" s="225">
        <f>IF(N104="nulová",J104,0)</f>
        <v>0</v>
      </c>
      <c r="BJ104" s="16" t="s">
        <v>77</v>
      </c>
      <c r="BK104" s="225">
        <f>ROUND(I104*H104,2)</f>
        <v>0</v>
      </c>
      <c r="BL104" s="16" t="s">
        <v>120</v>
      </c>
      <c r="BM104" s="224" t="s">
        <v>153</v>
      </c>
    </row>
    <row r="105" spans="1:47" s="2" customFormat="1" ht="12">
      <c r="A105" s="37"/>
      <c r="B105" s="38"/>
      <c r="C105" s="39"/>
      <c r="D105" s="226" t="s">
        <v>122</v>
      </c>
      <c r="E105" s="39"/>
      <c r="F105" s="227" t="s">
        <v>154</v>
      </c>
      <c r="G105" s="39"/>
      <c r="H105" s="39"/>
      <c r="I105" s="131"/>
      <c r="J105" s="39"/>
      <c r="K105" s="39"/>
      <c r="L105" s="43"/>
      <c r="M105" s="228"/>
      <c r="N105" s="229"/>
      <c r="O105" s="83"/>
      <c r="P105" s="83"/>
      <c r="Q105" s="83"/>
      <c r="R105" s="83"/>
      <c r="S105" s="83"/>
      <c r="T105" s="84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T105" s="16" t="s">
        <v>122</v>
      </c>
      <c r="AU105" s="16" t="s">
        <v>79</v>
      </c>
    </row>
    <row r="106" spans="1:65" s="2" customFormat="1" ht="16.5" customHeight="1">
      <c r="A106" s="37"/>
      <c r="B106" s="38"/>
      <c r="C106" s="241" t="s">
        <v>155</v>
      </c>
      <c r="D106" s="241" t="s">
        <v>126</v>
      </c>
      <c r="E106" s="242" t="s">
        <v>156</v>
      </c>
      <c r="F106" s="243" t="s">
        <v>157</v>
      </c>
      <c r="G106" s="244" t="s">
        <v>158</v>
      </c>
      <c r="H106" s="245">
        <v>10</v>
      </c>
      <c r="I106" s="246"/>
      <c r="J106" s="247">
        <f>ROUND(I106*H106,2)</f>
        <v>0</v>
      </c>
      <c r="K106" s="243" t="s">
        <v>19</v>
      </c>
      <c r="L106" s="248"/>
      <c r="M106" s="249" t="s">
        <v>19</v>
      </c>
      <c r="N106" s="250" t="s">
        <v>40</v>
      </c>
      <c r="O106" s="83"/>
      <c r="P106" s="222">
        <f>O106*H106</f>
        <v>0</v>
      </c>
      <c r="Q106" s="222">
        <v>0</v>
      </c>
      <c r="R106" s="222">
        <f>Q106*H106</f>
        <v>0</v>
      </c>
      <c r="S106" s="222">
        <v>0</v>
      </c>
      <c r="T106" s="223">
        <f>S106*H106</f>
        <v>0</v>
      </c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R106" s="224" t="s">
        <v>130</v>
      </c>
      <c r="AT106" s="224" t="s">
        <v>126</v>
      </c>
      <c r="AU106" s="224" t="s">
        <v>79</v>
      </c>
      <c r="AY106" s="16" t="s">
        <v>112</v>
      </c>
      <c r="BE106" s="225">
        <f>IF(N106="základní",J106,0)</f>
        <v>0</v>
      </c>
      <c r="BF106" s="225">
        <f>IF(N106="snížená",J106,0)</f>
        <v>0</v>
      </c>
      <c r="BG106" s="225">
        <f>IF(N106="zákl. přenesená",J106,0)</f>
        <v>0</v>
      </c>
      <c r="BH106" s="225">
        <f>IF(N106="sníž. přenesená",J106,0)</f>
        <v>0</v>
      </c>
      <c r="BI106" s="225">
        <f>IF(N106="nulová",J106,0)</f>
        <v>0</v>
      </c>
      <c r="BJ106" s="16" t="s">
        <v>77</v>
      </c>
      <c r="BK106" s="225">
        <f>ROUND(I106*H106,2)</f>
        <v>0</v>
      </c>
      <c r="BL106" s="16" t="s">
        <v>120</v>
      </c>
      <c r="BM106" s="224" t="s">
        <v>159</v>
      </c>
    </row>
    <row r="107" spans="1:47" s="2" customFormat="1" ht="12">
      <c r="A107" s="37"/>
      <c r="B107" s="38"/>
      <c r="C107" s="39"/>
      <c r="D107" s="226" t="s">
        <v>122</v>
      </c>
      <c r="E107" s="39"/>
      <c r="F107" s="227" t="s">
        <v>157</v>
      </c>
      <c r="G107" s="39"/>
      <c r="H107" s="39"/>
      <c r="I107" s="131"/>
      <c r="J107" s="39"/>
      <c r="K107" s="39"/>
      <c r="L107" s="43"/>
      <c r="M107" s="228"/>
      <c r="N107" s="229"/>
      <c r="O107" s="83"/>
      <c r="P107" s="83"/>
      <c r="Q107" s="83"/>
      <c r="R107" s="83"/>
      <c r="S107" s="83"/>
      <c r="T107" s="84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T107" s="16" t="s">
        <v>122</v>
      </c>
      <c r="AU107" s="16" t="s">
        <v>79</v>
      </c>
    </row>
    <row r="108" spans="1:65" s="2" customFormat="1" ht="16.5" customHeight="1">
      <c r="A108" s="37"/>
      <c r="B108" s="38"/>
      <c r="C108" s="213" t="s">
        <v>160</v>
      </c>
      <c r="D108" s="213" t="s">
        <v>115</v>
      </c>
      <c r="E108" s="214" t="s">
        <v>161</v>
      </c>
      <c r="F108" s="215" t="s">
        <v>162</v>
      </c>
      <c r="G108" s="216" t="s">
        <v>147</v>
      </c>
      <c r="H108" s="217">
        <v>5</v>
      </c>
      <c r="I108" s="218"/>
      <c r="J108" s="219">
        <f>ROUND(I108*H108,2)</f>
        <v>0</v>
      </c>
      <c r="K108" s="215" t="s">
        <v>119</v>
      </c>
      <c r="L108" s="43"/>
      <c r="M108" s="220" t="s">
        <v>19</v>
      </c>
      <c r="N108" s="221" t="s">
        <v>40</v>
      </c>
      <c r="O108" s="83"/>
      <c r="P108" s="222">
        <f>O108*H108</f>
        <v>0</v>
      </c>
      <c r="Q108" s="222">
        <v>0</v>
      </c>
      <c r="R108" s="222">
        <f>Q108*H108</f>
        <v>0</v>
      </c>
      <c r="S108" s="222">
        <v>0</v>
      </c>
      <c r="T108" s="223">
        <f>S108*H108</f>
        <v>0</v>
      </c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R108" s="224" t="s">
        <v>120</v>
      </c>
      <c r="AT108" s="224" t="s">
        <v>115</v>
      </c>
      <c r="AU108" s="224" t="s">
        <v>79</v>
      </c>
      <c r="AY108" s="16" t="s">
        <v>112</v>
      </c>
      <c r="BE108" s="225">
        <f>IF(N108="základní",J108,0)</f>
        <v>0</v>
      </c>
      <c r="BF108" s="225">
        <f>IF(N108="snížená",J108,0)</f>
        <v>0</v>
      </c>
      <c r="BG108" s="225">
        <f>IF(N108="zákl. přenesená",J108,0)</f>
        <v>0</v>
      </c>
      <c r="BH108" s="225">
        <f>IF(N108="sníž. přenesená",J108,0)</f>
        <v>0</v>
      </c>
      <c r="BI108" s="225">
        <f>IF(N108="nulová",J108,0)</f>
        <v>0</v>
      </c>
      <c r="BJ108" s="16" t="s">
        <v>77</v>
      </c>
      <c r="BK108" s="225">
        <f>ROUND(I108*H108,2)</f>
        <v>0</v>
      </c>
      <c r="BL108" s="16" t="s">
        <v>120</v>
      </c>
      <c r="BM108" s="224" t="s">
        <v>163</v>
      </c>
    </row>
    <row r="109" spans="1:47" s="2" customFormat="1" ht="12">
      <c r="A109" s="37"/>
      <c r="B109" s="38"/>
      <c r="C109" s="39"/>
      <c r="D109" s="226" t="s">
        <v>122</v>
      </c>
      <c r="E109" s="39"/>
      <c r="F109" s="227" t="s">
        <v>164</v>
      </c>
      <c r="G109" s="39"/>
      <c r="H109" s="39"/>
      <c r="I109" s="131"/>
      <c r="J109" s="39"/>
      <c r="K109" s="39"/>
      <c r="L109" s="43"/>
      <c r="M109" s="228"/>
      <c r="N109" s="229"/>
      <c r="O109" s="83"/>
      <c r="P109" s="83"/>
      <c r="Q109" s="83"/>
      <c r="R109" s="83"/>
      <c r="S109" s="83"/>
      <c r="T109" s="84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T109" s="16" t="s">
        <v>122</v>
      </c>
      <c r="AU109" s="16" t="s">
        <v>79</v>
      </c>
    </row>
    <row r="110" spans="1:65" s="2" customFormat="1" ht="16.5" customHeight="1">
      <c r="A110" s="37"/>
      <c r="B110" s="38"/>
      <c r="C110" s="241" t="s">
        <v>165</v>
      </c>
      <c r="D110" s="241" t="s">
        <v>126</v>
      </c>
      <c r="E110" s="242" t="s">
        <v>166</v>
      </c>
      <c r="F110" s="243" t="s">
        <v>167</v>
      </c>
      <c r="G110" s="244" t="s">
        <v>147</v>
      </c>
      <c r="H110" s="245">
        <v>5</v>
      </c>
      <c r="I110" s="246"/>
      <c r="J110" s="247">
        <f>ROUND(I110*H110,2)</f>
        <v>0</v>
      </c>
      <c r="K110" s="243" t="s">
        <v>19</v>
      </c>
      <c r="L110" s="248"/>
      <c r="M110" s="249" t="s">
        <v>19</v>
      </c>
      <c r="N110" s="250" t="s">
        <v>40</v>
      </c>
      <c r="O110" s="83"/>
      <c r="P110" s="222">
        <f>O110*H110</f>
        <v>0</v>
      </c>
      <c r="Q110" s="222">
        <v>0.015</v>
      </c>
      <c r="R110" s="222">
        <f>Q110*H110</f>
        <v>0.075</v>
      </c>
      <c r="S110" s="222">
        <v>0</v>
      </c>
      <c r="T110" s="223">
        <f>S110*H110</f>
        <v>0</v>
      </c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R110" s="224" t="s">
        <v>130</v>
      </c>
      <c r="AT110" s="224" t="s">
        <v>126</v>
      </c>
      <c r="AU110" s="224" t="s">
        <v>79</v>
      </c>
      <c r="AY110" s="16" t="s">
        <v>112</v>
      </c>
      <c r="BE110" s="225">
        <f>IF(N110="základní",J110,0)</f>
        <v>0</v>
      </c>
      <c r="BF110" s="225">
        <f>IF(N110="snížená",J110,0)</f>
        <v>0</v>
      </c>
      <c r="BG110" s="225">
        <f>IF(N110="zákl. přenesená",J110,0)</f>
        <v>0</v>
      </c>
      <c r="BH110" s="225">
        <f>IF(N110="sníž. přenesená",J110,0)</f>
        <v>0</v>
      </c>
      <c r="BI110" s="225">
        <f>IF(N110="nulová",J110,0)</f>
        <v>0</v>
      </c>
      <c r="BJ110" s="16" t="s">
        <v>77</v>
      </c>
      <c r="BK110" s="225">
        <f>ROUND(I110*H110,2)</f>
        <v>0</v>
      </c>
      <c r="BL110" s="16" t="s">
        <v>120</v>
      </c>
      <c r="BM110" s="224" t="s">
        <v>168</v>
      </c>
    </row>
    <row r="111" spans="1:47" s="2" customFormat="1" ht="12">
      <c r="A111" s="37"/>
      <c r="B111" s="38"/>
      <c r="C111" s="39"/>
      <c r="D111" s="226" t="s">
        <v>122</v>
      </c>
      <c r="E111" s="39"/>
      <c r="F111" s="227" t="s">
        <v>169</v>
      </c>
      <c r="G111" s="39"/>
      <c r="H111" s="39"/>
      <c r="I111" s="131"/>
      <c r="J111" s="39"/>
      <c r="K111" s="39"/>
      <c r="L111" s="43"/>
      <c r="M111" s="228"/>
      <c r="N111" s="229"/>
      <c r="O111" s="83"/>
      <c r="P111" s="83"/>
      <c r="Q111" s="83"/>
      <c r="R111" s="83"/>
      <c r="S111" s="83"/>
      <c r="T111" s="84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T111" s="16" t="s">
        <v>122</v>
      </c>
      <c r="AU111" s="16" t="s">
        <v>79</v>
      </c>
    </row>
    <row r="112" spans="1:47" s="2" customFormat="1" ht="12">
      <c r="A112" s="37"/>
      <c r="B112" s="38"/>
      <c r="C112" s="39"/>
      <c r="D112" s="226" t="s">
        <v>170</v>
      </c>
      <c r="E112" s="39"/>
      <c r="F112" s="251" t="s">
        <v>171</v>
      </c>
      <c r="G112" s="39"/>
      <c r="H112" s="39"/>
      <c r="I112" s="131"/>
      <c r="J112" s="39"/>
      <c r="K112" s="39"/>
      <c r="L112" s="43"/>
      <c r="M112" s="228"/>
      <c r="N112" s="229"/>
      <c r="O112" s="83"/>
      <c r="P112" s="83"/>
      <c r="Q112" s="83"/>
      <c r="R112" s="83"/>
      <c r="S112" s="83"/>
      <c r="T112" s="84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T112" s="16" t="s">
        <v>170</v>
      </c>
      <c r="AU112" s="16" t="s">
        <v>79</v>
      </c>
    </row>
    <row r="113" spans="1:65" s="2" customFormat="1" ht="16.5" customHeight="1">
      <c r="A113" s="37"/>
      <c r="B113" s="38"/>
      <c r="C113" s="213" t="s">
        <v>172</v>
      </c>
      <c r="D113" s="213" t="s">
        <v>115</v>
      </c>
      <c r="E113" s="214" t="s">
        <v>173</v>
      </c>
      <c r="F113" s="215" t="s">
        <v>174</v>
      </c>
      <c r="G113" s="216" t="s">
        <v>118</v>
      </c>
      <c r="H113" s="217">
        <v>145</v>
      </c>
      <c r="I113" s="218"/>
      <c r="J113" s="219">
        <f>ROUND(I113*H113,2)</f>
        <v>0</v>
      </c>
      <c r="K113" s="215" t="s">
        <v>175</v>
      </c>
      <c r="L113" s="43"/>
      <c r="M113" s="220" t="s">
        <v>19</v>
      </c>
      <c r="N113" s="221" t="s">
        <v>40</v>
      </c>
      <c r="O113" s="83"/>
      <c r="P113" s="222">
        <f>O113*H113</f>
        <v>0</v>
      </c>
      <c r="Q113" s="222">
        <v>0</v>
      </c>
      <c r="R113" s="222">
        <f>Q113*H113</f>
        <v>0</v>
      </c>
      <c r="S113" s="222">
        <v>0</v>
      </c>
      <c r="T113" s="223">
        <f>S113*H113</f>
        <v>0</v>
      </c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R113" s="224" t="s">
        <v>120</v>
      </c>
      <c r="AT113" s="224" t="s">
        <v>115</v>
      </c>
      <c r="AU113" s="224" t="s">
        <v>79</v>
      </c>
      <c r="AY113" s="16" t="s">
        <v>112</v>
      </c>
      <c r="BE113" s="225">
        <f>IF(N113="základní",J113,0)</f>
        <v>0</v>
      </c>
      <c r="BF113" s="225">
        <f>IF(N113="snížená",J113,0)</f>
        <v>0</v>
      </c>
      <c r="BG113" s="225">
        <f>IF(N113="zákl. přenesená",J113,0)</f>
        <v>0</v>
      </c>
      <c r="BH113" s="225">
        <f>IF(N113="sníž. přenesená",J113,0)</f>
        <v>0</v>
      </c>
      <c r="BI113" s="225">
        <f>IF(N113="nulová",J113,0)</f>
        <v>0</v>
      </c>
      <c r="BJ113" s="16" t="s">
        <v>77</v>
      </c>
      <c r="BK113" s="225">
        <f>ROUND(I113*H113,2)</f>
        <v>0</v>
      </c>
      <c r="BL113" s="16" t="s">
        <v>120</v>
      </c>
      <c r="BM113" s="224" t="s">
        <v>176</v>
      </c>
    </row>
    <row r="114" spans="1:47" s="2" customFormat="1" ht="12">
      <c r="A114" s="37"/>
      <c r="B114" s="38"/>
      <c r="C114" s="39"/>
      <c r="D114" s="226" t="s">
        <v>122</v>
      </c>
      <c r="E114" s="39"/>
      <c r="F114" s="227" t="s">
        <v>177</v>
      </c>
      <c r="G114" s="39"/>
      <c r="H114" s="39"/>
      <c r="I114" s="131"/>
      <c r="J114" s="39"/>
      <c r="K114" s="39"/>
      <c r="L114" s="43"/>
      <c r="M114" s="228"/>
      <c r="N114" s="229"/>
      <c r="O114" s="83"/>
      <c r="P114" s="83"/>
      <c r="Q114" s="83"/>
      <c r="R114" s="83"/>
      <c r="S114" s="83"/>
      <c r="T114" s="84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T114" s="16" t="s">
        <v>122</v>
      </c>
      <c r="AU114" s="16" t="s">
        <v>79</v>
      </c>
    </row>
    <row r="115" spans="1:51" s="13" customFormat="1" ht="12">
      <c r="A115" s="13"/>
      <c r="B115" s="230"/>
      <c r="C115" s="231"/>
      <c r="D115" s="226" t="s">
        <v>124</v>
      </c>
      <c r="E115" s="232" t="s">
        <v>19</v>
      </c>
      <c r="F115" s="233" t="s">
        <v>178</v>
      </c>
      <c r="G115" s="231"/>
      <c r="H115" s="234">
        <v>145</v>
      </c>
      <c r="I115" s="235"/>
      <c r="J115" s="231"/>
      <c r="K115" s="231"/>
      <c r="L115" s="236"/>
      <c r="M115" s="237"/>
      <c r="N115" s="238"/>
      <c r="O115" s="238"/>
      <c r="P115" s="238"/>
      <c r="Q115" s="238"/>
      <c r="R115" s="238"/>
      <c r="S115" s="238"/>
      <c r="T115" s="239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0" t="s">
        <v>124</v>
      </c>
      <c r="AU115" s="240" t="s">
        <v>79</v>
      </c>
      <c r="AV115" s="13" t="s">
        <v>79</v>
      </c>
      <c r="AW115" s="13" t="s">
        <v>31</v>
      </c>
      <c r="AX115" s="13" t="s">
        <v>69</v>
      </c>
      <c r="AY115" s="240" t="s">
        <v>112</v>
      </c>
    </row>
    <row r="116" spans="1:65" s="2" customFormat="1" ht="16.5" customHeight="1">
      <c r="A116" s="37"/>
      <c r="B116" s="38"/>
      <c r="C116" s="241" t="s">
        <v>179</v>
      </c>
      <c r="D116" s="241" t="s">
        <v>126</v>
      </c>
      <c r="E116" s="242" t="s">
        <v>180</v>
      </c>
      <c r="F116" s="243" t="s">
        <v>181</v>
      </c>
      <c r="G116" s="244" t="s">
        <v>182</v>
      </c>
      <c r="H116" s="245">
        <v>99.068</v>
      </c>
      <c r="I116" s="246"/>
      <c r="J116" s="247">
        <f>ROUND(I116*H116,2)</f>
        <v>0</v>
      </c>
      <c r="K116" s="243" t="s">
        <v>119</v>
      </c>
      <c r="L116" s="248"/>
      <c r="M116" s="249" t="s">
        <v>19</v>
      </c>
      <c r="N116" s="250" t="s">
        <v>40</v>
      </c>
      <c r="O116" s="83"/>
      <c r="P116" s="222">
        <f>O116*H116</f>
        <v>0</v>
      </c>
      <c r="Q116" s="222">
        <v>0.001</v>
      </c>
      <c r="R116" s="222">
        <f>Q116*H116</f>
        <v>0.099068</v>
      </c>
      <c r="S116" s="222">
        <v>0</v>
      </c>
      <c r="T116" s="223">
        <f>S116*H116</f>
        <v>0</v>
      </c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R116" s="224" t="s">
        <v>130</v>
      </c>
      <c r="AT116" s="224" t="s">
        <v>126</v>
      </c>
      <c r="AU116" s="224" t="s">
        <v>79</v>
      </c>
      <c r="AY116" s="16" t="s">
        <v>112</v>
      </c>
      <c r="BE116" s="225">
        <f>IF(N116="základní",J116,0)</f>
        <v>0</v>
      </c>
      <c r="BF116" s="225">
        <f>IF(N116="snížená",J116,0)</f>
        <v>0</v>
      </c>
      <c r="BG116" s="225">
        <f>IF(N116="zákl. přenesená",J116,0)</f>
        <v>0</v>
      </c>
      <c r="BH116" s="225">
        <f>IF(N116="sníž. přenesená",J116,0)</f>
        <v>0</v>
      </c>
      <c r="BI116" s="225">
        <f>IF(N116="nulová",J116,0)</f>
        <v>0</v>
      </c>
      <c r="BJ116" s="16" t="s">
        <v>77</v>
      </c>
      <c r="BK116" s="225">
        <f>ROUND(I116*H116,2)</f>
        <v>0</v>
      </c>
      <c r="BL116" s="16" t="s">
        <v>120</v>
      </c>
      <c r="BM116" s="224" t="s">
        <v>183</v>
      </c>
    </row>
    <row r="117" spans="1:47" s="2" customFormat="1" ht="12">
      <c r="A117" s="37"/>
      <c r="B117" s="38"/>
      <c r="C117" s="39"/>
      <c r="D117" s="226" t="s">
        <v>122</v>
      </c>
      <c r="E117" s="39"/>
      <c r="F117" s="227" t="s">
        <v>184</v>
      </c>
      <c r="G117" s="39"/>
      <c r="H117" s="39"/>
      <c r="I117" s="131"/>
      <c r="J117" s="39"/>
      <c r="K117" s="39"/>
      <c r="L117" s="43"/>
      <c r="M117" s="228"/>
      <c r="N117" s="229"/>
      <c r="O117" s="83"/>
      <c r="P117" s="83"/>
      <c r="Q117" s="83"/>
      <c r="R117" s="83"/>
      <c r="S117" s="83"/>
      <c r="T117" s="84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T117" s="16" t="s">
        <v>122</v>
      </c>
      <c r="AU117" s="16" t="s">
        <v>79</v>
      </c>
    </row>
    <row r="118" spans="1:51" s="13" customFormat="1" ht="12">
      <c r="A118" s="13"/>
      <c r="B118" s="230"/>
      <c r="C118" s="231"/>
      <c r="D118" s="226" t="s">
        <v>124</v>
      </c>
      <c r="E118" s="232" t="s">
        <v>19</v>
      </c>
      <c r="F118" s="233" t="s">
        <v>185</v>
      </c>
      <c r="G118" s="231"/>
      <c r="H118" s="234">
        <v>90.062</v>
      </c>
      <c r="I118" s="235"/>
      <c r="J118" s="231"/>
      <c r="K118" s="231"/>
      <c r="L118" s="236"/>
      <c r="M118" s="237"/>
      <c r="N118" s="238"/>
      <c r="O118" s="238"/>
      <c r="P118" s="238"/>
      <c r="Q118" s="238"/>
      <c r="R118" s="238"/>
      <c r="S118" s="238"/>
      <c r="T118" s="239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0" t="s">
        <v>124</v>
      </c>
      <c r="AU118" s="240" t="s">
        <v>79</v>
      </c>
      <c r="AV118" s="13" t="s">
        <v>79</v>
      </c>
      <c r="AW118" s="13" t="s">
        <v>31</v>
      </c>
      <c r="AX118" s="13" t="s">
        <v>69</v>
      </c>
      <c r="AY118" s="240" t="s">
        <v>112</v>
      </c>
    </row>
    <row r="119" spans="1:51" s="13" customFormat="1" ht="12">
      <c r="A119" s="13"/>
      <c r="B119" s="230"/>
      <c r="C119" s="231"/>
      <c r="D119" s="226" t="s">
        <v>124</v>
      </c>
      <c r="E119" s="231"/>
      <c r="F119" s="233" t="s">
        <v>186</v>
      </c>
      <c r="G119" s="231"/>
      <c r="H119" s="234">
        <v>99.068</v>
      </c>
      <c r="I119" s="235"/>
      <c r="J119" s="231"/>
      <c r="K119" s="231"/>
      <c r="L119" s="236"/>
      <c r="M119" s="237"/>
      <c r="N119" s="238"/>
      <c r="O119" s="238"/>
      <c r="P119" s="238"/>
      <c r="Q119" s="238"/>
      <c r="R119" s="238"/>
      <c r="S119" s="238"/>
      <c r="T119" s="239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0" t="s">
        <v>124</v>
      </c>
      <c r="AU119" s="240" t="s">
        <v>79</v>
      </c>
      <c r="AV119" s="13" t="s">
        <v>79</v>
      </c>
      <c r="AW119" s="13" t="s">
        <v>4</v>
      </c>
      <c r="AX119" s="13" t="s">
        <v>77</v>
      </c>
      <c r="AY119" s="240" t="s">
        <v>112</v>
      </c>
    </row>
    <row r="120" spans="1:65" s="2" customFormat="1" ht="16.5" customHeight="1">
      <c r="A120" s="37"/>
      <c r="B120" s="38"/>
      <c r="C120" s="213" t="s">
        <v>187</v>
      </c>
      <c r="D120" s="213" t="s">
        <v>115</v>
      </c>
      <c r="E120" s="214" t="s">
        <v>188</v>
      </c>
      <c r="F120" s="215" t="s">
        <v>189</v>
      </c>
      <c r="G120" s="216" t="s">
        <v>147</v>
      </c>
      <c r="H120" s="217">
        <v>11</v>
      </c>
      <c r="I120" s="218"/>
      <c r="J120" s="219">
        <f>ROUND(I120*H120,2)</f>
        <v>0</v>
      </c>
      <c r="K120" s="215" t="s">
        <v>119</v>
      </c>
      <c r="L120" s="43"/>
      <c r="M120" s="220" t="s">
        <v>19</v>
      </c>
      <c r="N120" s="221" t="s">
        <v>40</v>
      </c>
      <c r="O120" s="83"/>
      <c r="P120" s="222">
        <f>O120*H120</f>
        <v>0</v>
      </c>
      <c r="Q120" s="222">
        <v>0</v>
      </c>
      <c r="R120" s="222">
        <f>Q120*H120</f>
        <v>0</v>
      </c>
      <c r="S120" s="222">
        <v>0</v>
      </c>
      <c r="T120" s="223">
        <f>S120*H120</f>
        <v>0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R120" s="224" t="s">
        <v>120</v>
      </c>
      <c r="AT120" s="224" t="s">
        <v>115</v>
      </c>
      <c r="AU120" s="224" t="s">
        <v>79</v>
      </c>
      <c r="AY120" s="16" t="s">
        <v>112</v>
      </c>
      <c r="BE120" s="225">
        <f>IF(N120="základní",J120,0)</f>
        <v>0</v>
      </c>
      <c r="BF120" s="225">
        <f>IF(N120="snížená",J120,0)</f>
        <v>0</v>
      </c>
      <c r="BG120" s="225">
        <f>IF(N120="zákl. přenesená",J120,0)</f>
        <v>0</v>
      </c>
      <c r="BH120" s="225">
        <f>IF(N120="sníž. přenesená",J120,0)</f>
        <v>0</v>
      </c>
      <c r="BI120" s="225">
        <f>IF(N120="nulová",J120,0)</f>
        <v>0</v>
      </c>
      <c r="BJ120" s="16" t="s">
        <v>77</v>
      </c>
      <c r="BK120" s="225">
        <f>ROUND(I120*H120,2)</f>
        <v>0</v>
      </c>
      <c r="BL120" s="16" t="s">
        <v>120</v>
      </c>
      <c r="BM120" s="224" t="s">
        <v>190</v>
      </c>
    </row>
    <row r="121" spans="1:47" s="2" customFormat="1" ht="12">
      <c r="A121" s="37"/>
      <c r="B121" s="38"/>
      <c r="C121" s="39"/>
      <c r="D121" s="226" t="s">
        <v>122</v>
      </c>
      <c r="E121" s="39"/>
      <c r="F121" s="227" t="s">
        <v>191</v>
      </c>
      <c r="G121" s="39"/>
      <c r="H121" s="39"/>
      <c r="I121" s="131"/>
      <c r="J121" s="39"/>
      <c r="K121" s="39"/>
      <c r="L121" s="43"/>
      <c r="M121" s="228"/>
      <c r="N121" s="229"/>
      <c r="O121" s="83"/>
      <c r="P121" s="83"/>
      <c r="Q121" s="83"/>
      <c r="R121" s="83"/>
      <c r="S121" s="83"/>
      <c r="T121" s="84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T121" s="16" t="s">
        <v>122</v>
      </c>
      <c r="AU121" s="16" t="s">
        <v>79</v>
      </c>
    </row>
    <row r="122" spans="1:47" s="2" customFormat="1" ht="12">
      <c r="A122" s="37"/>
      <c r="B122" s="38"/>
      <c r="C122" s="39"/>
      <c r="D122" s="226" t="s">
        <v>192</v>
      </c>
      <c r="E122" s="39"/>
      <c r="F122" s="251" t="s">
        <v>193</v>
      </c>
      <c r="G122" s="39"/>
      <c r="H122" s="39"/>
      <c r="I122" s="131"/>
      <c r="J122" s="39"/>
      <c r="K122" s="39"/>
      <c r="L122" s="43"/>
      <c r="M122" s="228"/>
      <c r="N122" s="229"/>
      <c r="O122" s="83"/>
      <c r="P122" s="83"/>
      <c r="Q122" s="83"/>
      <c r="R122" s="83"/>
      <c r="S122" s="83"/>
      <c r="T122" s="84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T122" s="16" t="s">
        <v>192</v>
      </c>
      <c r="AU122" s="16" t="s">
        <v>79</v>
      </c>
    </row>
    <row r="123" spans="1:65" s="2" customFormat="1" ht="16.5" customHeight="1">
      <c r="A123" s="37"/>
      <c r="B123" s="38"/>
      <c r="C123" s="241" t="s">
        <v>194</v>
      </c>
      <c r="D123" s="241" t="s">
        <v>126</v>
      </c>
      <c r="E123" s="242" t="s">
        <v>195</v>
      </c>
      <c r="F123" s="243" t="s">
        <v>196</v>
      </c>
      <c r="G123" s="244" t="s">
        <v>147</v>
      </c>
      <c r="H123" s="245">
        <v>6</v>
      </c>
      <c r="I123" s="246"/>
      <c r="J123" s="247">
        <f>ROUND(I123*H123,2)</f>
        <v>0</v>
      </c>
      <c r="K123" s="243" t="s">
        <v>119</v>
      </c>
      <c r="L123" s="248"/>
      <c r="M123" s="249" t="s">
        <v>19</v>
      </c>
      <c r="N123" s="250" t="s">
        <v>40</v>
      </c>
      <c r="O123" s="83"/>
      <c r="P123" s="222">
        <f>O123*H123</f>
        <v>0</v>
      </c>
      <c r="Q123" s="222">
        <v>0.00022</v>
      </c>
      <c r="R123" s="222">
        <f>Q123*H123</f>
        <v>0.00132</v>
      </c>
      <c r="S123" s="222">
        <v>0</v>
      </c>
      <c r="T123" s="223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224" t="s">
        <v>130</v>
      </c>
      <c r="AT123" s="224" t="s">
        <v>126</v>
      </c>
      <c r="AU123" s="224" t="s">
        <v>79</v>
      </c>
      <c r="AY123" s="16" t="s">
        <v>112</v>
      </c>
      <c r="BE123" s="225">
        <f>IF(N123="základní",J123,0)</f>
        <v>0</v>
      </c>
      <c r="BF123" s="225">
        <f>IF(N123="snížená",J123,0)</f>
        <v>0</v>
      </c>
      <c r="BG123" s="225">
        <f>IF(N123="zákl. přenesená",J123,0)</f>
        <v>0</v>
      </c>
      <c r="BH123" s="225">
        <f>IF(N123="sníž. přenesená",J123,0)</f>
        <v>0</v>
      </c>
      <c r="BI123" s="225">
        <f>IF(N123="nulová",J123,0)</f>
        <v>0</v>
      </c>
      <c r="BJ123" s="16" t="s">
        <v>77</v>
      </c>
      <c r="BK123" s="225">
        <f>ROUND(I123*H123,2)</f>
        <v>0</v>
      </c>
      <c r="BL123" s="16" t="s">
        <v>120</v>
      </c>
      <c r="BM123" s="224" t="s">
        <v>197</v>
      </c>
    </row>
    <row r="124" spans="1:47" s="2" customFormat="1" ht="12">
      <c r="A124" s="37"/>
      <c r="B124" s="38"/>
      <c r="C124" s="39"/>
      <c r="D124" s="226" t="s">
        <v>122</v>
      </c>
      <c r="E124" s="39"/>
      <c r="F124" s="227" t="s">
        <v>196</v>
      </c>
      <c r="G124" s="39"/>
      <c r="H124" s="39"/>
      <c r="I124" s="131"/>
      <c r="J124" s="39"/>
      <c r="K124" s="39"/>
      <c r="L124" s="43"/>
      <c r="M124" s="228"/>
      <c r="N124" s="229"/>
      <c r="O124" s="83"/>
      <c r="P124" s="83"/>
      <c r="Q124" s="83"/>
      <c r="R124" s="83"/>
      <c r="S124" s="83"/>
      <c r="T124" s="84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16" t="s">
        <v>122</v>
      </c>
      <c r="AU124" s="16" t="s">
        <v>79</v>
      </c>
    </row>
    <row r="125" spans="1:51" s="13" customFormat="1" ht="12">
      <c r="A125" s="13"/>
      <c r="B125" s="230"/>
      <c r="C125" s="231"/>
      <c r="D125" s="226" t="s">
        <v>124</v>
      </c>
      <c r="E125" s="231"/>
      <c r="F125" s="233" t="s">
        <v>198</v>
      </c>
      <c r="G125" s="231"/>
      <c r="H125" s="234">
        <v>6</v>
      </c>
      <c r="I125" s="235"/>
      <c r="J125" s="231"/>
      <c r="K125" s="231"/>
      <c r="L125" s="236"/>
      <c r="M125" s="237"/>
      <c r="N125" s="238"/>
      <c r="O125" s="238"/>
      <c r="P125" s="238"/>
      <c r="Q125" s="238"/>
      <c r="R125" s="238"/>
      <c r="S125" s="238"/>
      <c r="T125" s="239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0" t="s">
        <v>124</v>
      </c>
      <c r="AU125" s="240" t="s">
        <v>79</v>
      </c>
      <c r="AV125" s="13" t="s">
        <v>79</v>
      </c>
      <c r="AW125" s="13" t="s">
        <v>4</v>
      </c>
      <c r="AX125" s="13" t="s">
        <v>77</v>
      </c>
      <c r="AY125" s="240" t="s">
        <v>112</v>
      </c>
    </row>
    <row r="126" spans="1:65" s="2" customFormat="1" ht="16.5" customHeight="1">
      <c r="A126" s="37"/>
      <c r="B126" s="38"/>
      <c r="C126" s="241" t="s">
        <v>199</v>
      </c>
      <c r="D126" s="241" t="s">
        <v>126</v>
      </c>
      <c r="E126" s="242" t="s">
        <v>200</v>
      </c>
      <c r="F126" s="243" t="s">
        <v>201</v>
      </c>
      <c r="G126" s="244" t="s">
        <v>147</v>
      </c>
      <c r="H126" s="245">
        <v>5</v>
      </c>
      <c r="I126" s="246"/>
      <c r="J126" s="247">
        <f>ROUND(I126*H126,2)</f>
        <v>0</v>
      </c>
      <c r="K126" s="243" t="s">
        <v>119</v>
      </c>
      <c r="L126" s="248"/>
      <c r="M126" s="249" t="s">
        <v>19</v>
      </c>
      <c r="N126" s="250" t="s">
        <v>40</v>
      </c>
      <c r="O126" s="83"/>
      <c r="P126" s="222">
        <f>O126*H126</f>
        <v>0</v>
      </c>
      <c r="Q126" s="222">
        <v>0.00014</v>
      </c>
      <c r="R126" s="222">
        <f>Q126*H126</f>
        <v>0.0006999999999999999</v>
      </c>
      <c r="S126" s="222">
        <v>0</v>
      </c>
      <c r="T126" s="223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24" t="s">
        <v>130</v>
      </c>
      <c r="AT126" s="224" t="s">
        <v>126</v>
      </c>
      <c r="AU126" s="224" t="s">
        <v>79</v>
      </c>
      <c r="AY126" s="16" t="s">
        <v>112</v>
      </c>
      <c r="BE126" s="225">
        <f>IF(N126="základní",J126,0)</f>
        <v>0</v>
      </c>
      <c r="BF126" s="225">
        <f>IF(N126="snížená",J126,0)</f>
        <v>0</v>
      </c>
      <c r="BG126" s="225">
        <f>IF(N126="zákl. přenesená",J126,0)</f>
        <v>0</v>
      </c>
      <c r="BH126" s="225">
        <f>IF(N126="sníž. přenesená",J126,0)</f>
        <v>0</v>
      </c>
      <c r="BI126" s="225">
        <f>IF(N126="nulová",J126,0)</f>
        <v>0</v>
      </c>
      <c r="BJ126" s="16" t="s">
        <v>77</v>
      </c>
      <c r="BK126" s="225">
        <f>ROUND(I126*H126,2)</f>
        <v>0</v>
      </c>
      <c r="BL126" s="16" t="s">
        <v>120</v>
      </c>
      <c r="BM126" s="224" t="s">
        <v>202</v>
      </c>
    </row>
    <row r="127" spans="1:47" s="2" customFormat="1" ht="12">
      <c r="A127" s="37"/>
      <c r="B127" s="38"/>
      <c r="C127" s="39"/>
      <c r="D127" s="226" t="s">
        <v>122</v>
      </c>
      <c r="E127" s="39"/>
      <c r="F127" s="227" t="s">
        <v>201</v>
      </c>
      <c r="G127" s="39"/>
      <c r="H127" s="39"/>
      <c r="I127" s="131"/>
      <c r="J127" s="39"/>
      <c r="K127" s="39"/>
      <c r="L127" s="43"/>
      <c r="M127" s="228"/>
      <c r="N127" s="229"/>
      <c r="O127" s="83"/>
      <c r="P127" s="83"/>
      <c r="Q127" s="83"/>
      <c r="R127" s="83"/>
      <c r="S127" s="83"/>
      <c r="T127" s="84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T127" s="16" t="s">
        <v>122</v>
      </c>
      <c r="AU127" s="16" t="s">
        <v>79</v>
      </c>
    </row>
    <row r="128" spans="1:51" s="13" customFormat="1" ht="12">
      <c r="A128" s="13"/>
      <c r="B128" s="230"/>
      <c r="C128" s="231"/>
      <c r="D128" s="226" t="s">
        <v>124</v>
      </c>
      <c r="E128" s="231"/>
      <c r="F128" s="233" t="s">
        <v>203</v>
      </c>
      <c r="G128" s="231"/>
      <c r="H128" s="234">
        <v>5</v>
      </c>
      <c r="I128" s="235"/>
      <c r="J128" s="231"/>
      <c r="K128" s="231"/>
      <c r="L128" s="236"/>
      <c r="M128" s="237"/>
      <c r="N128" s="238"/>
      <c r="O128" s="238"/>
      <c r="P128" s="238"/>
      <c r="Q128" s="238"/>
      <c r="R128" s="238"/>
      <c r="S128" s="238"/>
      <c r="T128" s="239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0" t="s">
        <v>124</v>
      </c>
      <c r="AU128" s="240" t="s">
        <v>79</v>
      </c>
      <c r="AV128" s="13" t="s">
        <v>79</v>
      </c>
      <c r="AW128" s="13" t="s">
        <v>4</v>
      </c>
      <c r="AX128" s="13" t="s">
        <v>77</v>
      </c>
      <c r="AY128" s="240" t="s">
        <v>112</v>
      </c>
    </row>
    <row r="129" spans="1:65" s="2" customFormat="1" ht="16.5" customHeight="1">
      <c r="A129" s="37"/>
      <c r="B129" s="38"/>
      <c r="C129" s="213" t="s">
        <v>8</v>
      </c>
      <c r="D129" s="213" t="s">
        <v>115</v>
      </c>
      <c r="E129" s="214" t="s">
        <v>204</v>
      </c>
      <c r="F129" s="215" t="s">
        <v>205</v>
      </c>
      <c r="G129" s="216" t="s">
        <v>147</v>
      </c>
      <c r="H129" s="217">
        <v>1</v>
      </c>
      <c r="I129" s="218"/>
      <c r="J129" s="219">
        <f>ROUND(I129*H129,2)</f>
        <v>0</v>
      </c>
      <c r="K129" s="215" t="s">
        <v>119</v>
      </c>
      <c r="L129" s="43"/>
      <c r="M129" s="220" t="s">
        <v>19</v>
      </c>
      <c r="N129" s="221" t="s">
        <v>40</v>
      </c>
      <c r="O129" s="83"/>
      <c r="P129" s="222">
        <f>O129*H129</f>
        <v>0</v>
      </c>
      <c r="Q129" s="222">
        <v>0</v>
      </c>
      <c r="R129" s="222">
        <f>Q129*H129</f>
        <v>0</v>
      </c>
      <c r="S129" s="222">
        <v>0</v>
      </c>
      <c r="T129" s="223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24" t="s">
        <v>120</v>
      </c>
      <c r="AT129" s="224" t="s">
        <v>115</v>
      </c>
      <c r="AU129" s="224" t="s">
        <v>79</v>
      </c>
      <c r="AY129" s="16" t="s">
        <v>112</v>
      </c>
      <c r="BE129" s="225">
        <f>IF(N129="základní",J129,0)</f>
        <v>0</v>
      </c>
      <c r="BF129" s="225">
        <f>IF(N129="snížená",J129,0)</f>
        <v>0</v>
      </c>
      <c r="BG129" s="225">
        <f>IF(N129="zákl. přenesená",J129,0)</f>
        <v>0</v>
      </c>
      <c r="BH129" s="225">
        <f>IF(N129="sníž. přenesená",J129,0)</f>
        <v>0</v>
      </c>
      <c r="BI129" s="225">
        <f>IF(N129="nulová",J129,0)</f>
        <v>0</v>
      </c>
      <c r="BJ129" s="16" t="s">
        <v>77</v>
      </c>
      <c r="BK129" s="225">
        <f>ROUND(I129*H129,2)</f>
        <v>0</v>
      </c>
      <c r="BL129" s="16" t="s">
        <v>120</v>
      </c>
      <c r="BM129" s="224" t="s">
        <v>206</v>
      </c>
    </row>
    <row r="130" spans="1:47" s="2" customFormat="1" ht="12">
      <c r="A130" s="37"/>
      <c r="B130" s="38"/>
      <c r="C130" s="39"/>
      <c r="D130" s="226" t="s">
        <v>122</v>
      </c>
      <c r="E130" s="39"/>
      <c r="F130" s="227" t="s">
        <v>207</v>
      </c>
      <c r="G130" s="39"/>
      <c r="H130" s="39"/>
      <c r="I130" s="131"/>
      <c r="J130" s="39"/>
      <c r="K130" s="39"/>
      <c r="L130" s="43"/>
      <c r="M130" s="228"/>
      <c r="N130" s="229"/>
      <c r="O130" s="83"/>
      <c r="P130" s="83"/>
      <c r="Q130" s="83"/>
      <c r="R130" s="83"/>
      <c r="S130" s="83"/>
      <c r="T130" s="84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6" t="s">
        <v>122</v>
      </c>
      <c r="AU130" s="16" t="s">
        <v>79</v>
      </c>
    </row>
    <row r="131" spans="1:47" s="2" customFormat="1" ht="12">
      <c r="A131" s="37"/>
      <c r="B131" s="38"/>
      <c r="C131" s="39"/>
      <c r="D131" s="226" t="s">
        <v>192</v>
      </c>
      <c r="E131" s="39"/>
      <c r="F131" s="251" t="s">
        <v>208</v>
      </c>
      <c r="G131" s="39"/>
      <c r="H131" s="39"/>
      <c r="I131" s="131"/>
      <c r="J131" s="39"/>
      <c r="K131" s="39"/>
      <c r="L131" s="43"/>
      <c r="M131" s="228"/>
      <c r="N131" s="229"/>
      <c r="O131" s="83"/>
      <c r="P131" s="83"/>
      <c r="Q131" s="83"/>
      <c r="R131" s="83"/>
      <c r="S131" s="83"/>
      <c r="T131" s="84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T131" s="16" t="s">
        <v>192</v>
      </c>
      <c r="AU131" s="16" t="s">
        <v>79</v>
      </c>
    </row>
    <row r="132" spans="1:63" s="12" customFormat="1" ht="25.9" customHeight="1">
      <c r="A132" s="12"/>
      <c r="B132" s="197"/>
      <c r="C132" s="198"/>
      <c r="D132" s="199" t="s">
        <v>68</v>
      </c>
      <c r="E132" s="200" t="s">
        <v>126</v>
      </c>
      <c r="F132" s="200" t="s">
        <v>209</v>
      </c>
      <c r="G132" s="198"/>
      <c r="H132" s="198"/>
      <c r="I132" s="201"/>
      <c r="J132" s="202">
        <f>BK132</f>
        <v>0</v>
      </c>
      <c r="K132" s="198"/>
      <c r="L132" s="203"/>
      <c r="M132" s="204"/>
      <c r="N132" s="205"/>
      <c r="O132" s="205"/>
      <c r="P132" s="206">
        <f>P133+P158</f>
        <v>0</v>
      </c>
      <c r="Q132" s="205"/>
      <c r="R132" s="206">
        <f>R133+R158</f>
        <v>20.1664022</v>
      </c>
      <c r="S132" s="205"/>
      <c r="T132" s="207">
        <f>T133+T158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08" t="s">
        <v>133</v>
      </c>
      <c r="AT132" s="209" t="s">
        <v>68</v>
      </c>
      <c r="AU132" s="209" t="s">
        <v>69</v>
      </c>
      <c r="AY132" s="208" t="s">
        <v>112</v>
      </c>
      <c r="BK132" s="210">
        <f>BK133+BK158</f>
        <v>0</v>
      </c>
    </row>
    <row r="133" spans="1:63" s="12" customFormat="1" ht="22.8" customHeight="1">
      <c r="A133" s="12"/>
      <c r="B133" s="197"/>
      <c r="C133" s="198"/>
      <c r="D133" s="199" t="s">
        <v>68</v>
      </c>
      <c r="E133" s="211" t="s">
        <v>210</v>
      </c>
      <c r="F133" s="211" t="s">
        <v>211</v>
      </c>
      <c r="G133" s="198"/>
      <c r="H133" s="198"/>
      <c r="I133" s="201"/>
      <c r="J133" s="212">
        <f>BK133</f>
        <v>0</v>
      </c>
      <c r="K133" s="198"/>
      <c r="L133" s="203"/>
      <c r="M133" s="204"/>
      <c r="N133" s="205"/>
      <c r="O133" s="205"/>
      <c r="P133" s="206">
        <f>SUM(P134:P157)</f>
        <v>0</v>
      </c>
      <c r="Q133" s="205"/>
      <c r="R133" s="206">
        <f>SUM(R134:R157)</f>
        <v>5.6075</v>
      </c>
      <c r="S133" s="205"/>
      <c r="T133" s="207">
        <f>SUM(T134:T157)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08" t="s">
        <v>133</v>
      </c>
      <c r="AT133" s="209" t="s">
        <v>68</v>
      </c>
      <c r="AU133" s="209" t="s">
        <v>77</v>
      </c>
      <c r="AY133" s="208" t="s">
        <v>112</v>
      </c>
      <c r="BK133" s="210">
        <f>SUM(BK134:BK157)</f>
        <v>0</v>
      </c>
    </row>
    <row r="134" spans="1:65" s="2" customFormat="1" ht="16.5" customHeight="1">
      <c r="A134" s="37"/>
      <c r="B134" s="38"/>
      <c r="C134" s="213" t="s">
        <v>120</v>
      </c>
      <c r="D134" s="213" t="s">
        <v>115</v>
      </c>
      <c r="E134" s="214" t="s">
        <v>212</v>
      </c>
      <c r="F134" s="215" t="s">
        <v>213</v>
      </c>
      <c r="G134" s="216" t="s">
        <v>147</v>
      </c>
      <c r="H134" s="217">
        <v>5</v>
      </c>
      <c r="I134" s="218"/>
      <c r="J134" s="219">
        <f>ROUND(I134*H134,2)</f>
        <v>0</v>
      </c>
      <c r="K134" s="215" t="s">
        <v>119</v>
      </c>
      <c r="L134" s="43"/>
      <c r="M134" s="220" t="s">
        <v>19</v>
      </c>
      <c r="N134" s="221" t="s">
        <v>40</v>
      </c>
      <c r="O134" s="83"/>
      <c r="P134" s="222">
        <f>O134*H134</f>
        <v>0</v>
      </c>
      <c r="Q134" s="222">
        <v>0</v>
      </c>
      <c r="R134" s="222">
        <f>Q134*H134</f>
        <v>0</v>
      </c>
      <c r="S134" s="222">
        <v>0</v>
      </c>
      <c r="T134" s="223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24" t="s">
        <v>214</v>
      </c>
      <c r="AT134" s="224" t="s">
        <v>115</v>
      </c>
      <c r="AU134" s="224" t="s">
        <v>79</v>
      </c>
      <c r="AY134" s="16" t="s">
        <v>112</v>
      </c>
      <c r="BE134" s="225">
        <f>IF(N134="základní",J134,0)</f>
        <v>0</v>
      </c>
      <c r="BF134" s="225">
        <f>IF(N134="snížená",J134,0)</f>
        <v>0</v>
      </c>
      <c r="BG134" s="225">
        <f>IF(N134="zákl. přenesená",J134,0)</f>
        <v>0</v>
      </c>
      <c r="BH134" s="225">
        <f>IF(N134="sníž. přenesená",J134,0)</f>
        <v>0</v>
      </c>
      <c r="BI134" s="225">
        <f>IF(N134="nulová",J134,0)</f>
        <v>0</v>
      </c>
      <c r="BJ134" s="16" t="s">
        <v>77</v>
      </c>
      <c r="BK134" s="225">
        <f>ROUND(I134*H134,2)</f>
        <v>0</v>
      </c>
      <c r="BL134" s="16" t="s">
        <v>214</v>
      </c>
      <c r="BM134" s="224" t="s">
        <v>215</v>
      </c>
    </row>
    <row r="135" spans="1:47" s="2" customFormat="1" ht="12">
      <c r="A135" s="37"/>
      <c r="B135" s="38"/>
      <c r="C135" s="39"/>
      <c r="D135" s="226" t="s">
        <v>122</v>
      </c>
      <c r="E135" s="39"/>
      <c r="F135" s="227" t="s">
        <v>216</v>
      </c>
      <c r="G135" s="39"/>
      <c r="H135" s="39"/>
      <c r="I135" s="131"/>
      <c r="J135" s="39"/>
      <c r="K135" s="39"/>
      <c r="L135" s="43"/>
      <c r="M135" s="228"/>
      <c r="N135" s="229"/>
      <c r="O135" s="83"/>
      <c r="P135" s="83"/>
      <c r="Q135" s="83"/>
      <c r="R135" s="83"/>
      <c r="S135" s="83"/>
      <c r="T135" s="84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T135" s="16" t="s">
        <v>122</v>
      </c>
      <c r="AU135" s="16" t="s">
        <v>79</v>
      </c>
    </row>
    <row r="136" spans="1:65" s="2" customFormat="1" ht="16.5" customHeight="1">
      <c r="A136" s="37"/>
      <c r="B136" s="38"/>
      <c r="C136" s="213" t="s">
        <v>217</v>
      </c>
      <c r="D136" s="213" t="s">
        <v>115</v>
      </c>
      <c r="E136" s="214" t="s">
        <v>218</v>
      </c>
      <c r="F136" s="215" t="s">
        <v>219</v>
      </c>
      <c r="G136" s="216" t="s">
        <v>147</v>
      </c>
      <c r="H136" s="217">
        <v>5</v>
      </c>
      <c r="I136" s="218"/>
      <c r="J136" s="219">
        <f>ROUND(I136*H136,2)</f>
        <v>0</v>
      </c>
      <c r="K136" s="215" t="s">
        <v>119</v>
      </c>
      <c r="L136" s="43"/>
      <c r="M136" s="220" t="s">
        <v>19</v>
      </c>
      <c r="N136" s="221" t="s">
        <v>40</v>
      </c>
      <c r="O136" s="83"/>
      <c r="P136" s="222">
        <f>O136*H136</f>
        <v>0</v>
      </c>
      <c r="Q136" s="222">
        <v>0</v>
      </c>
      <c r="R136" s="222">
        <f>Q136*H136</f>
        <v>0</v>
      </c>
      <c r="S136" s="222">
        <v>0</v>
      </c>
      <c r="T136" s="223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24" t="s">
        <v>214</v>
      </c>
      <c r="AT136" s="224" t="s">
        <v>115</v>
      </c>
      <c r="AU136" s="224" t="s">
        <v>79</v>
      </c>
      <c r="AY136" s="16" t="s">
        <v>112</v>
      </c>
      <c r="BE136" s="225">
        <f>IF(N136="základní",J136,0)</f>
        <v>0</v>
      </c>
      <c r="BF136" s="225">
        <f>IF(N136="snížená",J136,0)</f>
        <v>0</v>
      </c>
      <c r="BG136" s="225">
        <f>IF(N136="zákl. přenesená",J136,0)</f>
        <v>0</v>
      </c>
      <c r="BH136" s="225">
        <f>IF(N136="sníž. přenesená",J136,0)</f>
        <v>0</v>
      </c>
      <c r="BI136" s="225">
        <f>IF(N136="nulová",J136,0)</f>
        <v>0</v>
      </c>
      <c r="BJ136" s="16" t="s">
        <v>77</v>
      </c>
      <c r="BK136" s="225">
        <f>ROUND(I136*H136,2)</f>
        <v>0</v>
      </c>
      <c r="BL136" s="16" t="s">
        <v>214</v>
      </c>
      <c r="BM136" s="224" t="s">
        <v>220</v>
      </c>
    </row>
    <row r="137" spans="1:47" s="2" customFormat="1" ht="12">
      <c r="A137" s="37"/>
      <c r="B137" s="38"/>
      <c r="C137" s="39"/>
      <c r="D137" s="226" t="s">
        <v>122</v>
      </c>
      <c r="E137" s="39"/>
      <c r="F137" s="227" t="s">
        <v>221</v>
      </c>
      <c r="G137" s="39"/>
      <c r="H137" s="39"/>
      <c r="I137" s="131"/>
      <c r="J137" s="39"/>
      <c r="K137" s="39"/>
      <c r="L137" s="43"/>
      <c r="M137" s="228"/>
      <c r="N137" s="229"/>
      <c r="O137" s="83"/>
      <c r="P137" s="83"/>
      <c r="Q137" s="83"/>
      <c r="R137" s="83"/>
      <c r="S137" s="83"/>
      <c r="T137" s="84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T137" s="16" t="s">
        <v>122</v>
      </c>
      <c r="AU137" s="16" t="s">
        <v>79</v>
      </c>
    </row>
    <row r="138" spans="1:65" s="2" customFormat="1" ht="16.5" customHeight="1">
      <c r="A138" s="37"/>
      <c r="B138" s="38"/>
      <c r="C138" s="241" t="s">
        <v>222</v>
      </c>
      <c r="D138" s="241" t="s">
        <v>126</v>
      </c>
      <c r="E138" s="242" t="s">
        <v>223</v>
      </c>
      <c r="F138" s="243" t="s">
        <v>224</v>
      </c>
      <c r="G138" s="244" t="s">
        <v>147</v>
      </c>
      <c r="H138" s="245">
        <v>5</v>
      </c>
      <c r="I138" s="246"/>
      <c r="J138" s="247">
        <f>ROUND(I138*H138,2)</f>
        <v>0</v>
      </c>
      <c r="K138" s="243" t="s">
        <v>119</v>
      </c>
      <c r="L138" s="248"/>
      <c r="M138" s="249" t="s">
        <v>19</v>
      </c>
      <c r="N138" s="250" t="s">
        <v>40</v>
      </c>
      <c r="O138" s="83"/>
      <c r="P138" s="222">
        <f>O138*H138</f>
        <v>0</v>
      </c>
      <c r="Q138" s="222">
        <v>0.092</v>
      </c>
      <c r="R138" s="222">
        <f>Q138*H138</f>
        <v>0.45999999999999996</v>
      </c>
      <c r="S138" s="222">
        <v>0</v>
      </c>
      <c r="T138" s="223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24" t="s">
        <v>225</v>
      </c>
      <c r="AT138" s="224" t="s">
        <v>126</v>
      </c>
      <c r="AU138" s="224" t="s">
        <v>79</v>
      </c>
      <c r="AY138" s="16" t="s">
        <v>112</v>
      </c>
      <c r="BE138" s="225">
        <f>IF(N138="základní",J138,0)</f>
        <v>0</v>
      </c>
      <c r="BF138" s="225">
        <f>IF(N138="snížená",J138,0)</f>
        <v>0</v>
      </c>
      <c r="BG138" s="225">
        <f>IF(N138="zákl. přenesená",J138,0)</f>
        <v>0</v>
      </c>
      <c r="BH138" s="225">
        <f>IF(N138="sníž. přenesená",J138,0)</f>
        <v>0</v>
      </c>
      <c r="BI138" s="225">
        <f>IF(N138="nulová",J138,0)</f>
        <v>0</v>
      </c>
      <c r="BJ138" s="16" t="s">
        <v>77</v>
      </c>
      <c r="BK138" s="225">
        <f>ROUND(I138*H138,2)</f>
        <v>0</v>
      </c>
      <c r="BL138" s="16" t="s">
        <v>225</v>
      </c>
      <c r="BM138" s="224" t="s">
        <v>226</v>
      </c>
    </row>
    <row r="139" spans="1:47" s="2" customFormat="1" ht="12">
      <c r="A139" s="37"/>
      <c r="B139" s="38"/>
      <c r="C139" s="39"/>
      <c r="D139" s="226" t="s">
        <v>122</v>
      </c>
      <c r="E139" s="39"/>
      <c r="F139" s="227" t="s">
        <v>224</v>
      </c>
      <c r="G139" s="39"/>
      <c r="H139" s="39"/>
      <c r="I139" s="131"/>
      <c r="J139" s="39"/>
      <c r="K139" s="39"/>
      <c r="L139" s="43"/>
      <c r="M139" s="228"/>
      <c r="N139" s="229"/>
      <c r="O139" s="83"/>
      <c r="P139" s="83"/>
      <c r="Q139" s="83"/>
      <c r="R139" s="83"/>
      <c r="S139" s="83"/>
      <c r="T139" s="84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T139" s="16" t="s">
        <v>122</v>
      </c>
      <c r="AU139" s="16" t="s">
        <v>79</v>
      </c>
    </row>
    <row r="140" spans="1:65" s="2" customFormat="1" ht="16.5" customHeight="1">
      <c r="A140" s="37"/>
      <c r="B140" s="38"/>
      <c r="C140" s="241" t="s">
        <v>227</v>
      </c>
      <c r="D140" s="241" t="s">
        <v>126</v>
      </c>
      <c r="E140" s="242" t="s">
        <v>228</v>
      </c>
      <c r="F140" s="243" t="s">
        <v>229</v>
      </c>
      <c r="G140" s="244" t="s">
        <v>147</v>
      </c>
      <c r="H140" s="245">
        <v>5</v>
      </c>
      <c r="I140" s="246"/>
      <c r="J140" s="247">
        <f>ROUND(I140*H140,2)</f>
        <v>0</v>
      </c>
      <c r="K140" s="243" t="s">
        <v>129</v>
      </c>
      <c r="L140" s="248"/>
      <c r="M140" s="249" t="s">
        <v>19</v>
      </c>
      <c r="N140" s="250" t="s">
        <v>40</v>
      </c>
      <c r="O140" s="83"/>
      <c r="P140" s="222">
        <f>O140*H140</f>
        <v>0</v>
      </c>
      <c r="Q140" s="222">
        <v>1</v>
      </c>
      <c r="R140" s="222">
        <f>Q140*H140</f>
        <v>5</v>
      </c>
      <c r="S140" s="222">
        <v>0</v>
      </c>
      <c r="T140" s="223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24" t="s">
        <v>225</v>
      </c>
      <c r="AT140" s="224" t="s">
        <v>126</v>
      </c>
      <c r="AU140" s="224" t="s">
        <v>79</v>
      </c>
      <c r="AY140" s="16" t="s">
        <v>112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6" t="s">
        <v>77</v>
      </c>
      <c r="BK140" s="225">
        <f>ROUND(I140*H140,2)</f>
        <v>0</v>
      </c>
      <c r="BL140" s="16" t="s">
        <v>225</v>
      </c>
      <c r="BM140" s="224" t="s">
        <v>230</v>
      </c>
    </row>
    <row r="141" spans="1:47" s="2" customFormat="1" ht="12">
      <c r="A141" s="37"/>
      <c r="B141" s="38"/>
      <c r="C141" s="39"/>
      <c r="D141" s="226" t="s">
        <v>122</v>
      </c>
      <c r="E141" s="39"/>
      <c r="F141" s="227" t="s">
        <v>229</v>
      </c>
      <c r="G141" s="39"/>
      <c r="H141" s="39"/>
      <c r="I141" s="131"/>
      <c r="J141" s="39"/>
      <c r="K141" s="39"/>
      <c r="L141" s="43"/>
      <c r="M141" s="228"/>
      <c r="N141" s="229"/>
      <c r="O141" s="83"/>
      <c r="P141" s="83"/>
      <c r="Q141" s="83"/>
      <c r="R141" s="83"/>
      <c r="S141" s="83"/>
      <c r="T141" s="84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T141" s="16" t="s">
        <v>122</v>
      </c>
      <c r="AU141" s="16" t="s">
        <v>79</v>
      </c>
    </row>
    <row r="142" spans="1:65" s="2" customFormat="1" ht="16.5" customHeight="1">
      <c r="A142" s="37"/>
      <c r="B142" s="38"/>
      <c r="C142" s="241" t="s">
        <v>231</v>
      </c>
      <c r="D142" s="241" t="s">
        <v>126</v>
      </c>
      <c r="E142" s="242" t="s">
        <v>232</v>
      </c>
      <c r="F142" s="243" t="s">
        <v>233</v>
      </c>
      <c r="G142" s="244" t="s">
        <v>234</v>
      </c>
      <c r="H142" s="245">
        <v>0.118</v>
      </c>
      <c r="I142" s="246"/>
      <c r="J142" s="247">
        <f>ROUND(I142*H142,2)</f>
        <v>0</v>
      </c>
      <c r="K142" s="243" t="s">
        <v>119</v>
      </c>
      <c r="L142" s="248"/>
      <c r="M142" s="249" t="s">
        <v>19</v>
      </c>
      <c r="N142" s="250" t="s">
        <v>40</v>
      </c>
      <c r="O142" s="83"/>
      <c r="P142" s="222">
        <f>O142*H142</f>
        <v>0</v>
      </c>
      <c r="Q142" s="222">
        <v>1</v>
      </c>
      <c r="R142" s="222">
        <f>Q142*H142</f>
        <v>0.118</v>
      </c>
      <c r="S142" s="222">
        <v>0</v>
      </c>
      <c r="T142" s="223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24" t="s">
        <v>225</v>
      </c>
      <c r="AT142" s="224" t="s">
        <v>126</v>
      </c>
      <c r="AU142" s="224" t="s">
        <v>79</v>
      </c>
      <c r="AY142" s="16" t="s">
        <v>112</v>
      </c>
      <c r="BE142" s="225">
        <f>IF(N142="základní",J142,0)</f>
        <v>0</v>
      </c>
      <c r="BF142" s="225">
        <f>IF(N142="snížená",J142,0)</f>
        <v>0</v>
      </c>
      <c r="BG142" s="225">
        <f>IF(N142="zákl. přenesená",J142,0)</f>
        <v>0</v>
      </c>
      <c r="BH142" s="225">
        <f>IF(N142="sníž. přenesená",J142,0)</f>
        <v>0</v>
      </c>
      <c r="BI142" s="225">
        <f>IF(N142="nulová",J142,0)</f>
        <v>0</v>
      </c>
      <c r="BJ142" s="16" t="s">
        <v>77</v>
      </c>
      <c r="BK142" s="225">
        <f>ROUND(I142*H142,2)</f>
        <v>0</v>
      </c>
      <c r="BL142" s="16" t="s">
        <v>225</v>
      </c>
      <c r="BM142" s="224" t="s">
        <v>235</v>
      </c>
    </row>
    <row r="143" spans="1:47" s="2" customFormat="1" ht="12">
      <c r="A143" s="37"/>
      <c r="B143" s="38"/>
      <c r="C143" s="39"/>
      <c r="D143" s="226" t="s">
        <v>122</v>
      </c>
      <c r="E143" s="39"/>
      <c r="F143" s="227" t="s">
        <v>233</v>
      </c>
      <c r="G143" s="39"/>
      <c r="H143" s="39"/>
      <c r="I143" s="131"/>
      <c r="J143" s="39"/>
      <c r="K143" s="39"/>
      <c r="L143" s="43"/>
      <c r="M143" s="228"/>
      <c r="N143" s="229"/>
      <c r="O143" s="83"/>
      <c r="P143" s="83"/>
      <c r="Q143" s="83"/>
      <c r="R143" s="83"/>
      <c r="S143" s="83"/>
      <c r="T143" s="84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T143" s="16" t="s">
        <v>122</v>
      </c>
      <c r="AU143" s="16" t="s">
        <v>79</v>
      </c>
    </row>
    <row r="144" spans="1:47" s="2" customFormat="1" ht="12">
      <c r="A144" s="37"/>
      <c r="B144" s="38"/>
      <c r="C144" s="39"/>
      <c r="D144" s="226" t="s">
        <v>170</v>
      </c>
      <c r="E144" s="39"/>
      <c r="F144" s="251" t="s">
        <v>236</v>
      </c>
      <c r="G144" s="39"/>
      <c r="H144" s="39"/>
      <c r="I144" s="131"/>
      <c r="J144" s="39"/>
      <c r="K144" s="39"/>
      <c r="L144" s="43"/>
      <c r="M144" s="228"/>
      <c r="N144" s="229"/>
      <c r="O144" s="83"/>
      <c r="P144" s="83"/>
      <c r="Q144" s="83"/>
      <c r="R144" s="83"/>
      <c r="S144" s="83"/>
      <c r="T144" s="84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T144" s="16" t="s">
        <v>170</v>
      </c>
      <c r="AU144" s="16" t="s">
        <v>79</v>
      </c>
    </row>
    <row r="145" spans="1:51" s="13" customFormat="1" ht="12">
      <c r="A145" s="13"/>
      <c r="B145" s="230"/>
      <c r="C145" s="231"/>
      <c r="D145" s="226" t="s">
        <v>124</v>
      </c>
      <c r="E145" s="232" t="s">
        <v>19</v>
      </c>
      <c r="F145" s="233" t="s">
        <v>237</v>
      </c>
      <c r="G145" s="231"/>
      <c r="H145" s="234">
        <v>0.118</v>
      </c>
      <c r="I145" s="235"/>
      <c r="J145" s="231"/>
      <c r="K145" s="231"/>
      <c r="L145" s="236"/>
      <c r="M145" s="237"/>
      <c r="N145" s="238"/>
      <c r="O145" s="238"/>
      <c r="P145" s="238"/>
      <c r="Q145" s="238"/>
      <c r="R145" s="238"/>
      <c r="S145" s="238"/>
      <c r="T145" s="239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0" t="s">
        <v>124</v>
      </c>
      <c r="AU145" s="240" t="s">
        <v>79</v>
      </c>
      <c r="AV145" s="13" t="s">
        <v>79</v>
      </c>
      <c r="AW145" s="13" t="s">
        <v>31</v>
      </c>
      <c r="AX145" s="13" t="s">
        <v>77</v>
      </c>
      <c r="AY145" s="240" t="s">
        <v>112</v>
      </c>
    </row>
    <row r="146" spans="1:65" s="2" customFormat="1" ht="16.5" customHeight="1">
      <c r="A146" s="37"/>
      <c r="B146" s="38"/>
      <c r="C146" s="213" t="s">
        <v>7</v>
      </c>
      <c r="D146" s="213" t="s">
        <v>115</v>
      </c>
      <c r="E146" s="214" t="s">
        <v>238</v>
      </c>
      <c r="F146" s="215" t="s">
        <v>239</v>
      </c>
      <c r="G146" s="216" t="s">
        <v>147</v>
      </c>
      <c r="H146" s="217">
        <v>5</v>
      </c>
      <c r="I146" s="218"/>
      <c r="J146" s="219">
        <f>ROUND(I146*H146,2)</f>
        <v>0</v>
      </c>
      <c r="K146" s="215" t="s">
        <v>119</v>
      </c>
      <c r="L146" s="43"/>
      <c r="M146" s="220" t="s">
        <v>19</v>
      </c>
      <c r="N146" s="221" t="s">
        <v>40</v>
      </c>
      <c r="O146" s="83"/>
      <c r="P146" s="222">
        <f>O146*H146</f>
        <v>0</v>
      </c>
      <c r="Q146" s="222">
        <v>0</v>
      </c>
      <c r="R146" s="222">
        <f>Q146*H146</f>
        <v>0</v>
      </c>
      <c r="S146" s="222">
        <v>0</v>
      </c>
      <c r="T146" s="223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24" t="s">
        <v>214</v>
      </c>
      <c r="AT146" s="224" t="s">
        <v>115</v>
      </c>
      <c r="AU146" s="224" t="s">
        <v>79</v>
      </c>
      <c r="AY146" s="16" t="s">
        <v>112</v>
      </c>
      <c r="BE146" s="225">
        <f>IF(N146="základní",J146,0)</f>
        <v>0</v>
      </c>
      <c r="BF146" s="225">
        <f>IF(N146="snížená",J146,0)</f>
        <v>0</v>
      </c>
      <c r="BG146" s="225">
        <f>IF(N146="zákl. přenesená",J146,0)</f>
        <v>0</v>
      </c>
      <c r="BH146" s="225">
        <f>IF(N146="sníž. přenesená",J146,0)</f>
        <v>0</v>
      </c>
      <c r="BI146" s="225">
        <f>IF(N146="nulová",J146,0)</f>
        <v>0</v>
      </c>
      <c r="BJ146" s="16" t="s">
        <v>77</v>
      </c>
      <c r="BK146" s="225">
        <f>ROUND(I146*H146,2)</f>
        <v>0</v>
      </c>
      <c r="BL146" s="16" t="s">
        <v>214</v>
      </c>
      <c r="BM146" s="224" t="s">
        <v>240</v>
      </c>
    </row>
    <row r="147" spans="1:47" s="2" customFormat="1" ht="12">
      <c r="A147" s="37"/>
      <c r="B147" s="38"/>
      <c r="C147" s="39"/>
      <c r="D147" s="226" t="s">
        <v>122</v>
      </c>
      <c r="E147" s="39"/>
      <c r="F147" s="227" t="s">
        <v>241</v>
      </c>
      <c r="G147" s="39"/>
      <c r="H147" s="39"/>
      <c r="I147" s="131"/>
      <c r="J147" s="39"/>
      <c r="K147" s="39"/>
      <c r="L147" s="43"/>
      <c r="M147" s="228"/>
      <c r="N147" s="229"/>
      <c r="O147" s="83"/>
      <c r="P147" s="83"/>
      <c r="Q147" s="83"/>
      <c r="R147" s="83"/>
      <c r="S147" s="83"/>
      <c r="T147" s="84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T147" s="16" t="s">
        <v>122</v>
      </c>
      <c r="AU147" s="16" t="s">
        <v>79</v>
      </c>
    </row>
    <row r="148" spans="1:65" s="2" customFormat="1" ht="16.5" customHeight="1">
      <c r="A148" s="37"/>
      <c r="B148" s="38"/>
      <c r="C148" s="213" t="s">
        <v>242</v>
      </c>
      <c r="D148" s="213" t="s">
        <v>115</v>
      </c>
      <c r="E148" s="214" t="s">
        <v>243</v>
      </c>
      <c r="F148" s="215" t="s">
        <v>244</v>
      </c>
      <c r="G148" s="216" t="s">
        <v>147</v>
      </c>
      <c r="H148" s="217">
        <v>5</v>
      </c>
      <c r="I148" s="218"/>
      <c r="J148" s="219">
        <f>ROUND(I148*H148,2)</f>
        <v>0</v>
      </c>
      <c r="K148" s="215" t="s">
        <v>119</v>
      </c>
      <c r="L148" s="43"/>
      <c r="M148" s="220" t="s">
        <v>19</v>
      </c>
      <c r="N148" s="221" t="s">
        <v>40</v>
      </c>
      <c r="O148" s="83"/>
      <c r="P148" s="222">
        <f>O148*H148</f>
        <v>0</v>
      </c>
      <c r="Q148" s="222">
        <v>0</v>
      </c>
      <c r="R148" s="222">
        <f>Q148*H148</f>
        <v>0</v>
      </c>
      <c r="S148" s="222">
        <v>0</v>
      </c>
      <c r="T148" s="223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24" t="s">
        <v>214</v>
      </c>
      <c r="AT148" s="224" t="s">
        <v>115</v>
      </c>
      <c r="AU148" s="224" t="s">
        <v>79</v>
      </c>
      <c r="AY148" s="16" t="s">
        <v>112</v>
      </c>
      <c r="BE148" s="225">
        <f>IF(N148="základní",J148,0)</f>
        <v>0</v>
      </c>
      <c r="BF148" s="225">
        <f>IF(N148="snížená",J148,0)</f>
        <v>0</v>
      </c>
      <c r="BG148" s="225">
        <f>IF(N148="zákl. přenesená",J148,0)</f>
        <v>0</v>
      </c>
      <c r="BH148" s="225">
        <f>IF(N148="sníž. přenesená",J148,0)</f>
        <v>0</v>
      </c>
      <c r="BI148" s="225">
        <f>IF(N148="nulová",J148,0)</f>
        <v>0</v>
      </c>
      <c r="BJ148" s="16" t="s">
        <v>77</v>
      </c>
      <c r="BK148" s="225">
        <f>ROUND(I148*H148,2)</f>
        <v>0</v>
      </c>
      <c r="BL148" s="16" t="s">
        <v>214</v>
      </c>
      <c r="BM148" s="224" t="s">
        <v>245</v>
      </c>
    </row>
    <row r="149" spans="1:47" s="2" customFormat="1" ht="12">
      <c r="A149" s="37"/>
      <c r="B149" s="38"/>
      <c r="C149" s="39"/>
      <c r="D149" s="226" t="s">
        <v>122</v>
      </c>
      <c r="E149" s="39"/>
      <c r="F149" s="227" t="s">
        <v>246</v>
      </c>
      <c r="G149" s="39"/>
      <c r="H149" s="39"/>
      <c r="I149" s="131"/>
      <c r="J149" s="39"/>
      <c r="K149" s="39"/>
      <c r="L149" s="43"/>
      <c r="M149" s="228"/>
      <c r="N149" s="229"/>
      <c r="O149" s="83"/>
      <c r="P149" s="83"/>
      <c r="Q149" s="83"/>
      <c r="R149" s="83"/>
      <c r="S149" s="83"/>
      <c r="T149" s="84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T149" s="16" t="s">
        <v>122</v>
      </c>
      <c r="AU149" s="16" t="s">
        <v>79</v>
      </c>
    </row>
    <row r="150" spans="1:65" s="2" customFormat="1" ht="16.5" customHeight="1">
      <c r="A150" s="37"/>
      <c r="B150" s="38"/>
      <c r="C150" s="241" t="s">
        <v>247</v>
      </c>
      <c r="D150" s="241" t="s">
        <v>126</v>
      </c>
      <c r="E150" s="242" t="s">
        <v>248</v>
      </c>
      <c r="F150" s="243" t="s">
        <v>249</v>
      </c>
      <c r="G150" s="244" t="s">
        <v>147</v>
      </c>
      <c r="H150" s="245">
        <v>5</v>
      </c>
      <c r="I150" s="246"/>
      <c r="J150" s="247">
        <f>ROUND(I150*H150,2)</f>
        <v>0</v>
      </c>
      <c r="K150" s="243" t="s">
        <v>19</v>
      </c>
      <c r="L150" s="248"/>
      <c r="M150" s="249" t="s">
        <v>19</v>
      </c>
      <c r="N150" s="250" t="s">
        <v>40</v>
      </c>
      <c r="O150" s="83"/>
      <c r="P150" s="222">
        <f>O150*H150</f>
        <v>0</v>
      </c>
      <c r="Q150" s="222">
        <v>0.0059</v>
      </c>
      <c r="R150" s="222">
        <f>Q150*H150</f>
        <v>0.0295</v>
      </c>
      <c r="S150" s="222">
        <v>0</v>
      </c>
      <c r="T150" s="223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24" t="s">
        <v>250</v>
      </c>
      <c r="AT150" s="224" t="s">
        <v>126</v>
      </c>
      <c r="AU150" s="224" t="s">
        <v>79</v>
      </c>
      <c r="AY150" s="16" t="s">
        <v>112</v>
      </c>
      <c r="BE150" s="225">
        <f>IF(N150="základní",J150,0)</f>
        <v>0</v>
      </c>
      <c r="BF150" s="225">
        <f>IF(N150="snížená",J150,0)</f>
        <v>0</v>
      </c>
      <c r="BG150" s="225">
        <f>IF(N150="zákl. přenesená",J150,0)</f>
        <v>0</v>
      </c>
      <c r="BH150" s="225">
        <f>IF(N150="sníž. přenesená",J150,0)</f>
        <v>0</v>
      </c>
      <c r="BI150" s="225">
        <f>IF(N150="nulová",J150,0)</f>
        <v>0</v>
      </c>
      <c r="BJ150" s="16" t="s">
        <v>77</v>
      </c>
      <c r="BK150" s="225">
        <f>ROUND(I150*H150,2)</f>
        <v>0</v>
      </c>
      <c r="BL150" s="16" t="s">
        <v>214</v>
      </c>
      <c r="BM150" s="224" t="s">
        <v>251</v>
      </c>
    </row>
    <row r="151" spans="1:47" s="2" customFormat="1" ht="12">
      <c r="A151" s="37"/>
      <c r="B151" s="38"/>
      <c r="C151" s="39"/>
      <c r="D151" s="226" t="s">
        <v>122</v>
      </c>
      <c r="E151" s="39"/>
      <c r="F151" s="227" t="s">
        <v>249</v>
      </c>
      <c r="G151" s="39"/>
      <c r="H151" s="39"/>
      <c r="I151" s="131"/>
      <c r="J151" s="39"/>
      <c r="K151" s="39"/>
      <c r="L151" s="43"/>
      <c r="M151" s="228"/>
      <c r="N151" s="229"/>
      <c r="O151" s="83"/>
      <c r="P151" s="83"/>
      <c r="Q151" s="83"/>
      <c r="R151" s="83"/>
      <c r="S151" s="83"/>
      <c r="T151" s="84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T151" s="16" t="s">
        <v>122</v>
      </c>
      <c r="AU151" s="16" t="s">
        <v>79</v>
      </c>
    </row>
    <row r="152" spans="1:65" s="2" customFormat="1" ht="16.5" customHeight="1">
      <c r="A152" s="37"/>
      <c r="B152" s="38"/>
      <c r="C152" s="213" t="s">
        <v>252</v>
      </c>
      <c r="D152" s="213" t="s">
        <v>115</v>
      </c>
      <c r="E152" s="214" t="s">
        <v>253</v>
      </c>
      <c r="F152" s="215" t="s">
        <v>254</v>
      </c>
      <c r="G152" s="216" t="s">
        <v>147</v>
      </c>
      <c r="H152" s="217">
        <v>5</v>
      </c>
      <c r="I152" s="218"/>
      <c r="J152" s="219">
        <f>ROUND(I152*H152,2)</f>
        <v>0</v>
      </c>
      <c r="K152" s="215" t="s">
        <v>119</v>
      </c>
      <c r="L152" s="43"/>
      <c r="M152" s="220" t="s">
        <v>19</v>
      </c>
      <c r="N152" s="221" t="s">
        <v>40</v>
      </c>
      <c r="O152" s="83"/>
      <c r="P152" s="222">
        <f>O152*H152</f>
        <v>0</v>
      </c>
      <c r="Q152" s="222">
        <v>0</v>
      </c>
      <c r="R152" s="222">
        <f>Q152*H152</f>
        <v>0</v>
      </c>
      <c r="S152" s="222">
        <v>0</v>
      </c>
      <c r="T152" s="223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24" t="s">
        <v>214</v>
      </c>
      <c r="AT152" s="224" t="s">
        <v>115</v>
      </c>
      <c r="AU152" s="224" t="s">
        <v>79</v>
      </c>
      <c r="AY152" s="16" t="s">
        <v>112</v>
      </c>
      <c r="BE152" s="225">
        <f>IF(N152="základní",J152,0)</f>
        <v>0</v>
      </c>
      <c r="BF152" s="225">
        <f>IF(N152="snížená",J152,0)</f>
        <v>0</v>
      </c>
      <c r="BG152" s="225">
        <f>IF(N152="zákl. přenesená",J152,0)</f>
        <v>0</v>
      </c>
      <c r="BH152" s="225">
        <f>IF(N152="sníž. přenesená",J152,0)</f>
        <v>0</v>
      </c>
      <c r="BI152" s="225">
        <f>IF(N152="nulová",J152,0)</f>
        <v>0</v>
      </c>
      <c r="BJ152" s="16" t="s">
        <v>77</v>
      </c>
      <c r="BK152" s="225">
        <f>ROUND(I152*H152,2)</f>
        <v>0</v>
      </c>
      <c r="BL152" s="16" t="s">
        <v>214</v>
      </c>
      <c r="BM152" s="224" t="s">
        <v>255</v>
      </c>
    </row>
    <row r="153" spans="1:47" s="2" customFormat="1" ht="12">
      <c r="A153" s="37"/>
      <c r="B153" s="38"/>
      <c r="C153" s="39"/>
      <c r="D153" s="226" t="s">
        <v>122</v>
      </c>
      <c r="E153" s="39"/>
      <c r="F153" s="227" t="s">
        <v>254</v>
      </c>
      <c r="G153" s="39"/>
      <c r="H153" s="39"/>
      <c r="I153" s="131"/>
      <c r="J153" s="39"/>
      <c r="K153" s="39"/>
      <c r="L153" s="43"/>
      <c r="M153" s="228"/>
      <c r="N153" s="229"/>
      <c r="O153" s="83"/>
      <c r="P153" s="83"/>
      <c r="Q153" s="83"/>
      <c r="R153" s="83"/>
      <c r="S153" s="83"/>
      <c r="T153" s="84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T153" s="16" t="s">
        <v>122</v>
      </c>
      <c r="AU153" s="16" t="s">
        <v>79</v>
      </c>
    </row>
    <row r="154" spans="1:65" s="2" customFormat="1" ht="16.5" customHeight="1">
      <c r="A154" s="37"/>
      <c r="B154" s="38"/>
      <c r="C154" s="241" t="s">
        <v>256</v>
      </c>
      <c r="D154" s="241" t="s">
        <v>126</v>
      </c>
      <c r="E154" s="242" t="s">
        <v>257</v>
      </c>
      <c r="F154" s="243" t="s">
        <v>258</v>
      </c>
      <c r="G154" s="244" t="s">
        <v>158</v>
      </c>
      <c r="H154" s="245">
        <v>1</v>
      </c>
      <c r="I154" s="246"/>
      <c r="J154" s="247">
        <f>ROUND(I154*H154,2)</f>
        <v>0</v>
      </c>
      <c r="K154" s="243" t="s">
        <v>129</v>
      </c>
      <c r="L154" s="248"/>
      <c r="M154" s="249" t="s">
        <v>19</v>
      </c>
      <c r="N154" s="250" t="s">
        <v>40</v>
      </c>
      <c r="O154" s="83"/>
      <c r="P154" s="222">
        <f>O154*H154</f>
        <v>0</v>
      </c>
      <c r="Q154" s="222">
        <v>0</v>
      </c>
      <c r="R154" s="222">
        <f>Q154*H154</f>
        <v>0</v>
      </c>
      <c r="S154" s="222">
        <v>0</v>
      </c>
      <c r="T154" s="223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24" t="s">
        <v>250</v>
      </c>
      <c r="AT154" s="224" t="s">
        <v>126</v>
      </c>
      <c r="AU154" s="224" t="s">
        <v>79</v>
      </c>
      <c r="AY154" s="16" t="s">
        <v>112</v>
      </c>
      <c r="BE154" s="225">
        <f>IF(N154="základní",J154,0)</f>
        <v>0</v>
      </c>
      <c r="BF154" s="225">
        <f>IF(N154="snížená",J154,0)</f>
        <v>0</v>
      </c>
      <c r="BG154" s="225">
        <f>IF(N154="zákl. přenesená",J154,0)</f>
        <v>0</v>
      </c>
      <c r="BH154" s="225">
        <f>IF(N154="sníž. přenesená",J154,0)</f>
        <v>0</v>
      </c>
      <c r="BI154" s="225">
        <f>IF(N154="nulová",J154,0)</f>
        <v>0</v>
      </c>
      <c r="BJ154" s="16" t="s">
        <v>77</v>
      </c>
      <c r="BK154" s="225">
        <f>ROUND(I154*H154,2)</f>
        <v>0</v>
      </c>
      <c r="BL154" s="16" t="s">
        <v>214</v>
      </c>
      <c r="BM154" s="224" t="s">
        <v>259</v>
      </c>
    </row>
    <row r="155" spans="1:47" s="2" customFormat="1" ht="12">
      <c r="A155" s="37"/>
      <c r="B155" s="38"/>
      <c r="C155" s="39"/>
      <c r="D155" s="226" t="s">
        <v>122</v>
      </c>
      <c r="E155" s="39"/>
      <c r="F155" s="227" t="s">
        <v>258</v>
      </c>
      <c r="G155" s="39"/>
      <c r="H155" s="39"/>
      <c r="I155" s="131"/>
      <c r="J155" s="39"/>
      <c r="K155" s="39"/>
      <c r="L155" s="43"/>
      <c r="M155" s="228"/>
      <c r="N155" s="229"/>
      <c r="O155" s="83"/>
      <c r="P155" s="83"/>
      <c r="Q155" s="83"/>
      <c r="R155" s="83"/>
      <c r="S155" s="83"/>
      <c r="T155" s="84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T155" s="16" t="s">
        <v>122</v>
      </c>
      <c r="AU155" s="16" t="s">
        <v>79</v>
      </c>
    </row>
    <row r="156" spans="1:65" s="2" customFormat="1" ht="16.5" customHeight="1">
      <c r="A156" s="37"/>
      <c r="B156" s="38"/>
      <c r="C156" s="241" t="s">
        <v>260</v>
      </c>
      <c r="D156" s="241" t="s">
        <v>126</v>
      </c>
      <c r="E156" s="242" t="s">
        <v>261</v>
      </c>
      <c r="F156" s="243" t="s">
        <v>262</v>
      </c>
      <c r="G156" s="244" t="s">
        <v>158</v>
      </c>
      <c r="H156" s="245">
        <v>4</v>
      </c>
      <c r="I156" s="246"/>
      <c r="J156" s="247">
        <f>ROUND(I156*H156,2)</f>
        <v>0</v>
      </c>
      <c r="K156" s="243" t="s">
        <v>129</v>
      </c>
      <c r="L156" s="248"/>
      <c r="M156" s="249" t="s">
        <v>19</v>
      </c>
      <c r="N156" s="250" t="s">
        <v>40</v>
      </c>
      <c r="O156" s="83"/>
      <c r="P156" s="222">
        <f>O156*H156</f>
        <v>0</v>
      </c>
      <c r="Q156" s="222">
        <v>0</v>
      </c>
      <c r="R156" s="222">
        <f>Q156*H156</f>
        <v>0</v>
      </c>
      <c r="S156" s="222">
        <v>0</v>
      </c>
      <c r="T156" s="223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24" t="s">
        <v>250</v>
      </c>
      <c r="AT156" s="224" t="s">
        <v>126</v>
      </c>
      <c r="AU156" s="224" t="s">
        <v>79</v>
      </c>
      <c r="AY156" s="16" t="s">
        <v>112</v>
      </c>
      <c r="BE156" s="225">
        <f>IF(N156="základní",J156,0)</f>
        <v>0</v>
      </c>
      <c r="BF156" s="225">
        <f>IF(N156="snížená",J156,0)</f>
        <v>0</v>
      </c>
      <c r="BG156" s="225">
        <f>IF(N156="zákl. přenesená",J156,0)</f>
        <v>0</v>
      </c>
      <c r="BH156" s="225">
        <f>IF(N156="sníž. přenesená",J156,0)</f>
        <v>0</v>
      </c>
      <c r="BI156" s="225">
        <f>IF(N156="nulová",J156,0)</f>
        <v>0</v>
      </c>
      <c r="BJ156" s="16" t="s">
        <v>77</v>
      </c>
      <c r="BK156" s="225">
        <f>ROUND(I156*H156,2)</f>
        <v>0</v>
      </c>
      <c r="BL156" s="16" t="s">
        <v>214</v>
      </c>
      <c r="BM156" s="224" t="s">
        <v>263</v>
      </c>
    </row>
    <row r="157" spans="1:47" s="2" customFormat="1" ht="12">
      <c r="A157" s="37"/>
      <c r="B157" s="38"/>
      <c r="C157" s="39"/>
      <c r="D157" s="226" t="s">
        <v>122</v>
      </c>
      <c r="E157" s="39"/>
      <c r="F157" s="227" t="s">
        <v>262</v>
      </c>
      <c r="G157" s="39"/>
      <c r="H157" s="39"/>
      <c r="I157" s="131"/>
      <c r="J157" s="39"/>
      <c r="K157" s="39"/>
      <c r="L157" s="43"/>
      <c r="M157" s="228"/>
      <c r="N157" s="229"/>
      <c r="O157" s="83"/>
      <c r="P157" s="83"/>
      <c r="Q157" s="83"/>
      <c r="R157" s="83"/>
      <c r="S157" s="83"/>
      <c r="T157" s="84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T157" s="16" t="s">
        <v>122</v>
      </c>
      <c r="AU157" s="16" t="s">
        <v>79</v>
      </c>
    </row>
    <row r="158" spans="1:63" s="12" customFormat="1" ht="22.8" customHeight="1">
      <c r="A158" s="12"/>
      <c r="B158" s="197"/>
      <c r="C158" s="198"/>
      <c r="D158" s="199" t="s">
        <v>68</v>
      </c>
      <c r="E158" s="211" t="s">
        <v>264</v>
      </c>
      <c r="F158" s="211" t="s">
        <v>265</v>
      </c>
      <c r="G158" s="198"/>
      <c r="H158" s="198"/>
      <c r="I158" s="201"/>
      <c r="J158" s="212">
        <f>BK158</f>
        <v>0</v>
      </c>
      <c r="K158" s="198"/>
      <c r="L158" s="203"/>
      <c r="M158" s="204"/>
      <c r="N158" s="205"/>
      <c r="O158" s="205"/>
      <c r="P158" s="206">
        <f>SUM(P159:P212)</f>
        <v>0</v>
      </c>
      <c r="Q158" s="205"/>
      <c r="R158" s="206">
        <f>SUM(R159:R212)</f>
        <v>14.5589022</v>
      </c>
      <c r="S158" s="205"/>
      <c r="T158" s="207">
        <f>SUM(T159:T212)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08" t="s">
        <v>133</v>
      </c>
      <c r="AT158" s="209" t="s">
        <v>68</v>
      </c>
      <c r="AU158" s="209" t="s">
        <v>77</v>
      </c>
      <c r="AY158" s="208" t="s">
        <v>112</v>
      </c>
      <c r="BK158" s="210">
        <f>SUM(BK159:BK212)</f>
        <v>0</v>
      </c>
    </row>
    <row r="159" spans="1:65" s="2" customFormat="1" ht="16.5" customHeight="1">
      <c r="A159" s="37"/>
      <c r="B159" s="38"/>
      <c r="C159" s="213" t="s">
        <v>266</v>
      </c>
      <c r="D159" s="213" t="s">
        <v>115</v>
      </c>
      <c r="E159" s="214" t="s">
        <v>267</v>
      </c>
      <c r="F159" s="215" t="s">
        <v>268</v>
      </c>
      <c r="G159" s="216" t="s">
        <v>269</v>
      </c>
      <c r="H159" s="217">
        <v>0.34</v>
      </c>
      <c r="I159" s="218"/>
      <c r="J159" s="219">
        <f>ROUND(I159*H159,2)</f>
        <v>0</v>
      </c>
      <c r="K159" s="215" t="s">
        <v>119</v>
      </c>
      <c r="L159" s="43"/>
      <c r="M159" s="220" t="s">
        <v>19</v>
      </c>
      <c r="N159" s="221" t="s">
        <v>40</v>
      </c>
      <c r="O159" s="83"/>
      <c r="P159" s="222">
        <f>O159*H159</f>
        <v>0</v>
      </c>
      <c r="Q159" s="222">
        <v>0.00193</v>
      </c>
      <c r="R159" s="222">
        <f>Q159*H159</f>
        <v>0.0006562000000000001</v>
      </c>
      <c r="S159" s="222">
        <v>0</v>
      </c>
      <c r="T159" s="223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24" t="s">
        <v>214</v>
      </c>
      <c r="AT159" s="224" t="s">
        <v>115</v>
      </c>
      <c r="AU159" s="224" t="s">
        <v>79</v>
      </c>
      <c r="AY159" s="16" t="s">
        <v>112</v>
      </c>
      <c r="BE159" s="225">
        <f>IF(N159="základní",J159,0)</f>
        <v>0</v>
      </c>
      <c r="BF159" s="225">
        <f>IF(N159="snížená",J159,0)</f>
        <v>0</v>
      </c>
      <c r="BG159" s="225">
        <f>IF(N159="zákl. přenesená",J159,0)</f>
        <v>0</v>
      </c>
      <c r="BH159" s="225">
        <f>IF(N159="sníž. přenesená",J159,0)</f>
        <v>0</v>
      </c>
      <c r="BI159" s="225">
        <f>IF(N159="nulová",J159,0)</f>
        <v>0</v>
      </c>
      <c r="BJ159" s="16" t="s">
        <v>77</v>
      </c>
      <c r="BK159" s="225">
        <f>ROUND(I159*H159,2)</f>
        <v>0</v>
      </c>
      <c r="BL159" s="16" t="s">
        <v>214</v>
      </c>
      <c r="BM159" s="224" t="s">
        <v>270</v>
      </c>
    </row>
    <row r="160" spans="1:47" s="2" customFormat="1" ht="12">
      <c r="A160" s="37"/>
      <c r="B160" s="38"/>
      <c r="C160" s="39"/>
      <c r="D160" s="226" t="s">
        <v>122</v>
      </c>
      <c r="E160" s="39"/>
      <c r="F160" s="227" t="s">
        <v>271</v>
      </c>
      <c r="G160" s="39"/>
      <c r="H160" s="39"/>
      <c r="I160" s="131"/>
      <c r="J160" s="39"/>
      <c r="K160" s="39"/>
      <c r="L160" s="43"/>
      <c r="M160" s="228"/>
      <c r="N160" s="229"/>
      <c r="O160" s="83"/>
      <c r="P160" s="83"/>
      <c r="Q160" s="83"/>
      <c r="R160" s="83"/>
      <c r="S160" s="83"/>
      <c r="T160" s="84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T160" s="16" t="s">
        <v>122</v>
      </c>
      <c r="AU160" s="16" t="s">
        <v>79</v>
      </c>
    </row>
    <row r="161" spans="1:47" s="2" customFormat="1" ht="12">
      <c r="A161" s="37"/>
      <c r="B161" s="38"/>
      <c r="C161" s="39"/>
      <c r="D161" s="226" t="s">
        <v>192</v>
      </c>
      <c r="E161" s="39"/>
      <c r="F161" s="251" t="s">
        <v>272</v>
      </c>
      <c r="G161" s="39"/>
      <c r="H161" s="39"/>
      <c r="I161" s="131"/>
      <c r="J161" s="39"/>
      <c r="K161" s="39"/>
      <c r="L161" s="43"/>
      <c r="M161" s="228"/>
      <c r="N161" s="229"/>
      <c r="O161" s="83"/>
      <c r="P161" s="83"/>
      <c r="Q161" s="83"/>
      <c r="R161" s="83"/>
      <c r="S161" s="83"/>
      <c r="T161" s="84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T161" s="16" t="s">
        <v>192</v>
      </c>
      <c r="AU161" s="16" t="s">
        <v>79</v>
      </c>
    </row>
    <row r="162" spans="1:47" s="2" customFormat="1" ht="12">
      <c r="A162" s="37"/>
      <c r="B162" s="38"/>
      <c r="C162" s="39"/>
      <c r="D162" s="226" t="s">
        <v>170</v>
      </c>
      <c r="E162" s="39"/>
      <c r="F162" s="251" t="s">
        <v>273</v>
      </c>
      <c r="G162" s="39"/>
      <c r="H162" s="39"/>
      <c r="I162" s="131"/>
      <c r="J162" s="39"/>
      <c r="K162" s="39"/>
      <c r="L162" s="43"/>
      <c r="M162" s="228"/>
      <c r="N162" s="229"/>
      <c r="O162" s="83"/>
      <c r="P162" s="83"/>
      <c r="Q162" s="83"/>
      <c r="R162" s="83"/>
      <c r="S162" s="83"/>
      <c r="T162" s="84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T162" s="16" t="s">
        <v>170</v>
      </c>
      <c r="AU162" s="16" t="s">
        <v>79</v>
      </c>
    </row>
    <row r="163" spans="1:51" s="13" customFormat="1" ht="12">
      <c r="A163" s="13"/>
      <c r="B163" s="230"/>
      <c r="C163" s="231"/>
      <c r="D163" s="226" t="s">
        <v>124</v>
      </c>
      <c r="E163" s="232" t="s">
        <v>19</v>
      </c>
      <c r="F163" s="233" t="s">
        <v>274</v>
      </c>
      <c r="G163" s="231"/>
      <c r="H163" s="234">
        <v>0.34</v>
      </c>
      <c r="I163" s="235"/>
      <c r="J163" s="231"/>
      <c r="K163" s="231"/>
      <c r="L163" s="236"/>
      <c r="M163" s="237"/>
      <c r="N163" s="238"/>
      <c r="O163" s="238"/>
      <c r="P163" s="238"/>
      <c r="Q163" s="238"/>
      <c r="R163" s="238"/>
      <c r="S163" s="238"/>
      <c r="T163" s="239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0" t="s">
        <v>124</v>
      </c>
      <c r="AU163" s="240" t="s">
        <v>79</v>
      </c>
      <c r="AV163" s="13" t="s">
        <v>79</v>
      </c>
      <c r="AW163" s="13" t="s">
        <v>31</v>
      </c>
      <c r="AX163" s="13" t="s">
        <v>77</v>
      </c>
      <c r="AY163" s="240" t="s">
        <v>112</v>
      </c>
    </row>
    <row r="164" spans="1:65" s="2" customFormat="1" ht="16.5" customHeight="1">
      <c r="A164" s="37"/>
      <c r="B164" s="38"/>
      <c r="C164" s="213" t="s">
        <v>275</v>
      </c>
      <c r="D164" s="213" t="s">
        <v>115</v>
      </c>
      <c r="E164" s="214" t="s">
        <v>276</v>
      </c>
      <c r="F164" s="215" t="s">
        <v>277</v>
      </c>
      <c r="G164" s="216" t="s">
        <v>278</v>
      </c>
      <c r="H164" s="217">
        <v>1.25</v>
      </c>
      <c r="I164" s="218"/>
      <c r="J164" s="219">
        <f>ROUND(I164*H164,2)</f>
        <v>0</v>
      </c>
      <c r="K164" s="215" t="s">
        <v>119</v>
      </c>
      <c r="L164" s="43"/>
      <c r="M164" s="220" t="s">
        <v>19</v>
      </c>
      <c r="N164" s="221" t="s">
        <v>40</v>
      </c>
      <c r="O164" s="83"/>
      <c r="P164" s="222">
        <f>O164*H164</f>
        <v>0</v>
      </c>
      <c r="Q164" s="222">
        <v>0</v>
      </c>
      <c r="R164" s="222">
        <f>Q164*H164</f>
        <v>0</v>
      </c>
      <c r="S164" s="222">
        <v>0</v>
      </c>
      <c r="T164" s="223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24" t="s">
        <v>214</v>
      </c>
      <c r="AT164" s="224" t="s">
        <v>115</v>
      </c>
      <c r="AU164" s="224" t="s">
        <v>79</v>
      </c>
      <c r="AY164" s="16" t="s">
        <v>112</v>
      </c>
      <c r="BE164" s="225">
        <f>IF(N164="základní",J164,0)</f>
        <v>0</v>
      </c>
      <c r="BF164" s="225">
        <f>IF(N164="snížená",J164,0)</f>
        <v>0</v>
      </c>
      <c r="BG164" s="225">
        <f>IF(N164="zákl. přenesená",J164,0)</f>
        <v>0</v>
      </c>
      <c r="BH164" s="225">
        <f>IF(N164="sníž. přenesená",J164,0)</f>
        <v>0</v>
      </c>
      <c r="BI164" s="225">
        <f>IF(N164="nulová",J164,0)</f>
        <v>0</v>
      </c>
      <c r="BJ164" s="16" t="s">
        <v>77</v>
      </c>
      <c r="BK164" s="225">
        <f>ROUND(I164*H164,2)</f>
        <v>0</v>
      </c>
      <c r="BL164" s="16" t="s">
        <v>214</v>
      </c>
      <c r="BM164" s="224" t="s">
        <v>279</v>
      </c>
    </row>
    <row r="165" spans="1:47" s="2" customFormat="1" ht="12">
      <c r="A165" s="37"/>
      <c r="B165" s="38"/>
      <c r="C165" s="39"/>
      <c r="D165" s="226" t="s">
        <v>122</v>
      </c>
      <c r="E165" s="39"/>
      <c r="F165" s="227" t="s">
        <v>280</v>
      </c>
      <c r="G165" s="39"/>
      <c r="H165" s="39"/>
      <c r="I165" s="131"/>
      <c r="J165" s="39"/>
      <c r="K165" s="39"/>
      <c r="L165" s="43"/>
      <c r="M165" s="228"/>
      <c r="N165" s="229"/>
      <c r="O165" s="83"/>
      <c r="P165" s="83"/>
      <c r="Q165" s="83"/>
      <c r="R165" s="83"/>
      <c r="S165" s="83"/>
      <c r="T165" s="84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T165" s="16" t="s">
        <v>122</v>
      </c>
      <c r="AU165" s="16" t="s">
        <v>79</v>
      </c>
    </row>
    <row r="166" spans="1:51" s="13" customFormat="1" ht="12">
      <c r="A166" s="13"/>
      <c r="B166" s="230"/>
      <c r="C166" s="231"/>
      <c r="D166" s="226" t="s">
        <v>124</v>
      </c>
      <c r="E166" s="232" t="s">
        <v>19</v>
      </c>
      <c r="F166" s="233" t="s">
        <v>281</v>
      </c>
      <c r="G166" s="231"/>
      <c r="H166" s="234">
        <v>1.25</v>
      </c>
      <c r="I166" s="235"/>
      <c r="J166" s="231"/>
      <c r="K166" s="231"/>
      <c r="L166" s="236"/>
      <c r="M166" s="237"/>
      <c r="N166" s="238"/>
      <c r="O166" s="238"/>
      <c r="P166" s="238"/>
      <c r="Q166" s="238"/>
      <c r="R166" s="238"/>
      <c r="S166" s="238"/>
      <c r="T166" s="239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0" t="s">
        <v>124</v>
      </c>
      <c r="AU166" s="240" t="s">
        <v>79</v>
      </c>
      <c r="AV166" s="13" t="s">
        <v>79</v>
      </c>
      <c r="AW166" s="13" t="s">
        <v>31</v>
      </c>
      <c r="AX166" s="13" t="s">
        <v>77</v>
      </c>
      <c r="AY166" s="240" t="s">
        <v>112</v>
      </c>
    </row>
    <row r="167" spans="1:65" s="2" customFormat="1" ht="16.5" customHeight="1">
      <c r="A167" s="37"/>
      <c r="B167" s="38"/>
      <c r="C167" s="213" t="s">
        <v>282</v>
      </c>
      <c r="D167" s="213" t="s">
        <v>115</v>
      </c>
      <c r="E167" s="214" t="s">
        <v>283</v>
      </c>
      <c r="F167" s="215" t="s">
        <v>284</v>
      </c>
      <c r="G167" s="216" t="s">
        <v>278</v>
      </c>
      <c r="H167" s="217">
        <v>0.75</v>
      </c>
      <c r="I167" s="218"/>
      <c r="J167" s="219">
        <f>ROUND(I167*H167,2)</f>
        <v>0</v>
      </c>
      <c r="K167" s="215" t="s">
        <v>119</v>
      </c>
      <c r="L167" s="43"/>
      <c r="M167" s="220" t="s">
        <v>19</v>
      </c>
      <c r="N167" s="221" t="s">
        <v>40</v>
      </c>
      <c r="O167" s="83"/>
      <c r="P167" s="222">
        <f>O167*H167</f>
        <v>0</v>
      </c>
      <c r="Q167" s="222">
        <v>2.25634</v>
      </c>
      <c r="R167" s="222">
        <f>Q167*H167</f>
        <v>1.6922549999999998</v>
      </c>
      <c r="S167" s="222">
        <v>0</v>
      </c>
      <c r="T167" s="223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24" t="s">
        <v>214</v>
      </c>
      <c r="AT167" s="224" t="s">
        <v>115</v>
      </c>
      <c r="AU167" s="224" t="s">
        <v>79</v>
      </c>
      <c r="AY167" s="16" t="s">
        <v>112</v>
      </c>
      <c r="BE167" s="225">
        <f>IF(N167="základní",J167,0)</f>
        <v>0</v>
      </c>
      <c r="BF167" s="225">
        <f>IF(N167="snížená",J167,0)</f>
        <v>0</v>
      </c>
      <c r="BG167" s="225">
        <f>IF(N167="zákl. přenesená",J167,0)</f>
        <v>0</v>
      </c>
      <c r="BH167" s="225">
        <f>IF(N167="sníž. přenesená",J167,0)</f>
        <v>0</v>
      </c>
      <c r="BI167" s="225">
        <f>IF(N167="nulová",J167,0)</f>
        <v>0</v>
      </c>
      <c r="BJ167" s="16" t="s">
        <v>77</v>
      </c>
      <c r="BK167" s="225">
        <f>ROUND(I167*H167,2)</f>
        <v>0</v>
      </c>
      <c r="BL167" s="16" t="s">
        <v>214</v>
      </c>
      <c r="BM167" s="224" t="s">
        <v>285</v>
      </c>
    </row>
    <row r="168" spans="1:47" s="2" customFormat="1" ht="12">
      <c r="A168" s="37"/>
      <c r="B168" s="38"/>
      <c r="C168" s="39"/>
      <c r="D168" s="226" t="s">
        <v>122</v>
      </c>
      <c r="E168" s="39"/>
      <c r="F168" s="227" t="s">
        <v>286</v>
      </c>
      <c r="G168" s="39"/>
      <c r="H168" s="39"/>
      <c r="I168" s="131"/>
      <c r="J168" s="39"/>
      <c r="K168" s="39"/>
      <c r="L168" s="43"/>
      <c r="M168" s="228"/>
      <c r="N168" s="229"/>
      <c r="O168" s="83"/>
      <c r="P168" s="83"/>
      <c r="Q168" s="83"/>
      <c r="R168" s="83"/>
      <c r="S168" s="83"/>
      <c r="T168" s="84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T168" s="16" t="s">
        <v>122</v>
      </c>
      <c r="AU168" s="16" t="s">
        <v>79</v>
      </c>
    </row>
    <row r="169" spans="1:47" s="2" customFormat="1" ht="12">
      <c r="A169" s="37"/>
      <c r="B169" s="38"/>
      <c r="C169" s="39"/>
      <c r="D169" s="226" t="s">
        <v>170</v>
      </c>
      <c r="E169" s="39"/>
      <c r="F169" s="251" t="s">
        <v>287</v>
      </c>
      <c r="G169" s="39"/>
      <c r="H169" s="39"/>
      <c r="I169" s="131"/>
      <c r="J169" s="39"/>
      <c r="K169" s="39"/>
      <c r="L169" s="43"/>
      <c r="M169" s="228"/>
      <c r="N169" s="229"/>
      <c r="O169" s="83"/>
      <c r="P169" s="83"/>
      <c r="Q169" s="83"/>
      <c r="R169" s="83"/>
      <c r="S169" s="83"/>
      <c r="T169" s="84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T169" s="16" t="s">
        <v>170</v>
      </c>
      <c r="AU169" s="16" t="s">
        <v>79</v>
      </c>
    </row>
    <row r="170" spans="1:51" s="13" customFormat="1" ht="12">
      <c r="A170" s="13"/>
      <c r="B170" s="230"/>
      <c r="C170" s="231"/>
      <c r="D170" s="226" t="s">
        <v>124</v>
      </c>
      <c r="E170" s="232" t="s">
        <v>19</v>
      </c>
      <c r="F170" s="233" t="s">
        <v>288</v>
      </c>
      <c r="G170" s="231"/>
      <c r="H170" s="234">
        <v>0.75</v>
      </c>
      <c r="I170" s="235"/>
      <c r="J170" s="231"/>
      <c r="K170" s="231"/>
      <c r="L170" s="236"/>
      <c r="M170" s="237"/>
      <c r="N170" s="238"/>
      <c r="O170" s="238"/>
      <c r="P170" s="238"/>
      <c r="Q170" s="238"/>
      <c r="R170" s="238"/>
      <c r="S170" s="238"/>
      <c r="T170" s="239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0" t="s">
        <v>124</v>
      </c>
      <c r="AU170" s="240" t="s">
        <v>79</v>
      </c>
      <c r="AV170" s="13" t="s">
        <v>79</v>
      </c>
      <c r="AW170" s="13" t="s">
        <v>31</v>
      </c>
      <c r="AX170" s="13" t="s">
        <v>69</v>
      </c>
      <c r="AY170" s="240" t="s">
        <v>112</v>
      </c>
    </row>
    <row r="171" spans="1:65" s="2" customFormat="1" ht="16.5" customHeight="1">
      <c r="A171" s="37"/>
      <c r="B171" s="38"/>
      <c r="C171" s="241" t="s">
        <v>289</v>
      </c>
      <c r="D171" s="241" t="s">
        <v>126</v>
      </c>
      <c r="E171" s="242" t="s">
        <v>290</v>
      </c>
      <c r="F171" s="243" t="s">
        <v>291</v>
      </c>
      <c r="G171" s="244" t="s">
        <v>118</v>
      </c>
      <c r="H171" s="245">
        <v>9</v>
      </c>
      <c r="I171" s="246"/>
      <c r="J171" s="247">
        <f>ROUND(I171*H171,2)</f>
        <v>0</v>
      </c>
      <c r="K171" s="243" t="s">
        <v>119</v>
      </c>
      <c r="L171" s="248"/>
      <c r="M171" s="249" t="s">
        <v>19</v>
      </c>
      <c r="N171" s="250" t="s">
        <v>40</v>
      </c>
      <c r="O171" s="83"/>
      <c r="P171" s="222">
        <f>O171*H171</f>
        <v>0</v>
      </c>
      <c r="Q171" s="222">
        <v>0.01313</v>
      </c>
      <c r="R171" s="222">
        <f>Q171*H171</f>
        <v>0.11817</v>
      </c>
      <c r="S171" s="222">
        <v>0</v>
      </c>
      <c r="T171" s="223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24" t="s">
        <v>225</v>
      </c>
      <c r="AT171" s="224" t="s">
        <v>126</v>
      </c>
      <c r="AU171" s="224" t="s">
        <v>79</v>
      </c>
      <c r="AY171" s="16" t="s">
        <v>112</v>
      </c>
      <c r="BE171" s="225">
        <f>IF(N171="základní",J171,0)</f>
        <v>0</v>
      </c>
      <c r="BF171" s="225">
        <f>IF(N171="snížená",J171,0)</f>
        <v>0</v>
      </c>
      <c r="BG171" s="225">
        <f>IF(N171="zákl. přenesená",J171,0)</f>
        <v>0</v>
      </c>
      <c r="BH171" s="225">
        <f>IF(N171="sníž. přenesená",J171,0)</f>
        <v>0</v>
      </c>
      <c r="BI171" s="225">
        <f>IF(N171="nulová",J171,0)</f>
        <v>0</v>
      </c>
      <c r="BJ171" s="16" t="s">
        <v>77</v>
      </c>
      <c r="BK171" s="225">
        <f>ROUND(I171*H171,2)</f>
        <v>0</v>
      </c>
      <c r="BL171" s="16" t="s">
        <v>225</v>
      </c>
      <c r="BM171" s="224" t="s">
        <v>292</v>
      </c>
    </row>
    <row r="172" spans="1:47" s="2" customFormat="1" ht="12">
      <c r="A172" s="37"/>
      <c r="B172" s="38"/>
      <c r="C172" s="39"/>
      <c r="D172" s="226" t="s">
        <v>122</v>
      </c>
      <c r="E172" s="39"/>
      <c r="F172" s="227" t="s">
        <v>291</v>
      </c>
      <c r="G172" s="39"/>
      <c r="H172" s="39"/>
      <c r="I172" s="131"/>
      <c r="J172" s="39"/>
      <c r="K172" s="39"/>
      <c r="L172" s="43"/>
      <c r="M172" s="228"/>
      <c r="N172" s="229"/>
      <c r="O172" s="83"/>
      <c r="P172" s="83"/>
      <c r="Q172" s="83"/>
      <c r="R172" s="83"/>
      <c r="S172" s="83"/>
      <c r="T172" s="84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T172" s="16" t="s">
        <v>122</v>
      </c>
      <c r="AU172" s="16" t="s">
        <v>79</v>
      </c>
    </row>
    <row r="173" spans="1:51" s="13" customFormat="1" ht="12">
      <c r="A173" s="13"/>
      <c r="B173" s="230"/>
      <c r="C173" s="231"/>
      <c r="D173" s="226" t="s">
        <v>124</v>
      </c>
      <c r="E173" s="232" t="s">
        <v>19</v>
      </c>
      <c r="F173" s="233" t="s">
        <v>293</v>
      </c>
      <c r="G173" s="231"/>
      <c r="H173" s="234">
        <v>9</v>
      </c>
      <c r="I173" s="235"/>
      <c r="J173" s="231"/>
      <c r="K173" s="231"/>
      <c r="L173" s="236"/>
      <c r="M173" s="237"/>
      <c r="N173" s="238"/>
      <c r="O173" s="238"/>
      <c r="P173" s="238"/>
      <c r="Q173" s="238"/>
      <c r="R173" s="238"/>
      <c r="S173" s="238"/>
      <c r="T173" s="239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0" t="s">
        <v>124</v>
      </c>
      <c r="AU173" s="240" t="s">
        <v>79</v>
      </c>
      <c r="AV173" s="13" t="s">
        <v>79</v>
      </c>
      <c r="AW173" s="13" t="s">
        <v>31</v>
      </c>
      <c r="AX173" s="13" t="s">
        <v>77</v>
      </c>
      <c r="AY173" s="240" t="s">
        <v>112</v>
      </c>
    </row>
    <row r="174" spans="1:65" s="2" customFormat="1" ht="16.5" customHeight="1">
      <c r="A174" s="37"/>
      <c r="B174" s="38"/>
      <c r="C174" s="213" t="s">
        <v>294</v>
      </c>
      <c r="D174" s="213" t="s">
        <v>115</v>
      </c>
      <c r="E174" s="214" t="s">
        <v>295</v>
      </c>
      <c r="F174" s="215" t="s">
        <v>296</v>
      </c>
      <c r="G174" s="216" t="s">
        <v>278</v>
      </c>
      <c r="H174" s="217">
        <v>2.855</v>
      </c>
      <c r="I174" s="218"/>
      <c r="J174" s="219">
        <f>ROUND(I174*H174,2)</f>
        <v>0</v>
      </c>
      <c r="K174" s="215" t="s">
        <v>119</v>
      </c>
      <c r="L174" s="43"/>
      <c r="M174" s="220" t="s">
        <v>19</v>
      </c>
      <c r="N174" s="221" t="s">
        <v>40</v>
      </c>
      <c r="O174" s="83"/>
      <c r="P174" s="222">
        <f>O174*H174</f>
        <v>0</v>
      </c>
      <c r="Q174" s="222">
        <v>0</v>
      </c>
      <c r="R174" s="222">
        <f>Q174*H174</f>
        <v>0</v>
      </c>
      <c r="S174" s="222">
        <v>0</v>
      </c>
      <c r="T174" s="223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24" t="s">
        <v>214</v>
      </c>
      <c r="AT174" s="224" t="s">
        <v>115</v>
      </c>
      <c r="AU174" s="224" t="s">
        <v>79</v>
      </c>
      <c r="AY174" s="16" t="s">
        <v>112</v>
      </c>
      <c r="BE174" s="225">
        <f>IF(N174="základní",J174,0)</f>
        <v>0</v>
      </c>
      <c r="BF174" s="225">
        <f>IF(N174="snížená",J174,0)</f>
        <v>0</v>
      </c>
      <c r="BG174" s="225">
        <f>IF(N174="zákl. přenesená",J174,0)</f>
        <v>0</v>
      </c>
      <c r="BH174" s="225">
        <f>IF(N174="sníž. přenesená",J174,0)</f>
        <v>0</v>
      </c>
      <c r="BI174" s="225">
        <f>IF(N174="nulová",J174,0)</f>
        <v>0</v>
      </c>
      <c r="BJ174" s="16" t="s">
        <v>77</v>
      </c>
      <c r="BK174" s="225">
        <f>ROUND(I174*H174,2)</f>
        <v>0</v>
      </c>
      <c r="BL174" s="16" t="s">
        <v>214</v>
      </c>
      <c r="BM174" s="224" t="s">
        <v>297</v>
      </c>
    </row>
    <row r="175" spans="1:47" s="2" customFormat="1" ht="12">
      <c r="A175" s="37"/>
      <c r="B175" s="38"/>
      <c r="C175" s="39"/>
      <c r="D175" s="226" t="s">
        <v>122</v>
      </c>
      <c r="E175" s="39"/>
      <c r="F175" s="227" t="s">
        <v>298</v>
      </c>
      <c r="G175" s="39"/>
      <c r="H175" s="39"/>
      <c r="I175" s="131"/>
      <c r="J175" s="39"/>
      <c r="K175" s="39"/>
      <c r="L175" s="43"/>
      <c r="M175" s="228"/>
      <c r="N175" s="229"/>
      <c r="O175" s="83"/>
      <c r="P175" s="83"/>
      <c r="Q175" s="83"/>
      <c r="R175" s="83"/>
      <c r="S175" s="83"/>
      <c r="T175" s="84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T175" s="16" t="s">
        <v>122</v>
      </c>
      <c r="AU175" s="16" t="s">
        <v>79</v>
      </c>
    </row>
    <row r="176" spans="1:51" s="13" customFormat="1" ht="12">
      <c r="A176" s="13"/>
      <c r="B176" s="230"/>
      <c r="C176" s="231"/>
      <c r="D176" s="226" t="s">
        <v>124</v>
      </c>
      <c r="E176" s="232" t="s">
        <v>19</v>
      </c>
      <c r="F176" s="233" t="s">
        <v>299</v>
      </c>
      <c r="G176" s="231"/>
      <c r="H176" s="234">
        <v>2.855</v>
      </c>
      <c r="I176" s="235"/>
      <c r="J176" s="231"/>
      <c r="K176" s="231"/>
      <c r="L176" s="236"/>
      <c r="M176" s="237"/>
      <c r="N176" s="238"/>
      <c r="O176" s="238"/>
      <c r="P176" s="238"/>
      <c r="Q176" s="238"/>
      <c r="R176" s="238"/>
      <c r="S176" s="238"/>
      <c r="T176" s="239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0" t="s">
        <v>124</v>
      </c>
      <c r="AU176" s="240" t="s">
        <v>79</v>
      </c>
      <c r="AV176" s="13" t="s">
        <v>79</v>
      </c>
      <c r="AW176" s="13" t="s">
        <v>31</v>
      </c>
      <c r="AX176" s="13" t="s">
        <v>77</v>
      </c>
      <c r="AY176" s="240" t="s">
        <v>112</v>
      </c>
    </row>
    <row r="177" spans="1:65" s="2" customFormat="1" ht="16.5" customHeight="1">
      <c r="A177" s="37"/>
      <c r="B177" s="38"/>
      <c r="C177" s="213" t="s">
        <v>130</v>
      </c>
      <c r="D177" s="213" t="s">
        <v>115</v>
      </c>
      <c r="E177" s="214" t="s">
        <v>300</v>
      </c>
      <c r="F177" s="215" t="s">
        <v>301</v>
      </c>
      <c r="G177" s="216" t="s">
        <v>118</v>
      </c>
      <c r="H177" s="217">
        <v>140</v>
      </c>
      <c r="I177" s="218"/>
      <c r="J177" s="219">
        <f>ROUND(I177*H177,2)</f>
        <v>0</v>
      </c>
      <c r="K177" s="215" t="s">
        <v>119</v>
      </c>
      <c r="L177" s="43"/>
      <c r="M177" s="220" t="s">
        <v>19</v>
      </c>
      <c r="N177" s="221" t="s">
        <v>40</v>
      </c>
      <c r="O177" s="83"/>
      <c r="P177" s="222">
        <f>O177*H177</f>
        <v>0</v>
      </c>
      <c r="Q177" s="222">
        <v>0</v>
      </c>
      <c r="R177" s="222">
        <f>Q177*H177</f>
        <v>0</v>
      </c>
      <c r="S177" s="222">
        <v>0</v>
      </c>
      <c r="T177" s="223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24" t="s">
        <v>214</v>
      </c>
      <c r="AT177" s="224" t="s">
        <v>115</v>
      </c>
      <c r="AU177" s="224" t="s">
        <v>79</v>
      </c>
      <c r="AY177" s="16" t="s">
        <v>112</v>
      </c>
      <c r="BE177" s="225">
        <f>IF(N177="základní",J177,0)</f>
        <v>0</v>
      </c>
      <c r="BF177" s="225">
        <f>IF(N177="snížená",J177,0)</f>
        <v>0</v>
      </c>
      <c r="BG177" s="225">
        <f>IF(N177="zákl. přenesená",J177,0)</f>
        <v>0</v>
      </c>
      <c r="BH177" s="225">
        <f>IF(N177="sníž. přenesená",J177,0)</f>
        <v>0</v>
      </c>
      <c r="BI177" s="225">
        <f>IF(N177="nulová",J177,0)</f>
        <v>0</v>
      </c>
      <c r="BJ177" s="16" t="s">
        <v>77</v>
      </c>
      <c r="BK177" s="225">
        <f>ROUND(I177*H177,2)</f>
        <v>0</v>
      </c>
      <c r="BL177" s="16" t="s">
        <v>214</v>
      </c>
      <c r="BM177" s="224" t="s">
        <v>302</v>
      </c>
    </row>
    <row r="178" spans="1:47" s="2" customFormat="1" ht="12">
      <c r="A178" s="37"/>
      <c r="B178" s="38"/>
      <c r="C178" s="39"/>
      <c r="D178" s="226" t="s">
        <v>122</v>
      </c>
      <c r="E178" s="39"/>
      <c r="F178" s="227" t="s">
        <v>303</v>
      </c>
      <c r="G178" s="39"/>
      <c r="H178" s="39"/>
      <c r="I178" s="131"/>
      <c r="J178" s="39"/>
      <c r="K178" s="39"/>
      <c r="L178" s="43"/>
      <c r="M178" s="228"/>
      <c r="N178" s="229"/>
      <c r="O178" s="83"/>
      <c r="P178" s="83"/>
      <c r="Q178" s="83"/>
      <c r="R178" s="83"/>
      <c r="S178" s="83"/>
      <c r="T178" s="84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T178" s="16" t="s">
        <v>122</v>
      </c>
      <c r="AU178" s="16" t="s">
        <v>79</v>
      </c>
    </row>
    <row r="179" spans="1:47" s="2" customFormat="1" ht="12">
      <c r="A179" s="37"/>
      <c r="B179" s="38"/>
      <c r="C179" s="39"/>
      <c r="D179" s="226" t="s">
        <v>192</v>
      </c>
      <c r="E179" s="39"/>
      <c r="F179" s="251" t="s">
        <v>304</v>
      </c>
      <c r="G179" s="39"/>
      <c r="H179" s="39"/>
      <c r="I179" s="131"/>
      <c r="J179" s="39"/>
      <c r="K179" s="39"/>
      <c r="L179" s="43"/>
      <c r="M179" s="228"/>
      <c r="N179" s="229"/>
      <c r="O179" s="83"/>
      <c r="P179" s="83"/>
      <c r="Q179" s="83"/>
      <c r="R179" s="83"/>
      <c r="S179" s="83"/>
      <c r="T179" s="84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T179" s="16" t="s">
        <v>192</v>
      </c>
      <c r="AU179" s="16" t="s">
        <v>79</v>
      </c>
    </row>
    <row r="180" spans="1:47" s="2" customFormat="1" ht="12">
      <c r="A180" s="37"/>
      <c r="B180" s="38"/>
      <c r="C180" s="39"/>
      <c r="D180" s="226" t="s">
        <v>170</v>
      </c>
      <c r="E180" s="39"/>
      <c r="F180" s="251" t="s">
        <v>305</v>
      </c>
      <c r="G180" s="39"/>
      <c r="H180" s="39"/>
      <c r="I180" s="131"/>
      <c r="J180" s="39"/>
      <c r="K180" s="39"/>
      <c r="L180" s="43"/>
      <c r="M180" s="228"/>
      <c r="N180" s="229"/>
      <c r="O180" s="83"/>
      <c r="P180" s="83"/>
      <c r="Q180" s="83"/>
      <c r="R180" s="83"/>
      <c r="S180" s="83"/>
      <c r="T180" s="84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T180" s="16" t="s">
        <v>170</v>
      </c>
      <c r="AU180" s="16" t="s">
        <v>79</v>
      </c>
    </row>
    <row r="181" spans="1:65" s="2" customFormat="1" ht="16.5" customHeight="1">
      <c r="A181" s="37"/>
      <c r="B181" s="38"/>
      <c r="C181" s="213" t="s">
        <v>306</v>
      </c>
      <c r="D181" s="213" t="s">
        <v>115</v>
      </c>
      <c r="E181" s="214" t="s">
        <v>307</v>
      </c>
      <c r="F181" s="215" t="s">
        <v>308</v>
      </c>
      <c r="G181" s="216" t="s">
        <v>118</v>
      </c>
      <c r="H181" s="217">
        <v>23</v>
      </c>
      <c r="I181" s="218"/>
      <c r="J181" s="219">
        <f>ROUND(I181*H181,2)</f>
        <v>0</v>
      </c>
      <c r="K181" s="215" t="s">
        <v>119</v>
      </c>
      <c r="L181" s="43"/>
      <c r="M181" s="220" t="s">
        <v>19</v>
      </c>
      <c r="N181" s="221" t="s">
        <v>40</v>
      </c>
      <c r="O181" s="83"/>
      <c r="P181" s="222">
        <f>O181*H181</f>
        <v>0</v>
      </c>
      <c r="Q181" s="222">
        <v>0.323</v>
      </c>
      <c r="R181" s="222">
        <f>Q181*H181</f>
        <v>7.429</v>
      </c>
      <c r="S181" s="222">
        <v>0</v>
      </c>
      <c r="T181" s="223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24" t="s">
        <v>214</v>
      </c>
      <c r="AT181" s="224" t="s">
        <v>115</v>
      </c>
      <c r="AU181" s="224" t="s">
        <v>79</v>
      </c>
      <c r="AY181" s="16" t="s">
        <v>112</v>
      </c>
      <c r="BE181" s="225">
        <f>IF(N181="základní",J181,0)</f>
        <v>0</v>
      </c>
      <c r="BF181" s="225">
        <f>IF(N181="snížená",J181,0)</f>
        <v>0</v>
      </c>
      <c r="BG181" s="225">
        <f>IF(N181="zákl. přenesená",J181,0)</f>
        <v>0</v>
      </c>
      <c r="BH181" s="225">
        <f>IF(N181="sníž. přenesená",J181,0)</f>
        <v>0</v>
      </c>
      <c r="BI181" s="225">
        <f>IF(N181="nulová",J181,0)</f>
        <v>0</v>
      </c>
      <c r="BJ181" s="16" t="s">
        <v>77</v>
      </c>
      <c r="BK181" s="225">
        <f>ROUND(I181*H181,2)</f>
        <v>0</v>
      </c>
      <c r="BL181" s="16" t="s">
        <v>214</v>
      </c>
      <c r="BM181" s="224" t="s">
        <v>309</v>
      </c>
    </row>
    <row r="182" spans="1:47" s="2" customFormat="1" ht="12">
      <c r="A182" s="37"/>
      <c r="B182" s="38"/>
      <c r="C182" s="39"/>
      <c r="D182" s="226" t="s">
        <v>122</v>
      </c>
      <c r="E182" s="39"/>
      <c r="F182" s="227" t="s">
        <v>310</v>
      </c>
      <c r="G182" s="39"/>
      <c r="H182" s="39"/>
      <c r="I182" s="131"/>
      <c r="J182" s="39"/>
      <c r="K182" s="39"/>
      <c r="L182" s="43"/>
      <c r="M182" s="228"/>
      <c r="N182" s="229"/>
      <c r="O182" s="83"/>
      <c r="P182" s="83"/>
      <c r="Q182" s="83"/>
      <c r="R182" s="83"/>
      <c r="S182" s="83"/>
      <c r="T182" s="84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T182" s="16" t="s">
        <v>122</v>
      </c>
      <c r="AU182" s="16" t="s">
        <v>79</v>
      </c>
    </row>
    <row r="183" spans="1:47" s="2" customFormat="1" ht="12">
      <c r="A183" s="37"/>
      <c r="B183" s="38"/>
      <c r="C183" s="39"/>
      <c r="D183" s="226" t="s">
        <v>192</v>
      </c>
      <c r="E183" s="39"/>
      <c r="F183" s="251" t="s">
        <v>311</v>
      </c>
      <c r="G183" s="39"/>
      <c r="H183" s="39"/>
      <c r="I183" s="131"/>
      <c r="J183" s="39"/>
      <c r="K183" s="39"/>
      <c r="L183" s="43"/>
      <c r="M183" s="228"/>
      <c r="N183" s="229"/>
      <c r="O183" s="83"/>
      <c r="P183" s="83"/>
      <c r="Q183" s="83"/>
      <c r="R183" s="83"/>
      <c r="S183" s="83"/>
      <c r="T183" s="84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T183" s="16" t="s">
        <v>192</v>
      </c>
      <c r="AU183" s="16" t="s">
        <v>79</v>
      </c>
    </row>
    <row r="184" spans="1:47" s="2" customFormat="1" ht="12">
      <c r="A184" s="37"/>
      <c r="B184" s="38"/>
      <c r="C184" s="39"/>
      <c r="D184" s="226" t="s">
        <v>170</v>
      </c>
      <c r="E184" s="39"/>
      <c r="F184" s="251" t="s">
        <v>312</v>
      </c>
      <c r="G184" s="39"/>
      <c r="H184" s="39"/>
      <c r="I184" s="131"/>
      <c r="J184" s="39"/>
      <c r="K184" s="39"/>
      <c r="L184" s="43"/>
      <c r="M184" s="228"/>
      <c r="N184" s="229"/>
      <c r="O184" s="83"/>
      <c r="P184" s="83"/>
      <c r="Q184" s="83"/>
      <c r="R184" s="83"/>
      <c r="S184" s="83"/>
      <c r="T184" s="84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T184" s="16" t="s">
        <v>170</v>
      </c>
      <c r="AU184" s="16" t="s">
        <v>79</v>
      </c>
    </row>
    <row r="185" spans="1:51" s="13" customFormat="1" ht="12">
      <c r="A185" s="13"/>
      <c r="B185" s="230"/>
      <c r="C185" s="231"/>
      <c r="D185" s="226" t="s">
        <v>124</v>
      </c>
      <c r="E185" s="232" t="s">
        <v>19</v>
      </c>
      <c r="F185" s="233" t="s">
        <v>313</v>
      </c>
      <c r="G185" s="231"/>
      <c r="H185" s="234">
        <v>23</v>
      </c>
      <c r="I185" s="235"/>
      <c r="J185" s="231"/>
      <c r="K185" s="231"/>
      <c r="L185" s="236"/>
      <c r="M185" s="237"/>
      <c r="N185" s="238"/>
      <c r="O185" s="238"/>
      <c r="P185" s="238"/>
      <c r="Q185" s="238"/>
      <c r="R185" s="238"/>
      <c r="S185" s="238"/>
      <c r="T185" s="239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0" t="s">
        <v>124</v>
      </c>
      <c r="AU185" s="240" t="s">
        <v>79</v>
      </c>
      <c r="AV185" s="13" t="s">
        <v>79</v>
      </c>
      <c r="AW185" s="13" t="s">
        <v>31</v>
      </c>
      <c r="AX185" s="13" t="s">
        <v>77</v>
      </c>
      <c r="AY185" s="240" t="s">
        <v>112</v>
      </c>
    </row>
    <row r="186" spans="1:65" s="2" customFormat="1" ht="16.5" customHeight="1">
      <c r="A186" s="37"/>
      <c r="B186" s="38"/>
      <c r="C186" s="241" t="s">
        <v>314</v>
      </c>
      <c r="D186" s="241" t="s">
        <v>126</v>
      </c>
      <c r="E186" s="242" t="s">
        <v>315</v>
      </c>
      <c r="F186" s="243" t="s">
        <v>316</v>
      </c>
      <c r="G186" s="244" t="s">
        <v>278</v>
      </c>
      <c r="H186" s="245">
        <v>2.36</v>
      </c>
      <c r="I186" s="246"/>
      <c r="J186" s="247">
        <f>ROUND(I186*H186,2)</f>
        <v>0</v>
      </c>
      <c r="K186" s="243" t="s">
        <v>119</v>
      </c>
      <c r="L186" s="248"/>
      <c r="M186" s="249" t="s">
        <v>19</v>
      </c>
      <c r="N186" s="250" t="s">
        <v>40</v>
      </c>
      <c r="O186" s="83"/>
      <c r="P186" s="222">
        <f>O186*H186</f>
        <v>0</v>
      </c>
      <c r="Q186" s="222">
        <v>2.234</v>
      </c>
      <c r="R186" s="222">
        <f>Q186*H186</f>
        <v>5.27224</v>
      </c>
      <c r="S186" s="222">
        <v>0</v>
      </c>
      <c r="T186" s="223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24" t="s">
        <v>225</v>
      </c>
      <c r="AT186" s="224" t="s">
        <v>126</v>
      </c>
      <c r="AU186" s="224" t="s">
        <v>79</v>
      </c>
      <c r="AY186" s="16" t="s">
        <v>112</v>
      </c>
      <c r="BE186" s="225">
        <f>IF(N186="základní",J186,0)</f>
        <v>0</v>
      </c>
      <c r="BF186" s="225">
        <f>IF(N186="snížená",J186,0)</f>
        <v>0</v>
      </c>
      <c r="BG186" s="225">
        <f>IF(N186="zákl. přenesená",J186,0)</f>
        <v>0</v>
      </c>
      <c r="BH186" s="225">
        <f>IF(N186="sníž. přenesená",J186,0)</f>
        <v>0</v>
      </c>
      <c r="BI186" s="225">
        <f>IF(N186="nulová",J186,0)</f>
        <v>0</v>
      </c>
      <c r="BJ186" s="16" t="s">
        <v>77</v>
      </c>
      <c r="BK186" s="225">
        <f>ROUND(I186*H186,2)</f>
        <v>0</v>
      </c>
      <c r="BL186" s="16" t="s">
        <v>225</v>
      </c>
      <c r="BM186" s="224" t="s">
        <v>317</v>
      </c>
    </row>
    <row r="187" spans="1:47" s="2" customFormat="1" ht="12">
      <c r="A187" s="37"/>
      <c r="B187" s="38"/>
      <c r="C187" s="39"/>
      <c r="D187" s="226" t="s">
        <v>122</v>
      </c>
      <c r="E187" s="39"/>
      <c r="F187" s="227" t="s">
        <v>316</v>
      </c>
      <c r="G187" s="39"/>
      <c r="H187" s="39"/>
      <c r="I187" s="131"/>
      <c r="J187" s="39"/>
      <c r="K187" s="39"/>
      <c r="L187" s="43"/>
      <c r="M187" s="228"/>
      <c r="N187" s="229"/>
      <c r="O187" s="83"/>
      <c r="P187" s="83"/>
      <c r="Q187" s="83"/>
      <c r="R187" s="83"/>
      <c r="S187" s="83"/>
      <c r="T187" s="84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T187" s="16" t="s">
        <v>122</v>
      </c>
      <c r="AU187" s="16" t="s">
        <v>79</v>
      </c>
    </row>
    <row r="188" spans="1:51" s="13" customFormat="1" ht="12">
      <c r="A188" s="13"/>
      <c r="B188" s="230"/>
      <c r="C188" s="231"/>
      <c r="D188" s="226" t="s">
        <v>124</v>
      </c>
      <c r="E188" s="232" t="s">
        <v>19</v>
      </c>
      <c r="F188" s="233" t="s">
        <v>318</v>
      </c>
      <c r="G188" s="231"/>
      <c r="H188" s="234">
        <v>2.36</v>
      </c>
      <c r="I188" s="235"/>
      <c r="J188" s="231"/>
      <c r="K188" s="231"/>
      <c r="L188" s="236"/>
      <c r="M188" s="237"/>
      <c r="N188" s="238"/>
      <c r="O188" s="238"/>
      <c r="P188" s="238"/>
      <c r="Q188" s="238"/>
      <c r="R188" s="238"/>
      <c r="S188" s="238"/>
      <c r="T188" s="239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0" t="s">
        <v>124</v>
      </c>
      <c r="AU188" s="240" t="s">
        <v>79</v>
      </c>
      <c r="AV188" s="13" t="s">
        <v>79</v>
      </c>
      <c r="AW188" s="13" t="s">
        <v>31</v>
      </c>
      <c r="AX188" s="13" t="s">
        <v>77</v>
      </c>
      <c r="AY188" s="240" t="s">
        <v>112</v>
      </c>
    </row>
    <row r="189" spans="1:65" s="2" customFormat="1" ht="16.5" customHeight="1">
      <c r="A189" s="37"/>
      <c r="B189" s="38"/>
      <c r="C189" s="213" t="s">
        <v>319</v>
      </c>
      <c r="D189" s="213" t="s">
        <v>115</v>
      </c>
      <c r="E189" s="214" t="s">
        <v>320</v>
      </c>
      <c r="F189" s="215" t="s">
        <v>321</v>
      </c>
      <c r="G189" s="216" t="s">
        <v>118</v>
      </c>
      <c r="H189" s="217">
        <v>120</v>
      </c>
      <c r="I189" s="218"/>
      <c r="J189" s="219">
        <f>ROUND(I189*H189,2)</f>
        <v>0</v>
      </c>
      <c r="K189" s="215" t="s">
        <v>119</v>
      </c>
      <c r="L189" s="43"/>
      <c r="M189" s="220" t="s">
        <v>19</v>
      </c>
      <c r="N189" s="221" t="s">
        <v>40</v>
      </c>
      <c r="O189" s="83"/>
      <c r="P189" s="222">
        <f>O189*H189</f>
        <v>0</v>
      </c>
      <c r="Q189" s="222">
        <v>7E-05</v>
      </c>
      <c r="R189" s="222">
        <f>Q189*H189</f>
        <v>0.0084</v>
      </c>
      <c r="S189" s="222">
        <v>0</v>
      </c>
      <c r="T189" s="223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24" t="s">
        <v>214</v>
      </c>
      <c r="AT189" s="224" t="s">
        <v>115</v>
      </c>
      <c r="AU189" s="224" t="s">
        <v>79</v>
      </c>
      <c r="AY189" s="16" t="s">
        <v>112</v>
      </c>
      <c r="BE189" s="225">
        <f>IF(N189="základní",J189,0)</f>
        <v>0</v>
      </c>
      <c r="BF189" s="225">
        <f>IF(N189="snížená",J189,0)</f>
        <v>0</v>
      </c>
      <c r="BG189" s="225">
        <f>IF(N189="zákl. přenesená",J189,0)</f>
        <v>0</v>
      </c>
      <c r="BH189" s="225">
        <f>IF(N189="sníž. přenesená",J189,0)</f>
        <v>0</v>
      </c>
      <c r="BI189" s="225">
        <f>IF(N189="nulová",J189,0)</f>
        <v>0</v>
      </c>
      <c r="BJ189" s="16" t="s">
        <v>77</v>
      </c>
      <c r="BK189" s="225">
        <f>ROUND(I189*H189,2)</f>
        <v>0</v>
      </c>
      <c r="BL189" s="16" t="s">
        <v>214</v>
      </c>
      <c r="BM189" s="224" t="s">
        <v>322</v>
      </c>
    </row>
    <row r="190" spans="1:47" s="2" customFormat="1" ht="12">
      <c r="A190" s="37"/>
      <c r="B190" s="38"/>
      <c r="C190" s="39"/>
      <c r="D190" s="226" t="s">
        <v>122</v>
      </c>
      <c r="E190" s="39"/>
      <c r="F190" s="227" t="s">
        <v>323</v>
      </c>
      <c r="G190" s="39"/>
      <c r="H190" s="39"/>
      <c r="I190" s="131"/>
      <c r="J190" s="39"/>
      <c r="K190" s="39"/>
      <c r="L190" s="43"/>
      <c r="M190" s="228"/>
      <c r="N190" s="229"/>
      <c r="O190" s="83"/>
      <c r="P190" s="83"/>
      <c r="Q190" s="83"/>
      <c r="R190" s="83"/>
      <c r="S190" s="83"/>
      <c r="T190" s="84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T190" s="16" t="s">
        <v>122</v>
      </c>
      <c r="AU190" s="16" t="s">
        <v>79</v>
      </c>
    </row>
    <row r="191" spans="1:47" s="2" customFormat="1" ht="12">
      <c r="A191" s="37"/>
      <c r="B191" s="38"/>
      <c r="C191" s="39"/>
      <c r="D191" s="226" t="s">
        <v>192</v>
      </c>
      <c r="E191" s="39"/>
      <c r="F191" s="251" t="s">
        <v>311</v>
      </c>
      <c r="G191" s="39"/>
      <c r="H191" s="39"/>
      <c r="I191" s="131"/>
      <c r="J191" s="39"/>
      <c r="K191" s="39"/>
      <c r="L191" s="43"/>
      <c r="M191" s="228"/>
      <c r="N191" s="229"/>
      <c r="O191" s="83"/>
      <c r="P191" s="83"/>
      <c r="Q191" s="83"/>
      <c r="R191" s="83"/>
      <c r="S191" s="83"/>
      <c r="T191" s="84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T191" s="16" t="s">
        <v>192</v>
      </c>
      <c r="AU191" s="16" t="s">
        <v>79</v>
      </c>
    </row>
    <row r="192" spans="1:47" s="2" customFormat="1" ht="12">
      <c r="A192" s="37"/>
      <c r="B192" s="38"/>
      <c r="C192" s="39"/>
      <c r="D192" s="226" t="s">
        <v>170</v>
      </c>
      <c r="E192" s="39"/>
      <c r="F192" s="251" t="s">
        <v>324</v>
      </c>
      <c r="G192" s="39"/>
      <c r="H192" s="39"/>
      <c r="I192" s="131"/>
      <c r="J192" s="39"/>
      <c r="K192" s="39"/>
      <c r="L192" s="43"/>
      <c r="M192" s="228"/>
      <c r="N192" s="229"/>
      <c r="O192" s="83"/>
      <c r="P192" s="83"/>
      <c r="Q192" s="83"/>
      <c r="R192" s="83"/>
      <c r="S192" s="83"/>
      <c r="T192" s="84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T192" s="16" t="s">
        <v>170</v>
      </c>
      <c r="AU192" s="16" t="s">
        <v>79</v>
      </c>
    </row>
    <row r="193" spans="1:65" s="2" customFormat="1" ht="16.5" customHeight="1">
      <c r="A193" s="37"/>
      <c r="B193" s="38"/>
      <c r="C193" s="213" t="s">
        <v>325</v>
      </c>
      <c r="D193" s="213" t="s">
        <v>115</v>
      </c>
      <c r="E193" s="214" t="s">
        <v>326</v>
      </c>
      <c r="F193" s="215" t="s">
        <v>327</v>
      </c>
      <c r="G193" s="216" t="s">
        <v>118</v>
      </c>
      <c r="H193" s="217">
        <v>160</v>
      </c>
      <c r="I193" s="218"/>
      <c r="J193" s="219">
        <f>ROUND(I193*H193,2)</f>
        <v>0</v>
      </c>
      <c r="K193" s="215" t="s">
        <v>119</v>
      </c>
      <c r="L193" s="43"/>
      <c r="M193" s="220" t="s">
        <v>19</v>
      </c>
      <c r="N193" s="221" t="s">
        <v>40</v>
      </c>
      <c r="O193" s="83"/>
      <c r="P193" s="222">
        <f>O193*H193</f>
        <v>0</v>
      </c>
      <c r="Q193" s="222">
        <v>0</v>
      </c>
      <c r="R193" s="222">
        <f>Q193*H193</f>
        <v>0</v>
      </c>
      <c r="S193" s="222">
        <v>0</v>
      </c>
      <c r="T193" s="223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24" t="s">
        <v>214</v>
      </c>
      <c r="AT193" s="224" t="s">
        <v>115</v>
      </c>
      <c r="AU193" s="224" t="s">
        <v>79</v>
      </c>
      <c r="AY193" s="16" t="s">
        <v>112</v>
      </c>
      <c r="BE193" s="225">
        <f>IF(N193="základní",J193,0)</f>
        <v>0</v>
      </c>
      <c r="BF193" s="225">
        <f>IF(N193="snížená",J193,0)</f>
        <v>0</v>
      </c>
      <c r="BG193" s="225">
        <f>IF(N193="zákl. přenesená",J193,0)</f>
        <v>0</v>
      </c>
      <c r="BH193" s="225">
        <f>IF(N193="sníž. přenesená",J193,0)</f>
        <v>0</v>
      </c>
      <c r="BI193" s="225">
        <f>IF(N193="nulová",J193,0)</f>
        <v>0</v>
      </c>
      <c r="BJ193" s="16" t="s">
        <v>77</v>
      </c>
      <c r="BK193" s="225">
        <f>ROUND(I193*H193,2)</f>
        <v>0</v>
      </c>
      <c r="BL193" s="16" t="s">
        <v>214</v>
      </c>
      <c r="BM193" s="224" t="s">
        <v>328</v>
      </c>
    </row>
    <row r="194" spans="1:47" s="2" customFormat="1" ht="12">
      <c r="A194" s="37"/>
      <c r="B194" s="38"/>
      <c r="C194" s="39"/>
      <c r="D194" s="226" t="s">
        <v>122</v>
      </c>
      <c r="E194" s="39"/>
      <c r="F194" s="227" t="s">
        <v>329</v>
      </c>
      <c r="G194" s="39"/>
      <c r="H194" s="39"/>
      <c r="I194" s="131"/>
      <c r="J194" s="39"/>
      <c r="K194" s="39"/>
      <c r="L194" s="43"/>
      <c r="M194" s="228"/>
      <c r="N194" s="229"/>
      <c r="O194" s="83"/>
      <c r="P194" s="83"/>
      <c r="Q194" s="83"/>
      <c r="R194" s="83"/>
      <c r="S194" s="83"/>
      <c r="T194" s="84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T194" s="16" t="s">
        <v>122</v>
      </c>
      <c r="AU194" s="16" t="s">
        <v>79</v>
      </c>
    </row>
    <row r="195" spans="1:51" s="13" customFormat="1" ht="12">
      <c r="A195" s="13"/>
      <c r="B195" s="230"/>
      <c r="C195" s="231"/>
      <c r="D195" s="226" t="s">
        <v>124</v>
      </c>
      <c r="E195" s="232" t="s">
        <v>19</v>
      </c>
      <c r="F195" s="233" t="s">
        <v>330</v>
      </c>
      <c r="G195" s="231"/>
      <c r="H195" s="234">
        <v>160</v>
      </c>
      <c r="I195" s="235"/>
      <c r="J195" s="231"/>
      <c r="K195" s="231"/>
      <c r="L195" s="236"/>
      <c r="M195" s="237"/>
      <c r="N195" s="238"/>
      <c r="O195" s="238"/>
      <c r="P195" s="238"/>
      <c r="Q195" s="238"/>
      <c r="R195" s="238"/>
      <c r="S195" s="238"/>
      <c r="T195" s="239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0" t="s">
        <v>124</v>
      </c>
      <c r="AU195" s="240" t="s">
        <v>79</v>
      </c>
      <c r="AV195" s="13" t="s">
        <v>79</v>
      </c>
      <c r="AW195" s="13" t="s">
        <v>31</v>
      </c>
      <c r="AX195" s="13" t="s">
        <v>77</v>
      </c>
      <c r="AY195" s="240" t="s">
        <v>112</v>
      </c>
    </row>
    <row r="196" spans="1:65" s="2" customFormat="1" ht="16.5" customHeight="1">
      <c r="A196" s="37"/>
      <c r="B196" s="38"/>
      <c r="C196" s="241" t="s">
        <v>331</v>
      </c>
      <c r="D196" s="241" t="s">
        <v>126</v>
      </c>
      <c r="E196" s="242" t="s">
        <v>332</v>
      </c>
      <c r="F196" s="243" t="s">
        <v>333</v>
      </c>
      <c r="G196" s="244" t="s">
        <v>118</v>
      </c>
      <c r="H196" s="245">
        <v>146.85</v>
      </c>
      <c r="I196" s="246"/>
      <c r="J196" s="247">
        <f>ROUND(I196*H196,2)</f>
        <v>0</v>
      </c>
      <c r="K196" s="243" t="s">
        <v>119</v>
      </c>
      <c r="L196" s="248"/>
      <c r="M196" s="249" t="s">
        <v>19</v>
      </c>
      <c r="N196" s="250" t="s">
        <v>40</v>
      </c>
      <c r="O196" s="83"/>
      <c r="P196" s="222">
        <f>O196*H196</f>
        <v>0</v>
      </c>
      <c r="Q196" s="222">
        <v>0.00026</v>
      </c>
      <c r="R196" s="222">
        <f>Q196*H196</f>
        <v>0.03818099999999999</v>
      </c>
      <c r="S196" s="222">
        <v>0</v>
      </c>
      <c r="T196" s="223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224" t="s">
        <v>225</v>
      </c>
      <c r="AT196" s="224" t="s">
        <v>126</v>
      </c>
      <c r="AU196" s="224" t="s">
        <v>79</v>
      </c>
      <c r="AY196" s="16" t="s">
        <v>112</v>
      </c>
      <c r="BE196" s="225">
        <f>IF(N196="základní",J196,0)</f>
        <v>0</v>
      </c>
      <c r="BF196" s="225">
        <f>IF(N196="snížená",J196,0)</f>
        <v>0</v>
      </c>
      <c r="BG196" s="225">
        <f>IF(N196="zákl. přenesená",J196,0)</f>
        <v>0</v>
      </c>
      <c r="BH196" s="225">
        <f>IF(N196="sníž. přenesená",J196,0)</f>
        <v>0</v>
      </c>
      <c r="BI196" s="225">
        <f>IF(N196="nulová",J196,0)</f>
        <v>0</v>
      </c>
      <c r="BJ196" s="16" t="s">
        <v>77</v>
      </c>
      <c r="BK196" s="225">
        <f>ROUND(I196*H196,2)</f>
        <v>0</v>
      </c>
      <c r="BL196" s="16" t="s">
        <v>225</v>
      </c>
      <c r="BM196" s="224" t="s">
        <v>334</v>
      </c>
    </row>
    <row r="197" spans="1:47" s="2" customFormat="1" ht="12">
      <c r="A197" s="37"/>
      <c r="B197" s="38"/>
      <c r="C197" s="39"/>
      <c r="D197" s="226" t="s">
        <v>122</v>
      </c>
      <c r="E197" s="39"/>
      <c r="F197" s="227" t="s">
        <v>333</v>
      </c>
      <c r="G197" s="39"/>
      <c r="H197" s="39"/>
      <c r="I197" s="131"/>
      <c r="J197" s="39"/>
      <c r="K197" s="39"/>
      <c r="L197" s="43"/>
      <c r="M197" s="228"/>
      <c r="N197" s="229"/>
      <c r="O197" s="83"/>
      <c r="P197" s="83"/>
      <c r="Q197" s="83"/>
      <c r="R197" s="83"/>
      <c r="S197" s="83"/>
      <c r="T197" s="84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T197" s="16" t="s">
        <v>122</v>
      </c>
      <c r="AU197" s="16" t="s">
        <v>79</v>
      </c>
    </row>
    <row r="198" spans="1:51" s="13" customFormat="1" ht="12">
      <c r="A198" s="13"/>
      <c r="B198" s="230"/>
      <c r="C198" s="231"/>
      <c r="D198" s="226" t="s">
        <v>124</v>
      </c>
      <c r="E198" s="231"/>
      <c r="F198" s="233" t="s">
        <v>335</v>
      </c>
      <c r="G198" s="231"/>
      <c r="H198" s="234">
        <v>146.85</v>
      </c>
      <c r="I198" s="235"/>
      <c r="J198" s="231"/>
      <c r="K198" s="231"/>
      <c r="L198" s="236"/>
      <c r="M198" s="237"/>
      <c r="N198" s="238"/>
      <c r="O198" s="238"/>
      <c r="P198" s="238"/>
      <c r="Q198" s="238"/>
      <c r="R198" s="238"/>
      <c r="S198" s="238"/>
      <c r="T198" s="239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0" t="s">
        <v>124</v>
      </c>
      <c r="AU198" s="240" t="s">
        <v>79</v>
      </c>
      <c r="AV198" s="13" t="s">
        <v>79</v>
      </c>
      <c r="AW198" s="13" t="s">
        <v>4</v>
      </c>
      <c r="AX198" s="13" t="s">
        <v>77</v>
      </c>
      <c r="AY198" s="240" t="s">
        <v>112</v>
      </c>
    </row>
    <row r="199" spans="1:65" s="2" customFormat="1" ht="16.5" customHeight="1">
      <c r="A199" s="37"/>
      <c r="B199" s="38"/>
      <c r="C199" s="213" t="s">
        <v>336</v>
      </c>
      <c r="D199" s="213" t="s">
        <v>115</v>
      </c>
      <c r="E199" s="214" t="s">
        <v>337</v>
      </c>
      <c r="F199" s="215" t="s">
        <v>338</v>
      </c>
      <c r="G199" s="216" t="s">
        <v>278</v>
      </c>
      <c r="H199" s="217">
        <v>39.2</v>
      </c>
      <c r="I199" s="218"/>
      <c r="J199" s="219">
        <f>ROUND(I199*H199,2)</f>
        <v>0</v>
      </c>
      <c r="K199" s="215" t="s">
        <v>119</v>
      </c>
      <c r="L199" s="43"/>
      <c r="M199" s="220" t="s">
        <v>19</v>
      </c>
      <c r="N199" s="221" t="s">
        <v>40</v>
      </c>
      <c r="O199" s="83"/>
      <c r="P199" s="222">
        <f>O199*H199</f>
        <v>0</v>
      </c>
      <c r="Q199" s="222">
        <v>0</v>
      </c>
      <c r="R199" s="222">
        <f>Q199*H199</f>
        <v>0</v>
      </c>
      <c r="S199" s="222">
        <v>0</v>
      </c>
      <c r="T199" s="223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224" t="s">
        <v>214</v>
      </c>
      <c r="AT199" s="224" t="s">
        <v>115</v>
      </c>
      <c r="AU199" s="224" t="s">
        <v>79</v>
      </c>
      <c r="AY199" s="16" t="s">
        <v>112</v>
      </c>
      <c r="BE199" s="225">
        <f>IF(N199="základní",J199,0)</f>
        <v>0</v>
      </c>
      <c r="BF199" s="225">
        <f>IF(N199="snížená",J199,0)</f>
        <v>0</v>
      </c>
      <c r="BG199" s="225">
        <f>IF(N199="zákl. přenesená",J199,0)</f>
        <v>0</v>
      </c>
      <c r="BH199" s="225">
        <f>IF(N199="sníž. přenesená",J199,0)</f>
        <v>0</v>
      </c>
      <c r="BI199" s="225">
        <f>IF(N199="nulová",J199,0)</f>
        <v>0</v>
      </c>
      <c r="BJ199" s="16" t="s">
        <v>77</v>
      </c>
      <c r="BK199" s="225">
        <f>ROUND(I199*H199,2)</f>
        <v>0</v>
      </c>
      <c r="BL199" s="16" t="s">
        <v>214</v>
      </c>
      <c r="BM199" s="224" t="s">
        <v>339</v>
      </c>
    </row>
    <row r="200" spans="1:47" s="2" customFormat="1" ht="12">
      <c r="A200" s="37"/>
      <c r="B200" s="38"/>
      <c r="C200" s="39"/>
      <c r="D200" s="226" t="s">
        <v>122</v>
      </c>
      <c r="E200" s="39"/>
      <c r="F200" s="227" t="s">
        <v>340</v>
      </c>
      <c r="G200" s="39"/>
      <c r="H200" s="39"/>
      <c r="I200" s="131"/>
      <c r="J200" s="39"/>
      <c r="K200" s="39"/>
      <c r="L200" s="43"/>
      <c r="M200" s="228"/>
      <c r="N200" s="229"/>
      <c r="O200" s="83"/>
      <c r="P200" s="83"/>
      <c r="Q200" s="83"/>
      <c r="R200" s="83"/>
      <c r="S200" s="83"/>
      <c r="T200" s="84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T200" s="16" t="s">
        <v>122</v>
      </c>
      <c r="AU200" s="16" t="s">
        <v>79</v>
      </c>
    </row>
    <row r="201" spans="1:47" s="2" customFormat="1" ht="12">
      <c r="A201" s="37"/>
      <c r="B201" s="38"/>
      <c r="C201" s="39"/>
      <c r="D201" s="226" t="s">
        <v>192</v>
      </c>
      <c r="E201" s="39"/>
      <c r="F201" s="251" t="s">
        <v>341</v>
      </c>
      <c r="G201" s="39"/>
      <c r="H201" s="39"/>
      <c r="I201" s="131"/>
      <c r="J201" s="39"/>
      <c r="K201" s="39"/>
      <c r="L201" s="43"/>
      <c r="M201" s="228"/>
      <c r="N201" s="229"/>
      <c r="O201" s="83"/>
      <c r="P201" s="83"/>
      <c r="Q201" s="83"/>
      <c r="R201" s="83"/>
      <c r="S201" s="83"/>
      <c r="T201" s="84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T201" s="16" t="s">
        <v>192</v>
      </c>
      <c r="AU201" s="16" t="s">
        <v>79</v>
      </c>
    </row>
    <row r="202" spans="1:51" s="13" customFormat="1" ht="12">
      <c r="A202" s="13"/>
      <c r="B202" s="230"/>
      <c r="C202" s="231"/>
      <c r="D202" s="226" t="s">
        <v>124</v>
      </c>
      <c r="E202" s="232" t="s">
        <v>19</v>
      </c>
      <c r="F202" s="233" t="s">
        <v>342</v>
      </c>
      <c r="G202" s="231"/>
      <c r="H202" s="234">
        <v>39.2</v>
      </c>
      <c r="I202" s="235"/>
      <c r="J202" s="231"/>
      <c r="K202" s="231"/>
      <c r="L202" s="236"/>
      <c r="M202" s="237"/>
      <c r="N202" s="238"/>
      <c r="O202" s="238"/>
      <c r="P202" s="238"/>
      <c r="Q202" s="238"/>
      <c r="R202" s="238"/>
      <c r="S202" s="238"/>
      <c r="T202" s="239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0" t="s">
        <v>124</v>
      </c>
      <c r="AU202" s="240" t="s">
        <v>79</v>
      </c>
      <c r="AV202" s="13" t="s">
        <v>79</v>
      </c>
      <c r="AW202" s="13" t="s">
        <v>31</v>
      </c>
      <c r="AX202" s="13" t="s">
        <v>69</v>
      </c>
      <c r="AY202" s="240" t="s">
        <v>112</v>
      </c>
    </row>
    <row r="203" spans="1:65" s="2" customFormat="1" ht="16.5" customHeight="1">
      <c r="A203" s="37"/>
      <c r="B203" s="38"/>
      <c r="C203" s="213" t="s">
        <v>343</v>
      </c>
      <c r="D203" s="213" t="s">
        <v>115</v>
      </c>
      <c r="E203" s="214" t="s">
        <v>344</v>
      </c>
      <c r="F203" s="215" t="s">
        <v>345</v>
      </c>
      <c r="G203" s="216" t="s">
        <v>234</v>
      </c>
      <c r="H203" s="217">
        <v>5.139</v>
      </c>
      <c r="I203" s="218"/>
      <c r="J203" s="219">
        <f>ROUND(I203*H203,2)</f>
        <v>0</v>
      </c>
      <c r="K203" s="215" t="s">
        <v>19</v>
      </c>
      <c r="L203" s="43"/>
      <c r="M203" s="220" t="s">
        <v>19</v>
      </c>
      <c r="N203" s="221" t="s">
        <v>40</v>
      </c>
      <c r="O203" s="83"/>
      <c r="P203" s="222">
        <f>O203*H203</f>
        <v>0</v>
      </c>
      <c r="Q203" s="222">
        <v>0</v>
      </c>
      <c r="R203" s="222">
        <f>Q203*H203</f>
        <v>0</v>
      </c>
      <c r="S203" s="222">
        <v>0</v>
      </c>
      <c r="T203" s="223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24" t="s">
        <v>214</v>
      </c>
      <c r="AT203" s="224" t="s">
        <v>115</v>
      </c>
      <c r="AU203" s="224" t="s">
        <v>79</v>
      </c>
      <c r="AY203" s="16" t="s">
        <v>112</v>
      </c>
      <c r="BE203" s="225">
        <f>IF(N203="základní",J203,0)</f>
        <v>0</v>
      </c>
      <c r="BF203" s="225">
        <f>IF(N203="snížená",J203,0)</f>
        <v>0</v>
      </c>
      <c r="BG203" s="225">
        <f>IF(N203="zákl. přenesená",J203,0)</f>
        <v>0</v>
      </c>
      <c r="BH203" s="225">
        <f>IF(N203="sníž. přenesená",J203,0)</f>
        <v>0</v>
      </c>
      <c r="BI203" s="225">
        <f>IF(N203="nulová",J203,0)</f>
        <v>0</v>
      </c>
      <c r="BJ203" s="16" t="s">
        <v>77</v>
      </c>
      <c r="BK203" s="225">
        <f>ROUND(I203*H203,2)</f>
        <v>0</v>
      </c>
      <c r="BL203" s="16" t="s">
        <v>214</v>
      </c>
      <c r="BM203" s="224" t="s">
        <v>346</v>
      </c>
    </row>
    <row r="204" spans="1:47" s="2" customFormat="1" ht="12">
      <c r="A204" s="37"/>
      <c r="B204" s="38"/>
      <c r="C204" s="39"/>
      <c r="D204" s="226" t="s">
        <v>122</v>
      </c>
      <c r="E204" s="39"/>
      <c r="F204" s="227" t="s">
        <v>347</v>
      </c>
      <c r="G204" s="39"/>
      <c r="H204" s="39"/>
      <c r="I204" s="131"/>
      <c r="J204" s="39"/>
      <c r="K204" s="39"/>
      <c r="L204" s="43"/>
      <c r="M204" s="228"/>
      <c r="N204" s="229"/>
      <c r="O204" s="83"/>
      <c r="P204" s="83"/>
      <c r="Q204" s="83"/>
      <c r="R204" s="83"/>
      <c r="S204" s="83"/>
      <c r="T204" s="84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T204" s="16" t="s">
        <v>122</v>
      </c>
      <c r="AU204" s="16" t="s">
        <v>79</v>
      </c>
    </row>
    <row r="205" spans="1:65" s="2" customFormat="1" ht="16.5" customHeight="1">
      <c r="A205" s="37"/>
      <c r="B205" s="38"/>
      <c r="C205" s="213" t="s">
        <v>348</v>
      </c>
      <c r="D205" s="213" t="s">
        <v>115</v>
      </c>
      <c r="E205" s="214" t="s">
        <v>349</v>
      </c>
      <c r="F205" s="215" t="s">
        <v>350</v>
      </c>
      <c r="G205" s="216" t="s">
        <v>234</v>
      </c>
      <c r="H205" s="217">
        <v>5.139</v>
      </c>
      <c r="I205" s="218"/>
      <c r="J205" s="219">
        <f>ROUND(I205*H205,2)</f>
        <v>0</v>
      </c>
      <c r="K205" s="215" t="s">
        <v>119</v>
      </c>
      <c r="L205" s="43"/>
      <c r="M205" s="220" t="s">
        <v>19</v>
      </c>
      <c r="N205" s="221" t="s">
        <v>40</v>
      </c>
      <c r="O205" s="83"/>
      <c r="P205" s="222">
        <f>O205*H205</f>
        <v>0</v>
      </c>
      <c r="Q205" s="222">
        <v>0</v>
      </c>
      <c r="R205" s="222">
        <f>Q205*H205</f>
        <v>0</v>
      </c>
      <c r="S205" s="222">
        <v>0</v>
      </c>
      <c r="T205" s="223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224" t="s">
        <v>214</v>
      </c>
      <c r="AT205" s="224" t="s">
        <v>115</v>
      </c>
      <c r="AU205" s="224" t="s">
        <v>79</v>
      </c>
      <c r="AY205" s="16" t="s">
        <v>112</v>
      </c>
      <c r="BE205" s="225">
        <f>IF(N205="základní",J205,0)</f>
        <v>0</v>
      </c>
      <c r="BF205" s="225">
        <f>IF(N205="snížená",J205,0)</f>
        <v>0</v>
      </c>
      <c r="BG205" s="225">
        <f>IF(N205="zákl. přenesená",J205,0)</f>
        <v>0</v>
      </c>
      <c r="BH205" s="225">
        <f>IF(N205="sníž. přenesená",J205,0)</f>
        <v>0</v>
      </c>
      <c r="BI205" s="225">
        <f>IF(N205="nulová",J205,0)</f>
        <v>0</v>
      </c>
      <c r="BJ205" s="16" t="s">
        <v>77</v>
      </c>
      <c r="BK205" s="225">
        <f>ROUND(I205*H205,2)</f>
        <v>0</v>
      </c>
      <c r="BL205" s="16" t="s">
        <v>214</v>
      </c>
      <c r="BM205" s="224" t="s">
        <v>351</v>
      </c>
    </row>
    <row r="206" spans="1:47" s="2" customFormat="1" ht="12">
      <c r="A206" s="37"/>
      <c r="B206" s="38"/>
      <c r="C206" s="39"/>
      <c r="D206" s="226" t="s">
        <v>122</v>
      </c>
      <c r="E206" s="39"/>
      <c r="F206" s="227" t="s">
        <v>352</v>
      </c>
      <c r="G206" s="39"/>
      <c r="H206" s="39"/>
      <c r="I206" s="131"/>
      <c r="J206" s="39"/>
      <c r="K206" s="39"/>
      <c r="L206" s="43"/>
      <c r="M206" s="228"/>
      <c r="N206" s="229"/>
      <c r="O206" s="83"/>
      <c r="P206" s="83"/>
      <c r="Q206" s="83"/>
      <c r="R206" s="83"/>
      <c r="S206" s="83"/>
      <c r="T206" s="84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T206" s="16" t="s">
        <v>122</v>
      </c>
      <c r="AU206" s="16" t="s">
        <v>79</v>
      </c>
    </row>
    <row r="207" spans="1:47" s="2" customFormat="1" ht="12">
      <c r="A207" s="37"/>
      <c r="B207" s="38"/>
      <c r="C207" s="39"/>
      <c r="D207" s="226" t="s">
        <v>192</v>
      </c>
      <c r="E207" s="39"/>
      <c r="F207" s="251" t="s">
        <v>353</v>
      </c>
      <c r="G207" s="39"/>
      <c r="H207" s="39"/>
      <c r="I207" s="131"/>
      <c r="J207" s="39"/>
      <c r="K207" s="39"/>
      <c r="L207" s="43"/>
      <c r="M207" s="228"/>
      <c r="N207" s="229"/>
      <c r="O207" s="83"/>
      <c r="P207" s="83"/>
      <c r="Q207" s="83"/>
      <c r="R207" s="83"/>
      <c r="S207" s="83"/>
      <c r="T207" s="84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T207" s="16" t="s">
        <v>192</v>
      </c>
      <c r="AU207" s="16" t="s">
        <v>79</v>
      </c>
    </row>
    <row r="208" spans="1:51" s="13" customFormat="1" ht="12">
      <c r="A208" s="13"/>
      <c r="B208" s="230"/>
      <c r="C208" s="231"/>
      <c r="D208" s="226" t="s">
        <v>124</v>
      </c>
      <c r="E208" s="232" t="s">
        <v>19</v>
      </c>
      <c r="F208" s="233" t="s">
        <v>354</v>
      </c>
      <c r="G208" s="231"/>
      <c r="H208" s="234">
        <v>5.139</v>
      </c>
      <c r="I208" s="235"/>
      <c r="J208" s="231"/>
      <c r="K208" s="231"/>
      <c r="L208" s="236"/>
      <c r="M208" s="237"/>
      <c r="N208" s="238"/>
      <c r="O208" s="238"/>
      <c r="P208" s="238"/>
      <c r="Q208" s="238"/>
      <c r="R208" s="238"/>
      <c r="S208" s="238"/>
      <c r="T208" s="239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0" t="s">
        <v>124</v>
      </c>
      <c r="AU208" s="240" t="s">
        <v>79</v>
      </c>
      <c r="AV208" s="13" t="s">
        <v>79</v>
      </c>
      <c r="AW208" s="13" t="s">
        <v>31</v>
      </c>
      <c r="AX208" s="13" t="s">
        <v>77</v>
      </c>
      <c r="AY208" s="240" t="s">
        <v>112</v>
      </c>
    </row>
    <row r="209" spans="1:65" s="2" customFormat="1" ht="16.5" customHeight="1">
      <c r="A209" s="37"/>
      <c r="B209" s="38"/>
      <c r="C209" s="213" t="s">
        <v>355</v>
      </c>
      <c r="D209" s="213" t="s">
        <v>115</v>
      </c>
      <c r="E209" s="214" t="s">
        <v>356</v>
      </c>
      <c r="F209" s="215" t="s">
        <v>357</v>
      </c>
      <c r="G209" s="216" t="s">
        <v>234</v>
      </c>
      <c r="H209" s="217">
        <v>128.475</v>
      </c>
      <c r="I209" s="218"/>
      <c r="J209" s="219">
        <f>ROUND(I209*H209,2)</f>
        <v>0</v>
      </c>
      <c r="K209" s="215" t="s">
        <v>119</v>
      </c>
      <c r="L209" s="43"/>
      <c r="M209" s="220" t="s">
        <v>19</v>
      </c>
      <c r="N209" s="221" t="s">
        <v>40</v>
      </c>
      <c r="O209" s="83"/>
      <c r="P209" s="222">
        <f>O209*H209</f>
        <v>0</v>
      </c>
      <c r="Q209" s="222">
        <v>0</v>
      </c>
      <c r="R209" s="222">
        <f>Q209*H209</f>
        <v>0</v>
      </c>
      <c r="S209" s="222">
        <v>0</v>
      </c>
      <c r="T209" s="223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224" t="s">
        <v>214</v>
      </c>
      <c r="AT209" s="224" t="s">
        <v>115</v>
      </c>
      <c r="AU209" s="224" t="s">
        <v>79</v>
      </c>
      <c r="AY209" s="16" t="s">
        <v>112</v>
      </c>
      <c r="BE209" s="225">
        <f>IF(N209="základní",J209,0)</f>
        <v>0</v>
      </c>
      <c r="BF209" s="225">
        <f>IF(N209="snížená",J209,0)</f>
        <v>0</v>
      </c>
      <c r="BG209" s="225">
        <f>IF(N209="zákl. přenesená",J209,0)</f>
        <v>0</v>
      </c>
      <c r="BH209" s="225">
        <f>IF(N209="sníž. přenesená",J209,0)</f>
        <v>0</v>
      </c>
      <c r="BI209" s="225">
        <f>IF(N209="nulová",J209,0)</f>
        <v>0</v>
      </c>
      <c r="BJ209" s="16" t="s">
        <v>77</v>
      </c>
      <c r="BK209" s="225">
        <f>ROUND(I209*H209,2)</f>
        <v>0</v>
      </c>
      <c r="BL209" s="16" t="s">
        <v>214</v>
      </c>
      <c r="BM209" s="224" t="s">
        <v>358</v>
      </c>
    </row>
    <row r="210" spans="1:47" s="2" customFormat="1" ht="12">
      <c r="A210" s="37"/>
      <c r="B210" s="38"/>
      <c r="C210" s="39"/>
      <c r="D210" s="226" t="s">
        <v>122</v>
      </c>
      <c r="E210" s="39"/>
      <c r="F210" s="227" t="s">
        <v>359</v>
      </c>
      <c r="G210" s="39"/>
      <c r="H210" s="39"/>
      <c r="I210" s="131"/>
      <c r="J210" s="39"/>
      <c r="K210" s="39"/>
      <c r="L210" s="43"/>
      <c r="M210" s="228"/>
      <c r="N210" s="229"/>
      <c r="O210" s="83"/>
      <c r="P210" s="83"/>
      <c r="Q210" s="83"/>
      <c r="R210" s="83"/>
      <c r="S210" s="83"/>
      <c r="T210" s="84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T210" s="16" t="s">
        <v>122</v>
      </c>
      <c r="AU210" s="16" t="s">
        <v>79</v>
      </c>
    </row>
    <row r="211" spans="1:47" s="2" customFormat="1" ht="12">
      <c r="A211" s="37"/>
      <c r="B211" s="38"/>
      <c r="C211" s="39"/>
      <c r="D211" s="226" t="s">
        <v>192</v>
      </c>
      <c r="E211" s="39"/>
      <c r="F211" s="251" t="s">
        <v>353</v>
      </c>
      <c r="G211" s="39"/>
      <c r="H211" s="39"/>
      <c r="I211" s="131"/>
      <c r="J211" s="39"/>
      <c r="K211" s="39"/>
      <c r="L211" s="43"/>
      <c r="M211" s="228"/>
      <c r="N211" s="229"/>
      <c r="O211" s="83"/>
      <c r="P211" s="83"/>
      <c r="Q211" s="83"/>
      <c r="R211" s="83"/>
      <c r="S211" s="83"/>
      <c r="T211" s="84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T211" s="16" t="s">
        <v>192</v>
      </c>
      <c r="AU211" s="16" t="s">
        <v>79</v>
      </c>
    </row>
    <row r="212" spans="1:51" s="13" customFormat="1" ht="12">
      <c r="A212" s="13"/>
      <c r="B212" s="230"/>
      <c r="C212" s="231"/>
      <c r="D212" s="226" t="s">
        <v>124</v>
      </c>
      <c r="E212" s="232" t="s">
        <v>19</v>
      </c>
      <c r="F212" s="233" t="s">
        <v>360</v>
      </c>
      <c r="G212" s="231"/>
      <c r="H212" s="234">
        <v>128.475</v>
      </c>
      <c r="I212" s="235"/>
      <c r="J212" s="231"/>
      <c r="K212" s="231"/>
      <c r="L212" s="236"/>
      <c r="M212" s="237"/>
      <c r="N212" s="238"/>
      <c r="O212" s="238"/>
      <c r="P212" s="238"/>
      <c r="Q212" s="238"/>
      <c r="R212" s="238"/>
      <c r="S212" s="238"/>
      <c r="T212" s="239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0" t="s">
        <v>124</v>
      </c>
      <c r="AU212" s="240" t="s">
        <v>79</v>
      </c>
      <c r="AV212" s="13" t="s">
        <v>79</v>
      </c>
      <c r="AW212" s="13" t="s">
        <v>31</v>
      </c>
      <c r="AX212" s="13" t="s">
        <v>77</v>
      </c>
      <c r="AY212" s="240" t="s">
        <v>112</v>
      </c>
    </row>
    <row r="213" spans="1:63" s="12" customFormat="1" ht="25.9" customHeight="1">
      <c r="A213" s="12"/>
      <c r="B213" s="197"/>
      <c r="C213" s="198"/>
      <c r="D213" s="199" t="s">
        <v>68</v>
      </c>
      <c r="E213" s="200" t="s">
        <v>361</v>
      </c>
      <c r="F213" s="200" t="s">
        <v>362</v>
      </c>
      <c r="G213" s="198"/>
      <c r="H213" s="198"/>
      <c r="I213" s="201"/>
      <c r="J213" s="202">
        <f>BK213</f>
        <v>0</v>
      </c>
      <c r="K213" s="198"/>
      <c r="L213" s="203"/>
      <c r="M213" s="204"/>
      <c r="N213" s="205"/>
      <c r="O213" s="205"/>
      <c r="P213" s="206">
        <f>SUM(P214:P222)</f>
        <v>0</v>
      </c>
      <c r="Q213" s="205"/>
      <c r="R213" s="206">
        <f>SUM(R214:R222)</f>
        <v>0</v>
      </c>
      <c r="S213" s="205"/>
      <c r="T213" s="207">
        <f>SUM(T214:T222)</f>
        <v>0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208" t="s">
        <v>139</v>
      </c>
      <c r="AT213" s="209" t="s">
        <v>68</v>
      </c>
      <c r="AU213" s="209" t="s">
        <v>69</v>
      </c>
      <c r="AY213" s="208" t="s">
        <v>112</v>
      </c>
      <c r="BK213" s="210">
        <f>SUM(BK214:BK222)</f>
        <v>0</v>
      </c>
    </row>
    <row r="214" spans="1:65" s="2" customFormat="1" ht="16.5" customHeight="1">
      <c r="A214" s="37"/>
      <c r="B214" s="38"/>
      <c r="C214" s="213" t="s">
        <v>363</v>
      </c>
      <c r="D214" s="213" t="s">
        <v>115</v>
      </c>
      <c r="E214" s="214" t="s">
        <v>364</v>
      </c>
      <c r="F214" s="215" t="s">
        <v>365</v>
      </c>
      <c r="G214" s="216" t="s">
        <v>366</v>
      </c>
      <c r="H214" s="217">
        <v>5</v>
      </c>
      <c r="I214" s="218"/>
      <c r="J214" s="219">
        <f>ROUND(I214*H214,2)</f>
        <v>0</v>
      </c>
      <c r="K214" s="215" t="s">
        <v>119</v>
      </c>
      <c r="L214" s="43"/>
      <c r="M214" s="220" t="s">
        <v>19</v>
      </c>
      <c r="N214" s="221" t="s">
        <v>40</v>
      </c>
      <c r="O214" s="83"/>
      <c r="P214" s="222">
        <f>O214*H214</f>
        <v>0</v>
      </c>
      <c r="Q214" s="222">
        <v>0</v>
      </c>
      <c r="R214" s="222">
        <f>Q214*H214</f>
        <v>0</v>
      </c>
      <c r="S214" s="222">
        <v>0</v>
      </c>
      <c r="T214" s="223">
        <f>S214*H214</f>
        <v>0</v>
      </c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R214" s="224" t="s">
        <v>367</v>
      </c>
      <c r="AT214" s="224" t="s">
        <v>115</v>
      </c>
      <c r="AU214" s="224" t="s">
        <v>77</v>
      </c>
      <c r="AY214" s="16" t="s">
        <v>112</v>
      </c>
      <c r="BE214" s="225">
        <f>IF(N214="základní",J214,0)</f>
        <v>0</v>
      </c>
      <c r="BF214" s="225">
        <f>IF(N214="snížená",J214,0)</f>
        <v>0</v>
      </c>
      <c r="BG214" s="225">
        <f>IF(N214="zákl. přenesená",J214,0)</f>
        <v>0</v>
      </c>
      <c r="BH214" s="225">
        <f>IF(N214="sníž. přenesená",J214,0)</f>
        <v>0</v>
      </c>
      <c r="BI214" s="225">
        <f>IF(N214="nulová",J214,0)</f>
        <v>0</v>
      </c>
      <c r="BJ214" s="16" t="s">
        <v>77</v>
      </c>
      <c r="BK214" s="225">
        <f>ROUND(I214*H214,2)</f>
        <v>0</v>
      </c>
      <c r="BL214" s="16" t="s">
        <v>367</v>
      </c>
      <c r="BM214" s="224" t="s">
        <v>368</v>
      </c>
    </row>
    <row r="215" spans="1:47" s="2" customFormat="1" ht="12">
      <c r="A215" s="37"/>
      <c r="B215" s="38"/>
      <c r="C215" s="39"/>
      <c r="D215" s="226" t="s">
        <v>122</v>
      </c>
      <c r="E215" s="39"/>
      <c r="F215" s="227" t="s">
        <v>369</v>
      </c>
      <c r="G215" s="39"/>
      <c r="H215" s="39"/>
      <c r="I215" s="131"/>
      <c r="J215" s="39"/>
      <c r="K215" s="39"/>
      <c r="L215" s="43"/>
      <c r="M215" s="228"/>
      <c r="N215" s="229"/>
      <c r="O215" s="83"/>
      <c r="P215" s="83"/>
      <c r="Q215" s="83"/>
      <c r="R215" s="83"/>
      <c r="S215" s="83"/>
      <c r="T215" s="84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T215" s="16" t="s">
        <v>122</v>
      </c>
      <c r="AU215" s="16" t="s">
        <v>77</v>
      </c>
    </row>
    <row r="216" spans="1:47" s="2" customFormat="1" ht="12">
      <c r="A216" s="37"/>
      <c r="B216" s="38"/>
      <c r="C216" s="39"/>
      <c r="D216" s="226" t="s">
        <v>170</v>
      </c>
      <c r="E216" s="39"/>
      <c r="F216" s="251" t="s">
        <v>370</v>
      </c>
      <c r="G216" s="39"/>
      <c r="H216" s="39"/>
      <c r="I216" s="131"/>
      <c r="J216" s="39"/>
      <c r="K216" s="39"/>
      <c r="L216" s="43"/>
      <c r="M216" s="228"/>
      <c r="N216" s="229"/>
      <c r="O216" s="83"/>
      <c r="P216" s="83"/>
      <c r="Q216" s="83"/>
      <c r="R216" s="83"/>
      <c r="S216" s="83"/>
      <c r="T216" s="84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T216" s="16" t="s">
        <v>170</v>
      </c>
      <c r="AU216" s="16" t="s">
        <v>77</v>
      </c>
    </row>
    <row r="217" spans="1:65" s="2" customFormat="1" ht="16.5" customHeight="1">
      <c r="A217" s="37"/>
      <c r="B217" s="38"/>
      <c r="C217" s="213" t="s">
        <v>371</v>
      </c>
      <c r="D217" s="213" t="s">
        <v>115</v>
      </c>
      <c r="E217" s="214" t="s">
        <v>372</v>
      </c>
      <c r="F217" s="215" t="s">
        <v>373</v>
      </c>
      <c r="G217" s="216" t="s">
        <v>366</v>
      </c>
      <c r="H217" s="217">
        <v>5</v>
      </c>
      <c r="I217" s="218"/>
      <c r="J217" s="219">
        <f>ROUND(I217*H217,2)</f>
        <v>0</v>
      </c>
      <c r="K217" s="215" t="s">
        <v>119</v>
      </c>
      <c r="L217" s="43"/>
      <c r="M217" s="220" t="s">
        <v>19</v>
      </c>
      <c r="N217" s="221" t="s">
        <v>40</v>
      </c>
      <c r="O217" s="83"/>
      <c r="P217" s="222">
        <f>O217*H217</f>
        <v>0</v>
      </c>
      <c r="Q217" s="222">
        <v>0</v>
      </c>
      <c r="R217" s="222">
        <f>Q217*H217</f>
        <v>0</v>
      </c>
      <c r="S217" s="222">
        <v>0</v>
      </c>
      <c r="T217" s="223">
        <f>S217*H217</f>
        <v>0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224" t="s">
        <v>367</v>
      </c>
      <c r="AT217" s="224" t="s">
        <v>115</v>
      </c>
      <c r="AU217" s="224" t="s">
        <v>77</v>
      </c>
      <c r="AY217" s="16" t="s">
        <v>112</v>
      </c>
      <c r="BE217" s="225">
        <f>IF(N217="základní",J217,0)</f>
        <v>0</v>
      </c>
      <c r="BF217" s="225">
        <f>IF(N217="snížená",J217,0)</f>
        <v>0</v>
      </c>
      <c r="BG217" s="225">
        <f>IF(N217="zákl. přenesená",J217,0)</f>
        <v>0</v>
      </c>
      <c r="BH217" s="225">
        <f>IF(N217="sníž. přenesená",J217,0)</f>
        <v>0</v>
      </c>
      <c r="BI217" s="225">
        <f>IF(N217="nulová",J217,0)</f>
        <v>0</v>
      </c>
      <c r="BJ217" s="16" t="s">
        <v>77</v>
      </c>
      <c r="BK217" s="225">
        <f>ROUND(I217*H217,2)</f>
        <v>0</v>
      </c>
      <c r="BL217" s="16" t="s">
        <v>367</v>
      </c>
      <c r="BM217" s="224" t="s">
        <v>374</v>
      </c>
    </row>
    <row r="218" spans="1:47" s="2" customFormat="1" ht="12">
      <c r="A218" s="37"/>
      <c r="B218" s="38"/>
      <c r="C218" s="39"/>
      <c r="D218" s="226" t="s">
        <v>122</v>
      </c>
      <c r="E218" s="39"/>
      <c r="F218" s="227" t="s">
        <v>375</v>
      </c>
      <c r="G218" s="39"/>
      <c r="H218" s="39"/>
      <c r="I218" s="131"/>
      <c r="J218" s="39"/>
      <c r="K218" s="39"/>
      <c r="L218" s="43"/>
      <c r="M218" s="228"/>
      <c r="N218" s="229"/>
      <c r="O218" s="83"/>
      <c r="P218" s="83"/>
      <c r="Q218" s="83"/>
      <c r="R218" s="83"/>
      <c r="S218" s="83"/>
      <c r="T218" s="84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T218" s="16" t="s">
        <v>122</v>
      </c>
      <c r="AU218" s="16" t="s">
        <v>77</v>
      </c>
    </row>
    <row r="219" spans="1:47" s="2" customFormat="1" ht="12">
      <c r="A219" s="37"/>
      <c r="B219" s="38"/>
      <c r="C219" s="39"/>
      <c r="D219" s="226" t="s">
        <v>170</v>
      </c>
      <c r="E219" s="39"/>
      <c r="F219" s="251" t="s">
        <v>370</v>
      </c>
      <c r="G219" s="39"/>
      <c r="H219" s="39"/>
      <c r="I219" s="131"/>
      <c r="J219" s="39"/>
      <c r="K219" s="39"/>
      <c r="L219" s="43"/>
      <c r="M219" s="228"/>
      <c r="N219" s="229"/>
      <c r="O219" s="83"/>
      <c r="P219" s="83"/>
      <c r="Q219" s="83"/>
      <c r="R219" s="83"/>
      <c r="S219" s="83"/>
      <c r="T219" s="84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T219" s="16" t="s">
        <v>170</v>
      </c>
      <c r="AU219" s="16" t="s">
        <v>77</v>
      </c>
    </row>
    <row r="220" spans="1:65" s="2" customFormat="1" ht="16.5" customHeight="1">
      <c r="A220" s="37"/>
      <c r="B220" s="38"/>
      <c r="C220" s="213" t="s">
        <v>376</v>
      </c>
      <c r="D220" s="213" t="s">
        <v>115</v>
      </c>
      <c r="E220" s="214" t="s">
        <v>377</v>
      </c>
      <c r="F220" s="215" t="s">
        <v>378</v>
      </c>
      <c r="G220" s="216" t="s">
        <v>366</v>
      </c>
      <c r="H220" s="217">
        <v>5</v>
      </c>
      <c r="I220" s="218"/>
      <c r="J220" s="219">
        <f>ROUND(I220*H220,2)</f>
        <v>0</v>
      </c>
      <c r="K220" s="215" t="s">
        <v>119</v>
      </c>
      <c r="L220" s="43"/>
      <c r="M220" s="220" t="s">
        <v>19</v>
      </c>
      <c r="N220" s="221" t="s">
        <v>40</v>
      </c>
      <c r="O220" s="83"/>
      <c r="P220" s="222">
        <f>O220*H220</f>
        <v>0</v>
      </c>
      <c r="Q220" s="222">
        <v>0</v>
      </c>
      <c r="R220" s="222">
        <f>Q220*H220</f>
        <v>0</v>
      </c>
      <c r="S220" s="222">
        <v>0</v>
      </c>
      <c r="T220" s="223">
        <f>S220*H220</f>
        <v>0</v>
      </c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R220" s="224" t="s">
        <v>367</v>
      </c>
      <c r="AT220" s="224" t="s">
        <v>115</v>
      </c>
      <c r="AU220" s="224" t="s">
        <v>77</v>
      </c>
      <c r="AY220" s="16" t="s">
        <v>112</v>
      </c>
      <c r="BE220" s="225">
        <f>IF(N220="základní",J220,0)</f>
        <v>0</v>
      </c>
      <c r="BF220" s="225">
        <f>IF(N220="snížená",J220,0)</f>
        <v>0</v>
      </c>
      <c r="BG220" s="225">
        <f>IF(N220="zákl. přenesená",J220,0)</f>
        <v>0</v>
      </c>
      <c r="BH220" s="225">
        <f>IF(N220="sníž. přenesená",J220,0)</f>
        <v>0</v>
      </c>
      <c r="BI220" s="225">
        <f>IF(N220="nulová",J220,0)</f>
        <v>0</v>
      </c>
      <c r="BJ220" s="16" t="s">
        <v>77</v>
      </c>
      <c r="BK220" s="225">
        <f>ROUND(I220*H220,2)</f>
        <v>0</v>
      </c>
      <c r="BL220" s="16" t="s">
        <v>367</v>
      </c>
      <c r="BM220" s="224" t="s">
        <v>379</v>
      </c>
    </row>
    <row r="221" spans="1:47" s="2" customFormat="1" ht="12">
      <c r="A221" s="37"/>
      <c r="B221" s="38"/>
      <c r="C221" s="39"/>
      <c r="D221" s="226" t="s">
        <v>122</v>
      </c>
      <c r="E221" s="39"/>
      <c r="F221" s="227" t="s">
        <v>380</v>
      </c>
      <c r="G221" s="39"/>
      <c r="H221" s="39"/>
      <c r="I221" s="131"/>
      <c r="J221" s="39"/>
      <c r="K221" s="39"/>
      <c r="L221" s="43"/>
      <c r="M221" s="228"/>
      <c r="N221" s="229"/>
      <c r="O221" s="83"/>
      <c r="P221" s="83"/>
      <c r="Q221" s="83"/>
      <c r="R221" s="83"/>
      <c r="S221" s="83"/>
      <c r="T221" s="84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T221" s="16" t="s">
        <v>122</v>
      </c>
      <c r="AU221" s="16" t="s">
        <v>77</v>
      </c>
    </row>
    <row r="222" spans="1:47" s="2" customFormat="1" ht="12">
      <c r="A222" s="37"/>
      <c r="B222" s="38"/>
      <c r="C222" s="39"/>
      <c r="D222" s="226" t="s">
        <v>170</v>
      </c>
      <c r="E222" s="39"/>
      <c r="F222" s="251" t="s">
        <v>370</v>
      </c>
      <c r="G222" s="39"/>
      <c r="H222" s="39"/>
      <c r="I222" s="131"/>
      <c r="J222" s="39"/>
      <c r="K222" s="39"/>
      <c r="L222" s="43"/>
      <c r="M222" s="228"/>
      <c r="N222" s="229"/>
      <c r="O222" s="83"/>
      <c r="P222" s="83"/>
      <c r="Q222" s="83"/>
      <c r="R222" s="83"/>
      <c r="S222" s="83"/>
      <c r="T222" s="84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T222" s="16" t="s">
        <v>170</v>
      </c>
      <c r="AU222" s="16" t="s">
        <v>77</v>
      </c>
    </row>
    <row r="223" spans="1:63" s="12" customFormat="1" ht="25.9" customHeight="1">
      <c r="A223" s="12"/>
      <c r="B223" s="197"/>
      <c r="C223" s="198"/>
      <c r="D223" s="199" t="s">
        <v>68</v>
      </c>
      <c r="E223" s="200" t="s">
        <v>381</v>
      </c>
      <c r="F223" s="200" t="s">
        <v>382</v>
      </c>
      <c r="G223" s="198"/>
      <c r="H223" s="198"/>
      <c r="I223" s="201"/>
      <c r="J223" s="202">
        <f>BK223</f>
        <v>0</v>
      </c>
      <c r="K223" s="198"/>
      <c r="L223" s="203"/>
      <c r="M223" s="204"/>
      <c r="N223" s="205"/>
      <c r="O223" s="205"/>
      <c r="P223" s="206">
        <f>P224</f>
        <v>0</v>
      </c>
      <c r="Q223" s="205"/>
      <c r="R223" s="206">
        <f>R224</f>
        <v>0</v>
      </c>
      <c r="S223" s="205"/>
      <c r="T223" s="207">
        <f>T224</f>
        <v>0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R223" s="208" t="s">
        <v>144</v>
      </c>
      <c r="AT223" s="209" t="s">
        <v>68</v>
      </c>
      <c r="AU223" s="209" t="s">
        <v>69</v>
      </c>
      <c r="AY223" s="208" t="s">
        <v>112</v>
      </c>
      <c r="BK223" s="210">
        <f>BK224</f>
        <v>0</v>
      </c>
    </row>
    <row r="224" spans="1:63" s="12" customFormat="1" ht="22.8" customHeight="1">
      <c r="A224" s="12"/>
      <c r="B224" s="197"/>
      <c r="C224" s="198"/>
      <c r="D224" s="199" t="s">
        <v>68</v>
      </c>
      <c r="E224" s="211" t="s">
        <v>383</v>
      </c>
      <c r="F224" s="211" t="s">
        <v>384</v>
      </c>
      <c r="G224" s="198"/>
      <c r="H224" s="198"/>
      <c r="I224" s="201"/>
      <c r="J224" s="212">
        <f>BK224</f>
        <v>0</v>
      </c>
      <c r="K224" s="198"/>
      <c r="L224" s="203"/>
      <c r="M224" s="204"/>
      <c r="N224" s="205"/>
      <c r="O224" s="205"/>
      <c r="P224" s="206">
        <f>SUM(P225:P226)</f>
        <v>0</v>
      </c>
      <c r="Q224" s="205"/>
      <c r="R224" s="206">
        <f>SUM(R225:R226)</f>
        <v>0</v>
      </c>
      <c r="S224" s="205"/>
      <c r="T224" s="207">
        <f>SUM(T225:T226)</f>
        <v>0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R224" s="208" t="s">
        <v>144</v>
      </c>
      <c r="AT224" s="209" t="s">
        <v>68</v>
      </c>
      <c r="AU224" s="209" t="s">
        <v>77</v>
      </c>
      <c r="AY224" s="208" t="s">
        <v>112</v>
      </c>
      <c r="BK224" s="210">
        <f>SUM(BK225:BK226)</f>
        <v>0</v>
      </c>
    </row>
    <row r="225" spans="1:65" s="2" customFormat="1" ht="16.5" customHeight="1">
      <c r="A225" s="37"/>
      <c r="B225" s="38"/>
      <c r="C225" s="213" t="s">
        <v>385</v>
      </c>
      <c r="D225" s="213" t="s">
        <v>115</v>
      </c>
      <c r="E225" s="214" t="s">
        <v>386</v>
      </c>
      <c r="F225" s="215" t="s">
        <v>387</v>
      </c>
      <c r="G225" s="216" t="s">
        <v>388</v>
      </c>
      <c r="H225" s="217">
        <v>1</v>
      </c>
      <c r="I225" s="218"/>
      <c r="J225" s="219">
        <f>ROUND(I225*H225,2)</f>
        <v>0</v>
      </c>
      <c r="K225" s="215" t="s">
        <v>119</v>
      </c>
      <c r="L225" s="43"/>
      <c r="M225" s="220" t="s">
        <v>19</v>
      </c>
      <c r="N225" s="221" t="s">
        <v>40</v>
      </c>
      <c r="O225" s="83"/>
      <c r="P225" s="222">
        <f>O225*H225</f>
        <v>0</v>
      </c>
      <c r="Q225" s="222">
        <v>0</v>
      </c>
      <c r="R225" s="222">
        <f>Q225*H225</f>
        <v>0</v>
      </c>
      <c r="S225" s="222">
        <v>0</v>
      </c>
      <c r="T225" s="223">
        <f>S225*H225</f>
        <v>0</v>
      </c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R225" s="224" t="s">
        <v>389</v>
      </c>
      <c r="AT225" s="224" t="s">
        <v>115</v>
      </c>
      <c r="AU225" s="224" t="s">
        <v>79</v>
      </c>
      <c r="AY225" s="16" t="s">
        <v>112</v>
      </c>
      <c r="BE225" s="225">
        <f>IF(N225="základní",J225,0)</f>
        <v>0</v>
      </c>
      <c r="BF225" s="225">
        <f>IF(N225="snížená",J225,0)</f>
        <v>0</v>
      </c>
      <c r="BG225" s="225">
        <f>IF(N225="zákl. přenesená",J225,0)</f>
        <v>0</v>
      </c>
      <c r="BH225" s="225">
        <f>IF(N225="sníž. přenesená",J225,0)</f>
        <v>0</v>
      </c>
      <c r="BI225" s="225">
        <f>IF(N225="nulová",J225,0)</f>
        <v>0</v>
      </c>
      <c r="BJ225" s="16" t="s">
        <v>77</v>
      </c>
      <c r="BK225" s="225">
        <f>ROUND(I225*H225,2)</f>
        <v>0</v>
      </c>
      <c r="BL225" s="16" t="s">
        <v>389</v>
      </c>
      <c r="BM225" s="224" t="s">
        <v>390</v>
      </c>
    </row>
    <row r="226" spans="1:47" s="2" customFormat="1" ht="12">
      <c r="A226" s="37"/>
      <c r="B226" s="38"/>
      <c r="C226" s="39"/>
      <c r="D226" s="226" t="s">
        <v>122</v>
      </c>
      <c r="E226" s="39"/>
      <c r="F226" s="227" t="s">
        <v>387</v>
      </c>
      <c r="G226" s="39"/>
      <c r="H226" s="39"/>
      <c r="I226" s="131"/>
      <c r="J226" s="39"/>
      <c r="K226" s="39"/>
      <c r="L226" s="43"/>
      <c r="M226" s="252"/>
      <c r="N226" s="253"/>
      <c r="O226" s="254"/>
      <c r="P226" s="254"/>
      <c r="Q226" s="254"/>
      <c r="R226" s="254"/>
      <c r="S226" s="254"/>
      <c r="T226" s="255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T226" s="16" t="s">
        <v>122</v>
      </c>
      <c r="AU226" s="16" t="s">
        <v>79</v>
      </c>
    </row>
    <row r="227" spans="1:31" s="2" customFormat="1" ht="6.95" customHeight="1">
      <c r="A227" s="37"/>
      <c r="B227" s="58"/>
      <c r="C227" s="59"/>
      <c r="D227" s="59"/>
      <c r="E227" s="59"/>
      <c r="F227" s="59"/>
      <c r="G227" s="59"/>
      <c r="H227" s="59"/>
      <c r="I227" s="161"/>
      <c r="J227" s="59"/>
      <c r="K227" s="59"/>
      <c r="L227" s="43"/>
      <c r="M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</row>
  </sheetData>
  <sheetProtection password="C7B2" sheet="1" objects="1" scenarios="1" formatColumns="0" formatRows="0" autoFilter="0"/>
  <autoFilter ref="C86:K226"/>
  <mergeCells count="9">
    <mergeCell ref="E7:H7"/>
    <mergeCell ref="E9:H9"/>
    <mergeCell ref="E18:H18"/>
    <mergeCell ref="E27:H27"/>
    <mergeCell ref="E48:H48"/>
    <mergeCell ref="E50:H50"/>
    <mergeCell ref="E77:H77"/>
    <mergeCell ref="E79:H7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56" customWidth="1"/>
    <col min="2" max="2" width="1.7109375" style="256" customWidth="1"/>
    <col min="3" max="4" width="5.00390625" style="256" customWidth="1"/>
    <col min="5" max="5" width="11.7109375" style="256" customWidth="1"/>
    <col min="6" max="6" width="9.140625" style="256" customWidth="1"/>
    <col min="7" max="7" width="5.00390625" style="256" customWidth="1"/>
    <col min="8" max="8" width="77.8515625" style="256" customWidth="1"/>
    <col min="9" max="10" width="20.00390625" style="256" customWidth="1"/>
    <col min="11" max="11" width="1.7109375" style="256" customWidth="1"/>
  </cols>
  <sheetData>
    <row r="1" s="1" customFormat="1" ht="37.5" customHeight="1"/>
    <row r="2" spans="2:11" s="1" customFormat="1" ht="7.5" customHeight="1">
      <c r="B2" s="257"/>
      <c r="C2" s="258"/>
      <c r="D2" s="258"/>
      <c r="E2" s="258"/>
      <c r="F2" s="258"/>
      <c r="G2" s="258"/>
      <c r="H2" s="258"/>
      <c r="I2" s="258"/>
      <c r="J2" s="258"/>
      <c r="K2" s="259"/>
    </row>
    <row r="3" spans="2:11" s="14" customFormat="1" ht="45" customHeight="1">
      <c r="B3" s="260"/>
      <c r="C3" s="261" t="s">
        <v>391</v>
      </c>
      <c r="D3" s="261"/>
      <c r="E3" s="261"/>
      <c r="F3" s="261"/>
      <c r="G3" s="261"/>
      <c r="H3" s="261"/>
      <c r="I3" s="261"/>
      <c r="J3" s="261"/>
      <c r="K3" s="262"/>
    </row>
    <row r="4" spans="2:11" s="1" customFormat="1" ht="25.5" customHeight="1">
      <c r="B4" s="263"/>
      <c r="C4" s="264" t="s">
        <v>392</v>
      </c>
      <c r="D4" s="264"/>
      <c r="E4" s="264"/>
      <c r="F4" s="264"/>
      <c r="G4" s="264"/>
      <c r="H4" s="264"/>
      <c r="I4" s="264"/>
      <c r="J4" s="264"/>
      <c r="K4" s="265"/>
    </row>
    <row r="5" spans="2:11" s="1" customFormat="1" ht="5.25" customHeight="1">
      <c r="B5" s="263"/>
      <c r="C5" s="266"/>
      <c r="D5" s="266"/>
      <c r="E5" s="266"/>
      <c r="F5" s="266"/>
      <c r="G5" s="266"/>
      <c r="H5" s="266"/>
      <c r="I5" s="266"/>
      <c r="J5" s="266"/>
      <c r="K5" s="265"/>
    </row>
    <row r="6" spans="2:11" s="1" customFormat="1" ht="15" customHeight="1">
      <c r="B6" s="263"/>
      <c r="C6" s="267" t="s">
        <v>393</v>
      </c>
      <c r="D6" s="267"/>
      <c r="E6" s="267"/>
      <c r="F6" s="267"/>
      <c r="G6" s="267"/>
      <c r="H6" s="267"/>
      <c r="I6" s="267"/>
      <c r="J6" s="267"/>
      <c r="K6" s="265"/>
    </row>
    <row r="7" spans="2:11" s="1" customFormat="1" ht="15" customHeight="1">
      <c r="B7" s="268"/>
      <c r="C7" s="267" t="s">
        <v>394</v>
      </c>
      <c r="D7" s="267"/>
      <c r="E7" s="267"/>
      <c r="F7" s="267"/>
      <c r="G7" s="267"/>
      <c r="H7" s="267"/>
      <c r="I7" s="267"/>
      <c r="J7" s="267"/>
      <c r="K7" s="265"/>
    </row>
    <row r="8" spans="2:11" s="1" customFormat="1" ht="12.75" customHeight="1">
      <c r="B8" s="268"/>
      <c r="C8" s="267"/>
      <c r="D8" s="267"/>
      <c r="E8" s="267"/>
      <c r="F8" s="267"/>
      <c r="G8" s="267"/>
      <c r="H8" s="267"/>
      <c r="I8" s="267"/>
      <c r="J8" s="267"/>
      <c r="K8" s="265"/>
    </row>
    <row r="9" spans="2:11" s="1" customFormat="1" ht="15" customHeight="1">
      <c r="B9" s="268"/>
      <c r="C9" s="267" t="s">
        <v>395</v>
      </c>
      <c r="D9" s="267"/>
      <c r="E9" s="267"/>
      <c r="F9" s="267"/>
      <c r="G9" s="267"/>
      <c r="H9" s="267"/>
      <c r="I9" s="267"/>
      <c r="J9" s="267"/>
      <c r="K9" s="265"/>
    </row>
    <row r="10" spans="2:11" s="1" customFormat="1" ht="15" customHeight="1">
      <c r="B10" s="268"/>
      <c r="C10" s="267"/>
      <c r="D10" s="267" t="s">
        <v>396</v>
      </c>
      <c r="E10" s="267"/>
      <c r="F10" s="267"/>
      <c r="G10" s="267"/>
      <c r="H10" s="267"/>
      <c r="I10" s="267"/>
      <c r="J10" s="267"/>
      <c r="K10" s="265"/>
    </row>
    <row r="11" spans="2:11" s="1" customFormat="1" ht="15" customHeight="1">
      <c r="B11" s="268"/>
      <c r="C11" s="269"/>
      <c r="D11" s="267" t="s">
        <v>397</v>
      </c>
      <c r="E11" s="267"/>
      <c r="F11" s="267"/>
      <c r="G11" s="267"/>
      <c r="H11" s="267"/>
      <c r="I11" s="267"/>
      <c r="J11" s="267"/>
      <c r="K11" s="265"/>
    </row>
    <row r="12" spans="2:11" s="1" customFormat="1" ht="15" customHeight="1">
      <c r="B12" s="268"/>
      <c r="C12" s="269"/>
      <c r="D12" s="267"/>
      <c r="E12" s="267"/>
      <c r="F12" s="267"/>
      <c r="G12" s="267"/>
      <c r="H12" s="267"/>
      <c r="I12" s="267"/>
      <c r="J12" s="267"/>
      <c r="K12" s="265"/>
    </row>
    <row r="13" spans="2:11" s="1" customFormat="1" ht="15" customHeight="1">
      <c r="B13" s="268"/>
      <c r="C13" s="269"/>
      <c r="D13" s="270" t="s">
        <v>398</v>
      </c>
      <c r="E13" s="267"/>
      <c r="F13" s="267"/>
      <c r="G13" s="267"/>
      <c r="H13" s="267"/>
      <c r="I13" s="267"/>
      <c r="J13" s="267"/>
      <c r="K13" s="265"/>
    </row>
    <row r="14" spans="2:11" s="1" customFormat="1" ht="12.75" customHeight="1">
      <c r="B14" s="268"/>
      <c r="C14" s="269"/>
      <c r="D14" s="269"/>
      <c r="E14" s="269"/>
      <c r="F14" s="269"/>
      <c r="G14" s="269"/>
      <c r="H14" s="269"/>
      <c r="I14" s="269"/>
      <c r="J14" s="269"/>
      <c r="K14" s="265"/>
    </row>
    <row r="15" spans="2:11" s="1" customFormat="1" ht="15" customHeight="1">
      <c r="B15" s="268"/>
      <c r="C15" s="269"/>
      <c r="D15" s="267" t="s">
        <v>399</v>
      </c>
      <c r="E15" s="267"/>
      <c r="F15" s="267"/>
      <c r="G15" s="267"/>
      <c r="H15" s="267"/>
      <c r="I15" s="267"/>
      <c r="J15" s="267"/>
      <c r="K15" s="265"/>
    </row>
    <row r="16" spans="2:11" s="1" customFormat="1" ht="15" customHeight="1">
      <c r="B16" s="268"/>
      <c r="C16" s="269"/>
      <c r="D16" s="267" t="s">
        <v>400</v>
      </c>
      <c r="E16" s="267"/>
      <c r="F16" s="267"/>
      <c r="G16" s="267"/>
      <c r="H16" s="267"/>
      <c r="I16" s="267"/>
      <c r="J16" s="267"/>
      <c r="K16" s="265"/>
    </row>
    <row r="17" spans="2:11" s="1" customFormat="1" ht="15" customHeight="1">
      <c r="B17" s="268"/>
      <c r="C17" s="269"/>
      <c r="D17" s="267" t="s">
        <v>401</v>
      </c>
      <c r="E17" s="267"/>
      <c r="F17" s="267"/>
      <c r="G17" s="267"/>
      <c r="H17" s="267"/>
      <c r="I17" s="267"/>
      <c r="J17" s="267"/>
      <c r="K17" s="265"/>
    </row>
    <row r="18" spans="2:11" s="1" customFormat="1" ht="15" customHeight="1">
      <c r="B18" s="268"/>
      <c r="C18" s="269"/>
      <c r="D18" s="269"/>
      <c r="E18" s="271" t="s">
        <v>76</v>
      </c>
      <c r="F18" s="267" t="s">
        <v>402</v>
      </c>
      <c r="G18" s="267"/>
      <c r="H18" s="267"/>
      <c r="I18" s="267"/>
      <c r="J18" s="267"/>
      <c r="K18" s="265"/>
    </row>
    <row r="19" spans="2:11" s="1" customFormat="1" ht="15" customHeight="1">
      <c r="B19" s="268"/>
      <c r="C19" s="269"/>
      <c r="D19" s="269"/>
      <c r="E19" s="271" t="s">
        <v>403</v>
      </c>
      <c r="F19" s="267" t="s">
        <v>404</v>
      </c>
      <c r="G19" s="267"/>
      <c r="H19" s="267"/>
      <c r="I19" s="267"/>
      <c r="J19" s="267"/>
      <c r="K19" s="265"/>
    </row>
    <row r="20" spans="2:11" s="1" customFormat="1" ht="15" customHeight="1">
      <c r="B20" s="268"/>
      <c r="C20" s="269"/>
      <c r="D20" s="269"/>
      <c r="E20" s="271" t="s">
        <v>405</v>
      </c>
      <c r="F20" s="267" t="s">
        <v>406</v>
      </c>
      <c r="G20" s="267"/>
      <c r="H20" s="267"/>
      <c r="I20" s="267"/>
      <c r="J20" s="267"/>
      <c r="K20" s="265"/>
    </row>
    <row r="21" spans="2:11" s="1" customFormat="1" ht="15" customHeight="1">
      <c r="B21" s="268"/>
      <c r="C21" s="269"/>
      <c r="D21" s="269"/>
      <c r="E21" s="271" t="s">
        <v>407</v>
      </c>
      <c r="F21" s="267" t="s">
        <v>408</v>
      </c>
      <c r="G21" s="267"/>
      <c r="H21" s="267"/>
      <c r="I21" s="267"/>
      <c r="J21" s="267"/>
      <c r="K21" s="265"/>
    </row>
    <row r="22" spans="2:11" s="1" customFormat="1" ht="15" customHeight="1">
      <c r="B22" s="268"/>
      <c r="C22" s="269"/>
      <c r="D22" s="269"/>
      <c r="E22" s="271" t="s">
        <v>409</v>
      </c>
      <c r="F22" s="267" t="s">
        <v>410</v>
      </c>
      <c r="G22" s="267"/>
      <c r="H22" s="267"/>
      <c r="I22" s="267"/>
      <c r="J22" s="267"/>
      <c r="K22" s="265"/>
    </row>
    <row r="23" spans="2:11" s="1" customFormat="1" ht="15" customHeight="1">
      <c r="B23" s="268"/>
      <c r="C23" s="269"/>
      <c r="D23" s="269"/>
      <c r="E23" s="271" t="s">
        <v>411</v>
      </c>
      <c r="F23" s="267" t="s">
        <v>412</v>
      </c>
      <c r="G23" s="267"/>
      <c r="H23" s="267"/>
      <c r="I23" s="267"/>
      <c r="J23" s="267"/>
      <c r="K23" s="265"/>
    </row>
    <row r="24" spans="2:11" s="1" customFormat="1" ht="12.75" customHeight="1">
      <c r="B24" s="268"/>
      <c r="C24" s="269"/>
      <c r="D24" s="269"/>
      <c r="E24" s="269"/>
      <c r="F24" s="269"/>
      <c r="G24" s="269"/>
      <c r="H24" s="269"/>
      <c r="I24" s="269"/>
      <c r="J24" s="269"/>
      <c r="K24" s="265"/>
    </row>
    <row r="25" spans="2:11" s="1" customFormat="1" ht="15" customHeight="1">
      <c r="B25" s="268"/>
      <c r="C25" s="267" t="s">
        <v>413</v>
      </c>
      <c r="D25" s="267"/>
      <c r="E25" s="267"/>
      <c r="F25" s="267"/>
      <c r="G25" s="267"/>
      <c r="H25" s="267"/>
      <c r="I25" s="267"/>
      <c r="J25" s="267"/>
      <c r="K25" s="265"/>
    </row>
    <row r="26" spans="2:11" s="1" customFormat="1" ht="15" customHeight="1">
      <c r="B26" s="268"/>
      <c r="C26" s="267" t="s">
        <v>414</v>
      </c>
      <c r="D26" s="267"/>
      <c r="E26" s="267"/>
      <c r="F26" s="267"/>
      <c r="G26" s="267"/>
      <c r="H26" s="267"/>
      <c r="I26" s="267"/>
      <c r="J26" s="267"/>
      <c r="K26" s="265"/>
    </row>
    <row r="27" spans="2:11" s="1" customFormat="1" ht="15" customHeight="1">
      <c r="B27" s="268"/>
      <c r="C27" s="267"/>
      <c r="D27" s="267" t="s">
        <v>415</v>
      </c>
      <c r="E27" s="267"/>
      <c r="F27" s="267"/>
      <c r="G27" s="267"/>
      <c r="H27" s="267"/>
      <c r="I27" s="267"/>
      <c r="J27" s="267"/>
      <c r="K27" s="265"/>
    </row>
    <row r="28" spans="2:11" s="1" customFormat="1" ht="15" customHeight="1">
      <c r="B28" s="268"/>
      <c r="C28" s="269"/>
      <c r="D28" s="267" t="s">
        <v>416</v>
      </c>
      <c r="E28" s="267"/>
      <c r="F28" s="267"/>
      <c r="G28" s="267"/>
      <c r="H28" s="267"/>
      <c r="I28" s="267"/>
      <c r="J28" s="267"/>
      <c r="K28" s="265"/>
    </row>
    <row r="29" spans="2:11" s="1" customFormat="1" ht="12.75" customHeight="1">
      <c r="B29" s="268"/>
      <c r="C29" s="269"/>
      <c r="D29" s="269"/>
      <c r="E29" s="269"/>
      <c r="F29" s="269"/>
      <c r="G29" s="269"/>
      <c r="H29" s="269"/>
      <c r="I29" s="269"/>
      <c r="J29" s="269"/>
      <c r="K29" s="265"/>
    </row>
    <row r="30" spans="2:11" s="1" customFormat="1" ht="15" customHeight="1">
      <c r="B30" s="268"/>
      <c r="C30" s="269"/>
      <c r="D30" s="267" t="s">
        <v>417</v>
      </c>
      <c r="E30" s="267"/>
      <c r="F30" s="267"/>
      <c r="G30" s="267"/>
      <c r="H30" s="267"/>
      <c r="I30" s="267"/>
      <c r="J30" s="267"/>
      <c r="K30" s="265"/>
    </row>
    <row r="31" spans="2:11" s="1" customFormat="1" ht="15" customHeight="1">
      <c r="B31" s="268"/>
      <c r="C31" s="269"/>
      <c r="D31" s="267" t="s">
        <v>418</v>
      </c>
      <c r="E31" s="267"/>
      <c r="F31" s="267"/>
      <c r="G31" s="267"/>
      <c r="H31" s="267"/>
      <c r="I31" s="267"/>
      <c r="J31" s="267"/>
      <c r="K31" s="265"/>
    </row>
    <row r="32" spans="2:11" s="1" customFormat="1" ht="12.75" customHeight="1">
      <c r="B32" s="268"/>
      <c r="C32" s="269"/>
      <c r="D32" s="269"/>
      <c r="E32" s="269"/>
      <c r="F32" s="269"/>
      <c r="G32" s="269"/>
      <c r="H32" s="269"/>
      <c r="I32" s="269"/>
      <c r="J32" s="269"/>
      <c r="K32" s="265"/>
    </row>
    <row r="33" spans="2:11" s="1" customFormat="1" ht="15" customHeight="1">
      <c r="B33" s="268"/>
      <c r="C33" s="269"/>
      <c r="D33" s="267" t="s">
        <v>419</v>
      </c>
      <c r="E33" s="267"/>
      <c r="F33" s="267"/>
      <c r="G33" s="267"/>
      <c r="H33" s="267"/>
      <c r="I33" s="267"/>
      <c r="J33" s="267"/>
      <c r="K33" s="265"/>
    </row>
    <row r="34" spans="2:11" s="1" customFormat="1" ht="15" customHeight="1">
      <c r="B34" s="268"/>
      <c r="C34" s="269"/>
      <c r="D34" s="267" t="s">
        <v>420</v>
      </c>
      <c r="E34" s="267"/>
      <c r="F34" s="267"/>
      <c r="G34" s="267"/>
      <c r="H34" s="267"/>
      <c r="I34" s="267"/>
      <c r="J34" s="267"/>
      <c r="K34" s="265"/>
    </row>
    <row r="35" spans="2:11" s="1" customFormat="1" ht="15" customHeight="1">
      <c r="B35" s="268"/>
      <c r="C35" s="269"/>
      <c r="D35" s="267" t="s">
        <v>421</v>
      </c>
      <c r="E35" s="267"/>
      <c r="F35" s="267"/>
      <c r="G35" s="267"/>
      <c r="H35" s="267"/>
      <c r="I35" s="267"/>
      <c r="J35" s="267"/>
      <c r="K35" s="265"/>
    </row>
    <row r="36" spans="2:11" s="1" customFormat="1" ht="15" customHeight="1">
      <c r="B36" s="268"/>
      <c r="C36" s="269"/>
      <c r="D36" s="267"/>
      <c r="E36" s="270" t="s">
        <v>98</v>
      </c>
      <c r="F36" s="267"/>
      <c r="G36" s="267" t="s">
        <v>422</v>
      </c>
      <c r="H36" s="267"/>
      <c r="I36" s="267"/>
      <c r="J36" s="267"/>
      <c r="K36" s="265"/>
    </row>
    <row r="37" spans="2:11" s="1" customFormat="1" ht="30.75" customHeight="1">
      <c r="B37" s="268"/>
      <c r="C37" s="269"/>
      <c r="D37" s="267"/>
      <c r="E37" s="270" t="s">
        <v>423</v>
      </c>
      <c r="F37" s="267"/>
      <c r="G37" s="267" t="s">
        <v>424</v>
      </c>
      <c r="H37" s="267"/>
      <c r="I37" s="267"/>
      <c r="J37" s="267"/>
      <c r="K37" s="265"/>
    </row>
    <row r="38" spans="2:11" s="1" customFormat="1" ht="15" customHeight="1">
      <c r="B38" s="268"/>
      <c r="C38" s="269"/>
      <c r="D38" s="267"/>
      <c r="E38" s="270" t="s">
        <v>50</v>
      </c>
      <c r="F38" s="267"/>
      <c r="G38" s="267" t="s">
        <v>425</v>
      </c>
      <c r="H38" s="267"/>
      <c r="I38" s="267"/>
      <c r="J38" s="267"/>
      <c r="K38" s="265"/>
    </row>
    <row r="39" spans="2:11" s="1" customFormat="1" ht="15" customHeight="1">
      <c r="B39" s="268"/>
      <c r="C39" s="269"/>
      <c r="D39" s="267"/>
      <c r="E39" s="270" t="s">
        <v>51</v>
      </c>
      <c r="F39" s="267"/>
      <c r="G39" s="267" t="s">
        <v>426</v>
      </c>
      <c r="H39" s="267"/>
      <c r="I39" s="267"/>
      <c r="J39" s="267"/>
      <c r="K39" s="265"/>
    </row>
    <row r="40" spans="2:11" s="1" customFormat="1" ht="15" customHeight="1">
      <c r="B40" s="268"/>
      <c r="C40" s="269"/>
      <c r="D40" s="267"/>
      <c r="E40" s="270" t="s">
        <v>99</v>
      </c>
      <c r="F40" s="267"/>
      <c r="G40" s="267" t="s">
        <v>427</v>
      </c>
      <c r="H40" s="267"/>
      <c r="I40" s="267"/>
      <c r="J40" s="267"/>
      <c r="K40" s="265"/>
    </row>
    <row r="41" spans="2:11" s="1" customFormat="1" ht="15" customHeight="1">
      <c r="B41" s="268"/>
      <c r="C41" s="269"/>
      <c r="D41" s="267"/>
      <c r="E41" s="270" t="s">
        <v>100</v>
      </c>
      <c r="F41" s="267"/>
      <c r="G41" s="267" t="s">
        <v>428</v>
      </c>
      <c r="H41" s="267"/>
      <c r="I41" s="267"/>
      <c r="J41" s="267"/>
      <c r="K41" s="265"/>
    </row>
    <row r="42" spans="2:11" s="1" customFormat="1" ht="15" customHeight="1">
      <c r="B42" s="268"/>
      <c r="C42" s="269"/>
      <c r="D42" s="267"/>
      <c r="E42" s="270" t="s">
        <v>429</v>
      </c>
      <c r="F42" s="267"/>
      <c r="G42" s="267" t="s">
        <v>430</v>
      </c>
      <c r="H42" s="267"/>
      <c r="I42" s="267"/>
      <c r="J42" s="267"/>
      <c r="K42" s="265"/>
    </row>
    <row r="43" spans="2:11" s="1" customFormat="1" ht="15" customHeight="1">
      <c r="B43" s="268"/>
      <c r="C43" s="269"/>
      <c r="D43" s="267"/>
      <c r="E43" s="270"/>
      <c r="F43" s="267"/>
      <c r="G43" s="267" t="s">
        <v>431</v>
      </c>
      <c r="H43" s="267"/>
      <c r="I43" s="267"/>
      <c r="J43" s="267"/>
      <c r="K43" s="265"/>
    </row>
    <row r="44" spans="2:11" s="1" customFormat="1" ht="15" customHeight="1">
      <c r="B44" s="268"/>
      <c r="C44" s="269"/>
      <c r="D44" s="267"/>
      <c r="E44" s="270" t="s">
        <v>432</v>
      </c>
      <c r="F44" s="267"/>
      <c r="G44" s="267" t="s">
        <v>433</v>
      </c>
      <c r="H44" s="267"/>
      <c r="I44" s="267"/>
      <c r="J44" s="267"/>
      <c r="K44" s="265"/>
    </row>
    <row r="45" spans="2:11" s="1" customFormat="1" ht="15" customHeight="1">
      <c r="B45" s="268"/>
      <c r="C45" s="269"/>
      <c r="D45" s="267"/>
      <c r="E45" s="270" t="s">
        <v>102</v>
      </c>
      <c r="F45" s="267"/>
      <c r="G45" s="267" t="s">
        <v>434</v>
      </c>
      <c r="H45" s="267"/>
      <c r="I45" s="267"/>
      <c r="J45" s="267"/>
      <c r="K45" s="265"/>
    </row>
    <row r="46" spans="2:11" s="1" customFormat="1" ht="12.75" customHeight="1">
      <c r="B46" s="268"/>
      <c r="C46" s="269"/>
      <c r="D46" s="267"/>
      <c r="E46" s="267"/>
      <c r="F46" s="267"/>
      <c r="G46" s="267"/>
      <c r="H46" s="267"/>
      <c r="I46" s="267"/>
      <c r="J46" s="267"/>
      <c r="K46" s="265"/>
    </row>
    <row r="47" spans="2:11" s="1" customFormat="1" ht="15" customHeight="1">
      <c r="B47" s="268"/>
      <c r="C47" s="269"/>
      <c r="D47" s="267" t="s">
        <v>435</v>
      </c>
      <c r="E47" s="267"/>
      <c r="F47" s="267"/>
      <c r="G47" s="267"/>
      <c r="H47" s="267"/>
      <c r="I47" s="267"/>
      <c r="J47" s="267"/>
      <c r="K47" s="265"/>
    </row>
    <row r="48" spans="2:11" s="1" customFormat="1" ht="15" customHeight="1">
      <c r="B48" s="268"/>
      <c r="C48" s="269"/>
      <c r="D48" s="269"/>
      <c r="E48" s="267" t="s">
        <v>436</v>
      </c>
      <c r="F48" s="267"/>
      <c r="G48" s="267"/>
      <c r="H48" s="267"/>
      <c r="I48" s="267"/>
      <c r="J48" s="267"/>
      <c r="K48" s="265"/>
    </row>
    <row r="49" spans="2:11" s="1" customFormat="1" ht="15" customHeight="1">
      <c r="B49" s="268"/>
      <c r="C49" s="269"/>
      <c r="D49" s="269"/>
      <c r="E49" s="267" t="s">
        <v>437</v>
      </c>
      <c r="F49" s="267"/>
      <c r="G49" s="267"/>
      <c r="H49" s="267"/>
      <c r="I49" s="267"/>
      <c r="J49" s="267"/>
      <c r="K49" s="265"/>
    </row>
    <row r="50" spans="2:11" s="1" customFormat="1" ht="15" customHeight="1">
      <c r="B50" s="268"/>
      <c r="C50" s="269"/>
      <c r="D50" s="269"/>
      <c r="E50" s="267" t="s">
        <v>438</v>
      </c>
      <c r="F50" s="267"/>
      <c r="G50" s="267"/>
      <c r="H50" s="267"/>
      <c r="I50" s="267"/>
      <c r="J50" s="267"/>
      <c r="K50" s="265"/>
    </row>
    <row r="51" spans="2:11" s="1" customFormat="1" ht="15" customHeight="1">
      <c r="B51" s="268"/>
      <c r="C51" s="269"/>
      <c r="D51" s="267" t="s">
        <v>439</v>
      </c>
      <c r="E51" s="267"/>
      <c r="F51" s="267"/>
      <c r="G51" s="267"/>
      <c r="H51" s="267"/>
      <c r="I51" s="267"/>
      <c r="J51" s="267"/>
      <c r="K51" s="265"/>
    </row>
    <row r="52" spans="2:11" s="1" customFormat="1" ht="25.5" customHeight="1">
      <c r="B52" s="263"/>
      <c r="C52" s="264" t="s">
        <v>440</v>
      </c>
      <c r="D52" s="264"/>
      <c r="E52" s="264"/>
      <c r="F52" s="264"/>
      <c r="G52" s="264"/>
      <c r="H52" s="264"/>
      <c r="I52" s="264"/>
      <c r="J52" s="264"/>
      <c r="K52" s="265"/>
    </row>
    <row r="53" spans="2:11" s="1" customFormat="1" ht="5.25" customHeight="1">
      <c r="B53" s="263"/>
      <c r="C53" s="266"/>
      <c r="D53" s="266"/>
      <c r="E53" s="266"/>
      <c r="F53" s="266"/>
      <c r="G53" s="266"/>
      <c r="H53" s="266"/>
      <c r="I53" s="266"/>
      <c r="J53" s="266"/>
      <c r="K53" s="265"/>
    </row>
    <row r="54" spans="2:11" s="1" customFormat="1" ht="15" customHeight="1">
      <c r="B54" s="263"/>
      <c r="C54" s="267" t="s">
        <v>441</v>
      </c>
      <c r="D54" s="267"/>
      <c r="E54" s="267"/>
      <c r="F54" s="267"/>
      <c r="G54" s="267"/>
      <c r="H54" s="267"/>
      <c r="I54" s="267"/>
      <c r="J54" s="267"/>
      <c r="K54" s="265"/>
    </row>
    <row r="55" spans="2:11" s="1" customFormat="1" ht="15" customHeight="1">
      <c r="B55" s="263"/>
      <c r="C55" s="267" t="s">
        <v>442</v>
      </c>
      <c r="D55" s="267"/>
      <c r="E55" s="267"/>
      <c r="F55" s="267"/>
      <c r="G55" s="267"/>
      <c r="H55" s="267"/>
      <c r="I55" s="267"/>
      <c r="J55" s="267"/>
      <c r="K55" s="265"/>
    </row>
    <row r="56" spans="2:11" s="1" customFormat="1" ht="12.75" customHeight="1">
      <c r="B56" s="263"/>
      <c r="C56" s="267"/>
      <c r="D56" s="267"/>
      <c r="E56" s="267"/>
      <c r="F56" s="267"/>
      <c r="G56" s="267"/>
      <c r="H56" s="267"/>
      <c r="I56" s="267"/>
      <c r="J56" s="267"/>
      <c r="K56" s="265"/>
    </row>
    <row r="57" spans="2:11" s="1" customFormat="1" ht="15" customHeight="1">
      <c r="B57" s="263"/>
      <c r="C57" s="267" t="s">
        <v>443</v>
      </c>
      <c r="D57" s="267"/>
      <c r="E57" s="267"/>
      <c r="F57" s="267"/>
      <c r="G57" s="267"/>
      <c r="H57" s="267"/>
      <c r="I57" s="267"/>
      <c r="J57" s="267"/>
      <c r="K57" s="265"/>
    </row>
    <row r="58" spans="2:11" s="1" customFormat="1" ht="15" customHeight="1">
      <c r="B58" s="263"/>
      <c r="C58" s="269"/>
      <c r="D58" s="267" t="s">
        <v>444</v>
      </c>
      <c r="E58" s="267"/>
      <c r="F58" s="267"/>
      <c r="G58" s="267"/>
      <c r="H58" s="267"/>
      <c r="I58" s="267"/>
      <c r="J58" s="267"/>
      <c r="K58" s="265"/>
    </row>
    <row r="59" spans="2:11" s="1" customFormat="1" ht="15" customHeight="1">
      <c r="B59" s="263"/>
      <c r="C59" s="269"/>
      <c r="D59" s="267" t="s">
        <v>445</v>
      </c>
      <c r="E59" s="267"/>
      <c r="F59" s="267"/>
      <c r="G59" s="267"/>
      <c r="H59" s="267"/>
      <c r="I59" s="267"/>
      <c r="J59" s="267"/>
      <c r="K59" s="265"/>
    </row>
    <row r="60" spans="2:11" s="1" customFormat="1" ht="15" customHeight="1">
      <c r="B60" s="263"/>
      <c r="C60" s="269"/>
      <c r="D60" s="267" t="s">
        <v>446</v>
      </c>
      <c r="E60" s="267"/>
      <c r="F60" s="267"/>
      <c r="G60" s="267"/>
      <c r="H60" s="267"/>
      <c r="I60" s="267"/>
      <c r="J60" s="267"/>
      <c r="K60" s="265"/>
    </row>
    <row r="61" spans="2:11" s="1" customFormat="1" ht="15" customHeight="1">
      <c r="B61" s="263"/>
      <c r="C61" s="269"/>
      <c r="D61" s="267" t="s">
        <v>447</v>
      </c>
      <c r="E61" s="267"/>
      <c r="F61" s="267"/>
      <c r="G61" s="267"/>
      <c r="H61" s="267"/>
      <c r="I61" s="267"/>
      <c r="J61" s="267"/>
      <c r="K61" s="265"/>
    </row>
    <row r="62" spans="2:11" s="1" customFormat="1" ht="15" customHeight="1">
      <c r="B62" s="263"/>
      <c r="C62" s="269"/>
      <c r="D62" s="272" t="s">
        <v>448</v>
      </c>
      <c r="E62" s="272"/>
      <c r="F62" s="272"/>
      <c r="G62" s="272"/>
      <c r="H62" s="272"/>
      <c r="I62" s="272"/>
      <c r="J62" s="272"/>
      <c r="K62" s="265"/>
    </row>
    <row r="63" spans="2:11" s="1" customFormat="1" ht="15" customHeight="1">
      <c r="B63" s="263"/>
      <c r="C63" s="269"/>
      <c r="D63" s="267" t="s">
        <v>449</v>
      </c>
      <c r="E63" s="267"/>
      <c r="F63" s="267"/>
      <c r="G63" s="267"/>
      <c r="H63" s="267"/>
      <c r="I63" s="267"/>
      <c r="J63" s="267"/>
      <c r="K63" s="265"/>
    </row>
    <row r="64" spans="2:11" s="1" customFormat="1" ht="12.75" customHeight="1">
      <c r="B64" s="263"/>
      <c r="C64" s="269"/>
      <c r="D64" s="269"/>
      <c r="E64" s="273"/>
      <c r="F64" s="269"/>
      <c r="G64" s="269"/>
      <c r="H64" s="269"/>
      <c r="I64" s="269"/>
      <c r="J64" s="269"/>
      <c r="K64" s="265"/>
    </row>
    <row r="65" spans="2:11" s="1" customFormat="1" ht="15" customHeight="1">
      <c r="B65" s="263"/>
      <c r="C65" s="269"/>
      <c r="D65" s="267" t="s">
        <v>450</v>
      </c>
      <c r="E65" s="267"/>
      <c r="F65" s="267"/>
      <c r="G65" s="267"/>
      <c r="H65" s="267"/>
      <c r="I65" s="267"/>
      <c r="J65" s="267"/>
      <c r="K65" s="265"/>
    </row>
    <row r="66" spans="2:11" s="1" customFormat="1" ht="15" customHeight="1">
      <c r="B66" s="263"/>
      <c r="C66" s="269"/>
      <c r="D66" s="272" t="s">
        <v>451</v>
      </c>
      <c r="E66" s="272"/>
      <c r="F66" s="272"/>
      <c r="G66" s="272"/>
      <c r="H66" s="272"/>
      <c r="I66" s="272"/>
      <c r="J66" s="272"/>
      <c r="K66" s="265"/>
    </row>
    <row r="67" spans="2:11" s="1" customFormat="1" ht="15" customHeight="1">
      <c r="B67" s="263"/>
      <c r="C67" s="269"/>
      <c r="D67" s="267" t="s">
        <v>452</v>
      </c>
      <c r="E67" s="267"/>
      <c r="F67" s="267"/>
      <c r="G67" s="267"/>
      <c r="H67" s="267"/>
      <c r="I67" s="267"/>
      <c r="J67" s="267"/>
      <c r="K67" s="265"/>
    </row>
    <row r="68" spans="2:11" s="1" customFormat="1" ht="15" customHeight="1">
      <c r="B68" s="263"/>
      <c r="C68" s="269"/>
      <c r="D68" s="267" t="s">
        <v>453</v>
      </c>
      <c r="E68" s="267"/>
      <c r="F68" s="267"/>
      <c r="G68" s="267"/>
      <c r="H68" s="267"/>
      <c r="I68" s="267"/>
      <c r="J68" s="267"/>
      <c r="K68" s="265"/>
    </row>
    <row r="69" spans="2:11" s="1" customFormat="1" ht="15" customHeight="1">
      <c r="B69" s="263"/>
      <c r="C69" s="269"/>
      <c r="D69" s="267" t="s">
        <v>454</v>
      </c>
      <c r="E69" s="267"/>
      <c r="F69" s="267"/>
      <c r="G69" s="267"/>
      <c r="H69" s="267"/>
      <c r="I69" s="267"/>
      <c r="J69" s="267"/>
      <c r="K69" s="265"/>
    </row>
    <row r="70" spans="2:11" s="1" customFormat="1" ht="15" customHeight="1">
      <c r="B70" s="263"/>
      <c r="C70" s="269"/>
      <c r="D70" s="267" t="s">
        <v>455</v>
      </c>
      <c r="E70" s="267"/>
      <c r="F70" s="267"/>
      <c r="G70" s="267"/>
      <c r="H70" s="267"/>
      <c r="I70" s="267"/>
      <c r="J70" s="267"/>
      <c r="K70" s="265"/>
    </row>
    <row r="71" spans="2:11" s="1" customFormat="1" ht="12.75" customHeight="1">
      <c r="B71" s="274"/>
      <c r="C71" s="275"/>
      <c r="D71" s="275"/>
      <c r="E71" s="275"/>
      <c r="F71" s="275"/>
      <c r="G71" s="275"/>
      <c r="H71" s="275"/>
      <c r="I71" s="275"/>
      <c r="J71" s="275"/>
      <c r="K71" s="276"/>
    </row>
    <row r="72" spans="2:11" s="1" customFormat="1" ht="18.75" customHeight="1">
      <c r="B72" s="277"/>
      <c r="C72" s="277"/>
      <c r="D72" s="277"/>
      <c r="E72" s="277"/>
      <c r="F72" s="277"/>
      <c r="G72" s="277"/>
      <c r="H72" s="277"/>
      <c r="I72" s="277"/>
      <c r="J72" s="277"/>
      <c r="K72" s="278"/>
    </row>
    <row r="73" spans="2:11" s="1" customFormat="1" ht="18.75" customHeight="1">
      <c r="B73" s="278"/>
      <c r="C73" s="278"/>
      <c r="D73" s="278"/>
      <c r="E73" s="278"/>
      <c r="F73" s="278"/>
      <c r="G73" s="278"/>
      <c r="H73" s="278"/>
      <c r="I73" s="278"/>
      <c r="J73" s="278"/>
      <c r="K73" s="278"/>
    </row>
    <row r="74" spans="2:11" s="1" customFormat="1" ht="7.5" customHeight="1">
      <c r="B74" s="279"/>
      <c r="C74" s="280"/>
      <c r="D74" s="280"/>
      <c r="E74" s="280"/>
      <c r="F74" s="280"/>
      <c r="G74" s="280"/>
      <c r="H74" s="280"/>
      <c r="I74" s="280"/>
      <c r="J74" s="280"/>
      <c r="K74" s="281"/>
    </row>
    <row r="75" spans="2:11" s="1" customFormat="1" ht="45" customHeight="1">
      <c r="B75" s="282"/>
      <c r="C75" s="283" t="s">
        <v>456</v>
      </c>
      <c r="D75" s="283"/>
      <c r="E75" s="283"/>
      <c r="F75" s="283"/>
      <c r="G75" s="283"/>
      <c r="H75" s="283"/>
      <c r="I75" s="283"/>
      <c r="J75" s="283"/>
      <c r="K75" s="284"/>
    </row>
    <row r="76" spans="2:11" s="1" customFormat="1" ht="17.25" customHeight="1">
      <c r="B76" s="282"/>
      <c r="C76" s="285" t="s">
        <v>457</v>
      </c>
      <c r="D76" s="285"/>
      <c r="E76" s="285"/>
      <c r="F76" s="285" t="s">
        <v>458</v>
      </c>
      <c r="G76" s="286"/>
      <c r="H76" s="285" t="s">
        <v>51</v>
      </c>
      <c r="I76" s="285" t="s">
        <v>54</v>
      </c>
      <c r="J76" s="285" t="s">
        <v>459</v>
      </c>
      <c r="K76" s="284"/>
    </row>
    <row r="77" spans="2:11" s="1" customFormat="1" ht="17.25" customHeight="1">
      <c r="B77" s="282"/>
      <c r="C77" s="287" t="s">
        <v>460</v>
      </c>
      <c r="D77" s="287"/>
      <c r="E77" s="287"/>
      <c r="F77" s="288" t="s">
        <v>461</v>
      </c>
      <c r="G77" s="289"/>
      <c r="H77" s="287"/>
      <c r="I77" s="287"/>
      <c r="J77" s="287" t="s">
        <v>462</v>
      </c>
      <c r="K77" s="284"/>
    </row>
    <row r="78" spans="2:11" s="1" customFormat="1" ht="5.25" customHeight="1">
      <c r="B78" s="282"/>
      <c r="C78" s="290"/>
      <c r="D78" s="290"/>
      <c r="E78" s="290"/>
      <c r="F78" s="290"/>
      <c r="G78" s="291"/>
      <c r="H78" s="290"/>
      <c r="I78" s="290"/>
      <c r="J78" s="290"/>
      <c r="K78" s="284"/>
    </row>
    <row r="79" spans="2:11" s="1" customFormat="1" ht="15" customHeight="1">
      <c r="B79" s="282"/>
      <c r="C79" s="270" t="s">
        <v>50</v>
      </c>
      <c r="D79" s="290"/>
      <c r="E79" s="290"/>
      <c r="F79" s="292" t="s">
        <v>463</v>
      </c>
      <c r="G79" s="291"/>
      <c r="H79" s="270" t="s">
        <v>464</v>
      </c>
      <c r="I79" s="270" t="s">
        <v>465</v>
      </c>
      <c r="J79" s="270">
        <v>20</v>
      </c>
      <c r="K79" s="284"/>
    </row>
    <row r="80" spans="2:11" s="1" customFormat="1" ht="15" customHeight="1">
      <c r="B80" s="282"/>
      <c r="C80" s="270" t="s">
        <v>466</v>
      </c>
      <c r="D80" s="270"/>
      <c r="E80" s="270"/>
      <c r="F80" s="292" t="s">
        <v>463</v>
      </c>
      <c r="G80" s="291"/>
      <c r="H80" s="270" t="s">
        <v>467</v>
      </c>
      <c r="I80" s="270" t="s">
        <v>465</v>
      </c>
      <c r="J80" s="270">
        <v>120</v>
      </c>
      <c r="K80" s="284"/>
    </row>
    <row r="81" spans="2:11" s="1" customFormat="1" ht="15" customHeight="1">
      <c r="B81" s="293"/>
      <c r="C81" s="270" t="s">
        <v>468</v>
      </c>
      <c r="D81" s="270"/>
      <c r="E81" s="270"/>
      <c r="F81" s="292" t="s">
        <v>469</v>
      </c>
      <c r="G81" s="291"/>
      <c r="H81" s="270" t="s">
        <v>470</v>
      </c>
      <c r="I81" s="270" t="s">
        <v>465</v>
      </c>
      <c r="J81" s="270">
        <v>50</v>
      </c>
      <c r="K81" s="284"/>
    </row>
    <row r="82" spans="2:11" s="1" customFormat="1" ht="15" customHeight="1">
      <c r="B82" s="293"/>
      <c r="C82" s="270" t="s">
        <v>471</v>
      </c>
      <c r="D82" s="270"/>
      <c r="E82" s="270"/>
      <c r="F82" s="292" t="s">
        <v>463</v>
      </c>
      <c r="G82" s="291"/>
      <c r="H82" s="270" t="s">
        <v>472</v>
      </c>
      <c r="I82" s="270" t="s">
        <v>473</v>
      </c>
      <c r="J82" s="270"/>
      <c r="K82" s="284"/>
    </row>
    <row r="83" spans="2:11" s="1" customFormat="1" ht="15" customHeight="1">
      <c r="B83" s="293"/>
      <c r="C83" s="294" t="s">
        <v>474</v>
      </c>
      <c r="D83" s="294"/>
      <c r="E83" s="294"/>
      <c r="F83" s="295" t="s">
        <v>469</v>
      </c>
      <c r="G83" s="294"/>
      <c r="H83" s="294" t="s">
        <v>475</v>
      </c>
      <c r="I83" s="294" t="s">
        <v>465</v>
      </c>
      <c r="J83" s="294">
        <v>15</v>
      </c>
      <c r="K83" s="284"/>
    </row>
    <row r="84" spans="2:11" s="1" customFormat="1" ht="15" customHeight="1">
      <c r="B84" s="293"/>
      <c r="C84" s="294" t="s">
        <v>476</v>
      </c>
      <c r="D84" s="294"/>
      <c r="E84" s="294"/>
      <c r="F84" s="295" t="s">
        <v>469</v>
      </c>
      <c r="G84" s="294"/>
      <c r="H84" s="294" t="s">
        <v>477</v>
      </c>
      <c r="I84" s="294" t="s">
        <v>465</v>
      </c>
      <c r="J84" s="294">
        <v>15</v>
      </c>
      <c r="K84" s="284"/>
    </row>
    <row r="85" spans="2:11" s="1" customFormat="1" ht="15" customHeight="1">
      <c r="B85" s="293"/>
      <c r="C85" s="294" t="s">
        <v>478</v>
      </c>
      <c r="D85" s="294"/>
      <c r="E85" s="294"/>
      <c r="F85" s="295" t="s">
        <v>469</v>
      </c>
      <c r="G85" s="294"/>
      <c r="H85" s="294" t="s">
        <v>479</v>
      </c>
      <c r="I85" s="294" t="s">
        <v>465</v>
      </c>
      <c r="J85" s="294">
        <v>20</v>
      </c>
      <c r="K85" s="284"/>
    </row>
    <row r="86" spans="2:11" s="1" customFormat="1" ht="15" customHeight="1">
      <c r="B86" s="293"/>
      <c r="C86" s="294" t="s">
        <v>480</v>
      </c>
      <c r="D86" s="294"/>
      <c r="E86" s="294"/>
      <c r="F86" s="295" t="s">
        <v>469</v>
      </c>
      <c r="G86" s="294"/>
      <c r="H86" s="294" t="s">
        <v>481</v>
      </c>
      <c r="I86" s="294" t="s">
        <v>465</v>
      </c>
      <c r="J86" s="294">
        <v>20</v>
      </c>
      <c r="K86" s="284"/>
    </row>
    <row r="87" spans="2:11" s="1" customFormat="1" ht="15" customHeight="1">
      <c r="B87" s="293"/>
      <c r="C87" s="270" t="s">
        <v>482</v>
      </c>
      <c r="D87" s="270"/>
      <c r="E87" s="270"/>
      <c r="F87" s="292" t="s">
        <v>469</v>
      </c>
      <c r="G87" s="291"/>
      <c r="H87" s="270" t="s">
        <v>483</v>
      </c>
      <c r="I87" s="270" t="s">
        <v>465</v>
      </c>
      <c r="J87" s="270">
        <v>50</v>
      </c>
      <c r="K87" s="284"/>
    </row>
    <row r="88" spans="2:11" s="1" customFormat="1" ht="15" customHeight="1">
      <c r="B88" s="293"/>
      <c r="C88" s="270" t="s">
        <v>484</v>
      </c>
      <c r="D88" s="270"/>
      <c r="E88" s="270"/>
      <c r="F88" s="292" t="s">
        <v>469</v>
      </c>
      <c r="G88" s="291"/>
      <c r="H88" s="270" t="s">
        <v>485</v>
      </c>
      <c r="I88" s="270" t="s">
        <v>465</v>
      </c>
      <c r="J88" s="270">
        <v>20</v>
      </c>
      <c r="K88" s="284"/>
    </row>
    <row r="89" spans="2:11" s="1" customFormat="1" ht="15" customHeight="1">
      <c r="B89" s="293"/>
      <c r="C89" s="270" t="s">
        <v>486</v>
      </c>
      <c r="D89" s="270"/>
      <c r="E89" s="270"/>
      <c r="F89" s="292" t="s">
        <v>469</v>
      </c>
      <c r="G89" s="291"/>
      <c r="H89" s="270" t="s">
        <v>487</v>
      </c>
      <c r="I89" s="270" t="s">
        <v>465</v>
      </c>
      <c r="J89" s="270">
        <v>20</v>
      </c>
      <c r="K89" s="284"/>
    </row>
    <row r="90" spans="2:11" s="1" customFormat="1" ht="15" customHeight="1">
      <c r="B90" s="293"/>
      <c r="C90" s="270" t="s">
        <v>488</v>
      </c>
      <c r="D90" s="270"/>
      <c r="E90" s="270"/>
      <c r="F90" s="292" t="s">
        <v>469</v>
      </c>
      <c r="G90" s="291"/>
      <c r="H90" s="270" t="s">
        <v>489</v>
      </c>
      <c r="I90" s="270" t="s">
        <v>465</v>
      </c>
      <c r="J90" s="270">
        <v>50</v>
      </c>
      <c r="K90" s="284"/>
    </row>
    <row r="91" spans="2:11" s="1" customFormat="1" ht="15" customHeight="1">
      <c r="B91" s="293"/>
      <c r="C91" s="270" t="s">
        <v>490</v>
      </c>
      <c r="D91" s="270"/>
      <c r="E91" s="270"/>
      <c r="F91" s="292" t="s">
        <v>469</v>
      </c>
      <c r="G91" s="291"/>
      <c r="H91" s="270" t="s">
        <v>490</v>
      </c>
      <c r="I91" s="270" t="s">
        <v>465</v>
      </c>
      <c r="J91" s="270">
        <v>50</v>
      </c>
      <c r="K91" s="284"/>
    </row>
    <row r="92" spans="2:11" s="1" customFormat="1" ht="15" customHeight="1">
      <c r="B92" s="293"/>
      <c r="C92" s="270" t="s">
        <v>491</v>
      </c>
      <c r="D92" s="270"/>
      <c r="E92" s="270"/>
      <c r="F92" s="292" t="s">
        <v>469</v>
      </c>
      <c r="G92" s="291"/>
      <c r="H92" s="270" t="s">
        <v>492</v>
      </c>
      <c r="I92" s="270" t="s">
        <v>465</v>
      </c>
      <c r="J92" s="270">
        <v>255</v>
      </c>
      <c r="K92" s="284"/>
    </row>
    <row r="93" spans="2:11" s="1" customFormat="1" ht="15" customHeight="1">
      <c r="B93" s="293"/>
      <c r="C93" s="270" t="s">
        <v>493</v>
      </c>
      <c r="D93" s="270"/>
      <c r="E93" s="270"/>
      <c r="F93" s="292" t="s">
        <v>463</v>
      </c>
      <c r="G93" s="291"/>
      <c r="H93" s="270" t="s">
        <v>494</v>
      </c>
      <c r="I93" s="270" t="s">
        <v>495</v>
      </c>
      <c r="J93" s="270"/>
      <c r="K93" s="284"/>
    </row>
    <row r="94" spans="2:11" s="1" customFormat="1" ht="15" customHeight="1">
      <c r="B94" s="293"/>
      <c r="C94" s="270" t="s">
        <v>496</v>
      </c>
      <c r="D94" s="270"/>
      <c r="E94" s="270"/>
      <c r="F94" s="292" t="s">
        <v>463</v>
      </c>
      <c r="G94" s="291"/>
      <c r="H94" s="270" t="s">
        <v>497</v>
      </c>
      <c r="I94" s="270" t="s">
        <v>498</v>
      </c>
      <c r="J94" s="270"/>
      <c r="K94" s="284"/>
    </row>
    <row r="95" spans="2:11" s="1" customFormat="1" ht="15" customHeight="1">
      <c r="B95" s="293"/>
      <c r="C95" s="270" t="s">
        <v>499</v>
      </c>
      <c r="D95" s="270"/>
      <c r="E95" s="270"/>
      <c r="F95" s="292" t="s">
        <v>463</v>
      </c>
      <c r="G95" s="291"/>
      <c r="H95" s="270" t="s">
        <v>499</v>
      </c>
      <c r="I95" s="270" t="s">
        <v>498</v>
      </c>
      <c r="J95" s="270"/>
      <c r="K95" s="284"/>
    </row>
    <row r="96" spans="2:11" s="1" customFormat="1" ht="15" customHeight="1">
      <c r="B96" s="293"/>
      <c r="C96" s="270" t="s">
        <v>35</v>
      </c>
      <c r="D96" s="270"/>
      <c r="E96" s="270"/>
      <c r="F96" s="292" t="s">
        <v>463</v>
      </c>
      <c r="G96" s="291"/>
      <c r="H96" s="270" t="s">
        <v>500</v>
      </c>
      <c r="I96" s="270" t="s">
        <v>498</v>
      </c>
      <c r="J96" s="270"/>
      <c r="K96" s="284"/>
    </row>
    <row r="97" spans="2:11" s="1" customFormat="1" ht="15" customHeight="1">
      <c r="B97" s="293"/>
      <c r="C97" s="270" t="s">
        <v>45</v>
      </c>
      <c r="D97" s="270"/>
      <c r="E97" s="270"/>
      <c r="F97" s="292" t="s">
        <v>463</v>
      </c>
      <c r="G97" s="291"/>
      <c r="H97" s="270" t="s">
        <v>501</v>
      </c>
      <c r="I97" s="270" t="s">
        <v>498</v>
      </c>
      <c r="J97" s="270"/>
      <c r="K97" s="284"/>
    </row>
    <row r="98" spans="2:11" s="1" customFormat="1" ht="15" customHeight="1">
      <c r="B98" s="296"/>
      <c r="C98" s="297"/>
      <c r="D98" s="297"/>
      <c r="E98" s="297"/>
      <c r="F98" s="297"/>
      <c r="G98" s="297"/>
      <c r="H98" s="297"/>
      <c r="I98" s="297"/>
      <c r="J98" s="297"/>
      <c r="K98" s="298"/>
    </row>
    <row r="99" spans="2:11" s="1" customFormat="1" ht="18.75" customHeight="1">
      <c r="B99" s="299"/>
      <c r="C99" s="300"/>
      <c r="D99" s="300"/>
      <c r="E99" s="300"/>
      <c r="F99" s="300"/>
      <c r="G99" s="300"/>
      <c r="H99" s="300"/>
      <c r="I99" s="300"/>
      <c r="J99" s="300"/>
      <c r="K99" s="299"/>
    </row>
    <row r="100" spans="2:11" s="1" customFormat="1" ht="18.75" customHeight="1">
      <c r="B100" s="278"/>
      <c r="C100" s="278"/>
      <c r="D100" s="278"/>
      <c r="E100" s="278"/>
      <c r="F100" s="278"/>
      <c r="G100" s="278"/>
      <c r="H100" s="278"/>
      <c r="I100" s="278"/>
      <c r="J100" s="278"/>
      <c r="K100" s="278"/>
    </row>
    <row r="101" spans="2:11" s="1" customFormat="1" ht="7.5" customHeight="1">
      <c r="B101" s="279"/>
      <c r="C101" s="280"/>
      <c r="D101" s="280"/>
      <c r="E101" s="280"/>
      <c r="F101" s="280"/>
      <c r="G101" s="280"/>
      <c r="H101" s="280"/>
      <c r="I101" s="280"/>
      <c r="J101" s="280"/>
      <c r="K101" s="281"/>
    </row>
    <row r="102" spans="2:11" s="1" customFormat="1" ht="45" customHeight="1">
      <c r="B102" s="282"/>
      <c r="C102" s="283" t="s">
        <v>502</v>
      </c>
      <c r="D102" s="283"/>
      <c r="E102" s="283"/>
      <c r="F102" s="283"/>
      <c r="G102" s="283"/>
      <c r="H102" s="283"/>
      <c r="I102" s="283"/>
      <c r="J102" s="283"/>
      <c r="K102" s="284"/>
    </row>
    <row r="103" spans="2:11" s="1" customFormat="1" ht="17.25" customHeight="1">
      <c r="B103" s="282"/>
      <c r="C103" s="285" t="s">
        <v>457</v>
      </c>
      <c r="D103" s="285"/>
      <c r="E103" s="285"/>
      <c r="F103" s="285" t="s">
        <v>458</v>
      </c>
      <c r="G103" s="286"/>
      <c r="H103" s="285" t="s">
        <v>51</v>
      </c>
      <c r="I103" s="285" t="s">
        <v>54</v>
      </c>
      <c r="J103" s="285" t="s">
        <v>459</v>
      </c>
      <c r="K103" s="284"/>
    </row>
    <row r="104" spans="2:11" s="1" customFormat="1" ht="17.25" customHeight="1">
      <c r="B104" s="282"/>
      <c r="C104" s="287" t="s">
        <v>460</v>
      </c>
      <c r="D104" s="287"/>
      <c r="E104" s="287"/>
      <c r="F104" s="288" t="s">
        <v>461</v>
      </c>
      <c r="G104" s="289"/>
      <c r="H104" s="287"/>
      <c r="I104" s="287"/>
      <c r="J104" s="287" t="s">
        <v>462</v>
      </c>
      <c r="K104" s="284"/>
    </row>
    <row r="105" spans="2:11" s="1" customFormat="1" ht="5.25" customHeight="1">
      <c r="B105" s="282"/>
      <c r="C105" s="285"/>
      <c r="D105" s="285"/>
      <c r="E105" s="285"/>
      <c r="F105" s="285"/>
      <c r="G105" s="301"/>
      <c r="H105" s="285"/>
      <c r="I105" s="285"/>
      <c r="J105" s="285"/>
      <c r="K105" s="284"/>
    </row>
    <row r="106" spans="2:11" s="1" customFormat="1" ht="15" customHeight="1">
      <c r="B106" s="282"/>
      <c r="C106" s="270" t="s">
        <v>50</v>
      </c>
      <c r="D106" s="290"/>
      <c r="E106" s="290"/>
      <c r="F106" s="292" t="s">
        <v>463</v>
      </c>
      <c r="G106" s="301"/>
      <c r="H106" s="270" t="s">
        <v>503</v>
      </c>
      <c r="I106" s="270" t="s">
        <v>465</v>
      </c>
      <c r="J106" s="270">
        <v>20</v>
      </c>
      <c r="K106" s="284"/>
    </row>
    <row r="107" spans="2:11" s="1" customFormat="1" ht="15" customHeight="1">
      <c r="B107" s="282"/>
      <c r="C107" s="270" t="s">
        <v>466</v>
      </c>
      <c r="D107" s="270"/>
      <c r="E107" s="270"/>
      <c r="F107" s="292" t="s">
        <v>463</v>
      </c>
      <c r="G107" s="270"/>
      <c r="H107" s="270" t="s">
        <v>503</v>
      </c>
      <c r="I107" s="270" t="s">
        <v>465</v>
      </c>
      <c r="J107" s="270">
        <v>120</v>
      </c>
      <c r="K107" s="284"/>
    </row>
    <row r="108" spans="2:11" s="1" customFormat="1" ht="15" customHeight="1">
      <c r="B108" s="293"/>
      <c r="C108" s="270" t="s">
        <v>468</v>
      </c>
      <c r="D108" s="270"/>
      <c r="E108" s="270"/>
      <c r="F108" s="292" t="s">
        <v>469</v>
      </c>
      <c r="G108" s="270"/>
      <c r="H108" s="270" t="s">
        <v>503</v>
      </c>
      <c r="I108" s="270" t="s">
        <v>465</v>
      </c>
      <c r="J108" s="270">
        <v>50</v>
      </c>
      <c r="K108" s="284"/>
    </row>
    <row r="109" spans="2:11" s="1" customFormat="1" ht="15" customHeight="1">
      <c r="B109" s="293"/>
      <c r="C109" s="270" t="s">
        <v>471</v>
      </c>
      <c r="D109" s="270"/>
      <c r="E109" s="270"/>
      <c r="F109" s="292" t="s">
        <v>463</v>
      </c>
      <c r="G109" s="270"/>
      <c r="H109" s="270" t="s">
        <v>503</v>
      </c>
      <c r="I109" s="270" t="s">
        <v>473</v>
      </c>
      <c r="J109" s="270"/>
      <c r="K109" s="284"/>
    </row>
    <row r="110" spans="2:11" s="1" customFormat="1" ht="15" customHeight="1">
      <c r="B110" s="293"/>
      <c r="C110" s="270" t="s">
        <v>482</v>
      </c>
      <c r="D110" s="270"/>
      <c r="E110" s="270"/>
      <c r="F110" s="292" t="s">
        <v>469</v>
      </c>
      <c r="G110" s="270"/>
      <c r="H110" s="270" t="s">
        <v>503</v>
      </c>
      <c r="I110" s="270" t="s">
        <v>465</v>
      </c>
      <c r="J110" s="270">
        <v>50</v>
      </c>
      <c r="K110" s="284"/>
    </row>
    <row r="111" spans="2:11" s="1" customFormat="1" ht="15" customHeight="1">
      <c r="B111" s="293"/>
      <c r="C111" s="270" t="s">
        <v>490</v>
      </c>
      <c r="D111" s="270"/>
      <c r="E111" s="270"/>
      <c r="F111" s="292" t="s">
        <v>469</v>
      </c>
      <c r="G111" s="270"/>
      <c r="H111" s="270" t="s">
        <v>503</v>
      </c>
      <c r="I111" s="270" t="s">
        <v>465</v>
      </c>
      <c r="J111" s="270">
        <v>50</v>
      </c>
      <c r="K111" s="284"/>
    </row>
    <row r="112" spans="2:11" s="1" customFormat="1" ht="15" customHeight="1">
      <c r="B112" s="293"/>
      <c r="C112" s="270" t="s">
        <v>488</v>
      </c>
      <c r="D112" s="270"/>
      <c r="E112" s="270"/>
      <c r="F112" s="292" t="s">
        <v>469</v>
      </c>
      <c r="G112" s="270"/>
      <c r="H112" s="270" t="s">
        <v>503</v>
      </c>
      <c r="I112" s="270" t="s">
        <v>465</v>
      </c>
      <c r="J112" s="270">
        <v>50</v>
      </c>
      <c r="K112" s="284"/>
    </row>
    <row r="113" spans="2:11" s="1" customFormat="1" ht="15" customHeight="1">
      <c r="B113" s="293"/>
      <c r="C113" s="270" t="s">
        <v>50</v>
      </c>
      <c r="D113" s="270"/>
      <c r="E113" s="270"/>
      <c r="F113" s="292" t="s">
        <v>463</v>
      </c>
      <c r="G113" s="270"/>
      <c r="H113" s="270" t="s">
        <v>504</v>
      </c>
      <c r="I113" s="270" t="s">
        <v>465</v>
      </c>
      <c r="J113" s="270">
        <v>20</v>
      </c>
      <c r="K113" s="284"/>
    </row>
    <row r="114" spans="2:11" s="1" customFormat="1" ht="15" customHeight="1">
      <c r="B114" s="293"/>
      <c r="C114" s="270" t="s">
        <v>505</v>
      </c>
      <c r="D114" s="270"/>
      <c r="E114" s="270"/>
      <c r="F114" s="292" t="s">
        <v>463</v>
      </c>
      <c r="G114" s="270"/>
      <c r="H114" s="270" t="s">
        <v>506</v>
      </c>
      <c r="I114" s="270" t="s">
        <v>465</v>
      </c>
      <c r="J114" s="270">
        <v>120</v>
      </c>
      <c r="K114" s="284"/>
    </row>
    <row r="115" spans="2:11" s="1" customFormat="1" ht="15" customHeight="1">
      <c r="B115" s="293"/>
      <c r="C115" s="270" t="s">
        <v>35</v>
      </c>
      <c r="D115" s="270"/>
      <c r="E115" s="270"/>
      <c r="F115" s="292" t="s">
        <v>463</v>
      </c>
      <c r="G115" s="270"/>
      <c r="H115" s="270" t="s">
        <v>507</v>
      </c>
      <c r="I115" s="270" t="s">
        <v>498</v>
      </c>
      <c r="J115" s="270"/>
      <c r="K115" s="284"/>
    </row>
    <row r="116" spans="2:11" s="1" customFormat="1" ht="15" customHeight="1">
      <c r="B116" s="293"/>
      <c r="C116" s="270" t="s">
        <v>45</v>
      </c>
      <c r="D116" s="270"/>
      <c r="E116" s="270"/>
      <c r="F116" s="292" t="s">
        <v>463</v>
      </c>
      <c r="G116" s="270"/>
      <c r="H116" s="270" t="s">
        <v>508</v>
      </c>
      <c r="I116" s="270" t="s">
        <v>498</v>
      </c>
      <c r="J116" s="270"/>
      <c r="K116" s="284"/>
    </row>
    <row r="117" spans="2:11" s="1" customFormat="1" ht="15" customHeight="1">
      <c r="B117" s="293"/>
      <c r="C117" s="270" t="s">
        <v>54</v>
      </c>
      <c r="D117" s="270"/>
      <c r="E117" s="270"/>
      <c r="F117" s="292" t="s">
        <v>463</v>
      </c>
      <c r="G117" s="270"/>
      <c r="H117" s="270" t="s">
        <v>509</v>
      </c>
      <c r="I117" s="270" t="s">
        <v>510</v>
      </c>
      <c r="J117" s="270"/>
      <c r="K117" s="284"/>
    </row>
    <row r="118" spans="2:11" s="1" customFormat="1" ht="15" customHeight="1">
      <c r="B118" s="296"/>
      <c r="C118" s="302"/>
      <c r="D118" s="302"/>
      <c r="E118" s="302"/>
      <c r="F118" s="302"/>
      <c r="G118" s="302"/>
      <c r="H118" s="302"/>
      <c r="I118" s="302"/>
      <c r="J118" s="302"/>
      <c r="K118" s="298"/>
    </row>
    <row r="119" spans="2:11" s="1" customFormat="1" ht="18.75" customHeight="1">
      <c r="B119" s="303"/>
      <c r="C119" s="267"/>
      <c r="D119" s="267"/>
      <c r="E119" s="267"/>
      <c r="F119" s="304"/>
      <c r="G119" s="267"/>
      <c r="H119" s="267"/>
      <c r="I119" s="267"/>
      <c r="J119" s="267"/>
      <c r="K119" s="303"/>
    </row>
    <row r="120" spans="2:11" s="1" customFormat="1" ht="18.75" customHeight="1">
      <c r="B120" s="278"/>
      <c r="C120" s="278"/>
      <c r="D120" s="278"/>
      <c r="E120" s="278"/>
      <c r="F120" s="278"/>
      <c r="G120" s="278"/>
      <c r="H120" s="278"/>
      <c r="I120" s="278"/>
      <c r="J120" s="278"/>
      <c r="K120" s="278"/>
    </row>
    <row r="121" spans="2:11" s="1" customFormat="1" ht="7.5" customHeight="1">
      <c r="B121" s="305"/>
      <c r="C121" s="306"/>
      <c r="D121" s="306"/>
      <c r="E121" s="306"/>
      <c r="F121" s="306"/>
      <c r="G121" s="306"/>
      <c r="H121" s="306"/>
      <c r="I121" s="306"/>
      <c r="J121" s="306"/>
      <c r="K121" s="307"/>
    </row>
    <row r="122" spans="2:11" s="1" customFormat="1" ht="45" customHeight="1">
      <c r="B122" s="308"/>
      <c r="C122" s="261" t="s">
        <v>511</v>
      </c>
      <c r="D122" s="261"/>
      <c r="E122" s="261"/>
      <c r="F122" s="261"/>
      <c r="G122" s="261"/>
      <c r="H122" s="261"/>
      <c r="I122" s="261"/>
      <c r="J122" s="261"/>
      <c r="K122" s="309"/>
    </row>
    <row r="123" spans="2:11" s="1" customFormat="1" ht="17.25" customHeight="1">
      <c r="B123" s="310"/>
      <c r="C123" s="285" t="s">
        <v>457</v>
      </c>
      <c r="D123" s="285"/>
      <c r="E123" s="285"/>
      <c r="F123" s="285" t="s">
        <v>458</v>
      </c>
      <c r="G123" s="286"/>
      <c r="H123" s="285" t="s">
        <v>51</v>
      </c>
      <c r="I123" s="285" t="s">
        <v>54</v>
      </c>
      <c r="J123" s="285" t="s">
        <v>459</v>
      </c>
      <c r="K123" s="311"/>
    </row>
    <row r="124" spans="2:11" s="1" customFormat="1" ht="17.25" customHeight="1">
      <c r="B124" s="310"/>
      <c r="C124" s="287" t="s">
        <v>460</v>
      </c>
      <c r="D124" s="287"/>
      <c r="E124" s="287"/>
      <c r="F124" s="288" t="s">
        <v>461</v>
      </c>
      <c r="G124" s="289"/>
      <c r="H124" s="287"/>
      <c r="I124" s="287"/>
      <c r="J124" s="287" t="s">
        <v>462</v>
      </c>
      <c r="K124" s="311"/>
    </row>
    <row r="125" spans="2:11" s="1" customFormat="1" ht="5.25" customHeight="1">
      <c r="B125" s="312"/>
      <c r="C125" s="290"/>
      <c r="D125" s="290"/>
      <c r="E125" s="290"/>
      <c r="F125" s="290"/>
      <c r="G125" s="270"/>
      <c r="H125" s="290"/>
      <c r="I125" s="290"/>
      <c r="J125" s="290"/>
      <c r="K125" s="313"/>
    </row>
    <row r="126" spans="2:11" s="1" customFormat="1" ht="15" customHeight="1">
      <c r="B126" s="312"/>
      <c r="C126" s="270" t="s">
        <v>466</v>
      </c>
      <c r="D126" s="290"/>
      <c r="E126" s="290"/>
      <c r="F126" s="292" t="s">
        <v>463</v>
      </c>
      <c r="G126" s="270"/>
      <c r="H126" s="270" t="s">
        <v>503</v>
      </c>
      <c r="I126" s="270" t="s">
        <v>465</v>
      </c>
      <c r="J126" s="270">
        <v>120</v>
      </c>
      <c r="K126" s="314"/>
    </row>
    <row r="127" spans="2:11" s="1" customFormat="1" ht="15" customHeight="1">
      <c r="B127" s="312"/>
      <c r="C127" s="270" t="s">
        <v>512</v>
      </c>
      <c r="D127" s="270"/>
      <c r="E127" s="270"/>
      <c r="F127" s="292" t="s">
        <v>463</v>
      </c>
      <c r="G127" s="270"/>
      <c r="H127" s="270" t="s">
        <v>513</v>
      </c>
      <c r="I127" s="270" t="s">
        <v>465</v>
      </c>
      <c r="J127" s="270" t="s">
        <v>514</v>
      </c>
      <c r="K127" s="314"/>
    </row>
    <row r="128" spans="2:11" s="1" customFormat="1" ht="15" customHeight="1">
      <c r="B128" s="312"/>
      <c r="C128" s="270" t="s">
        <v>411</v>
      </c>
      <c r="D128" s="270"/>
      <c r="E128" s="270"/>
      <c r="F128" s="292" t="s">
        <v>463</v>
      </c>
      <c r="G128" s="270"/>
      <c r="H128" s="270" t="s">
        <v>515</v>
      </c>
      <c r="I128" s="270" t="s">
        <v>465</v>
      </c>
      <c r="J128" s="270" t="s">
        <v>514</v>
      </c>
      <c r="K128" s="314"/>
    </row>
    <row r="129" spans="2:11" s="1" customFormat="1" ht="15" customHeight="1">
      <c r="B129" s="312"/>
      <c r="C129" s="270" t="s">
        <v>474</v>
      </c>
      <c r="D129" s="270"/>
      <c r="E129" s="270"/>
      <c r="F129" s="292" t="s">
        <v>469</v>
      </c>
      <c r="G129" s="270"/>
      <c r="H129" s="270" t="s">
        <v>475</v>
      </c>
      <c r="I129" s="270" t="s">
        <v>465</v>
      </c>
      <c r="J129" s="270">
        <v>15</v>
      </c>
      <c r="K129" s="314"/>
    </row>
    <row r="130" spans="2:11" s="1" customFormat="1" ht="15" customHeight="1">
      <c r="B130" s="312"/>
      <c r="C130" s="294" t="s">
        <v>476</v>
      </c>
      <c r="D130" s="294"/>
      <c r="E130" s="294"/>
      <c r="F130" s="295" t="s">
        <v>469</v>
      </c>
      <c r="G130" s="294"/>
      <c r="H130" s="294" t="s">
        <v>477</v>
      </c>
      <c r="I130" s="294" t="s">
        <v>465</v>
      </c>
      <c r="J130" s="294">
        <v>15</v>
      </c>
      <c r="K130" s="314"/>
    </row>
    <row r="131" spans="2:11" s="1" customFormat="1" ht="15" customHeight="1">
      <c r="B131" s="312"/>
      <c r="C131" s="294" t="s">
        <v>478</v>
      </c>
      <c r="D131" s="294"/>
      <c r="E131" s="294"/>
      <c r="F131" s="295" t="s">
        <v>469</v>
      </c>
      <c r="G131" s="294"/>
      <c r="H131" s="294" t="s">
        <v>479</v>
      </c>
      <c r="I131" s="294" t="s">
        <v>465</v>
      </c>
      <c r="J131" s="294">
        <v>20</v>
      </c>
      <c r="K131" s="314"/>
    </row>
    <row r="132" spans="2:11" s="1" customFormat="1" ht="15" customHeight="1">
      <c r="B132" s="312"/>
      <c r="C132" s="294" t="s">
        <v>480</v>
      </c>
      <c r="D132" s="294"/>
      <c r="E132" s="294"/>
      <c r="F132" s="295" t="s">
        <v>469</v>
      </c>
      <c r="G132" s="294"/>
      <c r="H132" s="294" t="s">
        <v>481</v>
      </c>
      <c r="I132" s="294" t="s">
        <v>465</v>
      </c>
      <c r="J132" s="294">
        <v>20</v>
      </c>
      <c r="K132" s="314"/>
    </row>
    <row r="133" spans="2:11" s="1" customFormat="1" ht="15" customHeight="1">
      <c r="B133" s="312"/>
      <c r="C133" s="270" t="s">
        <v>468</v>
      </c>
      <c r="D133" s="270"/>
      <c r="E133" s="270"/>
      <c r="F133" s="292" t="s">
        <v>469</v>
      </c>
      <c r="G133" s="270"/>
      <c r="H133" s="270" t="s">
        <v>503</v>
      </c>
      <c r="I133" s="270" t="s">
        <v>465</v>
      </c>
      <c r="J133" s="270">
        <v>50</v>
      </c>
      <c r="K133" s="314"/>
    </row>
    <row r="134" spans="2:11" s="1" customFormat="1" ht="15" customHeight="1">
      <c r="B134" s="312"/>
      <c r="C134" s="270" t="s">
        <v>482</v>
      </c>
      <c r="D134" s="270"/>
      <c r="E134" s="270"/>
      <c r="F134" s="292" t="s">
        <v>469</v>
      </c>
      <c r="G134" s="270"/>
      <c r="H134" s="270" t="s">
        <v>503</v>
      </c>
      <c r="I134" s="270" t="s">
        <v>465</v>
      </c>
      <c r="J134" s="270">
        <v>50</v>
      </c>
      <c r="K134" s="314"/>
    </row>
    <row r="135" spans="2:11" s="1" customFormat="1" ht="15" customHeight="1">
      <c r="B135" s="312"/>
      <c r="C135" s="270" t="s">
        <v>488</v>
      </c>
      <c r="D135" s="270"/>
      <c r="E135" s="270"/>
      <c r="F135" s="292" t="s">
        <v>469</v>
      </c>
      <c r="G135" s="270"/>
      <c r="H135" s="270" t="s">
        <v>503</v>
      </c>
      <c r="I135" s="270" t="s">
        <v>465</v>
      </c>
      <c r="J135" s="270">
        <v>50</v>
      </c>
      <c r="K135" s="314"/>
    </row>
    <row r="136" spans="2:11" s="1" customFormat="1" ht="15" customHeight="1">
      <c r="B136" s="312"/>
      <c r="C136" s="270" t="s">
        <v>490</v>
      </c>
      <c r="D136" s="270"/>
      <c r="E136" s="270"/>
      <c r="F136" s="292" t="s">
        <v>469</v>
      </c>
      <c r="G136" s="270"/>
      <c r="H136" s="270" t="s">
        <v>503</v>
      </c>
      <c r="I136" s="270" t="s">
        <v>465</v>
      </c>
      <c r="J136" s="270">
        <v>50</v>
      </c>
      <c r="K136" s="314"/>
    </row>
    <row r="137" spans="2:11" s="1" customFormat="1" ht="15" customHeight="1">
      <c r="B137" s="312"/>
      <c r="C137" s="270" t="s">
        <v>491</v>
      </c>
      <c r="D137" s="270"/>
      <c r="E137" s="270"/>
      <c r="F137" s="292" t="s">
        <v>469</v>
      </c>
      <c r="G137" s="270"/>
      <c r="H137" s="270" t="s">
        <v>516</v>
      </c>
      <c r="I137" s="270" t="s">
        <v>465</v>
      </c>
      <c r="J137" s="270">
        <v>255</v>
      </c>
      <c r="K137" s="314"/>
    </row>
    <row r="138" spans="2:11" s="1" customFormat="1" ht="15" customHeight="1">
      <c r="B138" s="312"/>
      <c r="C138" s="270" t="s">
        <v>493</v>
      </c>
      <c r="D138" s="270"/>
      <c r="E138" s="270"/>
      <c r="F138" s="292" t="s">
        <v>463</v>
      </c>
      <c r="G138" s="270"/>
      <c r="H138" s="270" t="s">
        <v>517</v>
      </c>
      <c r="I138" s="270" t="s">
        <v>495</v>
      </c>
      <c r="J138" s="270"/>
      <c r="K138" s="314"/>
    </row>
    <row r="139" spans="2:11" s="1" customFormat="1" ht="15" customHeight="1">
      <c r="B139" s="312"/>
      <c r="C139" s="270" t="s">
        <v>496</v>
      </c>
      <c r="D139" s="270"/>
      <c r="E139" s="270"/>
      <c r="F139" s="292" t="s">
        <v>463</v>
      </c>
      <c r="G139" s="270"/>
      <c r="H139" s="270" t="s">
        <v>518</v>
      </c>
      <c r="I139" s="270" t="s">
        <v>498</v>
      </c>
      <c r="J139" s="270"/>
      <c r="K139" s="314"/>
    </row>
    <row r="140" spans="2:11" s="1" customFormat="1" ht="15" customHeight="1">
      <c r="B140" s="312"/>
      <c r="C140" s="270" t="s">
        <v>499</v>
      </c>
      <c r="D140" s="270"/>
      <c r="E140" s="270"/>
      <c r="F140" s="292" t="s">
        <v>463</v>
      </c>
      <c r="G140" s="270"/>
      <c r="H140" s="270" t="s">
        <v>499</v>
      </c>
      <c r="I140" s="270" t="s">
        <v>498</v>
      </c>
      <c r="J140" s="270"/>
      <c r="K140" s="314"/>
    </row>
    <row r="141" spans="2:11" s="1" customFormat="1" ht="15" customHeight="1">
      <c r="B141" s="312"/>
      <c r="C141" s="270" t="s">
        <v>35</v>
      </c>
      <c r="D141" s="270"/>
      <c r="E141" s="270"/>
      <c r="F141" s="292" t="s">
        <v>463</v>
      </c>
      <c r="G141" s="270"/>
      <c r="H141" s="270" t="s">
        <v>519</v>
      </c>
      <c r="I141" s="270" t="s">
        <v>498</v>
      </c>
      <c r="J141" s="270"/>
      <c r="K141" s="314"/>
    </row>
    <row r="142" spans="2:11" s="1" customFormat="1" ht="15" customHeight="1">
      <c r="B142" s="312"/>
      <c r="C142" s="270" t="s">
        <v>520</v>
      </c>
      <c r="D142" s="270"/>
      <c r="E142" s="270"/>
      <c r="F142" s="292" t="s">
        <v>463</v>
      </c>
      <c r="G142" s="270"/>
      <c r="H142" s="270" t="s">
        <v>521</v>
      </c>
      <c r="I142" s="270" t="s">
        <v>498</v>
      </c>
      <c r="J142" s="270"/>
      <c r="K142" s="314"/>
    </row>
    <row r="143" spans="2:11" s="1" customFormat="1" ht="15" customHeight="1">
      <c r="B143" s="315"/>
      <c r="C143" s="316"/>
      <c r="D143" s="316"/>
      <c r="E143" s="316"/>
      <c r="F143" s="316"/>
      <c r="G143" s="316"/>
      <c r="H143" s="316"/>
      <c r="I143" s="316"/>
      <c r="J143" s="316"/>
      <c r="K143" s="317"/>
    </row>
    <row r="144" spans="2:11" s="1" customFormat="1" ht="18.75" customHeight="1">
      <c r="B144" s="267"/>
      <c r="C144" s="267"/>
      <c r="D144" s="267"/>
      <c r="E144" s="267"/>
      <c r="F144" s="304"/>
      <c r="G144" s="267"/>
      <c r="H144" s="267"/>
      <c r="I144" s="267"/>
      <c r="J144" s="267"/>
      <c r="K144" s="267"/>
    </row>
    <row r="145" spans="2:11" s="1" customFormat="1" ht="18.75" customHeight="1">
      <c r="B145" s="278"/>
      <c r="C145" s="278"/>
      <c r="D145" s="278"/>
      <c r="E145" s="278"/>
      <c r="F145" s="278"/>
      <c r="G145" s="278"/>
      <c r="H145" s="278"/>
      <c r="I145" s="278"/>
      <c r="J145" s="278"/>
      <c r="K145" s="278"/>
    </row>
    <row r="146" spans="2:11" s="1" customFormat="1" ht="7.5" customHeight="1">
      <c r="B146" s="279"/>
      <c r="C146" s="280"/>
      <c r="D146" s="280"/>
      <c r="E146" s="280"/>
      <c r="F146" s="280"/>
      <c r="G146" s="280"/>
      <c r="H146" s="280"/>
      <c r="I146" s="280"/>
      <c r="J146" s="280"/>
      <c r="K146" s="281"/>
    </row>
    <row r="147" spans="2:11" s="1" customFormat="1" ht="45" customHeight="1">
      <c r="B147" s="282"/>
      <c r="C147" s="283" t="s">
        <v>522</v>
      </c>
      <c r="D147" s="283"/>
      <c r="E147" s="283"/>
      <c r="F147" s="283"/>
      <c r="G147" s="283"/>
      <c r="H147" s="283"/>
      <c r="I147" s="283"/>
      <c r="J147" s="283"/>
      <c r="K147" s="284"/>
    </row>
    <row r="148" spans="2:11" s="1" customFormat="1" ht="17.25" customHeight="1">
      <c r="B148" s="282"/>
      <c r="C148" s="285" t="s">
        <v>457</v>
      </c>
      <c r="D148" s="285"/>
      <c r="E148" s="285"/>
      <c r="F148" s="285" t="s">
        <v>458</v>
      </c>
      <c r="G148" s="286"/>
      <c r="H148" s="285" t="s">
        <v>51</v>
      </c>
      <c r="I148" s="285" t="s">
        <v>54</v>
      </c>
      <c r="J148" s="285" t="s">
        <v>459</v>
      </c>
      <c r="K148" s="284"/>
    </row>
    <row r="149" spans="2:11" s="1" customFormat="1" ht="17.25" customHeight="1">
      <c r="B149" s="282"/>
      <c r="C149" s="287" t="s">
        <v>460</v>
      </c>
      <c r="D149" s="287"/>
      <c r="E149" s="287"/>
      <c r="F149" s="288" t="s">
        <v>461</v>
      </c>
      <c r="G149" s="289"/>
      <c r="H149" s="287"/>
      <c r="I149" s="287"/>
      <c r="J149" s="287" t="s">
        <v>462</v>
      </c>
      <c r="K149" s="284"/>
    </row>
    <row r="150" spans="2:11" s="1" customFormat="1" ht="5.25" customHeight="1">
      <c r="B150" s="293"/>
      <c r="C150" s="290"/>
      <c r="D150" s="290"/>
      <c r="E150" s="290"/>
      <c r="F150" s="290"/>
      <c r="G150" s="291"/>
      <c r="H150" s="290"/>
      <c r="I150" s="290"/>
      <c r="J150" s="290"/>
      <c r="K150" s="314"/>
    </row>
    <row r="151" spans="2:11" s="1" customFormat="1" ht="15" customHeight="1">
      <c r="B151" s="293"/>
      <c r="C151" s="318" t="s">
        <v>466</v>
      </c>
      <c r="D151" s="270"/>
      <c r="E151" s="270"/>
      <c r="F151" s="319" t="s">
        <v>463</v>
      </c>
      <c r="G151" s="270"/>
      <c r="H151" s="318" t="s">
        <v>503</v>
      </c>
      <c r="I151" s="318" t="s">
        <v>465</v>
      </c>
      <c r="J151" s="318">
        <v>120</v>
      </c>
      <c r="K151" s="314"/>
    </row>
    <row r="152" spans="2:11" s="1" customFormat="1" ht="15" customHeight="1">
      <c r="B152" s="293"/>
      <c r="C152" s="318" t="s">
        <v>512</v>
      </c>
      <c r="D152" s="270"/>
      <c r="E152" s="270"/>
      <c r="F152" s="319" t="s">
        <v>463</v>
      </c>
      <c r="G152" s="270"/>
      <c r="H152" s="318" t="s">
        <v>523</v>
      </c>
      <c r="I152" s="318" t="s">
        <v>465</v>
      </c>
      <c r="J152" s="318" t="s">
        <v>514</v>
      </c>
      <c r="K152" s="314"/>
    </row>
    <row r="153" spans="2:11" s="1" customFormat="1" ht="15" customHeight="1">
      <c r="B153" s="293"/>
      <c r="C153" s="318" t="s">
        <v>411</v>
      </c>
      <c r="D153" s="270"/>
      <c r="E153" s="270"/>
      <c r="F153" s="319" t="s">
        <v>463</v>
      </c>
      <c r="G153" s="270"/>
      <c r="H153" s="318" t="s">
        <v>524</v>
      </c>
      <c r="I153" s="318" t="s">
        <v>465</v>
      </c>
      <c r="J153" s="318" t="s">
        <v>514</v>
      </c>
      <c r="K153" s="314"/>
    </row>
    <row r="154" spans="2:11" s="1" customFormat="1" ht="15" customHeight="1">
      <c r="B154" s="293"/>
      <c r="C154" s="318" t="s">
        <v>468</v>
      </c>
      <c r="D154" s="270"/>
      <c r="E154" s="270"/>
      <c r="F154" s="319" t="s">
        <v>469</v>
      </c>
      <c r="G154" s="270"/>
      <c r="H154" s="318" t="s">
        <v>503</v>
      </c>
      <c r="I154" s="318" t="s">
        <v>465</v>
      </c>
      <c r="J154" s="318">
        <v>50</v>
      </c>
      <c r="K154" s="314"/>
    </row>
    <row r="155" spans="2:11" s="1" customFormat="1" ht="15" customHeight="1">
      <c r="B155" s="293"/>
      <c r="C155" s="318" t="s">
        <v>471</v>
      </c>
      <c r="D155" s="270"/>
      <c r="E155" s="270"/>
      <c r="F155" s="319" t="s">
        <v>463</v>
      </c>
      <c r="G155" s="270"/>
      <c r="H155" s="318" t="s">
        <v>503</v>
      </c>
      <c r="I155" s="318" t="s">
        <v>473</v>
      </c>
      <c r="J155" s="318"/>
      <c r="K155" s="314"/>
    </row>
    <row r="156" spans="2:11" s="1" customFormat="1" ht="15" customHeight="1">
      <c r="B156" s="293"/>
      <c r="C156" s="318" t="s">
        <v>482</v>
      </c>
      <c r="D156" s="270"/>
      <c r="E156" s="270"/>
      <c r="F156" s="319" t="s">
        <v>469</v>
      </c>
      <c r="G156" s="270"/>
      <c r="H156" s="318" t="s">
        <v>503</v>
      </c>
      <c r="I156" s="318" t="s">
        <v>465</v>
      </c>
      <c r="J156" s="318">
        <v>50</v>
      </c>
      <c r="K156" s="314"/>
    </row>
    <row r="157" spans="2:11" s="1" customFormat="1" ht="15" customHeight="1">
      <c r="B157" s="293"/>
      <c r="C157" s="318" t="s">
        <v>490</v>
      </c>
      <c r="D157" s="270"/>
      <c r="E157" s="270"/>
      <c r="F157" s="319" t="s">
        <v>469</v>
      </c>
      <c r="G157" s="270"/>
      <c r="H157" s="318" t="s">
        <v>503</v>
      </c>
      <c r="I157" s="318" t="s">
        <v>465</v>
      </c>
      <c r="J157" s="318">
        <v>50</v>
      </c>
      <c r="K157" s="314"/>
    </row>
    <row r="158" spans="2:11" s="1" customFormat="1" ht="15" customHeight="1">
      <c r="B158" s="293"/>
      <c r="C158" s="318" t="s">
        <v>488</v>
      </c>
      <c r="D158" s="270"/>
      <c r="E158" s="270"/>
      <c r="F158" s="319" t="s">
        <v>469</v>
      </c>
      <c r="G158" s="270"/>
      <c r="H158" s="318" t="s">
        <v>503</v>
      </c>
      <c r="I158" s="318" t="s">
        <v>465</v>
      </c>
      <c r="J158" s="318">
        <v>50</v>
      </c>
      <c r="K158" s="314"/>
    </row>
    <row r="159" spans="2:11" s="1" customFormat="1" ht="15" customHeight="1">
      <c r="B159" s="293"/>
      <c r="C159" s="318" t="s">
        <v>86</v>
      </c>
      <c r="D159" s="270"/>
      <c r="E159" s="270"/>
      <c r="F159" s="319" t="s">
        <v>463</v>
      </c>
      <c r="G159" s="270"/>
      <c r="H159" s="318" t="s">
        <v>525</v>
      </c>
      <c r="I159" s="318" t="s">
        <v>465</v>
      </c>
      <c r="J159" s="318" t="s">
        <v>526</v>
      </c>
      <c r="K159" s="314"/>
    </row>
    <row r="160" spans="2:11" s="1" customFormat="1" ht="15" customHeight="1">
      <c r="B160" s="293"/>
      <c r="C160" s="318" t="s">
        <v>527</v>
      </c>
      <c r="D160" s="270"/>
      <c r="E160" s="270"/>
      <c r="F160" s="319" t="s">
        <v>463</v>
      </c>
      <c r="G160" s="270"/>
      <c r="H160" s="318" t="s">
        <v>528</v>
      </c>
      <c r="I160" s="318" t="s">
        <v>498</v>
      </c>
      <c r="J160" s="318"/>
      <c r="K160" s="314"/>
    </row>
    <row r="161" spans="2:11" s="1" customFormat="1" ht="15" customHeight="1">
      <c r="B161" s="320"/>
      <c r="C161" s="302"/>
      <c r="D161" s="302"/>
      <c r="E161" s="302"/>
      <c r="F161" s="302"/>
      <c r="G161" s="302"/>
      <c r="H161" s="302"/>
      <c r="I161" s="302"/>
      <c r="J161" s="302"/>
      <c r="K161" s="321"/>
    </row>
    <row r="162" spans="2:11" s="1" customFormat="1" ht="18.75" customHeight="1">
      <c r="B162" s="267"/>
      <c r="C162" s="270"/>
      <c r="D162" s="270"/>
      <c r="E162" s="270"/>
      <c r="F162" s="292"/>
      <c r="G162" s="270"/>
      <c r="H162" s="270"/>
      <c r="I162" s="270"/>
      <c r="J162" s="270"/>
      <c r="K162" s="267"/>
    </row>
    <row r="163" spans="2:11" s="1" customFormat="1" ht="18.75" customHeight="1">
      <c r="B163" s="278"/>
      <c r="C163" s="278"/>
      <c r="D163" s="278"/>
      <c r="E163" s="278"/>
      <c r="F163" s="278"/>
      <c r="G163" s="278"/>
      <c r="H163" s="278"/>
      <c r="I163" s="278"/>
      <c r="J163" s="278"/>
      <c r="K163" s="278"/>
    </row>
    <row r="164" spans="2:11" s="1" customFormat="1" ht="7.5" customHeight="1">
      <c r="B164" s="257"/>
      <c r="C164" s="258"/>
      <c r="D164" s="258"/>
      <c r="E164" s="258"/>
      <c r="F164" s="258"/>
      <c r="G164" s="258"/>
      <c r="H164" s="258"/>
      <c r="I164" s="258"/>
      <c r="J164" s="258"/>
      <c r="K164" s="259"/>
    </row>
    <row r="165" spans="2:11" s="1" customFormat="1" ht="45" customHeight="1">
      <c r="B165" s="260"/>
      <c r="C165" s="261" t="s">
        <v>529</v>
      </c>
      <c r="D165" s="261"/>
      <c r="E165" s="261"/>
      <c r="F165" s="261"/>
      <c r="G165" s="261"/>
      <c r="H165" s="261"/>
      <c r="I165" s="261"/>
      <c r="J165" s="261"/>
      <c r="K165" s="262"/>
    </row>
    <row r="166" spans="2:11" s="1" customFormat="1" ht="17.25" customHeight="1">
      <c r="B166" s="260"/>
      <c r="C166" s="285" t="s">
        <v>457</v>
      </c>
      <c r="D166" s="285"/>
      <c r="E166" s="285"/>
      <c r="F166" s="285" t="s">
        <v>458</v>
      </c>
      <c r="G166" s="322"/>
      <c r="H166" s="323" t="s">
        <v>51</v>
      </c>
      <c r="I166" s="323" t="s">
        <v>54</v>
      </c>
      <c r="J166" s="285" t="s">
        <v>459</v>
      </c>
      <c r="K166" s="262"/>
    </row>
    <row r="167" spans="2:11" s="1" customFormat="1" ht="17.25" customHeight="1">
      <c r="B167" s="263"/>
      <c r="C167" s="287" t="s">
        <v>460</v>
      </c>
      <c r="D167" s="287"/>
      <c r="E167" s="287"/>
      <c r="F167" s="288" t="s">
        <v>461</v>
      </c>
      <c r="G167" s="324"/>
      <c r="H167" s="325"/>
      <c r="I167" s="325"/>
      <c r="J167" s="287" t="s">
        <v>462</v>
      </c>
      <c r="K167" s="265"/>
    </row>
    <row r="168" spans="2:11" s="1" customFormat="1" ht="5.25" customHeight="1">
      <c r="B168" s="293"/>
      <c r="C168" s="290"/>
      <c r="D168" s="290"/>
      <c r="E168" s="290"/>
      <c r="F168" s="290"/>
      <c r="G168" s="291"/>
      <c r="H168" s="290"/>
      <c r="I168" s="290"/>
      <c r="J168" s="290"/>
      <c r="K168" s="314"/>
    </row>
    <row r="169" spans="2:11" s="1" customFormat="1" ht="15" customHeight="1">
      <c r="B169" s="293"/>
      <c r="C169" s="270" t="s">
        <v>466</v>
      </c>
      <c r="D169" s="270"/>
      <c r="E169" s="270"/>
      <c r="F169" s="292" t="s">
        <v>463</v>
      </c>
      <c r="G169" s="270"/>
      <c r="H169" s="270" t="s">
        <v>503</v>
      </c>
      <c r="I169" s="270" t="s">
        <v>465</v>
      </c>
      <c r="J169" s="270">
        <v>120</v>
      </c>
      <c r="K169" s="314"/>
    </row>
    <row r="170" spans="2:11" s="1" customFormat="1" ht="15" customHeight="1">
      <c r="B170" s="293"/>
      <c r="C170" s="270" t="s">
        <v>512</v>
      </c>
      <c r="D170" s="270"/>
      <c r="E170" s="270"/>
      <c r="F170" s="292" t="s">
        <v>463</v>
      </c>
      <c r="G170" s="270"/>
      <c r="H170" s="270" t="s">
        <v>513</v>
      </c>
      <c r="I170" s="270" t="s">
        <v>465</v>
      </c>
      <c r="J170" s="270" t="s">
        <v>514</v>
      </c>
      <c r="K170" s="314"/>
    </row>
    <row r="171" spans="2:11" s="1" customFormat="1" ht="15" customHeight="1">
      <c r="B171" s="293"/>
      <c r="C171" s="270" t="s">
        <v>411</v>
      </c>
      <c r="D171" s="270"/>
      <c r="E171" s="270"/>
      <c r="F171" s="292" t="s">
        <v>463</v>
      </c>
      <c r="G171" s="270"/>
      <c r="H171" s="270" t="s">
        <v>530</v>
      </c>
      <c r="I171" s="270" t="s">
        <v>465</v>
      </c>
      <c r="J171" s="270" t="s">
        <v>514</v>
      </c>
      <c r="K171" s="314"/>
    </row>
    <row r="172" spans="2:11" s="1" customFormat="1" ht="15" customHeight="1">
      <c r="B172" s="293"/>
      <c r="C172" s="270" t="s">
        <v>468</v>
      </c>
      <c r="D172" s="270"/>
      <c r="E172" s="270"/>
      <c r="F172" s="292" t="s">
        <v>469</v>
      </c>
      <c r="G172" s="270"/>
      <c r="H172" s="270" t="s">
        <v>530</v>
      </c>
      <c r="I172" s="270" t="s">
        <v>465</v>
      </c>
      <c r="J172" s="270">
        <v>50</v>
      </c>
      <c r="K172" s="314"/>
    </row>
    <row r="173" spans="2:11" s="1" customFormat="1" ht="15" customHeight="1">
      <c r="B173" s="293"/>
      <c r="C173" s="270" t="s">
        <v>471</v>
      </c>
      <c r="D173" s="270"/>
      <c r="E173" s="270"/>
      <c r="F173" s="292" t="s">
        <v>463</v>
      </c>
      <c r="G173" s="270"/>
      <c r="H173" s="270" t="s">
        <v>530</v>
      </c>
      <c r="I173" s="270" t="s">
        <v>473</v>
      </c>
      <c r="J173" s="270"/>
      <c r="K173" s="314"/>
    </row>
    <row r="174" spans="2:11" s="1" customFormat="1" ht="15" customHeight="1">
      <c r="B174" s="293"/>
      <c r="C174" s="270" t="s">
        <v>482</v>
      </c>
      <c r="D174" s="270"/>
      <c r="E174" s="270"/>
      <c r="F174" s="292" t="s">
        <v>469</v>
      </c>
      <c r="G174" s="270"/>
      <c r="H174" s="270" t="s">
        <v>530</v>
      </c>
      <c r="I174" s="270" t="s">
        <v>465</v>
      </c>
      <c r="J174" s="270">
        <v>50</v>
      </c>
      <c r="K174" s="314"/>
    </row>
    <row r="175" spans="2:11" s="1" customFormat="1" ht="15" customHeight="1">
      <c r="B175" s="293"/>
      <c r="C175" s="270" t="s">
        <v>490</v>
      </c>
      <c r="D175" s="270"/>
      <c r="E175" s="270"/>
      <c r="F175" s="292" t="s">
        <v>469</v>
      </c>
      <c r="G175" s="270"/>
      <c r="H175" s="270" t="s">
        <v>530</v>
      </c>
      <c r="I175" s="270" t="s">
        <v>465</v>
      </c>
      <c r="J175" s="270">
        <v>50</v>
      </c>
      <c r="K175" s="314"/>
    </row>
    <row r="176" spans="2:11" s="1" customFormat="1" ht="15" customHeight="1">
      <c r="B176" s="293"/>
      <c r="C176" s="270" t="s">
        <v>488</v>
      </c>
      <c r="D176" s="270"/>
      <c r="E176" s="270"/>
      <c r="F176" s="292" t="s">
        <v>469</v>
      </c>
      <c r="G176" s="270"/>
      <c r="H176" s="270" t="s">
        <v>530</v>
      </c>
      <c r="I176" s="270" t="s">
        <v>465</v>
      </c>
      <c r="J176" s="270">
        <v>50</v>
      </c>
      <c r="K176" s="314"/>
    </row>
    <row r="177" spans="2:11" s="1" customFormat="1" ht="15" customHeight="1">
      <c r="B177" s="293"/>
      <c r="C177" s="270" t="s">
        <v>98</v>
      </c>
      <c r="D177" s="270"/>
      <c r="E177" s="270"/>
      <c r="F177" s="292" t="s">
        <v>463</v>
      </c>
      <c r="G177" s="270"/>
      <c r="H177" s="270" t="s">
        <v>531</v>
      </c>
      <c r="I177" s="270" t="s">
        <v>532</v>
      </c>
      <c r="J177" s="270"/>
      <c r="K177" s="314"/>
    </row>
    <row r="178" spans="2:11" s="1" customFormat="1" ht="15" customHeight="1">
      <c r="B178" s="293"/>
      <c r="C178" s="270" t="s">
        <v>54</v>
      </c>
      <c r="D178" s="270"/>
      <c r="E178" s="270"/>
      <c r="F178" s="292" t="s">
        <v>463</v>
      </c>
      <c r="G178" s="270"/>
      <c r="H178" s="270" t="s">
        <v>533</v>
      </c>
      <c r="I178" s="270" t="s">
        <v>534</v>
      </c>
      <c r="J178" s="270">
        <v>1</v>
      </c>
      <c r="K178" s="314"/>
    </row>
    <row r="179" spans="2:11" s="1" customFormat="1" ht="15" customHeight="1">
      <c r="B179" s="293"/>
      <c r="C179" s="270" t="s">
        <v>50</v>
      </c>
      <c r="D179" s="270"/>
      <c r="E179" s="270"/>
      <c r="F179" s="292" t="s">
        <v>463</v>
      </c>
      <c r="G179" s="270"/>
      <c r="H179" s="270" t="s">
        <v>535</v>
      </c>
      <c r="I179" s="270" t="s">
        <v>465</v>
      </c>
      <c r="J179" s="270">
        <v>20</v>
      </c>
      <c r="K179" s="314"/>
    </row>
    <row r="180" spans="2:11" s="1" customFormat="1" ht="15" customHeight="1">
      <c r="B180" s="293"/>
      <c r="C180" s="270" t="s">
        <v>51</v>
      </c>
      <c r="D180" s="270"/>
      <c r="E180" s="270"/>
      <c r="F180" s="292" t="s">
        <v>463</v>
      </c>
      <c r="G180" s="270"/>
      <c r="H180" s="270" t="s">
        <v>536</v>
      </c>
      <c r="I180" s="270" t="s">
        <v>465</v>
      </c>
      <c r="J180" s="270">
        <v>255</v>
      </c>
      <c r="K180" s="314"/>
    </row>
    <row r="181" spans="2:11" s="1" customFormat="1" ht="15" customHeight="1">
      <c r="B181" s="293"/>
      <c r="C181" s="270" t="s">
        <v>99</v>
      </c>
      <c r="D181" s="270"/>
      <c r="E181" s="270"/>
      <c r="F181" s="292" t="s">
        <v>463</v>
      </c>
      <c r="G181" s="270"/>
      <c r="H181" s="270" t="s">
        <v>427</v>
      </c>
      <c r="I181" s="270" t="s">
        <v>465</v>
      </c>
      <c r="J181" s="270">
        <v>10</v>
      </c>
      <c r="K181" s="314"/>
    </row>
    <row r="182" spans="2:11" s="1" customFormat="1" ht="15" customHeight="1">
      <c r="B182" s="293"/>
      <c r="C182" s="270" t="s">
        <v>100</v>
      </c>
      <c r="D182" s="270"/>
      <c r="E182" s="270"/>
      <c r="F182" s="292" t="s">
        <v>463</v>
      </c>
      <c r="G182" s="270"/>
      <c r="H182" s="270" t="s">
        <v>537</v>
      </c>
      <c r="I182" s="270" t="s">
        <v>498</v>
      </c>
      <c r="J182" s="270"/>
      <c r="K182" s="314"/>
    </row>
    <row r="183" spans="2:11" s="1" customFormat="1" ht="15" customHeight="1">
      <c r="B183" s="293"/>
      <c r="C183" s="270" t="s">
        <v>538</v>
      </c>
      <c r="D183" s="270"/>
      <c r="E183" s="270"/>
      <c r="F183" s="292" t="s">
        <v>463</v>
      </c>
      <c r="G183" s="270"/>
      <c r="H183" s="270" t="s">
        <v>539</v>
      </c>
      <c r="I183" s="270" t="s">
        <v>498</v>
      </c>
      <c r="J183" s="270"/>
      <c r="K183" s="314"/>
    </row>
    <row r="184" spans="2:11" s="1" customFormat="1" ht="15" customHeight="1">
      <c r="B184" s="293"/>
      <c r="C184" s="270" t="s">
        <v>527</v>
      </c>
      <c r="D184" s="270"/>
      <c r="E184" s="270"/>
      <c r="F184" s="292" t="s">
        <v>463</v>
      </c>
      <c r="G184" s="270"/>
      <c r="H184" s="270" t="s">
        <v>540</v>
      </c>
      <c r="I184" s="270" t="s">
        <v>498</v>
      </c>
      <c r="J184" s="270"/>
      <c r="K184" s="314"/>
    </row>
    <row r="185" spans="2:11" s="1" customFormat="1" ht="15" customHeight="1">
      <c r="B185" s="293"/>
      <c r="C185" s="270" t="s">
        <v>102</v>
      </c>
      <c r="D185" s="270"/>
      <c r="E185" s="270"/>
      <c r="F185" s="292" t="s">
        <v>469</v>
      </c>
      <c r="G185" s="270"/>
      <c r="H185" s="270" t="s">
        <v>541</v>
      </c>
      <c r="I185" s="270" t="s">
        <v>465</v>
      </c>
      <c r="J185" s="270">
        <v>50</v>
      </c>
      <c r="K185" s="314"/>
    </row>
    <row r="186" spans="2:11" s="1" customFormat="1" ht="15" customHeight="1">
      <c r="B186" s="293"/>
      <c r="C186" s="270" t="s">
        <v>542</v>
      </c>
      <c r="D186" s="270"/>
      <c r="E186" s="270"/>
      <c r="F186" s="292" t="s">
        <v>469</v>
      </c>
      <c r="G186" s="270"/>
      <c r="H186" s="270" t="s">
        <v>543</v>
      </c>
      <c r="I186" s="270" t="s">
        <v>544</v>
      </c>
      <c r="J186" s="270"/>
      <c r="K186" s="314"/>
    </row>
    <row r="187" spans="2:11" s="1" customFormat="1" ht="15" customHeight="1">
      <c r="B187" s="293"/>
      <c r="C187" s="270" t="s">
        <v>545</v>
      </c>
      <c r="D187" s="270"/>
      <c r="E187" s="270"/>
      <c r="F187" s="292" t="s">
        <v>469</v>
      </c>
      <c r="G187" s="270"/>
      <c r="H187" s="270" t="s">
        <v>546</v>
      </c>
      <c r="I187" s="270" t="s">
        <v>544</v>
      </c>
      <c r="J187" s="270"/>
      <c r="K187" s="314"/>
    </row>
    <row r="188" spans="2:11" s="1" customFormat="1" ht="15" customHeight="1">
      <c r="B188" s="293"/>
      <c r="C188" s="270" t="s">
        <v>547</v>
      </c>
      <c r="D188" s="270"/>
      <c r="E188" s="270"/>
      <c r="F188" s="292" t="s">
        <v>469</v>
      </c>
      <c r="G188" s="270"/>
      <c r="H188" s="270" t="s">
        <v>548</v>
      </c>
      <c r="I188" s="270" t="s">
        <v>544</v>
      </c>
      <c r="J188" s="270"/>
      <c r="K188" s="314"/>
    </row>
    <row r="189" spans="2:11" s="1" customFormat="1" ht="15" customHeight="1">
      <c r="B189" s="293"/>
      <c r="C189" s="326" t="s">
        <v>549</v>
      </c>
      <c r="D189" s="270"/>
      <c r="E189" s="270"/>
      <c r="F189" s="292" t="s">
        <v>469</v>
      </c>
      <c r="G189" s="270"/>
      <c r="H189" s="270" t="s">
        <v>550</v>
      </c>
      <c r="I189" s="270" t="s">
        <v>551</v>
      </c>
      <c r="J189" s="327" t="s">
        <v>552</v>
      </c>
      <c r="K189" s="314"/>
    </row>
    <row r="190" spans="2:11" s="1" customFormat="1" ht="15" customHeight="1">
      <c r="B190" s="293"/>
      <c r="C190" s="277" t="s">
        <v>39</v>
      </c>
      <c r="D190" s="270"/>
      <c r="E190" s="270"/>
      <c r="F190" s="292" t="s">
        <v>463</v>
      </c>
      <c r="G190" s="270"/>
      <c r="H190" s="267" t="s">
        <v>553</v>
      </c>
      <c r="I190" s="270" t="s">
        <v>554</v>
      </c>
      <c r="J190" s="270"/>
      <c r="K190" s="314"/>
    </row>
    <row r="191" spans="2:11" s="1" customFormat="1" ht="15" customHeight="1">
      <c r="B191" s="293"/>
      <c r="C191" s="277" t="s">
        <v>555</v>
      </c>
      <c r="D191" s="270"/>
      <c r="E191" s="270"/>
      <c r="F191" s="292" t="s">
        <v>463</v>
      </c>
      <c r="G191" s="270"/>
      <c r="H191" s="270" t="s">
        <v>556</v>
      </c>
      <c r="I191" s="270" t="s">
        <v>498</v>
      </c>
      <c r="J191" s="270"/>
      <c r="K191" s="314"/>
    </row>
    <row r="192" spans="2:11" s="1" customFormat="1" ht="15" customHeight="1">
      <c r="B192" s="293"/>
      <c r="C192" s="277" t="s">
        <v>557</v>
      </c>
      <c r="D192" s="270"/>
      <c r="E192" s="270"/>
      <c r="F192" s="292" t="s">
        <v>463</v>
      </c>
      <c r="G192" s="270"/>
      <c r="H192" s="270" t="s">
        <v>558</v>
      </c>
      <c r="I192" s="270" t="s">
        <v>498</v>
      </c>
      <c r="J192" s="270"/>
      <c r="K192" s="314"/>
    </row>
    <row r="193" spans="2:11" s="1" customFormat="1" ht="15" customHeight="1">
      <c r="B193" s="293"/>
      <c r="C193" s="277" t="s">
        <v>559</v>
      </c>
      <c r="D193" s="270"/>
      <c r="E193" s="270"/>
      <c r="F193" s="292" t="s">
        <v>469</v>
      </c>
      <c r="G193" s="270"/>
      <c r="H193" s="270" t="s">
        <v>560</v>
      </c>
      <c r="I193" s="270" t="s">
        <v>498</v>
      </c>
      <c r="J193" s="270"/>
      <c r="K193" s="314"/>
    </row>
    <row r="194" spans="2:11" s="1" customFormat="1" ht="15" customHeight="1">
      <c r="B194" s="320"/>
      <c r="C194" s="328"/>
      <c r="D194" s="302"/>
      <c r="E194" s="302"/>
      <c r="F194" s="302"/>
      <c r="G194" s="302"/>
      <c r="H194" s="302"/>
      <c r="I194" s="302"/>
      <c r="J194" s="302"/>
      <c r="K194" s="321"/>
    </row>
    <row r="195" spans="2:11" s="1" customFormat="1" ht="18.75" customHeight="1">
      <c r="B195" s="267"/>
      <c r="C195" s="270"/>
      <c r="D195" s="270"/>
      <c r="E195" s="270"/>
      <c r="F195" s="292"/>
      <c r="G195" s="270"/>
      <c r="H195" s="270"/>
      <c r="I195" s="270"/>
      <c r="J195" s="270"/>
      <c r="K195" s="267"/>
    </row>
    <row r="196" spans="2:11" s="1" customFormat="1" ht="18.75" customHeight="1">
      <c r="B196" s="267"/>
      <c r="C196" s="270"/>
      <c r="D196" s="270"/>
      <c r="E196" s="270"/>
      <c r="F196" s="292"/>
      <c r="G196" s="270"/>
      <c r="H196" s="270"/>
      <c r="I196" s="270"/>
      <c r="J196" s="270"/>
      <c r="K196" s="267"/>
    </row>
    <row r="197" spans="2:11" s="1" customFormat="1" ht="18.75" customHeight="1">
      <c r="B197" s="278"/>
      <c r="C197" s="278"/>
      <c r="D197" s="278"/>
      <c r="E197" s="278"/>
      <c r="F197" s="278"/>
      <c r="G197" s="278"/>
      <c r="H197" s="278"/>
      <c r="I197" s="278"/>
      <c r="J197" s="278"/>
      <c r="K197" s="278"/>
    </row>
    <row r="198" spans="2:11" s="1" customFormat="1" ht="13.5">
      <c r="B198" s="257"/>
      <c r="C198" s="258"/>
      <c r="D198" s="258"/>
      <c r="E198" s="258"/>
      <c r="F198" s="258"/>
      <c r="G198" s="258"/>
      <c r="H198" s="258"/>
      <c r="I198" s="258"/>
      <c r="J198" s="258"/>
      <c r="K198" s="259"/>
    </row>
    <row r="199" spans="2:11" s="1" customFormat="1" ht="21">
      <c r="B199" s="260"/>
      <c r="C199" s="261" t="s">
        <v>561</v>
      </c>
      <c r="D199" s="261"/>
      <c r="E199" s="261"/>
      <c r="F199" s="261"/>
      <c r="G199" s="261"/>
      <c r="H199" s="261"/>
      <c r="I199" s="261"/>
      <c r="J199" s="261"/>
      <c r="K199" s="262"/>
    </row>
    <row r="200" spans="2:11" s="1" customFormat="1" ht="25.5" customHeight="1">
      <c r="B200" s="260"/>
      <c r="C200" s="329" t="s">
        <v>562</v>
      </c>
      <c r="D200" s="329"/>
      <c r="E200" s="329"/>
      <c r="F200" s="329" t="s">
        <v>563</v>
      </c>
      <c r="G200" s="330"/>
      <c r="H200" s="329" t="s">
        <v>564</v>
      </c>
      <c r="I200" s="329"/>
      <c r="J200" s="329"/>
      <c r="K200" s="262"/>
    </row>
    <row r="201" spans="2:11" s="1" customFormat="1" ht="5.25" customHeight="1">
      <c r="B201" s="293"/>
      <c r="C201" s="290"/>
      <c r="D201" s="290"/>
      <c r="E201" s="290"/>
      <c r="F201" s="290"/>
      <c r="G201" s="270"/>
      <c r="H201" s="290"/>
      <c r="I201" s="290"/>
      <c r="J201" s="290"/>
      <c r="K201" s="314"/>
    </row>
    <row r="202" spans="2:11" s="1" customFormat="1" ht="15" customHeight="1">
      <c r="B202" s="293"/>
      <c r="C202" s="270" t="s">
        <v>554</v>
      </c>
      <c r="D202" s="270"/>
      <c r="E202" s="270"/>
      <c r="F202" s="292" t="s">
        <v>40</v>
      </c>
      <c r="G202" s="270"/>
      <c r="H202" s="270" t="s">
        <v>565</v>
      </c>
      <c r="I202" s="270"/>
      <c r="J202" s="270"/>
      <c r="K202" s="314"/>
    </row>
    <row r="203" spans="2:11" s="1" customFormat="1" ht="15" customHeight="1">
      <c r="B203" s="293"/>
      <c r="C203" s="299"/>
      <c r="D203" s="270"/>
      <c r="E203" s="270"/>
      <c r="F203" s="292" t="s">
        <v>41</v>
      </c>
      <c r="G203" s="270"/>
      <c r="H203" s="270" t="s">
        <v>566</v>
      </c>
      <c r="I203" s="270"/>
      <c r="J203" s="270"/>
      <c r="K203" s="314"/>
    </row>
    <row r="204" spans="2:11" s="1" customFormat="1" ht="15" customHeight="1">
      <c r="B204" s="293"/>
      <c r="C204" s="299"/>
      <c r="D204" s="270"/>
      <c r="E204" s="270"/>
      <c r="F204" s="292" t="s">
        <v>44</v>
      </c>
      <c r="G204" s="270"/>
      <c r="H204" s="270" t="s">
        <v>567</v>
      </c>
      <c r="I204" s="270"/>
      <c r="J204" s="270"/>
      <c r="K204" s="314"/>
    </row>
    <row r="205" spans="2:11" s="1" customFormat="1" ht="15" customHeight="1">
      <c r="B205" s="293"/>
      <c r="C205" s="270"/>
      <c r="D205" s="270"/>
      <c r="E205" s="270"/>
      <c r="F205" s="292" t="s">
        <v>42</v>
      </c>
      <c r="G205" s="270"/>
      <c r="H205" s="270" t="s">
        <v>568</v>
      </c>
      <c r="I205" s="270"/>
      <c r="J205" s="270"/>
      <c r="K205" s="314"/>
    </row>
    <row r="206" spans="2:11" s="1" customFormat="1" ht="15" customHeight="1">
      <c r="B206" s="293"/>
      <c r="C206" s="270"/>
      <c r="D206" s="270"/>
      <c r="E206" s="270"/>
      <c r="F206" s="292" t="s">
        <v>43</v>
      </c>
      <c r="G206" s="270"/>
      <c r="H206" s="270" t="s">
        <v>569</v>
      </c>
      <c r="I206" s="270"/>
      <c r="J206" s="270"/>
      <c r="K206" s="314"/>
    </row>
    <row r="207" spans="2:11" s="1" customFormat="1" ht="15" customHeight="1">
      <c r="B207" s="293"/>
      <c r="C207" s="270"/>
      <c r="D207" s="270"/>
      <c r="E207" s="270"/>
      <c r="F207" s="292"/>
      <c r="G207" s="270"/>
      <c r="H207" s="270"/>
      <c r="I207" s="270"/>
      <c r="J207" s="270"/>
      <c r="K207" s="314"/>
    </row>
    <row r="208" spans="2:11" s="1" customFormat="1" ht="15" customHeight="1">
      <c r="B208" s="293"/>
      <c r="C208" s="270" t="s">
        <v>510</v>
      </c>
      <c r="D208" s="270"/>
      <c r="E208" s="270"/>
      <c r="F208" s="292" t="s">
        <v>76</v>
      </c>
      <c r="G208" s="270"/>
      <c r="H208" s="270" t="s">
        <v>570</v>
      </c>
      <c r="I208" s="270"/>
      <c r="J208" s="270"/>
      <c r="K208" s="314"/>
    </row>
    <row r="209" spans="2:11" s="1" customFormat="1" ht="15" customHeight="1">
      <c r="B209" s="293"/>
      <c r="C209" s="299"/>
      <c r="D209" s="270"/>
      <c r="E209" s="270"/>
      <c r="F209" s="292" t="s">
        <v>405</v>
      </c>
      <c r="G209" s="270"/>
      <c r="H209" s="270" t="s">
        <v>406</v>
      </c>
      <c r="I209" s="270"/>
      <c r="J209" s="270"/>
      <c r="K209" s="314"/>
    </row>
    <row r="210" spans="2:11" s="1" customFormat="1" ht="15" customHeight="1">
      <c r="B210" s="293"/>
      <c r="C210" s="270"/>
      <c r="D210" s="270"/>
      <c r="E210" s="270"/>
      <c r="F210" s="292" t="s">
        <v>403</v>
      </c>
      <c r="G210" s="270"/>
      <c r="H210" s="270" t="s">
        <v>571</v>
      </c>
      <c r="I210" s="270"/>
      <c r="J210" s="270"/>
      <c r="K210" s="314"/>
    </row>
    <row r="211" spans="2:11" s="1" customFormat="1" ht="15" customHeight="1">
      <c r="B211" s="331"/>
      <c r="C211" s="299"/>
      <c r="D211" s="299"/>
      <c r="E211" s="299"/>
      <c r="F211" s="292" t="s">
        <v>407</v>
      </c>
      <c r="G211" s="277"/>
      <c r="H211" s="318" t="s">
        <v>408</v>
      </c>
      <c r="I211" s="318"/>
      <c r="J211" s="318"/>
      <c r="K211" s="332"/>
    </row>
    <row r="212" spans="2:11" s="1" customFormat="1" ht="15" customHeight="1">
      <c r="B212" s="331"/>
      <c r="C212" s="299"/>
      <c r="D212" s="299"/>
      <c r="E212" s="299"/>
      <c r="F212" s="292" t="s">
        <v>409</v>
      </c>
      <c r="G212" s="277"/>
      <c r="H212" s="318" t="s">
        <v>572</v>
      </c>
      <c r="I212" s="318"/>
      <c r="J212" s="318"/>
      <c r="K212" s="332"/>
    </row>
    <row r="213" spans="2:11" s="1" customFormat="1" ht="15" customHeight="1">
      <c r="B213" s="331"/>
      <c r="C213" s="299"/>
      <c r="D213" s="299"/>
      <c r="E213" s="299"/>
      <c r="F213" s="333"/>
      <c r="G213" s="277"/>
      <c r="H213" s="334"/>
      <c r="I213" s="334"/>
      <c r="J213" s="334"/>
      <c r="K213" s="332"/>
    </row>
    <row r="214" spans="2:11" s="1" customFormat="1" ht="15" customHeight="1">
      <c r="B214" s="331"/>
      <c r="C214" s="270" t="s">
        <v>534</v>
      </c>
      <c r="D214" s="299"/>
      <c r="E214" s="299"/>
      <c r="F214" s="292">
        <v>1</v>
      </c>
      <c r="G214" s="277"/>
      <c r="H214" s="318" t="s">
        <v>573</v>
      </c>
      <c r="I214" s="318"/>
      <c r="J214" s="318"/>
      <c r="K214" s="332"/>
    </row>
    <row r="215" spans="2:11" s="1" customFormat="1" ht="15" customHeight="1">
      <c r="B215" s="331"/>
      <c r="C215" s="299"/>
      <c r="D215" s="299"/>
      <c r="E215" s="299"/>
      <c r="F215" s="292">
        <v>2</v>
      </c>
      <c r="G215" s="277"/>
      <c r="H215" s="318" t="s">
        <v>574</v>
      </c>
      <c r="I215" s="318"/>
      <c r="J215" s="318"/>
      <c r="K215" s="332"/>
    </row>
    <row r="216" spans="2:11" s="1" customFormat="1" ht="15" customHeight="1">
      <c r="B216" s="331"/>
      <c r="C216" s="299"/>
      <c r="D216" s="299"/>
      <c r="E216" s="299"/>
      <c r="F216" s="292">
        <v>3</v>
      </c>
      <c r="G216" s="277"/>
      <c r="H216" s="318" t="s">
        <v>575</v>
      </c>
      <c r="I216" s="318"/>
      <c r="J216" s="318"/>
      <c r="K216" s="332"/>
    </row>
    <row r="217" spans="2:11" s="1" customFormat="1" ht="15" customHeight="1">
      <c r="B217" s="331"/>
      <c r="C217" s="299"/>
      <c r="D217" s="299"/>
      <c r="E217" s="299"/>
      <c r="F217" s="292">
        <v>4</v>
      </c>
      <c r="G217" s="277"/>
      <c r="H217" s="318" t="s">
        <v>576</v>
      </c>
      <c r="I217" s="318"/>
      <c r="J217" s="318"/>
      <c r="K217" s="332"/>
    </row>
    <row r="218" spans="2:11" s="1" customFormat="1" ht="12.75" customHeight="1">
      <c r="B218" s="335"/>
      <c r="C218" s="336"/>
      <c r="D218" s="336"/>
      <c r="E218" s="336"/>
      <c r="F218" s="336"/>
      <c r="G218" s="336"/>
      <c r="H218" s="336"/>
      <c r="I218" s="336"/>
      <c r="J218" s="336"/>
      <c r="K218" s="337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IVAN-I7\Ivan</dc:creator>
  <cp:keywords/>
  <dc:description/>
  <cp:lastModifiedBy>IVAN-I7\Ivan</cp:lastModifiedBy>
  <dcterms:created xsi:type="dcterms:W3CDTF">2020-04-09T08:24:44Z</dcterms:created>
  <dcterms:modified xsi:type="dcterms:W3CDTF">2020-04-09T08:24:46Z</dcterms:modified>
  <cp:category/>
  <cp:version/>
  <cp:contentType/>
  <cp:contentStatus/>
</cp:coreProperties>
</file>