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Objekt 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'SO01 - Objekt '!$C$97:$K$264</definedName>
    <definedName name="_xlnm.Print_Area" localSheetId="1">'SO01 - Objekt '!$C$4:$J$39,'SO01 - Objekt '!$C$45:$J$79,'SO01 - Objekt '!$C$85:$K$264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'SO01 - Objekt '!$97:$97</definedName>
  </definedNames>
  <calcPr fullCalcOnLoad="1"/>
</workbook>
</file>

<file path=xl/sharedStrings.xml><?xml version="1.0" encoding="utf-8"?>
<sst xmlns="http://schemas.openxmlformats.org/spreadsheetml/2006/main" count="2865" uniqueCount="835">
  <si>
    <t>Export Komplet</t>
  </si>
  <si>
    <t>VZ</t>
  </si>
  <si>
    <t>2.0</t>
  </si>
  <si>
    <t>ZAMOK</t>
  </si>
  <si>
    <t>False</t>
  </si>
  <si>
    <t>{503d13e6-7d80-4a1a-bc6e-f32337218bea}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</si>
  <si>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</si>
  <si>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</si>
  <si>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</si>
  <si>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</si>
  <si>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</si>
  <si>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</si>
  <si>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</si>
  <si>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</si>
  <si>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</si>
  <si>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B003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</si>
  <si>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</si>
  <si>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</si>
  <si>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nebytového prostoru č.p. 5341 Zahradní, Chomutov</t>
  </si>
  <si>
    <t>KSO:</t>
  </si>
  <si>
    <t/>
  </si>
  <si>
    <t>CC-CZ:</t>
  </si>
  <si>
    <t>Místo:</t>
  </si>
  <si>
    <t>Chomutov</t>
  </si>
  <si>
    <t>Datum:</t>
  </si>
  <si>
    <t>23. 7. 2019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</si>
  <si>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</si>
  <si>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</si>
  <si>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</si>
  <si>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</si>
  <si>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</si>
  <si>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</si>
  <si>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</si>
  <si>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</si>
  <si>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</si>
  <si>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</si>
  <si>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</si>
  <si>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</si>
  <si>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</si>
  <si>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</si>
  <si>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</si>
  <si>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</si>
  <si>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</si>
  <si>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</si>
  <si>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</si>
  <si>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</si>
  <si>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</si>
  <si>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</si>
  <si>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</si>
  <si>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</si>
  <si>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</si>
  <si>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</si>
  <si>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</si>
  <si>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</si>
  <si>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</si>
  <si>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</si>
  <si>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</si>
  <si>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</si>
  <si>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</si>
  <si>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</si>
  <si>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</si>
  <si>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</si>
  <si>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</si>
  <si>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</si>
  <si>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</si>
  <si>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</si>
  <si>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</si>
  <si>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</si>
  <si>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</si>
  <si>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</si>
  <si>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</si>
  <si>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</si>
  <si>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</si>
  <si>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</si>
  <si>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</si>
  <si>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</si>
  <si>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</si>
  <si>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</si>
  <si>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 xml:space="preserve">Objekt </t>
  </si>
  <si>
    <t>STA</t>
  </si>
  <si>
    <t>{46f406a8-9b19-4f33-8d44-a0b8ff27a1cb}</t>
  </si>
  <si>
    <t>2</t>
  </si>
  <si>
    <t>KRYCÍ LIST SOUPISU PRACÍ</t>
  </si>
  <si>
    <t>Objekt:</t>
  </si>
  <si>
    <t xml:space="preserve">SO01 - Objekt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</si>
  <si>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</si>
  <si>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</si>
  <si>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</si>
  <si>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</si>
  <si>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</si>
  <si>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</si>
  <si>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</si>
  <si>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</si>
  <si>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</si>
  <si>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</si>
  <si>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</si>
  <si>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</si>
  <si>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</si>
  <si>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</si>
  <si>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</si>
  <si>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</si>
  <si>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</si>
  <si>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</si>
  <si>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</si>
  <si>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</si>
  <si>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</si>
  <si>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</si>
  <si>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</si>
  <si>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</si>
  <si>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</si>
  <si>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</si>
  <si>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</si>
  <si>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</si>
  <si>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</si>
  <si>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</si>
  <si>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</si>
  <si>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</si>
  <si>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</si>
  <si>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</si>
  <si>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</si>
  <si>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</si>
  <si>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</si>
  <si>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</si>
  <si>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</si>
  <si>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</si>
  <si>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</si>
  <si>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</si>
  <si>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611135101</t>
  </si>
  <si>
    <t>Hrubá výplň rýh maltou jakékoli šířky rýhy ve stropech</t>
  </si>
  <si>
    <t>m2</t>
  </si>
  <si>
    <t>CS ÚRS 2019 01</t>
  </si>
  <si>
    <t>4</t>
  </si>
  <si>
    <t>514000761</t>
  </si>
  <si>
    <t>VV</t>
  </si>
  <si>
    <t>0,07*20</t>
  </si>
  <si>
    <t>Součet</t>
  </si>
  <si>
    <t>611142001</t>
  </si>
  <si>
    <t>Potažení vnitřních ploch pletivem v ploše nebo pruzích, na plném podkladu sklovláknitým vtlačením do tmelu stropů</t>
  </si>
  <si>
    <t>1829887960</t>
  </si>
  <si>
    <t>3</t>
  </si>
  <si>
    <t>611311131</t>
  </si>
  <si>
    <t>Potažení vnitřních ploch štukem tloušťky do 3 mm vodorovných konstrukcí stropů rovných</t>
  </si>
  <si>
    <t>-1291859144</t>
  </si>
  <si>
    <t>612135101</t>
  </si>
  <si>
    <t>Hrubá výplň rýh maltou jakékoli šířky rýhy ve stěnách</t>
  </si>
  <si>
    <t>1108478015</t>
  </si>
  <si>
    <t>0,07*50</t>
  </si>
  <si>
    <t>0,1*20</t>
  </si>
  <si>
    <t>5</t>
  </si>
  <si>
    <t>612142001</t>
  </si>
  <si>
    <t>Potažení vnitřních ploch pletivem v ploše nebo pruzích, na plném podkladu sklovláknitým vtlačením do tmelu stěn</t>
  </si>
  <si>
    <t>-640486095</t>
  </si>
  <si>
    <t>(16,7+4,2+4,2+4,2+4,2+4,2+4,2+18+18,9)*2,75</t>
  </si>
  <si>
    <t>612311131</t>
  </si>
  <si>
    <t>Potažení vnitřních ploch štukem tloušťky do 3 mm svislých konstrukcí stěn</t>
  </si>
  <si>
    <t>474320533</t>
  </si>
  <si>
    <t>(16,7+4,2+4,2+4,2+4,2+4,2+4,2+18+14,6)*0,8</t>
  </si>
  <si>
    <t>(0,61+0,61+1,45+1,45)*2,75</t>
  </si>
  <si>
    <t>7</t>
  </si>
  <si>
    <t>622143003</t>
  </si>
  <si>
    <t>Montáž omítkových profilů plastových nebo pozinkovaných, upevněných vtlačením do podkladní vrstvy nebo přibitím rohových s tkaninou</t>
  </si>
  <si>
    <t>m</t>
  </si>
  <si>
    <t>1733434102</t>
  </si>
  <si>
    <t>8</t>
  </si>
  <si>
    <t>M</t>
  </si>
  <si>
    <t>M51480</t>
  </si>
  <si>
    <t>profil rohový Al s tkaninou</t>
  </si>
  <si>
    <t>-786191168</t>
  </si>
  <si>
    <t>55*1,05 'Přepočtené koeficientem množství</t>
  </si>
  <si>
    <t>9</t>
  </si>
  <si>
    <t>632451101</t>
  </si>
  <si>
    <t>Potěr cementový samonivelační ze suchých směsí tloušťky přes 2 do 5 mm</t>
  </si>
  <si>
    <t>-64251090</t>
  </si>
  <si>
    <t>Ostatní konstrukce a práce, bourání</t>
  </si>
  <si>
    <t>10</t>
  </si>
  <si>
    <t>949101112</t>
  </si>
  <si>
    <t>Lešení pomocné pracovní pro objekty pozemních staveb pro zatížení do 150 kg/m2, o výšce lešeňové podlahy přes 1,9 do 3,5 m</t>
  </si>
  <si>
    <t>2055124077</t>
  </si>
  <si>
    <t>11</t>
  </si>
  <si>
    <t>952901111</t>
  </si>
  <si>
    <t>Vyčištění budov nebo objektů před předáním do užívání budov bytové nebo občanské výstavby, světlé výšky podlaží do 4 m</t>
  </si>
  <si>
    <t>-296565031</t>
  </si>
  <si>
    <t>39,8</t>
  </si>
  <si>
    <t>12</t>
  </si>
  <si>
    <t>962032230</t>
  </si>
  <si>
    <t>Bourání zdiva nadzákladového z cihel nebo tvárnic z cihel pálených nebo vápenopískových, na maltu vápennou nebo vápenocementovou, objemu do 1 m3</t>
  </si>
  <si>
    <t>m3</t>
  </si>
  <si>
    <t>-1972876749</t>
  </si>
  <si>
    <t>sokl</t>
  </si>
  <si>
    <t>4,9*0,3*0,5</t>
  </si>
  <si>
    <t>13</t>
  </si>
  <si>
    <t>965046111</t>
  </si>
  <si>
    <t>Broušení stávajících betonových podlah úběr do 3 mm</t>
  </si>
  <si>
    <t>-710314416</t>
  </si>
  <si>
    <t>14,75+16,25+8,8</t>
  </si>
  <si>
    <t>14</t>
  </si>
  <si>
    <t>974031122</t>
  </si>
  <si>
    <t>Vysekání rýh ve zdivu cihelném na maltu vápennou nebo vápenocementovou do hl. 30 mm a šířky do 70 mm</t>
  </si>
  <si>
    <t>-1626971804</t>
  </si>
  <si>
    <t>974031142</t>
  </si>
  <si>
    <t>Vysekání rýh ve zdivu cihelném na maltu vápennou nebo vápenocementovou do hl. 70 mm a šířky do 70 mm</t>
  </si>
  <si>
    <t>-109271102</t>
  </si>
  <si>
    <t>16</t>
  </si>
  <si>
    <t>974031153</t>
  </si>
  <si>
    <t>Vysekání rýh ve zdivu cihelném na maltu vápennou nebo vápenocementovou do hl. 100 mm a šířky do 100 mm</t>
  </si>
  <si>
    <t>795909707</t>
  </si>
  <si>
    <t>17</t>
  </si>
  <si>
    <t>977151111</t>
  </si>
  <si>
    <t>Jádrové vrty diamantovými korunkami do stavebních materiálů (železobetonu, betonu, cihel, obkladů, dlažeb, kamene) průměru do 35 mm</t>
  </si>
  <si>
    <t>-1338336117</t>
  </si>
  <si>
    <t>18</t>
  </si>
  <si>
    <t>977151115</t>
  </si>
  <si>
    <t>Jádrové vrty diamantovými korunkami do stavebních materiálů (železobetonu, betonu, cihel, obkladů, dlažeb, kamene) průměru přes 60 do 70 mm</t>
  </si>
  <si>
    <t>239699268</t>
  </si>
  <si>
    <t>19</t>
  </si>
  <si>
    <t>977151119</t>
  </si>
  <si>
    <t>Jádrové vrty diamantovými korunkami do stavebních materiálů (železobetonu, betonu, cihel, obkladů, dlažeb, kamene) průměru přes 100 do 110 mm</t>
  </si>
  <si>
    <t>177042669</t>
  </si>
  <si>
    <t>20</t>
  </si>
  <si>
    <t>978035127</t>
  </si>
  <si>
    <t>Odstranění tenkovrstvých omítek nebo štuku tloušťky přes 2 mm odsekáním, rozsahu přes 50 do 100%</t>
  </si>
  <si>
    <t>662924051</t>
  </si>
  <si>
    <t>15,9*2,64</t>
  </si>
  <si>
    <t>997</t>
  </si>
  <si>
    <t>Přesun sutě</t>
  </si>
  <si>
    <t>997013111</t>
  </si>
  <si>
    <t>Vnitrostaveništní doprava suti a vybouraných hmot vodorovně do 50 m svisle s použitím mechanizace pro budovy a haly výšky do 6 m</t>
  </si>
  <si>
    <t>t</t>
  </si>
  <si>
    <t>1461706212</t>
  </si>
  <si>
    <t>22</t>
  </si>
  <si>
    <t>R97013501</t>
  </si>
  <si>
    <t>Odvoz suti a vybouraných hmot na skládku nebo meziskládku se složením, na vzdálenost do 10 km</t>
  </si>
  <si>
    <t>2146379644</t>
  </si>
  <si>
    <t>23</t>
  </si>
  <si>
    <t>997013831</t>
  </si>
  <si>
    <t>Poplatek za uložení stavebního odpadu na skládce (skládkovné) směsného stavebního a demoličního zatříděného do Katalogu odpadů pod kódem 170 904</t>
  </si>
  <si>
    <t>-739718656</t>
  </si>
  <si>
    <t>998</t>
  </si>
  <si>
    <t>Přesun hmot</t>
  </si>
  <si>
    <t>24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</si>
  <si>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</si>
  <si>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</si>
  <si>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-336174771</t>
  </si>
  <si>
    <t>PSV</t>
  </si>
  <si>
    <t>Práce a dodávky PSV</t>
  </si>
  <si>
    <t>721</t>
  </si>
  <si>
    <t>Zdravotechnika - vnitřní kanalizace</t>
  </si>
  <si>
    <t>25</t>
  </si>
  <si>
    <t>721173723</t>
  </si>
  <si>
    <t>Potrubí z plastových trub polyetylenové svařované připojovací DN 50</t>
  </si>
  <si>
    <t>1362791531</t>
  </si>
  <si>
    <t>26</t>
  </si>
  <si>
    <t>721290111</t>
  </si>
  <si>
    <t>Zkouška těsnosti kanalizace v objektech vodou do DN 125</t>
  </si>
  <si>
    <t>-840523926</t>
  </si>
  <si>
    <t>27</t>
  </si>
  <si>
    <t>998721101</t>
  </si>
  <si>
    <t>Přesun hmot pro vnitřní kanalizace stanovený z hmotnosti přesunovaného materiálu vodorovná dopravní vzdálenost do 50 m v objektech výšky do 6 m</t>
  </si>
  <si>
    <t>-2941578</t>
  </si>
  <si>
    <t>722</t>
  </si>
  <si>
    <t>Zdravotechnika - vnitřní vodovod</t>
  </si>
  <si>
    <t>28</t>
  </si>
  <si>
    <t>722174022</t>
  </si>
  <si>
    <t>Potrubí z plastových trubek z polypropylenu (PPR) svařovaných polyfuzně PN 20 (SDR 6) D 20 x 3,4</t>
  </si>
  <si>
    <t>-1284354644</t>
  </si>
  <si>
    <t>29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</si>
  <si>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</si>
  <si>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</si>
  <si>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150747015</t>
  </si>
  <si>
    <t>30</t>
  </si>
  <si>
    <t>722240101</t>
  </si>
  <si>
    <t>Armatury z plastických hmot ventily (PPR) přímé DN 20</t>
  </si>
  <si>
    <t>kus</t>
  </si>
  <si>
    <t>-1894387365</t>
  </si>
  <si>
    <t>31</t>
  </si>
  <si>
    <t>722240122</t>
  </si>
  <si>
    <t>Armatury z plastických hmot kohouty (PPR) kulové DN 20</t>
  </si>
  <si>
    <t>330282393</t>
  </si>
  <si>
    <t>32</t>
  </si>
  <si>
    <t>722290215</t>
  </si>
  <si>
    <t>Zkoušky, proplach a desinfekce vodovodního potrubí zkoušky těsnosti vodovodního potrubí hrdlového nebo přírubového do DN 100</t>
  </si>
  <si>
    <t>1165213331</t>
  </si>
  <si>
    <t>33</t>
  </si>
  <si>
    <t>998722101</t>
  </si>
  <si>
    <t>Přesun hmot pro vnitřní vodovod stanovený z hmotnosti přesunovaného materiálu vodorovná dopravní vzdálenost do 50 m v objektech výšky do 6 m</t>
  </si>
  <si>
    <t>-1506872115</t>
  </si>
  <si>
    <t>725</t>
  </si>
  <si>
    <t>Zdravotechnika - zařizovací předměty</t>
  </si>
  <si>
    <t>34</t>
  </si>
  <si>
    <t>725110811</t>
  </si>
  <si>
    <t>Demontáž klozetů splachovacích s nádrží nebo tlakovým splachovačem</t>
  </si>
  <si>
    <t>soubor</t>
  </si>
  <si>
    <t>-1712031815</t>
  </si>
  <si>
    <t>35</t>
  </si>
  <si>
    <t>725122813</t>
  </si>
  <si>
    <t>Demontáž pisoárů s nádrží a 1 záchodkem</t>
  </si>
  <si>
    <t>-560160343</t>
  </si>
  <si>
    <t>36</t>
  </si>
  <si>
    <t>725210821</t>
  </si>
  <si>
    <t>Demontáž umyvadel bez výtokových armatur umyvadel</t>
  </si>
  <si>
    <t>-542691628</t>
  </si>
  <si>
    <t>37</t>
  </si>
  <si>
    <t>725820802</t>
  </si>
  <si>
    <t>Demontáž baterií stojánkových do 1 otvoru</t>
  </si>
  <si>
    <t>-72318722</t>
  </si>
  <si>
    <t>38</t>
  </si>
  <si>
    <t>R91613</t>
  </si>
  <si>
    <t xml:space="preserve">Demontáž větracích hlavic VZT </t>
  </si>
  <si>
    <t>52768021</t>
  </si>
  <si>
    <t>39</t>
  </si>
  <si>
    <t>R84320</t>
  </si>
  <si>
    <t>Demontáž boxu na papírové ručníky</t>
  </si>
  <si>
    <t>337543262</t>
  </si>
  <si>
    <t>40</t>
  </si>
  <si>
    <t>R84321</t>
  </si>
  <si>
    <t>Demontáž zrcadel</t>
  </si>
  <si>
    <t>-124927800</t>
  </si>
  <si>
    <t>41</t>
  </si>
  <si>
    <t>R84322</t>
  </si>
  <si>
    <t>Demontáž zásobníků na mýdlo</t>
  </si>
  <si>
    <t>-1368927861</t>
  </si>
  <si>
    <t>42</t>
  </si>
  <si>
    <t>R84323</t>
  </si>
  <si>
    <t>Demontáž zásobníků na toaletní papír</t>
  </si>
  <si>
    <t>-1324638756</t>
  </si>
  <si>
    <t>43</t>
  </si>
  <si>
    <t>725112001</t>
  </si>
  <si>
    <t>Zařízení záchodů klozety keramické standardní samostatně stojící s hlubokým splachováním odpad vodorovný, vč. sedátka</t>
  </si>
  <si>
    <t>-1237738822</t>
  </si>
  <si>
    <t>44</t>
  </si>
  <si>
    <t>725121023</t>
  </si>
  <si>
    <t>Pisoárové záchodky splachovače automatické s napájecím zdrojem skupinové</t>
  </si>
  <si>
    <t>-1253936273</t>
  </si>
  <si>
    <t>45</t>
  </si>
  <si>
    <t>725211603</t>
  </si>
  <si>
    <t>Umyvadla keramická bílá bez výtokových armatur připevněná na stěnu šrouby bez sloupu nebo krytu na sifon 600 mm</t>
  </si>
  <si>
    <t>1194742095</t>
  </si>
  <si>
    <t>46</t>
  </si>
  <si>
    <t>725291511</t>
  </si>
  <si>
    <t>Doplňky zařízení koupelen a záchodů plastové dávkovač tekutého mýdla na 350 ml</t>
  </si>
  <si>
    <t>1615840924</t>
  </si>
  <si>
    <t>47</t>
  </si>
  <si>
    <t>725291521</t>
  </si>
  <si>
    <t>Doplňky zařízení koupelen a záchodů plastové zásobník toaletních papírů</t>
  </si>
  <si>
    <t>-632745914</t>
  </si>
  <si>
    <t>48</t>
  </si>
  <si>
    <t>725331111</t>
  </si>
  <si>
    <t>Výlevky bez výtokových armatur a splachovací nádrže keramické se sklopnou plastovou mřížkou 425 mm</t>
  </si>
  <si>
    <t>104070995</t>
  </si>
  <si>
    <t>49</t>
  </si>
  <si>
    <t>725532112</t>
  </si>
  <si>
    <t>Elektrické ohřívače zásobníkové beztlakové přepadové akumulační s pojistným ventilem závěsné svislé objem nádrže (příkon) 50 l (2,0 kW) rychloohřev 220V</t>
  </si>
  <si>
    <t>-479383298</t>
  </si>
  <si>
    <t>50</t>
  </si>
  <si>
    <t>725822612</t>
  </si>
  <si>
    <t>Baterie umyvadlové stojánkové pákové s výpustí</t>
  </si>
  <si>
    <t>-1902658596</t>
  </si>
  <si>
    <t>51</t>
  </si>
  <si>
    <t>725823122</t>
  </si>
  <si>
    <t>Baterie bidetové stojánkové klasické s výpustí</t>
  </si>
  <si>
    <t>-84572030</t>
  </si>
  <si>
    <t>52</t>
  </si>
  <si>
    <t>R41612</t>
  </si>
  <si>
    <t>M+D Revizní dvířka 300x300mm</t>
  </si>
  <si>
    <t>-313043621</t>
  </si>
  <si>
    <t>53</t>
  </si>
  <si>
    <t>R9055568</t>
  </si>
  <si>
    <t>M+D Zrcadla 500x350mm, v rámečcích se zabroušenými hranami nad umyvadly</t>
  </si>
  <si>
    <t>-970320880</t>
  </si>
  <si>
    <t>54</t>
  </si>
  <si>
    <t>R05461461</t>
  </si>
  <si>
    <t>M+D Osoušeč rukou tryskový, nástěnný</t>
  </si>
  <si>
    <t>-667752107</t>
  </si>
  <si>
    <t>55</t>
  </si>
  <si>
    <t>R7612002</t>
  </si>
  <si>
    <t xml:space="preserve">Plastový, pedálový odpadkový koš </t>
  </si>
  <si>
    <t>291063416</t>
  </si>
  <si>
    <t>56</t>
  </si>
  <si>
    <t>R1362</t>
  </si>
  <si>
    <t>Toaletní štětka na WC</t>
  </si>
  <si>
    <t>1275724213</t>
  </si>
  <si>
    <t>57</t>
  </si>
  <si>
    <t>998725101</t>
  </si>
  <si>
    <t>Přesun hmot pro zařizovací předměty stanovený z hmotnosti přesunovaného materiálu vodorovná dopravní vzdálenost do 50 m v objektech výšky do 6 m</t>
  </si>
  <si>
    <t>-187217408</t>
  </si>
  <si>
    <t>741</t>
  </si>
  <si>
    <t>Elektroinstalace - silnoproud</t>
  </si>
  <si>
    <t>58</t>
  </si>
  <si>
    <t>741311813</t>
  </si>
  <si>
    <t>Demontáž spínačů bez zachování funkčnosti (do suti) nástěnných, pro prostředí normální do 10 A, připojení šroubové do 2 svorek</t>
  </si>
  <si>
    <t>1601113952</t>
  </si>
  <si>
    <t>59</t>
  </si>
  <si>
    <t>741371811</t>
  </si>
  <si>
    <t>Demontáž svítidel bez zachování funkčnosti (do suti) v bytových nebo společenských místnostech modulového systému bodových vestavných</t>
  </si>
  <si>
    <t>870857546</t>
  </si>
  <si>
    <t>60</t>
  </si>
  <si>
    <t>R84165</t>
  </si>
  <si>
    <t>M+D Přívod a napojení elektroinstalace k pisoárům</t>
  </si>
  <si>
    <t>kpl</t>
  </si>
  <si>
    <t>-1851883508</t>
  </si>
  <si>
    <t>61</t>
  </si>
  <si>
    <t>R04165213</t>
  </si>
  <si>
    <t xml:space="preserve">Napojení elektroinstalace, včetně příslušenství </t>
  </si>
  <si>
    <t>1833779550</t>
  </si>
  <si>
    <t>62</t>
  </si>
  <si>
    <t>R20003</t>
  </si>
  <si>
    <t>Montáž měděných kabelů CYKY,CYBY,CYMY,NYM,CYKYLS,CYKYLo 5x2,5 mm2 uložených pod omítku ve stěně</t>
  </si>
  <si>
    <t>-1873646898</t>
  </si>
  <si>
    <t>63</t>
  </si>
  <si>
    <t>34111030</t>
  </si>
  <si>
    <t>kabel silový s Cu jádrem 1 kV 3x1,5mm2</t>
  </si>
  <si>
    <t>-66374996</t>
  </si>
  <si>
    <t>64</t>
  </si>
  <si>
    <t>741310001</t>
  </si>
  <si>
    <t>Montáž spínačů jedno nebo dvoupólových nástěnných se zapojením vodičů, pro prostředí normální vypínačů, řazení 1-jednopólových</t>
  </si>
  <si>
    <t>-1152031108</t>
  </si>
  <si>
    <t>65</t>
  </si>
  <si>
    <t>34535527</t>
  </si>
  <si>
    <t>spínač jednopólový 10A alabastr</t>
  </si>
  <si>
    <t>-589328855</t>
  </si>
  <si>
    <t>66</t>
  </si>
  <si>
    <t>741372101</t>
  </si>
  <si>
    <t>Montáž svítidel LED se zapojením vodičů bytových nebo společenských místností vestavných podhledových bodových</t>
  </si>
  <si>
    <t>242556266</t>
  </si>
  <si>
    <t>67</t>
  </si>
  <si>
    <t>M8451</t>
  </si>
  <si>
    <t>Bodové světlo LED, včetně žárovky</t>
  </si>
  <si>
    <t>-992178870</t>
  </si>
  <si>
    <t>68</t>
  </si>
  <si>
    <t>998741101</t>
  </si>
  <si>
    <t>Přesun hmot pro silnoproud stanovený z hmotnosti přesunovaného materiálu vodorovná dopravní vzdálenost do 50 m v objektech výšky do 6 m</t>
  </si>
  <si>
    <t>-537204265</t>
  </si>
  <si>
    <t>751</t>
  </si>
  <si>
    <t>Vzduchotechnika</t>
  </si>
  <si>
    <t>69</t>
  </si>
  <si>
    <t>751510042</t>
  </si>
  <si>
    <t>Vzduchotechnické potrubí z pozinkovaného plechu kruhové, trouba spirálně vinutá bez příruby, průměru přes 100 do 200 mm</t>
  </si>
  <si>
    <t>-799834954</t>
  </si>
  <si>
    <t>70</t>
  </si>
  <si>
    <t>R84136213</t>
  </si>
  <si>
    <t>Izolace potrubí do DN200</t>
  </si>
  <si>
    <t>-988073196</t>
  </si>
  <si>
    <t>71</t>
  </si>
  <si>
    <t>K004</t>
  </si>
  <si>
    <t>Výfuková žaluzie samotížná DN 200</t>
  </si>
  <si>
    <t>1381158803</t>
  </si>
  <si>
    <t>72</t>
  </si>
  <si>
    <t>K005</t>
  </si>
  <si>
    <t>Chránička pro prostup potrubí zdí DN 250</t>
  </si>
  <si>
    <t>41600335</t>
  </si>
  <si>
    <t>73</t>
  </si>
  <si>
    <t>K006</t>
  </si>
  <si>
    <t>Zpětná klapka 200mm</t>
  </si>
  <si>
    <t>382917843</t>
  </si>
  <si>
    <t>74</t>
  </si>
  <si>
    <t>K007</t>
  </si>
  <si>
    <t>Diagonální ventilátor do kruhového potrubí MIXVENT - TD 800/200 dvouotáčkový, dodávka vč. regulace, spínání pohyblivými čidly, časovým doběhem, Vod = 540m3/h, el. 100W/0,45 a 230V</t>
  </si>
  <si>
    <t>220783794</t>
  </si>
  <si>
    <t>75</t>
  </si>
  <si>
    <t>K008</t>
  </si>
  <si>
    <t>Mřížka ve spodní části dveří 150x400mm, v designu dveří</t>
  </si>
  <si>
    <t>2015248909</t>
  </si>
  <si>
    <t>76</t>
  </si>
  <si>
    <t>K009</t>
  </si>
  <si>
    <t>Mřížka ve spodní části dveří 100x300mm, v designu dveří</t>
  </si>
  <si>
    <t>-88997847</t>
  </si>
  <si>
    <t>77</t>
  </si>
  <si>
    <t>K010</t>
  </si>
  <si>
    <t>Talířový ventil odvodní plastový 100mm s nastavitelným průtokem vzduchu</t>
  </si>
  <si>
    <t>-1989678108</t>
  </si>
  <si>
    <t>78</t>
  </si>
  <si>
    <t>41612R</t>
  </si>
  <si>
    <t xml:space="preserve">M+D Větrací hlavice VZT </t>
  </si>
  <si>
    <t>2026826223</t>
  </si>
  <si>
    <t>79</t>
  </si>
  <si>
    <t>K101</t>
  </si>
  <si>
    <t>Spojovací materiál</t>
  </si>
  <si>
    <t>1248139413</t>
  </si>
  <si>
    <t>80</t>
  </si>
  <si>
    <t>K102</t>
  </si>
  <si>
    <t>Těsnící materiál</t>
  </si>
  <si>
    <t>-1760605843</t>
  </si>
  <si>
    <t>81</t>
  </si>
  <si>
    <t>K103</t>
  </si>
  <si>
    <t>Montážní materiál</t>
  </si>
  <si>
    <t>533928078</t>
  </si>
  <si>
    <t>82</t>
  </si>
  <si>
    <t>K104</t>
  </si>
  <si>
    <t>Upevňovací systém pro potrubí a ventilátory</t>
  </si>
  <si>
    <t>-1392403941</t>
  </si>
  <si>
    <t>83</t>
  </si>
  <si>
    <t>K105</t>
  </si>
  <si>
    <t>Měření průtoků</t>
  </si>
  <si>
    <t>1925626821</t>
  </si>
  <si>
    <t>84</t>
  </si>
  <si>
    <t>K106</t>
  </si>
  <si>
    <t>Uvedení do provozu</t>
  </si>
  <si>
    <t>-1603655947</t>
  </si>
  <si>
    <t>85</t>
  </si>
  <si>
    <t>K107</t>
  </si>
  <si>
    <t>Popis zařízení, štítky</t>
  </si>
  <si>
    <t>110704843</t>
  </si>
  <si>
    <t>86</t>
  </si>
  <si>
    <t>K108</t>
  </si>
  <si>
    <t>Zaškolení obsluhy</t>
  </si>
  <si>
    <t>-1360002284</t>
  </si>
  <si>
    <t>87</t>
  </si>
  <si>
    <t>998751101</t>
  </si>
  <si>
    <t>Přesun hmot pro vzduchotechniku stanovený z hmotnosti přesunovaného materiálu vodorovná dopravní vzdálenost do 100 m v objektech výšky do 12 m</t>
  </si>
  <si>
    <t>1775421473</t>
  </si>
  <si>
    <t>763</t>
  </si>
  <si>
    <t>Konstrukce suché výstavby</t>
  </si>
  <si>
    <t>88</t>
  </si>
  <si>
    <t>763431011</t>
  </si>
  <si>
    <t>Montáž podhledu minerálního včetně zavěšeného roštu polozapuštěného s panely vyjímatelnými, velikosti panelů do 0,36 m2</t>
  </si>
  <si>
    <t>802869707</t>
  </si>
  <si>
    <t>89</t>
  </si>
  <si>
    <t>59036527</t>
  </si>
  <si>
    <t>deska podhledová minerální polodrážka jemně texturovaná bez perforace  bílá 17x600x600mm</t>
  </si>
  <si>
    <t>1919185565</t>
  </si>
  <si>
    <t>39,8*1,05 'Přepočtené koeficientem množství</t>
  </si>
  <si>
    <t>90</t>
  </si>
  <si>
    <t>763431802</t>
  </si>
  <si>
    <t>Demontáž podhledu minerálního na zavěšeném na roštu polozapuštěném</t>
  </si>
  <si>
    <t>-277851000</t>
  </si>
  <si>
    <t>91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</si>
  <si>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</si>
  <si>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</si>
  <si>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1801794731</t>
  </si>
  <si>
    <t>766</t>
  </si>
  <si>
    <t>Konstrukce truhlářské</t>
  </si>
  <si>
    <t>92</t>
  </si>
  <si>
    <t>766682113</t>
  </si>
  <si>
    <t>Montáž zárubní dřevěných, plastových nebo z lamina obložkových, pro dveře jednokřídlové, tloušťky stěny přes 350 mm</t>
  </si>
  <si>
    <t>-1929060322</t>
  </si>
  <si>
    <t>93</t>
  </si>
  <si>
    <t>M82286</t>
  </si>
  <si>
    <t>zárubeň obložková pro dveře 1křídlé  tl 360-750mm</t>
  </si>
  <si>
    <t>-115757325</t>
  </si>
  <si>
    <t>94</t>
  </si>
  <si>
    <t>K001</t>
  </si>
  <si>
    <t>M+D - D1 - interiérové laminátové plné dveře 800/1970 - zvýšená odolnost proti mechanickému poškození, včetně kování, prahu a kovové zárubně ve stávajícím zdivu</t>
  </si>
  <si>
    <t>1510546648</t>
  </si>
  <si>
    <t>95</t>
  </si>
  <si>
    <t>K002</t>
  </si>
  <si>
    <t>M+D - D2 - interiérové laminátové plné dveře 600/1970 - opatřené háčkem na dveřích, zvýšená odolnost proti mechanickému poškození, včetně kování, prahu a kovové zárubně ve stávající příčce</t>
  </si>
  <si>
    <t>89589120</t>
  </si>
  <si>
    <t>96</t>
  </si>
  <si>
    <t>K003</t>
  </si>
  <si>
    <t>M+D - D3 - interiérové laminátové plné dveře 600/1970 - zvýšená odolnost proti mechanickému poškození, včetně kování, prahu a kovové zárubně v nové příčce</t>
  </si>
  <si>
    <t>-251565017</t>
  </si>
  <si>
    <t>97</t>
  </si>
  <si>
    <t>R4165213</t>
  </si>
  <si>
    <t>Demontáž dveřních křídel, včetně zárubní a dřevěných prahů</t>
  </si>
  <si>
    <t>1281086477</t>
  </si>
  <si>
    <t>98</t>
  </si>
  <si>
    <t>998766101</t>
  </si>
  <si>
    <t>Přesun hmot pro konstrukce truhlářské stanovený z hmotnosti přesunovaného materiálu vodorovná dopravní vzdálenost do 50 m v objektech výšky do 6 m</t>
  </si>
  <si>
    <t>-610715576</t>
  </si>
  <si>
    <t>771</t>
  </si>
  <si>
    <t>Podlahy z dlaždic</t>
  </si>
  <si>
    <t>99</t>
  </si>
  <si>
    <t>771474114</t>
  </si>
  <si>
    <t>Montáž soklů z dlaždic keramických lepených flexibilním lepidlem rovných, výšky přes 120 do 150 mm</t>
  </si>
  <si>
    <t>-305561152</t>
  </si>
  <si>
    <t>0,61+0,61+1,45+1,45</t>
  </si>
  <si>
    <t>100</t>
  </si>
  <si>
    <t>LSS.TAA1D069</t>
  </si>
  <si>
    <t>dlaždice slinutá 148 x 148 x 9 mm</t>
  </si>
  <si>
    <t>862856716</t>
  </si>
  <si>
    <t>4,12*0,15</t>
  </si>
  <si>
    <t>0,618*1,1 'Přepočtené koeficientem množství</t>
  </si>
  <si>
    <t>101</t>
  </si>
  <si>
    <t>771571810</t>
  </si>
  <si>
    <t>Demontáž podlah z dlaždic keramických kladených do malty</t>
  </si>
  <si>
    <t>637555855</t>
  </si>
  <si>
    <t>102</t>
  </si>
  <si>
    <t>771574261</t>
  </si>
  <si>
    <t>Montáž podlah z dlaždic keramických lepených flexibilním lepidlem velkoformátových pro vysoké mechanické zatížení protiskluzných nebo reliéfních (bezbariérových) přes 2 do 4 ks/m2</t>
  </si>
  <si>
    <t>-1746683715</t>
  </si>
  <si>
    <t>14,75+16,25+8,8+0,9</t>
  </si>
  <si>
    <t>103</t>
  </si>
  <si>
    <t>59761415</t>
  </si>
  <si>
    <t>dlažba velkoformátová keramická slinutá protiskluzná do interiéru i exteriéru pro vysoké mechanické namáhání přes 2 do 4ks/m2</t>
  </si>
  <si>
    <t>-1504339876</t>
  </si>
  <si>
    <t>40,7*1,15 'Přepočtené koeficientem množství</t>
  </si>
  <si>
    <t>104</t>
  </si>
  <si>
    <t>998771101</t>
  </si>
  <si>
    <t>Přesun hmot pro podlahy z dlaždic stanovený z hmotnosti přesunovaného materiálu vodorovná dopravní vzdálenost do 50 m v objektech výšky do 6 m</t>
  </si>
  <si>
    <t>-770380003</t>
  </si>
  <si>
    <t>781</t>
  </si>
  <si>
    <t>Dokončovací práce - obklady</t>
  </si>
  <si>
    <t>105</t>
  </si>
  <si>
    <t>781471810</t>
  </si>
  <si>
    <t>Demontáž obkladů z dlaždic keramických kladených do malty</t>
  </si>
  <si>
    <t>-2121065857</t>
  </si>
  <si>
    <t>48,9*2,64</t>
  </si>
  <si>
    <t>106</t>
  </si>
  <si>
    <t>781474151</t>
  </si>
  <si>
    <t>Montáž obkladů vnitřních stěn z dlaždic keramických lepených flexibilním lepidlem velkoformátových hladkých do 0,5 ks/m2</t>
  </si>
  <si>
    <t>1761643501</t>
  </si>
  <si>
    <t>(16,7+4,2+4,2+4,2+4,2+4,2+4,2+18,9+14,6)*2,25</t>
  </si>
  <si>
    <t>-0,6*1,97*10</t>
  </si>
  <si>
    <t>107</t>
  </si>
  <si>
    <t>M10905613</t>
  </si>
  <si>
    <t>Dlaždice keramická velkoformátová tl. 8mm</t>
  </si>
  <si>
    <t>982067157</t>
  </si>
  <si>
    <t>157,83*1,15 'Přepočtené koeficientem množství</t>
  </si>
  <si>
    <t>108</t>
  </si>
  <si>
    <t>781494111</t>
  </si>
  <si>
    <t>Obklad - dokončující práce profily ukončovací lepené flexibilním lepidlem rohové</t>
  </si>
  <si>
    <t>2084859209</t>
  </si>
  <si>
    <t>109</t>
  </si>
  <si>
    <t>781494511</t>
  </si>
  <si>
    <t>Obklad - dokončující práce profily ukončovací lepené flexibilním lepidlem ukončovací</t>
  </si>
  <si>
    <t>-1216633002</t>
  </si>
  <si>
    <t>110</t>
  </si>
  <si>
    <t>998781101</t>
  </si>
  <si>
    <t>Přesun hmot pro obklady keramické stanovený z hmotnosti přesunovaného materiálu vodorovná dopravní vzdálenost do 50 m v objektech výšky do 6 m</t>
  </si>
  <si>
    <t>2033059425</t>
  </si>
  <si>
    <t>784</t>
  </si>
  <si>
    <t>Dokončovací práce - malby a tapety</t>
  </si>
  <si>
    <t>111</t>
  </si>
  <si>
    <t>784111001</t>
  </si>
  <si>
    <t>Oprášení (ometení) podkladu v místnostech výšky do 3,80 m</t>
  </si>
  <si>
    <t>-1339409181</t>
  </si>
  <si>
    <t>70,93+0,9</t>
  </si>
  <si>
    <t>112</t>
  </si>
  <si>
    <t>784181121</t>
  </si>
  <si>
    <t>Penetrace podkladu jednonásobná hloubková v místnostech výšky do 3,80 m</t>
  </si>
  <si>
    <t>186542432</t>
  </si>
  <si>
    <t>113</t>
  </si>
  <si>
    <t>784211101</t>
  </si>
  <si>
    <t>Malby z malířských směsí otěruvzdorných za mokra dvojnásobné, bílé za mokra otěruvzdorné výborně v místnostech výšky do 3,80 m</t>
  </si>
  <si>
    <t>1370891011</t>
  </si>
  <si>
    <t>VRN</t>
  </si>
  <si>
    <t>Vedlejší rozpočtové náklady</t>
  </si>
  <si>
    <t>VRN3</t>
  </si>
  <si>
    <t>Zařízení staveniště</t>
  </si>
  <si>
    <t>114</t>
  </si>
  <si>
    <t>030001000.1</t>
  </si>
  <si>
    <t xml:space="preserve">Zařízení staveniště </t>
  </si>
  <si>
    <t>1024</t>
  </si>
  <si>
    <t>-1433630894</t>
  </si>
  <si>
    <t>VRN9</t>
  </si>
  <si>
    <t>Ostatní náklady</t>
  </si>
  <si>
    <t>115</t>
  </si>
  <si>
    <t>090001000.1</t>
  </si>
  <si>
    <t xml:space="preserve">Posudky, měření, kontrolní a revizní zkoušky stávajících a nově vybudovaných konstrukcí a objektů
</t>
  </si>
  <si>
    <t>-287369355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</si>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</sst>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4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49" fontId="35" fillId="0" borderId="0" xfId="0" applyNumberFormat="1" applyFont="1" applyBorder="1" applyAlignment="1">
      <alignment horizontal="left" vertical="center" wrapText="1"/>
    </xf>
    <xf numFmtId="49" fontId="35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4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center" vertical="top"/>
    </xf>
    <xf numFmtId="0" fontId="35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5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4" fillId="0" borderId="28" xfId="0" applyFont="1" applyBorder="1" applyAlignment="1">
      <alignment horizontal="left"/>
    </xf>
    <xf numFmtId="0" fontId="37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8</v>
      </c>
      <c r="BT3" s="16" t="s">
        <v>9</v>
      </c>
    </row>
    <row r="4" spans="2:7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E4" s="24" t="s">
        <v>12</v>
      </c>
      <c r="BS4" s="16" t="s">
        <v>13</v>
      </c>
    </row>
    <row r="5" spans="2:7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6" t="s">
        <v>15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16</v>
      </c>
      <c r="BS5" s="16" t="s">
        <v>6</v>
      </c>
    </row>
    <row r="6" spans="2:71" ht="36.9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21</v>
      </c>
      <c r="AL7" s="21"/>
      <c r="AM7" s="21"/>
      <c r="AN7" s="26" t="s">
        <v>20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20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20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20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20</v>
      </c>
      <c r="AO17" s="21"/>
      <c r="AP17" s="21"/>
      <c r="AQ17" s="21"/>
      <c r="AR17" s="19"/>
      <c r="BE17" s="30"/>
      <c r="BS17" s="16" t="s">
        <v>34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20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20</v>
      </c>
      <c r="AO20" s="21"/>
      <c r="AP20" s="21"/>
      <c r="AQ20" s="21"/>
      <c r="AR20" s="19"/>
      <c r="BE20" s="30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45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42</v>
      </c>
      <c r="E29" s="45"/>
      <c r="F29" s="31" t="s">
        <v>43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30"/>
    </row>
    <row r="30" spans="2:57" s="2" customFormat="1" ht="14.4" customHeight="1">
      <c r="B30" s="44"/>
      <c r="C30" s="45"/>
      <c r="D30" s="45"/>
      <c r="E30" s="45"/>
      <c r="F30" s="31" t="s">
        <v>44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30"/>
    </row>
    <row r="31" spans="2:57" s="2" customFormat="1" ht="14.4" customHeight="1" hidden="1">
      <c r="B31" s="44"/>
      <c r="C31" s="45"/>
      <c r="D31" s="45"/>
      <c r="E31" s="45"/>
      <c r="F31" s="31" t="s">
        <v>45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30"/>
    </row>
    <row r="32" spans="2:57" s="2" customFormat="1" ht="14.4" customHeight="1" hidden="1">
      <c r="B32" s="44"/>
      <c r="C32" s="45"/>
      <c r="D32" s="45"/>
      <c r="E32" s="45"/>
      <c r="F32" s="31" t="s">
        <v>46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30"/>
    </row>
    <row r="33" spans="2:44" s="2" customFormat="1" ht="14.4" customHeight="1" hidden="1">
      <c r="B33" s="44"/>
      <c r="C33" s="45"/>
      <c r="D33" s="45"/>
      <c r="E33" s="45"/>
      <c r="F33" s="31" t="s">
        <v>47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</row>
    <row r="34" spans="2:44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</row>
    <row r="35" spans="2:44" s="1" customFormat="1" ht="25.9" customHeight="1">
      <c r="B35" s="37"/>
      <c r="C35" s="49"/>
      <c r="D35" s="50" t="s">
        <v>48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49</v>
      </c>
      <c r="U35" s="51"/>
      <c r="V35" s="51"/>
      <c r="W35" s="51"/>
      <c r="X35" s="53" t="s">
        <v>50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6.95" customHeight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2"/>
    </row>
    <row r="41" spans="2:44" s="1" customFormat="1" ht="6.95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2"/>
    </row>
    <row r="42" spans="2:44" s="1" customFormat="1" ht="24.95" customHeight="1">
      <c r="B42" s="37"/>
      <c r="C42" s="22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2:44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2:44" s="1" customFormat="1" ht="12" customHeight="1">
      <c r="B44" s="37"/>
      <c r="C44" s="31" t="s">
        <v>14</v>
      </c>
      <c r="D44" s="38"/>
      <c r="E44" s="38"/>
      <c r="F44" s="38"/>
      <c r="G44" s="38"/>
      <c r="H44" s="38"/>
      <c r="I44" s="38"/>
      <c r="J44" s="38"/>
      <c r="K44" s="38"/>
      <c r="L44" s="38" t="str">
        <f>K5</f>
        <v>B003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2:44" s="3" customFormat="1" ht="36.95" customHeight="1">
      <c r="B45" s="60"/>
      <c r="C45" s="61" t="s">
        <v>17</v>
      </c>
      <c r="D45" s="62"/>
      <c r="E45" s="62"/>
      <c r="F45" s="62"/>
      <c r="G45" s="62"/>
      <c r="H45" s="62"/>
      <c r="I45" s="62"/>
      <c r="J45" s="62"/>
      <c r="K45" s="62"/>
      <c r="L45" s="63" t="str">
        <f>K6</f>
        <v>Stavební úpravy nebytového prostoru č.p. 5341 Zahradní, Chomutov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4"/>
    </row>
    <row r="46" spans="2:44" s="1" customFormat="1" ht="6.95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2:44" s="1" customFormat="1" ht="12" customHeight="1"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5" t="str">
        <f>IF(K8="","",K8)</f>
        <v>Chomutov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66" t="str">
        <f>IF(AN8="","",AN8)</f>
        <v>23. 7. 2019</v>
      </c>
      <c r="AN47" s="66"/>
      <c r="AO47" s="38"/>
      <c r="AP47" s="38"/>
      <c r="AQ47" s="38"/>
      <c r="AR47" s="42"/>
    </row>
    <row r="48" spans="2:44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2:56" s="1" customFormat="1" ht="13.65" customHeight="1"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38" t="str">
        <f>IF(E11="","",E11)</f>
        <v>Statutární město Chomutov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67" t="str">
        <f>IF(E17="","",E17)</f>
        <v xml:space="preserve"> </v>
      </c>
      <c r="AN49" s="38"/>
      <c r="AO49" s="38"/>
      <c r="AP49" s="38"/>
      <c r="AQ49" s="38"/>
      <c r="AR49" s="42"/>
      <c r="AS49" s="68" t="s">
        <v>52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</row>
    <row r="50" spans="2:56" s="1" customFormat="1" ht="13.65" customHeight="1"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38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35</v>
      </c>
      <c r="AJ50" s="38"/>
      <c r="AK50" s="38"/>
      <c r="AL50" s="38"/>
      <c r="AM50" s="67" t="str">
        <f>IF(E20="","",E20)</f>
        <v xml:space="preserve"> </v>
      </c>
      <c r="AN50" s="38"/>
      <c r="AO50" s="38"/>
      <c r="AP50" s="38"/>
      <c r="AQ50" s="38"/>
      <c r="AR50" s="42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</row>
    <row r="51" spans="2:56" s="1" customFormat="1" ht="10.8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76"/>
      <c r="AT51" s="77"/>
      <c r="AU51" s="78"/>
      <c r="AV51" s="78"/>
      <c r="AW51" s="78"/>
      <c r="AX51" s="78"/>
      <c r="AY51" s="78"/>
      <c r="AZ51" s="78"/>
      <c r="BA51" s="78"/>
      <c r="BB51" s="78"/>
      <c r="BC51" s="78"/>
      <c r="BD51" s="79"/>
    </row>
    <row r="52" spans="2:56" s="1" customFormat="1" ht="29.25" customHeight="1">
      <c r="B52" s="37"/>
      <c r="C52" s="80" t="s">
        <v>53</v>
      </c>
      <c r="D52" s="81"/>
      <c r="E52" s="81"/>
      <c r="F52" s="81"/>
      <c r="G52" s="81"/>
      <c r="H52" s="82"/>
      <c r="I52" s="83" t="s">
        <v>54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4" t="s">
        <v>55</v>
      </c>
      <c r="AH52" s="81"/>
      <c r="AI52" s="81"/>
      <c r="AJ52" s="81"/>
      <c r="AK52" s="81"/>
      <c r="AL52" s="81"/>
      <c r="AM52" s="81"/>
      <c r="AN52" s="83" t="s">
        <v>56</v>
      </c>
      <c r="AO52" s="81"/>
      <c r="AP52" s="81"/>
      <c r="AQ52" s="85" t="s">
        <v>57</v>
      </c>
      <c r="AR52" s="42"/>
      <c r="AS52" s="86" t="s">
        <v>58</v>
      </c>
      <c r="AT52" s="87" t="s">
        <v>59</v>
      </c>
      <c r="AU52" s="87" t="s">
        <v>60</v>
      </c>
      <c r="AV52" s="87" t="s">
        <v>61</v>
      </c>
      <c r="AW52" s="87" t="s">
        <v>62</v>
      </c>
      <c r="AX52" s="87" t="s">
        <v>63</v>
      </c>
      <c r="AY52" s="87" t="s">
        <v>64</v>
      </c>
      <c r="AZ52" s="87" t="s">
        <v>65</v>
      </c>
      <c r="BA52" s="87" t="s">
        <v>66</v>
      </c>
      <c r="BB52" s="87" t="s">
        <v>67</v>
      </c>
      <c r="BC52" s="87" t="s">
        <v>68</v>
      </c>
      <c r="BD52" s="88" t="s">
        <v>69</v>
      </c>
    </row>
    <row r="53" spans="2:56" s="1" customFormat="1" ht="10.8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89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1"/>
    </row>
    <row r="54" spans="2:90" s="4" customFormat="1" ht="32.4" customHeight="1">
      <c r="B54" s="92"/>
      <c r="C54" s="93" t="s">
        <v>70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5">
        <f>ROUND(AG55,2)</f>
        <v>0</v>
      </c>
      <c r="AH54" s="95"/>
      <c r="AI54" s="95"/>
      <c r="AJ54" s="95"/>
      <c r="AK54" s="95"/>
      <c r="AL54" s="95"/>
      <c r="AM54" s="95"/>
      <c r="AN54" s="96">
        <f>SUM(AG54,AT54)</f>
        <v>0</v>
      </c>
      <c r="AO54" s="96"/>
      <c r="AP54" s="96"/>
      <c r="AQ54" s="97" t="s">
        <v>20</v>
      </c>
      <c r="AR54" s="98"/>
      <c r="AS54" s="99">
        <f>ROUND(AS55,2)</f>
        <v>0</v>
      </c>
      <c r="AT54" s="100">
        <f>ROUND(SUM(AV54:AW54),2)</f>
        <v>0</v>
      </c>
      <c r="AU54" s="101">
        <f>ROUND(AU55,5)</f>
        <v>0</v>
      </c>
      <c r="AV54" s="100">
        <f>ROUND(AZ54*L29,2)</f>
        <v>0</v>
      </c>
      <c r="AW54" s="100">
        <f>ROUND(BA54*L30,2)</f>
        <v>0</v>
      </c>
      <c r="AX54" s="100">
        <f>ROUND(BB54*L29,2)</f>
        <v>0</v>
      </c>
      <c r="AY54" s="100">
        <f>ROUND(BC54*L30,2)</f>
        <v>0</v>
      </c>
      <c r="AZ54" s="100">
        <f>ROUND(AZ55,2)</f>
        <v>0</v>
      </c>
      <c r="BA54" s="100">
        <f>ROUND(BA55,2)</f>
        <v>0</v>
      </c>
      <c r="BB54" s="100">
        <f>ROUND(BB55,2)</f>
        <v>0</v>
      </c>
      <c r="BC54" s="100">
        <f>ROUND(BC55,2)</f>
        <v>0</v>
      </c>
      <c r="BD54" s="102">
        <f>ROUND(BD55,2)</f>
        <v>0</v>
      </c>
      <c r="BS54" s="103" t="s">
        <v>71</v>
      </c>
      <c r="BT54" s="103" t="s">
        <v>72</v>
      </c>
      <c r="BU54" s="104" t="s">
        <v>73</v>
      </c>
      <c r="BV54" s="103" t="s">
        <v>74</v>
      </c>
      <c r="BW54" s="103" t="s">
        <v>5</v>
      </c>
      <c r="BX54" s="103" t="s">
        <v>75</v>
      </c>
      <c r="CL54" s="103" t="s">
        <v>20</v>
      </c>
    </row>
    <row r="55" spans="1:91" s="5" customFormat="1" ht="16.5" customHeight="1">
      <c r="A55" s="105" t="s">
        <v>76</v>
      </c>
      <c r="B55" s="106"/>
      <c r="C55" s="107"/>
      <c r="D55" s="108" t="s">
        <v>77</v>
      </c>
      <c r="E55" s="108"/>
      <c r="F55" s="108"/>
      <c r="G55" s="108"/>
      <c r="H55" s="108"/>
      <c r="I55" s="109"/>
      <c r="J55" s="108" t="s">
        <v>78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'SO01 - Objekt '!J30</f>
        <v>0</v>
      </c>
      <c r="AH55" s="109"/>
      <c r="AI55" s="109"/>
      <c r="AJ55" s="109"/>
      <c r="AK55" s="109"/>
      <c r="AL55" s="109"/>
      <c r="AM55" s="109"/>
      <c r="AN55" s="110">
        <f>SUM(AG55,AT55)</f>
        <v>0</v>
      </c>
      <c r="AO55" s="109"/>
      <c r="AP55" s="109"/>
      <c r="AQ55" s="111" t="s">
        <v>79</v>
      </c>
      <c r="AR55" s="112"/>
      <c r="AS55" s="113">
        <v>0</v>
      </c>
      <c r="AT55" s="114">
        <f>ROUND(SUM(AV55:AW55),2)</f>
        <v>0</v>
      </c>
      <c r="AU55" s="115">
        <f>'SO01 - Objekt '!P98</f>
        <v>0</v>
      </c>
      <c r="AV55" s="114">
        <f>'SO01 - Objekt '!J33</f>
        <v>0</v>
      </c>
      <c r="AW55" s="114">
        <f>'SO01 - Objekt '!J34</f>
        <v>0</v>
      </c>
      <c r="AX55" s="114">
        <f>'SO01 - Objekt '!J35</f>
        <v>0</v>
      </c>
      <c r="AY55" s="114">
        <f>'SO01 - Objekt '!J36</f>
        <v>0</v>
      </c>
      <c r="AZ55" s="114">
        <f>'SO01 - Objekt '!F33</f>
        <v>0</v>
      </c>
      <c r="BA55" s="114">
        <f>'SO01 - Objekt '!F34</f>
        <v>0</v>
      </c>
      <c r="BB55" s="114">
        <f>'SO01 - Objekt '!F35</f>
        <v>0</v>
      </c>
      <c r="BC55" s="114">
        <f>'SO01 - Objekt '!F36</f>
        <v>0</v>
      </c>
      <c r="BD55" s="116">
        <f>'SO01 - Objekt '!F37</f>
        <v>0</v>
      </c>
      <c r="BT55" s="117" t="s">
        <v>8</v>
      </c>
      <c r="BV55" s="117" t="s">
        <v>74</v>
      </c>
      <c r="BW55" s="117" t="s">
        <v>80</v>
      </c>
      <c r="BX55" s="117" t="s">
        <v>5</v>
      </c>
      <c r="CL55" s="117" t="s">
        <v>20</v>
      </c>
      <c r="CM55" s="117" t="s">
        <v>81</v>
      </c>
    </row>
    <row r="56" spans="2:44" s="1" customFormat="1" ht="30" customHeight="1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</row>
    <row r="57" spans="2:44" s="1" customFormat="1" ht="6.95" customHeight="1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42"/>
    </row>
  </sheetData>
  <sheetProtection password="CC35" sheet="1" objects="1" scenarios="1" formatColumns="0" formatRows="0"/>
  <mergeCells count="4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SO01 - Objekt 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8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80</v>
      </c>
    </row>
    <row r="3" spans="2:46" ht="6.95" customHeight="1">
      <c r="B3" s="119"/>
      <c r="C3" s="120"/>
      <c r="D3" s="120"/>
      <c r="E3" s="120"/>
      <c r="F3" s="120"/>
      <c r="G3" s="120"/>
      <c r="H3" s="120"/>
      <c r="I3" s="121"/>
      <c r="J3" s="120"/>
      <c r="K3" s="120"/>
      <c r="L3" s="19"/>
      <c r="AT3" s="16" t="s">
        <v>81</v>
      </c>
    </row>
    <row r="4" spans="2:46" ht="24.95" customHeight="1">
      <c r="B4" s="19"/>
      <c r="D4" s="122" t="s">
        <v>82</v>
      </c>
      <c r="L4" s="19"/>
      <c r="M4" s="23" t="s">
        <v>11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23" t="s">
        <v>17</v>
      </c>
      <c r="L6" s="19"/>
    </row>
    <row r="7" spans="2:12" ht="16.5" customHeight="1">
      <c r="B7" s="19"/>
      <c r="E7" s="124" t="str">
        <f>'Rekapitulace stavby'!K6</f>
        <v>Stavební úpravy nebytového prostoru č.p. 5341 Zahradní, Chomutov</v>
      </c>
      <c r="F7" s="123"/>
      <c r="G7" s="123"/>
      <c r="H7" s="123"/>
      <c r="L7" s="19"/>
    </row>
    <row r="8" spans="2:12" s="1" customFormat="1" ht="12" customHeight="1">
      <c r="B8" s="42"/>
      <c r="D8" s="123" t="s">
        <v>83</v>
      </c>
      <c r="I8" s="125"/>
      <c r="L8" s="42"/>
    </row>
    <row r="9" spans="2:12" s="1" customFormat="1" ht="36.95" customHeight="1">
      <c r="B9" s="42"/>
      <c r="E9" s="126" t="s">
        <v>84</v>
      </c>
      <c r="F9" s="1"/>
      <c r="G9" s="1"/>
      <c r="H9" s="1"/>
      <c r="I9" s="125"/>
      <c r="L9" s="42"/>
    </row>
    <row r="10" spans="2:12" s="1" customFormat="1" ht="12">
      <c r="B10" s="42"/>
      <c r="I10" s="125"/>
      <c r="L10" s="42"/>
    </row>
    <row r="11" spans="2:12" s="1" customFormat="1" ht="12" customHeight="1">
      <c r="B11" s="42"/>
      <c r="D11" s="123" t="s">
        <v>19</v>
      </c>
      <c r="F11" s="16" t="s">
        <v>20</v>
      </c>
      <c r="I11" s="127" t="s">
        <v>21</v>
      </c>
      <c r="J11" s="16" t="s">
        <v>20</v>
      </c>
      <c r="L11" s="42"/>
    </row>
    <row r="12" spans="2:12" s="1" customFormat="1" ht="12" customHeight="1">
      <c r="B12" s="42"/>
      <c r="D12" s="123" t="s">
        <v>22</v>
      </c>
      <c r="F12" s="16" t="s">
        <v>23</v>
      </c>
      <c r="I12" s="127" t="s">
        <v>24</v>
      </c>
      <c r="J12" s="128" t="str">
        <f>'Rekapitulace stavby'!AN8</f>
        <v>23. 7. 2019</v>
      </c>
      <c r="L12" s="42"/>
    </row>
    <row r="13" spans="2:12" s="1" customFormat="1" ht="10.8" customHeight="1">
      <c r="B13" s="42"/>
      <c r="I13" s="125"/>
      <c r="L13" s="42"/>
    </row>
    <row r="14" spans="2:12" s="1" customFormat="1" ht="12" customHeight="1">
      <c r="B14" s="42"/>
      <c r="D14" s="123" t="s">
        <v>26</v>
      </c>
      <c r="I14" s="127" t="s">
        <v>27</v>
      </c>
      <c r="J14" s="16" t="s">
        <v>20</v>
      </c>
      <c r="L14" s="42"/>
    </row>
    <row r="15" spans="2:12" s="1" customFormat="1" ht="18" customHeight="1">
      <c r="B15" s="42"/>
      <c r="E15" s="16" t="s">
        <v>28</v>
      </c>
      <c r="I15" s="127" t="s">
        <v>29</v>
      </c>
      <c r="J15" s="16" t="s">
        <v>20</v>
      </c>
      <c r="L15" s="42"/>
    </row>
    <row r="16" spans="2:12" s="1" customFormat="1" ht="6.95" customHeight="1">
      <c r="B16" s="42"/>
      <c r="I16" s="125"/>
      <c r="L16" s="42"/>
    </row>
    <row r="17" spans="2:12" s="1" customFormat="1" ht="12" customHeight="1">
      <c r="B17" s="42"/>
      <c r="D17" s="123" t="s">
        <v>30</v>
      </c>
      <c r="I17" s="127" t="s">
        <v>27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27" t="s">
        <v>29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25"/>
      <c r="L19" s="42"/>
    </row>
    <row r="20" spans="2:12" s="1" customFormat="1" ht="12" customHeight="1">
      <c r="B20" s="42"/>
      <c r="D20" s="123" t="s">
        <v>32</v>
      </c>
      <c r="I20" s="127" t="s">
        <v>27</v>
      </c>
      <c r="J20" s="16" t="str">
        <f>IF('Rekapitulace stavby'!AN16="","",'Rekapitulace stavby'!AN16)</f>
        <v/>
      </c>
      <c r="L20" s="42"/>
    </row>
    <row r="21" spans="2:12" s="1" customFormat="1" ht="18" customHeight="1">
      <c r="B21" s="42"/>
      <c r="E21" s="16" t="str">
        <f>IF('Rekapitulace stavby'!E17="","",'Rekapitulace stavby'!E17)</f>
        <v xml:space="preserve"> </v>
      </c>
      <c r="I21" s="127" t="s">
        <v>29</v>
      </c>
      <c r="J21" s="16" t="str">
        <f>IF('Rekapitulace stavby'!AN17="","",'Rekapitulace stavby'!AN17)</f>
        <v/>
      </c>
      <c r="L21" s="42"/>
    </row>
    <row r="22" spans="2:12" s="1" customFormat="1" ht="6.95" customHeight="1">
      <c r="B22" s="42"/>
      <c r="I22" s="125"/>
      <c r="L22" s="42"/>
    </row>
    <row r="23" spans="2:12" s="1" customFormat="1" ht="12" customHeight="1">
      <c r="B23" s="42"/>
      <c r="D23" s="123" t="s">
        <v>35</v>
      </c>
      <c r="I23" s="127" t="s">
        <v>27</v>
      </c>
      <c r="J23" s="16" t="str">
        <f>IF('Rekapitulace stavby'!AN19="","",'Rekapitulace stavby'!AN19)</f>
        <v/>
      </c>
      <c r="L23" s="42"/>
    </row>
    <row r="24" spans="2:12" s="1" customFormat="1" ht="18" customHeight="1">
      <c r="B24" s="42"/>
      <c r="E24" s="16" t="str">
        <f>IF('Rekapitulace stavby'!E20="","",'Rekapitulace stavby'!E20)</f>
        <v xml:space="preserve"> </v>
      </c>
      <c r="I24" s="127" t="s">
        <v>29</v>
      </c>
      <c r="J24" s="16" t="str">
        <f>IF('Rekapitulace stavby'!AN20="","",'Rekapitulace stavby'!AN20)</f>
        <v/>
      </c>
      <c r="L24" s="42"/>
    </row>
    <row r="25" spans="2:12" s="1" customFormat="1" ht="6.95" customHeight="1">
      <c r="B25" s="42"/>
      <c r="I25" s="125"/>
      <c r="L25" s="42"/>
    </row>
    <row r="26" spans="2:12" s="1" customFormat="1" ht="12" customHeight="1">
      <c r="B26" s="42"/>
      <c r="D26" s="123" t="s">
        <v>36</v>
      </c>
      <c r="I26" s="125"/>
      <c r="L26" s="42"/>
    </row>
    <row r="27" spans="2:12" s="6" customFormat="1" ht="16.5" customHeight="1">
      <c r="B27" s="129"/>
      <c r="E27" s="130" t="s">
        <v>20</v>
      </c>
      <c r="F27" s="130"/>
      <c r="G27" s="130"/>
      <c r="H27" s="130"/>
      <c r="I27" s="131"/>
      <c r="L27" s="129"/>
    </row>
    <row r="28" spans="2:12" s="1" customFormat="1" ht="6.95" customHeight="1">
      <c r="B28" s="42"/>
      <c r="I28" s="125"/>
      <c r="L28" s="42"/>
    </row>
    <row r="29" spans="2:12" s="1" customFormat="1" ht="6.95" customHeight="1">
      <c r="B29" s="42"/>
      <c r="D29" s="70"/>
      <c r="E29" s="70"/>
      <c r="F29" s="70"/>
      <c r="G29" s="70"/>
      <c r="H29" s="70"/>
      <c r="I29" s="132"/>
      <c r="J29" s="70"/>
      <c r="K29" s="70"/>
      <c r="L29" s="42"/>
    </row>
    <row r="30" spans="2:12" s="1" customFormat="1" ht="25.4" customHeight="1">
      <c r="B30" s="42"/>
      <c r="D30" s="133" t="s">
        <v>38</v>
      </c>
      <c r="I30" s="125"/>
      <c r="J30" s="134">
        <f>ROUND(J98,2)</f>
        <v>0</v>
      </c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32"/>
      <c r="J31" s="70"/>
      <c r="K31" s="70"/>
      <c r="L31" s="42"/>
    </row>
    <row r="32" spans="2:12" s="1" customFormat="1" ht="14.4" customHeight="1">
      <c r="B32" s="42"/>
      <c r="F32" s="135" t="s">
        <v>40</v>
      </c>
      <c r="I32" s="136" t="s">
        <v>39</v>
      </c>
      <c r="J32" s="135" t="s">
        <v>41</v>
      </c>
      <c r="L32" s="42"/>
    </row>
    <row r="33" spans="2:12" s="1" customFormat="1" ht="14.4" customHeight="1">
      <c r="B33" s="42"/>
      <c r="D33" s="123" t="s">
        <v>42</v>
      </c>
      <c r="E33" s="123" t="s">
        <v>43</v>
      </c>
      <c r="F33" s="137">
        <f>ROUND((SUM(BE98:BE264)),2)</f>
        <v>0</v>
      </c>
      <c r="I33" s="138">
        <v>0.21</v>
      </c>
      <c r="J33" s="137">
        <f>ROUND(((SUM(BE98:BE264))*I33),2)</f>
        <v>0</v>
      </c>
      <c r="L33" s="42"/>
    </row>
    <row r="34" spans="2:12" s="1" customFormat="1" ht="14.4" customHeight="1">
      <c r="B34" s="42"/>
      <c r="E34" s="123" t="s">
        <v>44</v>
      </c>
      <c r="F34" s="137">
        <f>ROUND((SUM(BF98:BF264)),2)</f>
        <v>0</v>
      </c>
      <c r="I34" s="138">
        <v>0.15</v>
      </c>
      <c r="J34" s="137">
        <f>ROUND(((SUM(BF98:BF264))*I34),2)</f>
        <v>0</v>
      </c>
      <c r="L34" s="42"/>
    </row>
    <row r="35" spans="2:12" s="1" customFormat="1" ht="14.4" customHeight="1" hidden="1">
      <c r="B35" s="42"/>
      <c r="E35" s="123" t="s">
        <v>45</v>
      </c>
      <c r="F35" s="137">
        <f>ROUND((SUM(BG98:BG264)),2)</f>
        <v>0</v>
      </c>
      <c r="I35" s="138">
        <v>0.21</v>
      </c>
      <c r="J35" s="137">
        <f>0</f>
        <v>0</v>
      </c>
      <c r="L35" s="42"/>
    </row>
    <row r="36" spans="2:12" s="1" customFormat="1" ht="14.4" customHeight="1" hidden="1">
      <c r="B36" s="42"/>
      <c r="E36" s="123" t="s">
        <v>46</v>
      </c>
      <c r="F36" s="137">
        <f>ROUND((SUM(BH98:BH264)),2)</f>
        <v>0</v>
      </c>
      <c r="I36" s="138">
        <v>0.15</v>
      </c>
      <c r="J36" s="137">
        <f>0</f>
        <v>0</v>
      </c>
      <c r="L36" s="42"/>
    </row>
    <row r="37" spans="2:12" s="1" customFormat="1" ht="14.4" customHeight="1" hidden="1">
      <c r="B37" s="42"/>
      <c r="E37" s="123" t="s">
        <v>47</v>
      </c>
      <c r="F37" s="137">
        <f>ROUND((SUM(BI98:BI264)),2)</f>
        <v>0</v>
      </c>
      <c r="I37" s="138">
        <v>0</v>
      </c>
      <c r="J37" s="137">
        <f>0</f>
        <v>0</v>
      </c>
      <c r="L37" s="42"/>
    </row>
    <row r="38" spans="2:12" s="1" customFormat="1" ht="6.95" customHeight="1">
      <c r="B38" s="42"/>
      <c r="I38" s="125"/>
      <c r="L38" s="42"/>
    </row>
    <row r="39" spans="2:12" s="1" customFormat="1" ht="25.4" customHeight="1">
      <c r="B39" s="42"/>
      <c r="C39" s="139"/>
      <c r="D39" s="140" t="s">
        <v>48</v>
      </c>
      <c r="E39" s="141"/>
      <c r="F39" s="141"/>
      <c r="G39" s="142" t="s">
        <v>49</v>
      </c>
      <c r="H39" s="143" t="s">
        <v>50</v>
      </c>
      <c r="I39" s="144"/>
      <c r="J39" s="145">
        <f>SUM(J30:J37)</f>
        <v>0</v>
      </c>
      <c r="K39" s="146"/>
      <c r="L39" s="42"/>
    </row>
    <row r="40" spans="2:12" s="1" customFormat="1" ht="14.4" customHeight="1">
      <c r="B40" s="147"/>
      <c r="C40" s="148"/>
      <c r="D40" s="148"/>
      <c r="E40" s="148"/>
      <c r="F40" s="148"/>
      <c r="G40" s="148"/>
      <c r="H40" s="148"/>
      <c r="I40" s="149"/>
      <c r="J40" s="148"/>
      <c r="K40" s="148"/>
      <c r="L40" s="42"/>
    </row>
    <row r="44" spans="2:12" s="1" customFormat="1" ht="6.95" customHeight="1">
      <c r="B44" s="150"/>
      <c r="C44" s="151"/>
      <c r="D44" s="151"/>
      <c r="E44" s="151"/>
      <c r="F44" s="151"/>
      <c r="G44" s="151"/>
      <c r="H44" s="151"/>
      <c r="I44" s="152"/>
      <c r="J44" s="151"/>
      <c r="K44" s="151"/>
      <c r="L44" s="42"/>
    </row>
    <row r="45" spans="2:12" s="1" customFormat="1" ht="24.95" customHeight="1">
      <c r="B45" s="37"/>
      <c r="C45" s="22" t="s">
        <v>85</v>
      </c>
      <c r="D45" s="38"/>
      <c r="E45" s="38"/>
      <c r="F45" s="38"/>
      <c r="G45" s="38"/>
      <c r="H45" s="38"/>
      <c r="I45" s="125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25"/>
      <c r="J46" s="38"/>
      <c r="K46" s="38"/>
      <c r="L46" s="42"/>
    </row>
    <row r="47" spans="2:12" s="1" customFormat="1" ht="12" customHeight="1">
      <c r="B47" s="37"/>
      <c r="C47" s="31" t="s">
        <v>17</v>
      </c>
      <c r="D47" s="38"/>
      <c r="E47" s="38"/>
      <c r="F47" s="38"/>
      <c r="G47" s="38"/>
      <c r="H47" s="38"/>
      <c r="I47" s="125"/>
      <c r="J47" s="38"/>
      <c r="K47" s="38"/>
      <c r="L47" s="42"/>
    </row>
    <row r="48" spans="2:12" s="1" customFormat="1" ht="16.5" customHeight="1">
      <c r="B48" s="37"/>
      <c r="C48" s="38"/>
      <c r="D48" s="38"/>
      <c r="E48" s="153" t="str">
        <f>E7</f>
        <v>Stavební úpravy nebytového prostoru č.p. 5341 Zahradní, Chomutov</v>
      </c>
      <c r="F48" s="31"/>
      <c r="G48" s="31"/>
      <c r="H48" s="31"/>
      <c r="I48" s="125"/>
      <c r="J48" s="38"/>
      <c r="K48" s="38"/>
      <c r="L48" s="42"/>
    </row>
    <row r="49" spans="2:12" s="1" customFormat="1" ht="12" customHeight="1">
      <c r="B49" s="37"/>
      <c r="C49" s="31" t="s">
        <v>83</v>
      </c>
      <c r="D49" s="38"/>
      <c r="E49" s="38"/>
      <c r="F49" s="38"/>
      <c r="G49" s="38"/>
      <c r="H49" s="38"/>
      <c r="I49" s="125"/>
      <c r="J49" s="38"/>
      <c r="K49" s="38"/>
      <c r="L49" s="42"/>
    </row>
    <row r="50" spans="2:12" s="1" customFormat="1" ht="16.5" customHeight="1">
      <c r="B50" s="37"/>
      <c r="C50" s="38"/>
      <c r="D50" s="38"/>
      <c r="E50" s="63" t="str">
        <f>E9</f>
        <v xml:space="preserve">SO01 - Objekt </v>
      </c>
      <c r="F50" s="38"/>
      <c r="G50" s="38"/>
      <c r="H50" s="38"/>
      <c r="I50" s="125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25"/>
      <c r="J51" s="38"/>
      <c r="K51" s="38"/>
      <c r="L51" s="42"/>
    </row>
    <row r="52" spans="2:12" s="1" customFormat="1" ht="12" customHeight="1">
      <c r="B52" s="37"/>
      <c r="C52" s="31" t="s">
        <v>22</v>
      </c>
      <c r="D52" s="38"/>
      <c r="E52" s="38"/>
      <c r="F52" s="26" t="str">
        <f>F12</f>
        <v>Chomutov</v>
      </c>
      <c r="G52" s="38"/>
      <c r="H52" s="38"/>
      <c r="I52" s="127" t="s">
        <v>24</v>
      </c>
      <c r="J52" s="66" t="str">
        <f>IF(J12="","",J12)</f>
        <v>23. 7. 2019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25"/>
      <c r="J53" s="38"/>
      <c r="K53" s="38"/>
      <c r="L53" s="42"/>
    </row>
    <row r="54" spans="2:12" s="1" customFormat="1" ht="13.65" customHeight="1">
      <c r="B54" s="37"/>
      <c r="C54" s="31" t="s">
        <v>26</v>
      </c>
      <c r="D54" s="38"/>
      <c r="E54" s="38"/>
      <c r="F54" s="26" t="str">
        <f>E15</f>
        <v>Statutární město Chomutov</v>
      </c>
      <c r="G54" s="38"/>
      <c r="H54" s="38"/>
      <c r="I54" s="127" t="s">
        <v>32</v>
      </c>
      <c r="J54" s="35" t="str">
        <f>E21</f>
        <v xml:space="preserve"> </v>
      </c>
      <c r="K54" s="38"/>
      <c r="L54" s="42"/>
    </row>
    <row r="55" spans="2:12" s="1" customFormat="1" ht="13.65" customHeight="1">
      <c r="B55" s="37"/>
      <c r="C55" s="31" t="s">
        <v>30</v>
      </c>
      <c r="D55" s="38"/>
      <c r="E55" s="38"/>
      <c r="F55" s="26" t="str">
        <f>IF(E18="","",E18)</f>
        <v>Vyplň údaj</v>
      </c>
      <c r="G55" s="38"/>
      <c r="H55" s="38"/>
      <c r="I55" s="127" t="s">
        <v>35</v>
      </c>
      <c r="J55" s="35" t="str">
        <f>E24</f>
        <v xml:space="preserve"> 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25"/>
      <c r="J56" s="38"/>
      <c r="K56" s="38"/>
      <c r="L56" s="42"/>
    </row>
    <row r="57" spans="2:12" s="1" customFormat="1" ht="29.25" customHeight="1">
      <c r="B57" s="37"/>
      <c r="C57" s="154" t="s">
        <v>86</v>
      </c>
      <c r="D57" s="155"/>
      <c r="E57" s="155"/>
      <c r="F57" s="155"/>
      <c r="G57" s="155"/>
      <c r="H57" s="155"/>
      <c r="I57" s="156"/>
      <c r="J57" s="157" t="s">
        <v>87</v>
      </c>
      <c r="K57" s="155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25"/>
      <c r="J58" s="38"/>
      <c r="K58" s="38"/>
      <c r="L58" s="42"/>
    </row>
    <row r="59" spans="2:47" s="1" customFormat="1" ht="22.8" customHeight="1">
      <c r="B59" s="37"/>
      <c r="C59" s="158" t="s">
        <v>70</v>
      </c>
      <c r="D59" s="38"/>
      <c r="E59" s="38"/>
      <c r="F59" s="38"/>
      <c r="G59" s="38"/>
      <c r="H59" s="38"/>
      <c r="I59" s="125"/>
      <c r="J59" s="96">
        <f>J98</f>
        <v>0</v>
      </c>
      <c r="K59" s="38"/>
      <c r="L59" s="42"/>
      <c r="AU59" s="16" t="s">
        <v>88</v>
      </c>
    </row>
    <row r="60" spans="2:12" s="7" customFormat="1" ht="24.95" customHeight="1">
      <c r="B60" s="159"/>
      <c r="C60" s="160"/>
      <c r="D60" s="161" t="s">
        <v>89</v>
      </c>
      <c r="E60" s="162"/>
      <c r="F60" s="162"/>
      <c r="G60" s="162"/>
      <c r="H60" s="162"/>
      <c r="I60" s="163"/>
      <c r="J60" s="164">
        <f>J99</f>
        <v>0</v>
      </c>
      <c r="K60" s="160"/>
      <c r="L60" s="165"/>
    </row>
    <row r="61" spans="2:12" s="8" customFormat="1" ht="19.9" customHeight="1">
      <c r="B61" s="166"/>
      <c r="C61" s="167"/>
      <c r="D61" s="168" t="s">
        <v>90</v>
      </c>
      <c r="E61" s="169"/>
      <c r="F61" s="169"/>
      <c r="G61" s="169"/>
      <c r="H61" s="169"/>
      <c r="I61" s="170"/>
      <c r="J61" s="171">
        <f>J100</f>
        <v>0</v>
      </c>
      <c r="K61" s="167"/>
      <c r="L61" s="172"/>
    </row>
    <row r="62" spans="2:12" s="8" customFormat="1" ht="19.9" customHeight="1">
      <c r="B62" s="166"/>
      <c r="C62" s="167"/>
      <c r="D62" s="168" t="s">
        <v>91</v>
      </c>
      <c r="E62" s="169"/>
      <c r="F62" s="169"/>
      <c r="G62" s="169"/>
      <c r="H62" s="169"/>
      <c r="I62" s="170"/>
      <c r="J62" s="171">
        <f>J120</f>
        <v>0</v>
      </c>
      <c r="K62" s="167"/>
      <c r="L62" s="172"/>
    </row>
    <row r="63" spans="2:12" s="8" customFormat="1" ht="19.9" customHeight="1">
      <c r="B63" s="166"/>
      <c r="C63" s="167"/>
      <c r="D63" s="168" t="s">
        <v>92</v>
      </c>
      <c r="E63" s="169"/>
      <c r="F63" s="169"/>
      <c r="G63" s="169"/>
      <c r="H63" s="169"/>
      <c r="I63" s="170"/>
      <c r="J63" s="171">
        <f>J138</f>
        <v>0</v>
      </c>
      <c r="K63" s="167"/>
      <c r="L63" s="172"/>
    </row>
    <row r="64" spans="2:12" s="8" customFormat="1" ht="19.9" customHeight="1">
      <c r="B64" s="166"/>
      <c r="C64" s="167"/>
      <c r="D64" s="168" t="s">
        <v>93</v>
      </c>
      <c r="E64" s="169"/>
      <c r="F64" s="169"/>
      <c r="G64" s="169"/>
      <c r="H64" s="169"/>
      <c r="I64" s="170"/>
      <c r="J64" s="171">
        <f>J142</f>
        <v>0</v>
      </c>
      <c r="K64" s="167"/>
      <c r="L64" s="172"/>
    </row>
    <row r="65" spans="2:12" s="7" customFormat="1" ht="24.95" customHeight="1">
      <c r="B65" s="159"/>
      <c r="C65" s="160"/>
      <c r="D65" s="161" t="s">
        <v>94</v>
      </c>
      <c r="E65" s="162"/>
      <c r="F65" s="162"/>
      <c r="G65" s="162"/>
      <c r="H65" s="162"/>
      <c r="I65" s="163"/>
      <c r="J65" s="164">
        <f>J144</f>
        <v>0</v>
      </c>
      <c r="K65" s="160"/>
      <c r="L65" s="165"/>
    </row>
    <row r="66" spans="2:12" s="8" customFormat="1" ht="19.9" customHeight="1">
      <c r="B66" s="166"/>
      <c r="C66" s="167"/>
      <c r="D66" s="168" t="s">
        <v>95</v>
      </c>
      <c r="E66" s="169"/>
      <c r="F66" s="169"/>
      <c r="G66" s="169"/>
      <c r="H66" s="169"/>
      <c r="I66" s="170"/>
      <c r="J66" s="171">
        <f>J145</f>
        <v>0</v>
      </c>
      <c r="K66" s="167"/>
      <c r="L66" s="172"/>
    </row>
    <row r="67" spans="2:12" s="8" customFormat="1" ht="19.9" customHeight="1">
      <c r="B67" s="166"/>
      <c r="C67" s="167"/>
      <c r="D67" s="168" t="s">
        <v>96</v>
      </c>
      <c r="E67" s="169"/>
      <c r="F67" s="169"/>
      <c r="G67" s="169"/>
      <c r="H67" s="169"/>
      <c r="I67" s="170"/>
      <c r="J67" s="171">
        <f>J149</f>
        <v>0</v>
      </c>
      <c r="K67" s="167"/>
      <c r="L67" s="172"/>
    </row>
    <row r="68" spans="2:12" s="8" customFormat="1" ht="19.9" customHeight="1">
      <c r="B68" s="166"/>
      <c r="C68" s="167"/>
      <c r="D68" s="168" t="s">
        <v>97</v>
      </c>
      <c r="E68" s="169"/>
      <c r="F68" s="169"/>
      <c r="G68" s="169"/>
      <c r="H68" s="169"/>
      <c r="I68" s="170"/>
      <c r="J68" s="171">
        <f>J156</f>
        <v>0</v>
      </c>
      <c r="K68" s="167"/>
      <c r="L68" s="172"/>
    </row>
    <row r="69" spans="2:12" s="8" customFormat="1" ht="19.9" customHeight="1">
      <c r="B69" s="166"/>
      <c r="C69" s="167"/>
      <c r="D69" s="168" t="s">
        <v>98</v>
      </c>
      <c r="E69" s="169"/>
      <c r="F69" s="169"/>
      <c r="G69" s="169"/>
      <c r="H69" s="169"/>
      <c r="I69" s="170"/>
      <c r="J69" s="171">
        <f>J181</f>
        <v>0</v>
      </c>
      <c r="K69" s="167"/>
      <c r="L69" s="172"/>
    </row>
    <row r="70" spans="2:12" s="8" customFormat="1" ht="19.9" customHeight="1">
      <c r="B70" s="166"/>
      <c r="C70" s="167"/>
      <c r="D70" s="168" t="s">
        <v>99</v>
      </c>
      <c r="E70" s="169"/>
      <c r="F70" s="169"/>
      <c r="G70" s="169"/>
      <c r="H70" s="169"/>
      <c r="I70" s="170"/>
      <c r="J70" s="171">
        <f>J193</f>
        <v>0</v>
      </c>
      <c r="K70" s="167"/>
      <c r="L70" s="172"/>
    </row>
    <row r="71" spans="2:12" s="8" customFormat="1" ht="19.9" customHeight="1">
      <c r="B71" s="166"/>
      <c r="C71" s="167"/>
      <c r="D71" s="168" t="s">
        <v>100</v>
      </c>
      <c r="E71" s="169"/>
      <c r="F71" s="169"/>
      <c r="G71" s="169"/>
      <c r="H71" s="169"/>
      <c r="I71" s="170"/>
      <c r="J71" s="171">
        <f>J213</f>
        <v>0</v>
      </c>
      <c r="K71" s="167"/>
      <c r="L71" s="172"/>
    </row>
    <row r="72" spans="2:12" s="8" customFormat="1" ht="19.9" customHeight="1">
      <c r="B72" s="166"/>
      <c r="C72" s="167"/>
      <c r="D72" s="168" t="s">
        <v>101</v>
      </c>
      <c r="E72" s="169"/>
      <c r="F72" s="169"/>
      <c r="G72" s="169"/>
      <c r="H72" s="169"/>
      <c r="I72" s="170"/>
      <c r="J72" s="171">
        <f>J220</f>
        <v>0</v>
      </c>
      <c r="K72" s="167"/>
      <c r="L72" s="172"/>
    </row>
    <row r="73" spans="2:12" s="8" customFormat="1" ht="19.9" customHeight="1">
      <c r="B73" s="166"/>
      <c r="C73" s="167"/>
      <c r="D73" s="168" t="s">
        <v>102</v>
      </c>
      <c r="E73" s="169"/>
      <c r="F73" s="169"/>
      <c r="G73" s="169"/>
      <c r="H73" s="169"/>
      <c r="I73" s="170"/>
      <c r="J73" s="171">
        <f>J228</f>
        <v>0</v>
      </c>
      <c r="K73" s="167"/>
      <c r="L73" s="172"/>
    </row>
    <row r="74" spans="2:12" s="8" customFormat="1" ht="19.9" customHeight="1">
      <c r="B74" s="166"/>
      <c r="C74" s="167"/>
      <c r="D74" s="168" t="s">
        <v>103</v>
      </c>
      <c r="E74" s="169"/>
      <c r="F74" s="169"/>
      <c r="G74" s="169"/>
      <c r="H74" s="169"/>
      <c r="I74" s="170"/>
      <c r="J74" s="171">
        <f>J241</f>
        <v>0</v>
      </c>
      <c r="K74" s="167"/>
      <c r="L74" s="172"/>
    </row>
    <row r="75" spans="2:12" s="8" customFormat="1" ht="19.9" customHeight="1">
      <c r="B75" s="166"/>
      <c r="C75" s="167"/>
      <c r="D75" s="168" t="s">
        <v>104</v>
      </c>
      <c r="E75" s="169"/>
      <c r="F75" s="169"/>
      <c r="G75" s="169"/>
      <c r="H75" s="169"/>
      <c r="I75" s="170"/>
      <c r="J75" s="171">
        <f>J253</f>
        <v>0</v>
      </c>
      <c r="K75" s="167"/>
      <c r="L75" s="172"/>
    </row>
    <row r="76" spans="2:12" s="7" customFormat="1" ht="24.95" customHeight="1">
      <c r="B76" s="159"/>
      <c r="C76" s="160"/>
      <c r="D76" s="161" t="s">
        <v>105</v>
      </c>
      <c r="E76" s="162"/>
      <c r="F76" s="162"/>
      <c r="G76" s="162"/>
      <c r="H76" s="162"/>
      <c r="I76" s="163"/>
      <c r="J76" s="164">
        <f>J260</f>
        <v>0</v>
      </c>
      <c r="K76" s="160"/>
      <c r="L76" s="165"/>
    </row>
    <row r="77" spans="2:12" s="8" customFormat="1" ht="19.9" customHeight="1">
      <c r="B77" s="166"/>
      <c r="C77" s="167"/>
      <c r="D77" s="168" t="s">
        <v>106</v>
      </c>
      <c r="E77" s="169"/>
      <c r="F77" s="169"/>
      <c r="G77" s="169"/>
      <c r="H77" s="169"/>
      <c r="I77" s="170"/>
      <c r="J77" s="171">
        <f>J261</f>
        <v>0</v>
      </c>
      <c r="K77" s="167"/>
      <c r="L77" s="172"/>
    </row>
    <row r="78" spans="2:12" s="8" customFormat="1" ht="19.9" customHeight="1">
      <c r="B78" s="166"/>
      <c r="C78" s="167"/>
      <c r="D78" s="168" t="s">
        <v>107</v>
      </c>
      <c r="E78" s="169"/>
      <c r="F78" s="169"/>
      <c r="G78" s="169"/>
      <c r="H78" s="169"/>
      <c r="I78" s="170"/>
      <c r="J78" s="171">
        <f>J263</f>
        <v>0</v>
      </c>
      <c r="K78" s="167"/>
      <c r="L78" s="172"/>
    </row>
    <row r="79" spans="2:12" s="1" customFormat="1" ht="21.8" customHeight="1">
      <c r="B79" s="37"/>
      <c r="C79" s="38"/>
      <c r="D79" s="38"/>
      <c r="E79" s="38"/>
      <c r="F79" s="38"/>
      <c r="G79" s="38"/>
      <c r="H79" s="38"/>
      <c r="I79" s="125"/>
      <c r="J79" s="38"/>
      <c r="K79" s="38"/>
      <c r="L79" s="42"/>
    </row>
    <row r="80" spans="2:12" s="1" customFormat="1" ht="6.95" customHeight="1">
      <c r="B80" s="56"/>
      <c r="C80" s="57"/>
      <c r="D80" s="57"/>
      <c r="E80" s="57"/>
      <c r="F80" s="57"/>
      <c r="G80" s="57"/>
      <c r="H80" s="57"/>
      <c r="I80" s="149"/>
      <c r="J80" s="57"/>
      <c r="K80" s="57"/>
      <c r="L80" s="42"/>
    </row>
    <row r="84" spans="2:12" s="1" customFormat="1" ht="6.95" customHeight="1">
      <c r="B84" s="58"/>
      <c r="C84" s="59"/>
      <c r="D84" s="59"/>
      <c r="E84" s="59"/>
      <c r="F84" s="59"/>
      <c r="G84" s="59"/>
      <c r="H84" s="59"/>
      <c r="I84" s="152"/>
      <c r="J84" s="59"/>
      <c r="K84" s="59"/>
      <c r="L84" s="42"/>
    </row>
    <row r="85" spans="2:12" s="1" customFormat="1" ht="24.95" customHeight="1">
      <c r="B85" s="37"/>
      <c r="C85" s="22" t="s">
        <v>108</v>
      </c>
      <c r="D85" s="38"/>
      <c r="E85" s="38"/>
      <c r="F85" s="38"/>
      <c r="G85" s="38"/>
      <c r="H85" s="38"/>
      <c r="I85" s="125"/>
      <c r="J85" s="38"/>
      <c r="K85" s="38"/>
      <c r="L85" s="42"/>
    </row>
    <row r="86" spans="2:12" s="1" customFormat="1" ht="6.95" customHeight="1">
      <c r="B86" s="37"/>
      <c r="C86" s="38"/>
      <c r="D86" s="38"/>
      <c r="E86" s="38"/>
      <c r="F86" s="38"/>
      <c r="G86" s="38"/>
      <c r="H86" s="38"/>
      <c r="I86" s="125"/>
      <c r="J86" s="38"/>
      <c r="K86" s="38"/>
      <c r="L86" s="42"/>
    </row>
    <row r="87" spans="2:12" s="1" customFormat="1" ht="12" customHeight="1">
      <c r="B87" s="37"/>
      <c r="C87" s="31" t="s">
        <v>17</v>
      </c>
      <c r="D87" s="38"/>
      <c r="E87" s="38"/>
      <c r="F87" s="38"/>
      <c r="G87" s="38"/>
      <c r="H87" s="38"/>
      <c r="I87" s="125"/>
      <c r="J87" s="38"/>
      <c r="K87" s="38"/>
      <c r="L87" s="42"/>
    </row>
    <row r="88" spans="2:12" s="1" customFormat="1" ht="16.5" customHeight="1">
      <c r="B88" s="37"/>
      <c r="C88" s="38"/>
      <c r="D88" s="38"/>
      <c r="E88" s="153" t="str">
        <f>E7</f>
        <v>Stavební úpravy nebytového prostoru č.p. 5341 Zahradní, Chomutov</v>
      </c>
      <c r="F88" s="31"/>
      <c r="G88" s="31"/>
      <c r="H88" s="31"/>
      <c r="I88" s="125"/>
      <c r="J88" s="38"/>
      <c r="K88" s="38"/>
      <c r="L88" s="42"/>
    </row>
    <row r="89" spans="2:12" s="1" customFormat="1" ht="12" customHeight="1">
      <c r="B89" s="37"/>
      <c r="C89" s="31" t="s">
        <v>83</v>
      </c>
      <c r="D89" s="38"/>
      <c r="E89" s="38"/>
      <c r="F89" s="38"/>
      <c r="G89" s="38"/>
      <c r="H89" s="38"/>
      <c r="I89" s="125"/>
      <c r="J89" s="38"/>
      <c r="K89" s="38"/>
      <c r="L89" s="42"/>
    </row>
    <row r="90" spans="2:12" s="1" customFormat="1" ht="16.5" customHeight="1">
      <c r="B90" s="37"/>
      <c r="C90" s="38"/>
      <c r="D90" s="38"/>
      <c r="E90" s="63" t="str">
        <f>E9</f>
        <v xml:space="preserve">SO01 - Objekt </v>
      </c>
      <c r="F90" s="38"/>
      <c r="G90" s="38"/>
      <c r="H90" s="38"/>
      <c r="I90" s="125"/>
      <c r="J90" s="38"/>
      <c r="K90" s="38"/>
      <c r="L90" s="42"/>
    </row>
    <row r="91" spans="2:12" s="1" customFormat="1" ht="6.95" customHeight="1">
      <c r="B91" s="37"/>
      <c r="C91" s="38"/>
      <c r="D91" s="38"/>
      <c r="E91" s="38"/>
      <c r="F91" s="38"/>
      <c r="G91" s="38"/>
      <c r="H91" s="38"/>
      <c r="I91" s="125"/>
      <c r="J91" s="38"/>
      <c r="K91" s="38"/>
      <c r="L91" s="42"/>
    </row>
    <row r="92" spans="2:12" s="1" customFormat="1" ht="12" customHeight="1">
      <c r="B92" s="37"/>
      <c r="C92" s="31" t="s">
        <v>22</v>
      </c>
      <c r="D92" s="38"/>
      <c r="E92" s="38"/>
      <c r="F92" s="26" t="str">
        <f>F12</f>
        <v>Chomutov</v>
      </c>
      <c r="G92" s="38"/>
      <c r="H92" s="38"/>
      <c r="I92" s="127" t="s">
        <v>24</v>
      </c>
      <c r="J92" s="66" t="str">
        <f>IF(J12="","",J12)</f>
        <v>23. 7. 2019</v>
      </c>
      <c r="K92" s="38"/>
      <c r="L92" s="42"/>
    </row>
    <row r="93" spans="2:12" s="1" customFormat="1" ht="6.95" customHeight="1">
      <c r="B93" s="37"/>
      <c r="C93" s="38"/>
      <c r="D93" s="38"/>
      <c r="E93" s="38"/>
      <c r="F93" s="38"/>
      <c r="G93" s="38"/>
      <c r="H93" s="38"/>
      <c r="I93" s="125"/>
      <c r="J93" s="38"/>
      <c r="K93" s="38"/>
      <c r="L93" s="42"/>
    </row>
    <row r="94" spans="2:12" s="1" customFormat="1" ht="13.65" customHeight="1">
      <c r="B94" s="37"/>
      <c r="C94" s="31" t="s">
        <v>26</v>
      </c>
      <c r="D94" s="38"/>
      <c r="E94" s="38"/>
      <c r="F94" s="26" t="str">
        <f>E15</f>
        <v>Statutární město Chomutov</v>
      </c>
      <c r="G94" s="38"/>
      <c r="H94" s="38"/>
      <c r="I94" s="127" t="s">
        <v>32</v>
      </c>
      <c r="J94" s="35" t="str">
        <f>E21</f>
        <v xml:space="preserve"> </v>
      </c>
      <c r="K94" s="38"/>
      <c r="L94" s="42"/>
    </row>
    <row r="95" spans="2:12" s="1" customFormat="1" ht="13.65" customHeight="1">
      <c r="B95" s="37"/>
      <c r="C95" s="31" t="s">
        <v>30</v>
      </c>
      <c r="D95" s="38"/>
      <c r="E95" s="38"/>
      <c r="F95" s="26" t="str">
        <f>IF(E18="","",E18)</f>
        <v>Vyplň údaj</v>
      </c>
      <c r="G95" s="38"/>
      <c r="H95" s="38"/>
      <c r="I95" s="127" t="s">
        <v>35</v>
      </c>
      <c r="J95" s="35" t="str">
        <f>E24</f>
        <v xml:space="preserve"> </v>
      </c>
      <c r="K95" s="38"/>
      <c r="L95" s="42"/>
    </row>
    <row r="96" spans="2:12" s="1" customFormat="1" ht="10.3" customHeight="1">
      <c r="B96" s="37"/>
      <c r="C96" s="38"/>
      <c r="D96" s="38"/>
      <c r="E96" s="38"/>
      <c r="F96" s="38"/>
      <c r="G96" s="38"/>
      <c r="H96" s="38"/>
      <c r="I96" s="125"/>
      <c r="J96" s="38"/>
      <c r="K96" s="38"/>
      <c r="L96" s="42"/>
    </row>
    <row r="97" spans="2:20" s="9" customFormat="1" ht="29.25" customHeight="1">
      <c r="B97" s="173"/>
      <c r="C97" s="174" t="s">
        <v>109</v>
      </c>
      <c r="D97" s="175" t="s">
        <v>57</v>
      </c>
      <c r="E97" s="175" t="s">
        <v>53</v>
      </c>
      <c r="F97" s="175" t="s">
        <v>54</v>
      </c>
      <c r="G97" s="175" t="s">
        <v>110</v>
      </c>
      <c r="H97" s="175" t="s">
        <v>111</v>
      </c>
      <c r="I97" s="176" t="s">
        <v>112</v>
      </c>
      <c r="J97" s="175" t="s">
        <v>87</v>
      </c>
      <c r="K97" s="177" t="s">
        <v>113</v>
      </c>
      <c r="L97" s="178"/>
      <c r="M97" s="86" t="s">
        <v>20</v>
      </c>
      <c r="N97" s="87" t="s">
        <v>42</v>
      </c>
      <c r="O97" s="87" t="s">
        <v>114</v>
      </c>
      <c r="P97" s="87" t="s">
        <v>115</v>
      </c>
      <c r="Q97" s="87" t="s">
        <v>116</v>
      </c>
      <c r="R97" s="87" t="s">
        <v>117</v>
      </c>
      <c r="S97" s="87" t="s">
        <v>118</v>
      </c>
      <c r="T97" s="88" t="s">
        <v>119</v>
      </c>
    </row>
    <row r="98" spans="2:63" s="1" customFormat="1" ht="22.8" customHeight="1">
      <c r="B98" s="37"/>
      <c r="C98" s="93" t="s">
        <v>120</v>
      </c>
      <c r="D98" s="38"/>
      <c r="E98" s="38"/>
      <c r="F98" s="38"/>
      <c r="G98" s="38"/>
      <c r="H98" s="38"/>
      <c r="I98" s="125"/>
      <c r="J98" s="179">
        <f>BK98</f>
        <v>0</v>
      </c>
      <c r="K98" s="38"/>
      <c r="L98" s="42"/>
      <c r="M98" s="89"/>
      <c r="N98" s="90"/>
      <c r="O98" s="90"/>
      <c r="P98" s="180">
        <f>P99+P144+P260</f>
        <v>0</v>
      </c>
      <c r="Q98" s="90"/>
      <c r="R98" s="180">
        <f>R99+R144+R260</f>
        <v>5.666710200000001</v>
      </c>
      <c r="S98" s="90"/>
      <c r="T98" s="181">
        <f>T99+T144+T260</f>
        <v>16.64630928</v>
      </c>
      <c r="AT98" s="16" t="s">
        <v>71</v>
      </c>
      <c r="AU98" s="16" t="s">
        <v>88</v>
      </c>
      <c r="BK98" s="182">
        <f>BK99+BK144+BK260</f>
        <v>0</v>
      </c>
    </row>
    <row r="99" spans="2:63" s="10" customFormat="1" ht="25.9" customHeight="1">
      <c r="B99" s="183"/>
      <c r="C99" s="184"/>
      <c r="D99" s="185" t="s">
        <v>71</v>
      </c>
      <c r="E99" s="186" t="s">
        <v>121</v>
      </c>
      <c r="F99" s="186" t="s">
        <v>122</v>
      </c>
      <c r="G99" s="184"/>
      <c r="H99" s="184"/>
      <c r="I99" s="187"/>
      <c r="J99" s="188">
        <f>BK99</f>
        <v>0</v>
      </c>
      <c r="K99" s="184"/>
      <c r="L99" s="189"/>
      <c r="M99" s="190"/>
      <c r="N99" s="191"/>
      <c r="O99" s="191"/>
      <c r="P99" s="192">
        <f>P100+P120+P138+P142</f>
        <v>0</v>
      </c>
      <c r="Q99" s="191"/>
      <c r="R99" s="192">
        <f>R100+R120+R138+R142</f>
        <v>1.8672176</v>
      </c>
      <c r="S99" s="191"/>
      <c r="T99" s="193">
        <f>T100+T120+T138+T142</f>
        <v>2.4006452799999995</v>
      </c>
      <c r="AR99" s="194" t="s">
        <v>8</v>
      </c>
      <c r="AT99" s="195" t="s">
        <v>71</v>
      </c>
      <c r="AU99" s="195" t="s">
        <v>72</v>
      </c>
      <c r="AY99" s="194" t="s">
        <v>123</v>
      </c>
      <c r="BK99" s="196">
        <f>BK100+BK120+BK138+BK142</f>
        <v>0</v>
      </c>
    </row>
    <row r="100" spans="2:63" s="10" customFormat="1" ht="22.8" customHeight="1">
      <c r="B100" s="183"/>
      <c r="C100" s="184"/>
      <c r="D100" s="185" t="s">
        <v>71</v>
      </c>
      <c r="E100" s="197" t="s">
        <v>124</v>
      </c>
      <c r="F100" s="197" t="s">
        <v>125</v>
      </c>
      <c r="G100" s="184"/>
      <c r="H100" s="184"/>
      <c r="I100" s="187"/>
      <c r="J100" s="198">
        <f>BK100</f>
        <v>0</v>
      </c>
      <c r="K100" s="184"/>
      <c r="L100" s="189"/>
      <c r="M100" s="190"/>
      <c r="N100" s="191"/>
      <c r="O100" s="191"/>
      <c r="P100" s="192">
        <f>SUM(P101:P119)</f>
        <v>0</v>
      </c>
      <c r="Q100" s="191"/>
      <c r="R100" s="192">
        <f>SUM(R101:R119)</f>
        <v>1.8522705</v>
      </c>
      <c r="S100" s="191"/>
      <c r="T100" s="193">
        <f>SUM(T101:T119)</f>
        <v>0</v>
      </c>
      <c r="AR100" s="194" t="s">
        <v>8</v>
      </c>
      <c r="AT100" s="195" t="s">
        <v>71</v>
      </c>
      <c r="AU100" s="195" t="s">
        <v>8</v>
      </c>
      <c r="AY100" s="194" t="s">
        <v>123</v>
      </c>
      <c r="BK100" s="196">
        <f>SUM(BK101:BK119)</f>
        <v>0</v>
      </c>
    </row>
    <row r="101" spans="2:65" s="1" customFormat="1" ht="16.5" customHeight="1">
      <c r="B101" s="37"/>
      <c r="C101" s="199" t="s">
        <v>8</v>
      </c>
      <c r="D101" s="199" t="s">
        <v>126</v>
      </c>
      <c r="E101" s="200" t="s">
        <v>127</v>
      </c>
      <c r="F101" s="201" t="s">
        <v>128</v>
      </c>
      <c r="G101" s="202" t="s">
        <v>129</v>
      </c>
      <c r="H101" s="203">
        <v>1.4</v>
      </c>
      <c r="I101" s="204"/>
      <c r="J101" s="205">
        <f>ROUND(I101*H101,0)</f>
        <v>0</v>
      </c>
      <c r="K101" s="201" t="s">
        <v>130</v>
      </c>
      <c r="L101" s="42"/>
      <c r="M101" s="206" t="s">
        <v>20</v>
      </c>
      <c r="N101" s="207" t="s">
        <v>43</v>
      </c>
      <c r="O101" s="78"/>
      <c r="P101" s="208">
        <f>O101*H101</f>
        <v>0</v>
      </c>
      <c r="Q101" s="208">
        <v>0.04</v>
      </c>
      <c r="R101" s="208">
        <f>Q101*H101</f>
        <v>0.055999999999999994</v>
      </c>
      <c r="S101" s="208">
        <v>0</v>
      </c>
      <c r="T101" s="209">
        <f>S101*H101</f>
        <v>0</v>
      </c>
      <c r="AR101" s="16" t="s">
        <v>131</v>
      </c>
      <c r="AT101" s="16" t="s">
        <v>126</v>
      </c>
      <c r="AU101" s="16" t="s">
        <v>81</v>
      </c>
      <c r="AY101" s="16" t="s">
        <v>123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16" t="s">
        <v>8</v>
      </c>
      <c r="BK101" s="210">
        <f>ROUND(I101*H101,0)</f>
        <v>0</v>
      </c>
      <c r="BL101" s="16" t="s">
        <v>131</v>
      </c>
      <c r="BM101" s="16" t="s">
        <v>132</v>
      </c>
    </row>
    <row r="102" spans="2:51" s="11" customFormat="1" ht="12">
      <c r="B102" s="211"/>
      <c r="C102" s="212"/>
      <c r="D102" s="213" t="s">
        <v>133</v>
      </c>
      <c r="E102" s="214" t="s">
        <v>20</v>
      </c>
      <c r="F102" s="215" t="s">
        <v>134</v>
      </c>
      <c r="G102" s="212"/>
      <c r="H102" s="216">
        <v>1.4</v>
      </c>
      <c r="I102" s="217"/>
      <c r="J102" s="212"/>
      <c r="K102" s="212"/>
      <c r="L102" s="218"/>
      <c r="M102" s="219"/>
      <c r="N102" s="220"/>
      <c r="O102" s="220"/>
      <c r="P102" s="220"/>
      <c r="Q102" s="220"/>
      <c r="R102" s="220"/>
      <c r="S102" s="220"/>
      <c r="T102" s="221"/>
      <c r="AT102" s="222" t="s">
        <v>133</v>
      </c>
      <c r="AU102" s="222" t="s">
        <v>81</v>
      </c>
      <c r="AV102" s="11" t="s">
        <v>81</v>
      </c>
      <c r="AW102" s="11" t="s">
        <v>34</v>
      </c>
      <c r="AX102" s="11" t="s">
        <v>72</v>
      </c>
      <c r="AY102" s="222" t="s">
        <v>123</v>
      </c>
    </row>
    <row r="103" spans="2:51" s="12" customFormat="1" ht="12">
      <c r="B103" s="223"/>
      <c r="C103" s="224"/>
      <c r="D103" s="213" t="s">
        <v>133</v>
      </c>
      <c r="E103" s="225" t="s">
        <v>20</v>
      </c>
      <c r="F103" s="226" t="s">
        <v>135</v>
      </c>
      <c r="G103" s="224"/>
      <c r="H103" s="227">
        <v>1.4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AT103" s="233" t="s">
        <v>133</v>
      </c>
      <c r="AU103" s="233" t="s">
        <v>81</v>
      </c>
      <c r="AV103" s="12" t="s">
        <v>131</v>
      </c>
      <c r="AW103" s="12" t="s">
        <v>34</v>
      </c>
      <c r="AX103" s="12" t="s">
        <v>8</v>
      </c>
      <c r="AY103" s="233" t="s">
        <v>123</v>
      </c>
    </row>
    <row r="104" spans="2:65" s="1" customFormat="1" ht="16.5" customHeight="1">
      <c r="B104" s="37"/>
      <c r="C104" s="199" t="s">
        <v>81</v>
      </c>
      <c r="D104" s="199" t="s">
        <v>126</v>
      </c>
      <c r="E104" s="200" t="s">
        <v>136</v>
      </c>
      <c r="F104" s="201" t="s">
        <v>137</v>
      </c>
      <c r="G104" s="202" t="s">
        <v>129</v>
      </c>
      <c r="H104" s="203">
        <v>0.9</v>
      </c>
      <c r="I104" s="204"/>
      <c r="J104" s="205">
        <f>ROUND(I104*H104,0)</f>
        <v>0</v>
      </c>
      <c r="K104" s="201" t="s">
        <v>130</v>
      </c>
      <c r="L104" s="42"/>
      <c r="M104" s="206" t="s">
        <v>20</v>
      </c>
      <c r="N104" s="207" t="s">
        <v>43</v>
      </c>
      <c r="O104" s="78"/>
      <c r="P104" s="208">
        <f>O104*H104</f>
        <v>0</v>
      </c>
      <c r="Q104" s="208">
        <v>0.00438</v>
      </c>
      <c r="R104" s="208">
        <f>Q104*H104</f>
        <v>0.003942</v>
      </c>
      <c r="S104" s="208">
        <v>0</v>
      </c>
      <c r="T104" s="209">
        <f>S104*H104</f>
        <v>0</v>
      </c>
      <c r="AR104" s="16" t="s">
        <v>131</v>
      </c>
      <c r="AT104" s="16" t="s">
        <v>126</v>
      </c>
      <c r="AU104" s="16" t="s">
        <v>81</v>
      </c>
      <c r="AY104" s="16" t="s">
        <v>123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16" t="s">
        <v>8</v>
      </c>
      <c r="BK104" s="210">
        <f>ROUND(I104*H104,0)</f>
        <v>0</v>
      </c>
      <c r="BL104" s="16" t="s">
        <v>131</v>
      </c>
      <c r="BM104" s="16" t="s">
        <v>138</v>
      </c>
    </row>
    <row r="105" spans="2:65" s="1" customFormat="1" ht="16.5" customHeight="1">
      <c r="B105" s="37"/>
      <c r="C105" s="199" t="s">
        <v>139</v>
      </c>
      <c r="D105" s="199" t="s">
        <v>126</v>
      </c>
      <c r="E105" s="200" t="s">
        <v>140</v>
      </c>
      <c r="F105" s="201" t="s">
        <v>141</v>
      </c>
      <c r="G105" s="202" t="s">
        <v>129</v>
      </c>
      <c r="H105" s="203">
        <v>0.9</v>
      </c>
      <c r="I105" s="204"/>
      <c r="J105" s="205">
        <f>ROUND(I105*H105,0)</f>
        <v>0</v>
      </c>
      <c r="K105" s="201" t="s">
        <v>130</v>
      </c>
      <c r="L105" s="42"/>
      <c r="M105" s="206" t="s">
        <v>20</v>
      </c>
      <c r="N105" s="207" t="s">
        <v>43</v>
      </c>
      <c r="O105" s="78"/>
      <c r="P105" s="208">
        <f>O105*H105</f>
        <v>0</v>
      </c>
      <c r="Q105" s="208">
        <v>0.003</v>
      </c>
      <c r="R105" s="208">
        <f>Q105*H105</f>
        <v>0.0027</v>
      </c>
      <c r="S105" s="208">
        <v>0</v>
      </c>
      <c r="T105" s="209">
        <f>S105*H105</f>
        <v>0</v>
      </c>
      <c r="AR105" s="16" t="s">
        <v>131</v>
      </c>
      <c r="AT105" s="16" t="s">
        <v>126</v>
      </c>
      <c r="AU105" s="16" t="s">
        <v>81</v>
      </c>
      <c r="AY105" s="16" t="s">
        <v>123</v>
      </c>
      <c r="BE105" s="210">
        <f>IF(N105="základní",J105,0)</f>
        <v>0</v>
      </c>
      <c r="BF105" s="210">
        <f>IF(N105="snížená",J105,0)</f>
        <v>0</v>
      </c>
      <c r="BG105" s="210">
        <f>IF(N105="zákl. přenesená",J105,0)</f>
        <v>0</v>
      </c>
      <c r="BH105" s="210">
        <f>IF(N105="sníž. přenesená",J105,0)</f>
        <v>0</v>
      </c>
      <c r="BI105" s="210">
        <f>IF(N105="nulová",J105,0)</f>
        <v>0</v>
      </c>
      <c r="BJ105" s="16" t="s">
        <v>8</v>
      </c>
      <c r="BK105" s="210">
        <f>ROUND(I105*H105,0)</f>
        <v>0</v>
      </c>
      <c r="BL105" s="16" t="s">
        <v>131</v>
      </c>
      <c r="BM105" s="16" t="s">
        <v>142</v>
      </c>
    </row>
    <row r="106" spans="2:65" s="1" customFormat="1" ht="16.5" customHeight="1">
      <c r="B106" s="37"/>
      <c r="C106" s="199" t="s">
        <v>131</v>
      </c>
      <c r="D106" s="199" t="s">
        <v>126</v>
      </c>
      <c r="E106" s="200" t="s">
        <v>143</v>
      </c>
      <c r="F106" s="201" t="s">
        <v>144</v>
      </c>
      <c r="G106" s="202" t="s">
        <v>129</v>
      </c>
      <c r="H106" s="203">
        <v>5.5</v>
      </c>
      <c r="I106" s="204"/>
      <c r="J106" s="205">
        <f>ROUND(I106*H106,0)</f>
        <v>0</v>
      </c>
      <c r="K106" s="201" t="s">
        <v>130</v>
      </c>
      <c r="L106" s="42"/>
      <c r="M106" s="206" t="s">
        <v>20</v>
      </c>
      <c r="N106" s="207" t="s">
        <v>43</v>
      </c>
      <c r="O106" s="78"/>
      <c r="P106" s="208">
        <f>O106*H106</f>
        <v>0</v>
      </c>
      <c r="Q106" s="208">
        <v>0.04</v>
      </c>
      <c r="R106" s="208">
        <f>Q106*H106</f>
        <v>0.22</v>
      </c>
      <c r="S106" s="208">
        <v>0</v>
      </c>
      <c r="T106" s="209">
        <f>S106*H106</f>
        <v>0</v>
      </c>
      <c r="AR106" s="16" t="s">
        <v>131</v>
      </c>
      <c r="AT106" s="16" t="s">
        <v>126</v>
      </c>
      <c r="AU106" s="16" t="s">
        <v>81</v>
      </c>
      <c r="AY106" s="16" t="s">
        <v>123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16" t="s">
        <v>8</v>
      </c>
      <c r="BK106" s="210">
        <f>ROUND(I106*H106,0)</f>
        <v>0</v>
      </c>
      <c r="BL106" s="16" t="s">
        <v>131</v>
      </c>
      <c r="BM106" s="16" t="s">
        <v>145</v>
      </c>
    </row>
    <row r="107" spans="2:51" s="11" customFormat="1" ht="12">
      <c r="B107" s="211"/>
      <c r="C107" s="212"/>
      <c r="D107" s="213" t="s">
        <v>133</v>
      </c>
      <c r="E107" s="214" t="s">
        <v>20</v>
      </c>
      <c r="F107" s="215" t="s">
        <v>146</v>
      </c>
      <c r="G107" s="212"/>
      <c r="H107" s="216">
        <v>3.5</v>
      </c>
      <c r="I107" s="217"/>
      <c r="J107" s="212"/>
      <c r="K107" s="212"/>
      <c r="L107" s="218"/>
      <c r="M107" s="219"/>
      <c r="N107" s="220"/>
      <c r="O107" s="220"/>
      <c r="P107" s="220"/>
      <c r="Q107" s="220"/>
      <c r="R107" s="220"/>
      <c r="S107" s="220"/>
      <c r="T107" s="221"/>
      <c r="AT107" s="222" t="s">
        <v>133</v>
      </c>
      <c r="AU107" s="222" t="s">
        <v>81</v>
      </c>
      <c r="AV107" s="11" t="s">
        <v>81</v>
      </c>
      <c r="AW107" s="11" t="s">
        <v>34</v>
      </c>
      <c r="AX107" s="11" t="s">
        <v>72</v>
      </c>
      <c r="AY107" s="222" t="s">
        <v>123</v>
      </c>
    </row>
    <row r="108" spans="2:51" s="11" customFormat="1" ht="12">
      <c r="B108" s="211"/>
      <c r="C108" s="212"/>
      <c r="D108" s="213" t="s">
        <v>133</v>
      </c>
      <c r="E108" s="214" t="s">
        <v>20</v>
      </c>
      <c r="F108" s="215" t="s">
        <v>147</v>
      </c>
      <c r="G108" s="212"/>
      <c r="H108" s="216">
        <v>2</v>
      </c>
      <c r="I108" s="217"/>
      <c r="J108" s="212"/>
      <c r="K108" s="212"/>
      <c r="L108" s="218"/>
      <c r="M108" s="219"/>
      <c r="N108" s="220"/>
      <c r="O108" s="220"/>
      <c r="P108" s="220"/>
      <c r="Q108" s="220"/>
      <c r="R108" s="220"/>
      <c r="S108" s="220"/>
      <c r="T108" s="221"/>
      <c r="AT108" s="222" t="s">
        <v>133</v>
      </c>
      <c r="AU108" s="222" t="s">
        <v>81</v>
      </c>
      <c r="AV108" s="11" t="s">
        <v>81</v>
      </c>
      <c r="AW108" s="11" t="s">
        <v>34</v>
      </c>
      <c r="AX108" s="11" t="s">
        <v>72</v>
      </c>
      <c r="AY108" s="222" t="s">
        <v>123</v>
      </c>
    </row>
    <row r="109" spans="2:51" s="12" customFormat="1" ht="12">
      <c r="B109" s="223"/>
      <c r="C109" s="224"/>
      <c r="D109" s="213" t="s">
        <v>133</v>
      </c>
      <c r="E109" s="225" t="s">
        <v>20</v>
      </c>
      <c r="F109" s="226" t="s">
        <v>135</v>
      </c>
      <c r="G109" s="224"/>
      <c r="H109" s="227">
        <v>5.5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AT109" s="233" t="s">
        <v>133</v>
      </c>
      <c r="AU109" s="233" t="s">
        <v>81</v>
      </c>
      <c r="AV109" s="12" t="s">
        <v>131</v>
      </c>
      <c r="AW109" s="12" t="s">
        <v>34</v>
      </c>
      <c r="AX109" s="12" t="s">
        <v>8</v>
      </c>
      <c r="AY109" s="233" t="s">
        <v>123</v>
      </c>
    </row>
    <row r="110" spans="2:65" s="1" customFormat="1" ht="16.5" customHeight="1">
      <c r="B110" s="37"/>
      <c r="C110" s="199" t="s">
        <v>148</v>
      </c>
      <c r="D110" s="199" t="s">
        <v>126</v>
      </c>
      <c r="E110" s="200" t="s">
        <v>149</v>
      </c>
      <c r="F110" s="201" t="s">
        <v>150</v>
      </c>
      <c r="G110" s="202" t="s">
        <v>129</v>
      </c>
      <c r="H110" s="203">
        <v>216.7</v>
      </c>
      <c r="I110" s="204"/>
      <c r="J110" s="205">
        <f>ROUND(I110*H110,0)</f>
        <v>0</v>
      </c>
      <c r="K110" s="201" t="s">
        <v>130</v>
      </c>
      <c r="L110" s="42"/>
      <c r="M110" s="206" t="s">
        <v>20</v>
      </c>
      <c r="N110" s="207" t="s">
        <v>43</v>
      </c>
      <c r="O110" s="78"/>
      <c r="P110" s="208">
        <f>O110*H110</f>
        <v>0</v>
      </c>
      <c r="Q110" s="208">
        <v>0.00438</v>
      </c>
      <c r="R110" s="208">
        <f>Q110*H110</f>
        <v>0.949146</v>
      </c>
      <c r="S110" s="208">
        <v>0</v>
      </c>
      <c r="T110" s="209">
        <f>S110*H110</f>
        <v>0</v>
      </c>
      <c r="AR110" s="16" t="s">
        <v>131</v>
      </c>
      <c r="AT110" s="16" t="s">
        <v>126</v>
      </c>
      <c r="AU110" s="16" t="s">
        <v>81</v>
      </c>
      <c r="AY110" s="16" t="s">
        <v>123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16" t="s">
        <v>8</v>
      </c>
      <c r="BK110" s="210">
        <f>ROUND(I110*H110,0)</f>
        <v>0</v>
      </c>
      <c r="BL110" s="16" t="s">
        <v>131</v>
      </c>
      <c r="BM110" s="16" t="s">
        <v>151</v>
      </c>
    </row>
    <row r="111" spans="2:51" s="11" customFormat="1" ht="12">
      <c r="B111" s="211"/>
      <c r="C111" s="212"/>
      <c r="D111" s="213" t="s">
        <v>133</v>
      </c>
      <c r="E111" s="214" t="s">
        <v>20</v>
      </c>
      <c r="F111" s="215" t="s">
        <v>152</v>
      </c>
      <c r="G111" s="212"/>
      <c r="H111" s="216">
        <v>216.7</v>
      </c>
      <c r="I111" s="217"/>
      <c r="J111" s="212"/>
      <c r="K111" s="212"/>
      <c r="L111" s="218"/>
      <c r="M111" s="219"/>
      <c r="N111" s="220"/>
      <c r="O111" s="220"/>
      <c r="P111" s="220"/>
      <c r="Q111" s="220"/>
      <c r="R111" s="220"/>
      <c r="S111" s="220"/>
      <c r="T111" s="221"/>
      <c r="AT111" s="222" t="s">
        <v>133</v>
      </c>
      <c r="AU111" s="222" t="s">
        <v>81</v>
      </c>
      <c r="AV111" s="11" t="s">
        <v>81</v>
      </c>
      <c r="AW111" s="11" t="s">
        <v>34</v>
      </c>
      <c r="AX111" s="11" t="s">
        <v>8</v>
      </c>
      <c r="AY111" s="222" t="s">
        <v>123</v>
      </c>
    </row>
    <row r="112" spans="2:65" s="1" customFormat="1" ht="16.5" customHeight="1">
      <c r="B112" s="37"/>
      <c r="C112" s="199" t="s">
        <v>124</v>
      </c>
      <c r="D112" s="199" t="s">
        <v>126</v>
      </c>
      <c r="E112" s="200" t="s">
        <v>153</v>
      </c>
      <c r="F112" s="201" t="s">
        <v>154</v>
      </c>
      <c r="G112" s="202" t="s">
        <v>129</v>
      </c>
      <c r="H112" s="203">
        <v>70.93</v>
      </c>
      <c r="I112" s="204"/>
      <c r="J112" s="205">
        <f>ROUND(I112*H112,0)</f>
        <v>0</v>
      </c>
      <c r="K112" s="201" t="s">
        <v>130</v>
      </c>
      <c r="L112" s="42"/>
      <c r="M112" s="206" t="s">
        <v>20</v>
      </c>
      <c r="N112" s="207" t="s">
        <v>43</v>
      </c>
      <c r="O112" s="78"/>
      <c r="P112" s="208">
        <f>O112*H112</f>
        <v>0</v>
      </c>
      <c r="Q112" s="208">
        <v>0.003</v>
      </c>
      <c r="R112" s="208">
        <f>Q112*H112</f>
        <v>0.21279000000000003</v>
      </c>
      <c r="S112" s="208">
        <v>0</v>
      </c>
      <c r="T112" s="209">
        <f>S112*H112</f>
        <v>0</v>
      </c>
      <c r="AR112" s="16" t="s">
        <v>131</v>
      </c>
      <c r="AT112" s="16" t="s">
        <v>126</v>
      </c>
      <c r="AU112" s="16" t="s">
        <v>81</v>
      </c>
      <c r="AY112" s="16" t="s">
        <v>123</v>
      </c>
      <c r="BE112" s="210">
        <f>IF(N112="základní",J112,0)</f>
        <v>0</v>
      </c>
      <c r="BF112" s="210">
        <f>IF(N112="snížená",J112,0)</f>
        <v>0</v>
      </c>
      <c r="BG112" s="210">
        <f>IF(N112="zákl. přenesená",J112,0)</f>
        <v>0</v>
      </c>
      <c r="BH112" s="210">
        <f>IF(N112="sníž. přenesená",J112,0)</f>
        <v>0</v>
      </c>
      <c r="BI112" s="210">
        <f>IF(N112="nulová",J112,0)</f>
        <v>0</v>
      </c>
      <c r="BJ112" s="16" t="s">
        <v>8</v>
      </c>
      <c r="BK112" s="210">
        <f>ROUND(I112*H112,0)</f>
        <v>0</v>
      </c>
      <c r="BL112" s="16" t="s">
        <v>131</v>
      </c>
      <c r="BM112" s="16" t="s">
        <v>155</v>
      </c>
    </row>
    <row r="113" spans="2:51" s="11" customFormat="1" ht="12">
      <c r="B113" s="211"/>
      <c r="C113" s="212"/>
      <c r="D113" s="213" t="s">
        <v>133</v>
      </c>
      <c r="E113" s="214" t="s">
        <v>20</v>
      </c>
      <c r="F113" s="215" t="s">
        <v>156</v>
      </c>
      <c r="G113" s="212"/>
      <c r="H113" s="216">
        <v>59.6</v>
      </c>
      <c r="I113" s="217"/>
      <c r="J113" s="212"/>
      <c r="K113" s="212"/>
      <c r="L113" s="218"/>
      <c r="M113" s="219"/>
      <c r="N113" s="220"/>
      <c r="O113" s="220"/>
      <c r="P113" s="220"/>
      <c r="Q113" s="220"/>
      <c r="R113" s="220"/>
      <c r="S113" s="220"/>
      <c r="T113" s="221"/>
      <c r="AT113" s="222" t="s">
        <v>133</v>
      </c>
      <c r="AU113" s="222" t="s">
        <v>81</v>
      </c>
      <c r="AV113" s="11" t="s">
        <v>81</v>
      </c>
      <c r="AW113" s="11" t="s">
        <v>34</v>
      </c>
      <c r="AX113" s="11" t="s">
        <v>72</v>
      </c>
      <c r="AY113" s="222" t="s">
        <v>123</v>
      </c>
    </row>
    <row r="114" spans="2:51" s="11" customFormat="1" ht="12">
      <c r="B114" s="211"/>
      <c r="C114" s="212"/>
      <c r="D114" s="213" t="s">
        <v>133</v>
      </c>
      <c r="E114" s="214" t="s">
        <v>20</v>
      </c>
      <c r="F114" s="215" t="s">
        <v>157</v>
      </c>
      <c r="G114" s="212"/>
      <c r="H114" s="216">
        <v>11.33</v>
      </c>
      <c r="I114" s="217"/>
      <c r="J114" s="212"/>
      <c r="K114" s="212"/>
      <c r="L114" s="218"/>
      <c r="M114" s="219"/>
      <c r="N114" s="220"/>
      <c r="O114" s="220"/>
      <c r="P114" s="220"/>
      <c r="Q114" s="220"/>
      <c r="R114" s="220"/>
      <c r="S114" s="220"/>
      <c r="T114" s="221"/>
      <c r="AT114" s="222" t="s">
        <v>133</v>
      </c>
      <c r="AU114" s="222" t="s">
        <v>81</v>
      </c>
      <c r="AV114" s="11" t="s">
        <v>81</v>
      </c>
      <c r="AW114" s="11" t="s">
        <v>34</v>
      </c>
      <c r="AX114" s="11" t="s">
        <v>72</v>
      </c>
      <c r="AY114" s="222" t="s">
        <v>123</v>
      </c>
    </row>
    <row r="115" spans="2:51" s="12" customFormat="1" ht="12">
      <c r="B115" s="223"/>
      <c r="C115" s="224"/>
      <c r="D115" s="213" t="s">
        <v>133</v>
      </c>
      <c r="E115" s="225" t="s">
        <v>20</v>
      </c>
      <c r="F115" s="226" t="s">
        <v>135</v>
      </c>
      <c r="G115" s="224"/>
      <c r="H115" s="227">
        <v>70.93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AT115" s="233" t="s">
        <v>133</v>
      </c>
      <c r="AU115" s="233" t="s">
        <v>81</v>
      </c>
      <c r="AV115" s="12" t="s">
        <v>131</v>
      </c>
      <c r="AW115" s="12" t="s">
        <v>34</v>
      </c>
      <c r="AX115" s="12" t="s">
        <v>8</v>
      </c>
      <c r="AY115" s="233" t="s">
        <v>123</v>
      </c>
    </row>
    <row r="116" spans="2:65" s="1" customFormat="1" ht="22.5" customHeight="1">
      <c r="B116" s="37"/>
      <c r="C116" s="199" t="s">
        <v>158</v>
      </c>
      <c r="D116" s="199" t="s">
        <v>126</v>
      </c>
      <c r="E116" s="200" t="s">
        <v>159</v>
      </c>
      <c r="F116" s="201" t="s">
        <v>160</v>
      </c>
      <c r="G116" s="202" t="s">
        <v>161</v>
      </c>
      <c r="H116" s="203">
        <v>55</v>
      </c>
      <c r="I116" s="204"/>
      <c r="J116" s="205">
        <f>ROUND(I116*H116,0)</f>
        <v>0</v>
      </c>
      <c r="K116" s="201" t="s">
        <v>130</v>
      </c>
      <c r="L116" s="42"/>
      <c r="M116" s="206" t="s">
        <v>20</v>
      </c>
      <c r="N116" s="207" t="s">
        <v>43</v>
      </c>
      <c r="O116" s="78"/>
      <c r="P116" s="208">
        <f>O116*H116</f>
        <v>0</v>
      </c>
      <c r="Q116" s="208">
        <v>0</v>
      </c>
      <c r="R116" s="208">
        <f>Q116*H116</f>
        <v>0</v>
      </c>
      <c r="S116" s="208">
        <v>0</v>
      </c>
      <c r="T116" s="209">
        <f>S116*H116</f>
        <v>0</v>
      </c>
      <c r="AR116" s="16" t="s">
        <v>131</v>
      </c>
      <c r="AT116" s="16" t="s">
        <v>126</v>
      </c>
      <c r="AU116" s="16" t="s">
        <v>81</v>
      </c>
      <c r="AY116" s="16" t="s">
        <v>123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16" t="s">
        <v>8</v>
      </c>
      <c r="BK116" s="210">
        <f>ROUND(I116*H116,0)</f>
        <v>0</v>
      </c>
      <c r="BL116" s="16" t="s">
        <v>131</v>
      </c>
      <c r="BM116" s="16" t="s">
        <v>162</v>
      </c>
    </row>
    <row r="117" spans="2:65" s="1" customFormat="1" ht="16.5" customHeight="1">
      <c r="B117" s="37"/>
      <c r="C117" s="234" t="s">
        <v>163</v>
      </c>
      <c r="D117" s="234" t="s">
        <v>164</v>
      </c>
      <c r="E117" s="235" t="s">
        <v>165</v>
      </c>
      <c r="F117" s="236" t="s">
        <v>166</v>
      </c>
      <c r="G117" s="237" t="s">
        <v>161</v>
      </c>
      <c r="H117" s="238">
        <v>57.75</v>
      </c>
      <c r="I117" s="239"/>
      <c r="J117" s="240">
        <f>ROUND(I117*H117,0)</f>
        <v>0</v>
      </c>
      <c r="K117" s="236" t="s">
        <v>20</v>
      </c>
      <c r="L117" s="241"/>
      <c r="M117" s="242" t="s">
        <v>20</v>
      </c>
      <c r="N117" s="243" t="s">
        <v>43</v>
      </c>
      <c r="O117" s="78"/>
      <c r="P117" s="208">
        <f>O117*H117</f>
        <v>0</v>
      </c>
      <c r="Q117" s="208">
        <v>3E-05</v>
      </c>
      <c r="R117" s="208">
        <f>Q117*H117</f>
        <v>0.0017325</v>
      </c>
      <c r="S117" s="208">
        <v>0</v>
      </c>
      <c r="T117" s="209">
        <f>S117*H117</f>
        <v>0</v>
      </c>
      <c r="AR117" s="16" t="s">
        <v>163</v>
      </c>
      <c r="AT117" s="16" t="s">
        <v>164</v>
      </c>
      <c r="AU117" s="16" t="s">
        <v>81</v>
      </c>
      <c r="AY117" s="16" t="s">
        <v>123</v>
      </c>
      <c r="BE117" s="210">
        <f>IF(N117="základní",J117,0)</f>
        <v>0</v>
      </c>
      <c r="BF117" s="210">
        <f>IF(N117="snížená",J117,0)</f>
        <v>0</v>
      </c>
      <c r="BG117" s="210">
        <f>IF(N117="zákl. přenesená",J117,0)</f>
        <v>0</v>
      </c>
      <c r="BH117" s="210">
        <f>IF(N117="sníž. přenesená",J117,0)</f>
        <v>0</v>
      </c>
      <c r="BI117" s="210">
        <f>IF(N117="nulová",J117,0)</f>
        <v>0</v>
      </c>
      <c r="BJ117" s="16" t="s">
        <v>8</v>
      </c>
      <c r="BK117" s="210">
        <f>ROUND(I117*H117,0)</f>
        <v>0</v>
      </c>
      <c r="BL117" s="16" t="s">
        <v>131</v>
      </c>
      <c r="BM117" s="16" t="s">
        <v>167</v>
      </c>
    </row>
    <row r="118" spans="2:51" s="11" customFormat="1" ht="12">
      <c r="B118" s="211"/>
      <c r="C118" s="212"/>
      <c r="D118" s="213" t="s">
        <v>133</v>
      </c>
      <c r="E118" s="212"/>
      <c r="F118" s="215" t="s">
        <v>168</v>
      </c>
      <c r="G118" s="212"/>
      <c r="H118" s="216">
        <v>57.75</v>
      </c>
      <c r="I118" s="217"/>
      <c r="J118" s="212"/>
      <c r="K118" s="212"/>
      <c r="L118" s="218"/>
      <c r="M118" s="219"/>
      <c r="N118" s="220"/>
      <c r="O118" s="220"/>
      <c r="P118" s="220"/>
      <c r="Q118" s="220"/>
      <c r="R118" s="220"/>
      <c r="S118" s="220"/>
      <c r="T118" s="221"/>
      <c r="AT118" s="222" t="s">
        <v>133</v>
      </c>
      <c r="AU118" s="222" t="s">
        <v>81</v>
      </c>
      <c r="AV118" s="11" t="s">
        <v>81</v>
      </c>
      <c r="AW118" s="11" t="s">
        <v>4</v>
      </c>
      <c r="AX118" s="11" t="s">
        <v>8</v>
      </c>
      <c r="AY118" s="222" t="s">
        <v>123</v>
      </c>
    </row>
    <row r="119" spans="2:65" s="1" customFormat="1" ht="16.5" customHeight="1">
      <c r="B119" s="37"/>
      <c r="C119" s="199" t="s">
        <v>169</v>
      </c>
      <c r="D119" s="199" t="s">
        <v>126</v>
      </c>
      <c r="E119" s="200" t="s">
        <v>170</v>
      </c>
      <c r="F119" s="201" t="s">
        <v>171</v>
      </c>
      <c r="G119" s="202" t="s">
        <v>129</v>
      </c>
      <c r="H119" s="203">
        <v>39.8</v>
      </c>
      <c r="I119" s="204"/>
      <c r="J119" s="205">
        <f>ROUND(I119*H119,0)</f>
        <v>0</v>
      </c>
      <c r="K119" s="201" t="s">
        <v>130</v>
      </c>
      <c r="L119" s="42"/>
      <c r="M119" s="206" t="s">
        <v>20</v>
      </c>
      <c r="N119" s="207" t="s">
        <v>43</v>
      </c>
      <c r="O119" s="78"/>
      <c r="P119" s="208">
        <f>O119*H119</f>
        <v>0</v>
      </c>
      <c r="Q119" s="208">
        <v>0.0102</v>
      </c>
      <c r="R119" s="208">
        <f>Q119*H119</f>
        <v>0.40596</v>
      </c>
      <c r="S119" s="208">
        <v>0</v>
      </c>
      <c r="T119" s="209">
        <f>S119*H119</f>
        <v>0</v>
      </c>
      <c r="AR119" s="16" t="s">
        <v>131</v>
      </c>
      <c r="AT119" s="16" t="s">
        <v>126</v>
      </c>
      <c r="AU119" s="16" t="s">
        <v>81</v>
      </c>
      <c r="AY119" s="16" t="s">
        <v>123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16" t="s">
        <v>8</v>
      </c>
      <c r="BK119" s="210">
        <f>ROUND(I119*H119,0)</f>
        <v>0</v>
      </c>
      <c r="BL119" s="16" t="s">
        <v>131</v>
      </c>
      <c r="BM119" s="16" t="s">
        <v>172</v>
      </c>
    </row>
    <row r="120" spans="2:63" s="10" customFormat="1" ht="22.8" customHeight="1">
      <c r="B120" s="183"/>
      <c r="C120" s="184"/>
      <c r="D120" s="185" t="s">
        <v>71</v>
      </c>
      <c r="E120" s="197" t="s">
        <v>169</v>
      </c>
      <c r="F120" s="197" t="s">
        <v>173</v>
      </c>
      <c r="G120" s="184"/>
      <c r="H120" s="184"/>
      <c r="I120" s="187"/>
      <c r="J120" s="198">
        <f>BK120</f>
        <v>0</v>
      </c>
      <c r="K120" s="184"/>
      <c r="L120" s="189"/>
      <c r="M120" s="190"/>
      <c r="N120" s="191"/>
      <c r="O120" s="191"/>
      <c r="P120" s="192">
        <f>SUM(P121:P137)</f>
        <v>0</v>
      </c>
      <c r="Q120" s="191"/>
      <c r="R120" s="192">
        <f>SUM(R121:R137)</f>
        <v>0.014947100000000001</v>
      </c>
      <c r="S120" s="191"/>
      <c r="T120" s="193">
        <f>SUM(T121:T137)</f>
        <v>2.4006452799999995</v>
      </c>
      <c r="AR120" s="194" t="s">
        <v>8</v>
      </c>
      <c r="AT120" s="195" t="s">
        <v>71</v>
      </c>
      <c r="AU120" s="195" t="s">
        <v>8</v>
      </c>
      <c r="AY120" s="194" t="s">
        <v>123</v>
      </c>
      <c r="BK120" s="196">
        <f>SUM(BK121:BK137)</f>
        <v>0</v>
      </c>
    </row>
    <row r="121" spans="2:65" s="1" customFormat="1" ht="22.5" customHeight="1">
      <c r="B121" s="37"/>
      <c r="C121" s="199" t="s">
        <v>174</v>
      </c>
      <c r="D121" s="199" t="s">
        <v>126</v>
      </c>
      <c r="E121" s="200" t="s">
        <v>175</v>
      </c>
      <c r="F121" s="201" t="s">
        <v>176</v>
      </c>
      <c r="G121" s="202" t="s">
        <v>129</v>
      </c>
      <c r="H121" s="203">
        <v>50</v>
      </c>
      <c r="I121" s="204"/>
      <c r="J121" s="205">
        <f>ROUND(I121*H121,0)</f>
        <v>0</v>
      </c>
      <c r="K121" s="201" t="s">
        <v>130</v>
      </c>
      <c r="L121" s="42"/>
      <c r="M121" s="206" t="s">
        <v>20</v>
      </c>
      <c r="N121" s="207" t="s">
        <v>43</v>
      </c>
      <c r="O121" s="78"/>
      <c r="P121" s="208">
        <f>O121*H121</f>
        <v>0</v>
      </c>
      <c r="Q121" s="208">
        <v>0.00021</v>
      </c>
      <c r="R121" s="208">
        <f>Q121*H121</f>
        <v>0.0105</v>
      </c>
      <c r="S121" s="208">
        <v>0</v>
      </c>
      <c r="T121" s="209">
        <f>S121*H121</f>
        <v>0</v>
      </c>
      <c r="AR121" s="16" t="s">
        <v>131</v>
      </c>
      <c r="AT121" s="16" t="s">
        <v>126</v>
      </c>
      <c r="AU121" s="16" t="s">
        <v>81</v>
      </c>
      <c r="AY121" s="16" t="s">
        <v>123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16" t="s">
        <v>8</v>
      </c>
      <c r="BK121" s="210">
        <f>ROUND(I121*H121,0)</f>
        <v>0</v>
      </c>
      <c r="BL121" s="16" t="s">
        <v>131</v>
      </c>
      <c r="BM121" s="16" t="s">
        <v>177</v>
      </c>
    </row>
    <row r="122" spans="2:65" s="1" customFormat="1" ht="16.5" customHeight="1">
      <c r="B122" s="37"/>
      <c r="C122" s="199" t="s">
        <v>178</v>
      </c>
      <c r="D122" s="199" t="s">
        <v>126</v>
      </c>
      <c r="E122" s="200" t="s">
        <v>179</v>
      </c>
      <c r="F122" s="201" t="s">
        <v>180</v>
      </c>
      <c r="G122" s="202" t="s">
        <v>129</v>
      </c>
      <c r="H122" s="203">
        <v>39.8</v>
      </c>
      <c r="I122" s="204"/>
      <c r="J122" s="205">
        <f>ROUND(I122*H122,0)</f>
        <v>0</v>
      </c>
      <c r="K122" s="201" t="s">
        <v>130</v>
      </c>
      <c r="L122" s="42"/>
      <c r="M122" s="206" t="s">
        <v>20</v>
      </c>
      <c r="N122" s="207" t="s">
        <v>43</v>
      </c>
      <c r="O122" s="78"/>
      <c r="P122" s="208">
        <f>O122*H122</f>
        <v>0</v>
      </c>
      <c r="Q122" s="208">
        <v>3.95E-05</v>
      </c>
      <c r="R122" s="208">
        <f>Q122*H122</f>
        <v>0.0015720999999999999</v>
      </c>
      <c r="S122" s="208">
        <v>0</v>
      </c>
      <c r="T122" s="209">
        <f>S122*H122</f>
        <v>0</v>
      </c>
      <c r="AR122" s="16" t="s">
        <v>131</v>
      </c>
      <c r="AT122" s="16" t="s">
        <v>126</v>
      </c>
      <c r="AU122" s="16" t="s">
        <v>81</v>
      </c>
      <c r="AY122" s="16" t="s">
        <v>123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16" t="s">
        <v>8</v>
      </c>
      <c r="BK122" s="210">
        <f>ROUND(I122*H122,0)</f>
        <v>0</v>
      </c>
      <c r="BL122" s="16" t="s">
        <v>131</v>
      </c>
      <c r="BM122" s="16" t="s">
        <v>181</v>
      </c>
    </row>
    <row r="123" spans="2:51" s="11" customFormat="1" ht="12">
      <c r="B123" s="211"/>
      <c r="C123" s="212"/>
      <c r="D123" s="213" t="s">
        <v>133</v>
      </c>
      <c r="E123" s="214" t="s">
        <v>20</v>
      </c>
      <c r="F123" s="215" t="s">
        <v>182</v>
      </c>
      <c r="G123" s="212"/>
      <c r="H123" s="216">
        <v>39.8</v>
      </c>
      <c r="I123" s="217"/>
      <c r="J123" s="212"/>
      <c r="K123" s="212"/>
      <c r="L123" s="218"/>
      <c r="M123" s="219"/>
      <c r="N123" s="220"/>
      <c r="O123" s="220"/>
      <c r="P123" s="220"/>
      <c r="Q123" s="220"/>
      <c r="R123" s="220"/>
      <c r="S123" s="220"/>
      <c r="T123" s="221"/>
      <c r="AT123" s="222" t="s">
        <v>133</v>
      </c>
      <c r="AU123" s="222" t="s">
        <v>81</v>
      </c>
      <c r="AV123" s="11" t="s">
        <v>81</v>
      </c>
      <c r="AW123" s="11" t="s">
        <v>34</v>
      </c>
      <c r="AX123" s="11" t="s">
        <v>72</v>
      </c>
      <c r="AY123" s="222" t="s">
        <v>123</v>
      </c>
    </row>
    <row r="124" spans="2:51" s="12" customFormat="1" ht="12">
      <c r="B124" s="223"/>
      <c r="C124" s="224"/>
      <c r="D124" s="213" t="s">
        <v>133</v>
      </c>
      <c r="E124" s="225" t="s">
        <v>20</v>
      </c>
      <c r="F124" s="226" t="s">
        <v>135</v>
      </c>
      <c r="G124" s="224"/>
      <c r="H124" s="227">
        <v>39.8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AT124" s="233" t="s">
        <v>133</v>
      </c>
      <c r="AU124" s="233" t="s">
        <v>81</v>
      </c>
      <c r="AV124" s="12" t="s">
        <v>131</v>
      </c>
      <c r="AW124" s="12" t="s">
        <v>34</v>
      </c>
      <c r="AX124" s="12" t="s">
        <v>8</v>
      </c>
      <c r="AY124" s="233" t="s">
        <v>123</v>
      </c>
    </row>
    <row r="125" spans="2:65" s="1" customFormat="1" ht="22.5" customHeight="1">
      <c r="B125" s="37"/>
      <c r="C125" s="199" t="s">
        <v>183</v>
      </c>
      <c r="D125" s="199" t="s">
        <v>126</v>
      </c>
      <c r="E125" s="200" t="s">
        <v>184</v>
      </c>
      <c r="F125" s="201" t="s">
        <v>185</v>
      </c>
      <c r="G125" s="202" t="s">
        <v>186</v>
      </c>
      <c r="H125" s="203">
        <v>0.735</v>
      </c>
      <c r="I125" s="204"/>
      <c r="J125" s="205">
        <f>ROUND(I125*H125,0)</f>
        <v>0</v>
      </c>
      <c r="K125" s="201" t="s">
        <v>130</v>
      </c>
      <c r="L125" s="42"/>
      <c r="M125" s="206" t="s">
        <v>20</v>
      </c>
      <c r="N125" s="207" t="s">
        <v>43</v>
      </c>
      <c r="O125" s="78"/>
      <c r="P125" s="208">
        <f>O125*H125</f>
        <v>0</v>
      </c>
      <c r="Q125" s="208">
        <v>0</v>
      </c>
      <c r="R125" s="208">
        <f>Q125*H125</f>
        <v>0</v>
      </c>
      <c r="S125" s="208">
        <v>1.8</v>
      </c>
      <c r="T125" s="209">
        <f>S125*H125</f>
        <v>1.323</v>
      </c>
      <c r="AR125" s="16" t="s">
        <v>131</v>
      </c>
      <c r="AT125" s="16" t="s">
        <v>126</v>
      </c>
      <c r="AU125" s="16" t="s">
        <v>81</v>
      </c>
      <c r="AY125" s="16" t="s">
        <v>123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6" t="s">
        <v>8</v>
      </c>
      <c r="BK125" s="210">
        <f>ROUND(I125*H125,0)</f>
        <v>0</v>
      </c>
      <c r="BL125" s="16" t="s">
        <v>131</v>
      </c>
      <c r="BM125" s="16" t="s">
        <v>187</v>
      </c>
    </row>
    <row r="126" spans="2:51" s="13" customFormat="1" ht="12">
      <c r="B126" s="244"/>
      <c r="C126" s="245"/>
      <c r="D126" s="213" t="s">
        <v>133</v>
      </c>
      <c r="E126" s="246" t="s">
        <v>20</v>
      </c>
      <c r="F126" s="247" t="s">
        <v>188</v>
      </c>
      <c r="G126" s="245"/>
      <c r="H126" s="246" t="s">
        <v>20</v>
      </c>
      <c r="I126" s="248"/>
      <c r="J126" s="245"/>
      <c r="K126" s="245"/>
      <c r="L126" s="249"/>
      <c r="M126" s="250"/>
      <c r="N126" s="251"/>
      <c r="O126" s="251"/>
      <c r="P126" s="251"/>
      <c r="Q126" s="251"/>
      <c r="R126" s="251"/>
      <c r="S126" s="251"/>
      <c r="T126" s="252"/>
      <c r="AT126" s="253" t="s">
        <v>133</v>
      </c>
      <c r="AU126" s="253" t="s">
        <v>81</v>
      </c>
      <c r="AV126" s="13" t="s">
        <v>8</v>
      </c>
      <c r="AW126" s="13" t="s">
        <v>34</v>
      </c>
      <c r="AX126" s="13" t="s">
        <v>72</v>
      </c>
      <c r="AY126" s="253" t="s">
        <v>123</v>
      </c>
    </row>
    <row r="127" spans="2:51" s="11" customFormat="1" ht="12">
      <c r="B127" s="211"/>
      <c r="C127" s="212"/>
      <c r="D127" s="213" t="s">
        <v>133</v>
      </c>
      <c r="E127" s="214" t="s">
        <v>20</v>
      </c>
      <c r="F127" s="215" t="s">
        <v>189</v>
      </c>
      <c r="G127" s="212"/>
      <c r="H127" s="216">
        <v>0.735</v>
      </c>
      <c r="I127" s="217"/>
      <c r="J127" s="212"/>
      <c r="K127" s="212"/>
      <c r="L127" s="218"/>
      <c r="M127" s="219"/>
      <c r="N127" s="220"/>
      <c r="O127" s="220"/>
      <c r="P127" s="220"/>
      <c r="Q127" s="220"/>
      <c r="R127" s="220"/>
      <c r="S127" s="220"/>
      <c r="T127" s="221"/>
      <c r="AT127" s="222" t="s">
        <v>133</v>
      </c>
      <c r="AU127" s="222" t="s">
        <v>81</v>
      </c>
      <c r="AV127" s="11" t="s">
        <v>81</v>
      </c>
      <c r="AW127" s="11" t="s">
        <v>34</v>
      </c>
      <c r="AX127" s="11" t="s">
        <v>8</v>
      </c>
      <c r="AY127" s="222" t="s">
        <v>123</v>
      </c>
    </row>
    <row r="128" spans="2:65" s="1" customFormat="1" ht="16.5" customHeight="1">
      <c r="B128" s="37"/>
      <c r="C128" s="199" t="s">
        <v>190</v>
      </c>
      <c r="D128" s="199" t="s">
        <v>126</v>
      </c>
      <c r="E128" s="200" t="s">
        <v>191</v>
      </c>
      <c r="F128" s="201" t="s">
        <v>192</v>
      </c>
      <c r="G128" s="202" t="s">
        <v>129</v>
      </c>
      <c r="H128" s="203">
        <v>39.8</v>
      </c>
      <c r="I128" s="204"/>
      <c r="J128" s="205">
        <f>ROUND(I128*H128,0)</f>
        <v>0</v>
      </c>
      <c r="K128" s="201" t="s">
        <v>130</v>
      </c>
      <c r="L128" s="42"/>
      <c r="M128" s="206" t="s">
        <v>20</v>
      </c>
      <c r="N128" s="207" t="s">
        <v>43</v>
      </c>
      <c r="O128" s="78"/>
      <c r="P128" s="208">
        <f>O128*H128</f>
        <v>0</v>
      </c>
      <c r="Q128" s="208">
        <v>0</v>
      </c>
      <c r="R128" s="208">
        <f>Q128*H128</f>
        <v>0</v>
      </c>
      <c r="S128" s="208">
        <v>0</v>
      </c>
      <c r="T128" s="209">
        <f>S128*H128</f>
        <v>0</v>
      </c>
      <c r="AR128" s="16" t="s">
        <v>131</v>
      </c>
      <c r="AT128" s="16" t="s">
        <v>126</v>
      </c>
      <c r="AU128" s="16" t="s">
        <v>81</v>
      </c>
      <c r="AY128" s="16" t="s">
        <v>123</v>
      </c>
      <c r="BE128" s="210">
        <f>IF(N128="základní",J128,0)</f>
        <v>0</v>
      </c>
      <c r="BF128" s="210">
        <f>IF(N128="snížená",J128,0)</f>
        <v>0</v>
      </c>
      <c r="BG128" s="210">
        <f>IF(N128="zákl. přenesená",J128,0)</f>
        <v>0</v>
      </c>
      <c r="BH128" s="210">
        <f>IF(N128="sníž. přenesená",J128,0)</f>
        <v>0</v>
      </c>
      <c r="BI128" s="210">
        <f>IF(N128="nulová",J128,0)</f>
        <v>0</v>
      </c>
      <c r="BJ128" s="16" t="s">
        <v>8</v>
      </c>
      <c r="BK128" s="210">
        <f>ROUND(I128*H128,0)</f>
        <v>0</v>
      </c>
      <c r="BL128" s="16" t="s">
        <v>131</v>
      </c>
      <c r="BM128" s="16" t="s">
        <v>193</v>
      </c>
    </row>
    <row r="129" spans="2:51" s="11" customFormat="1" ht="12">
      <c r="B129" s="211"/>
      <c r="C129" s="212"/>
      <c r="D129" s="213" t="s">
        <v>133</v>
      </c>
      <c r="E129" s="214" t="s">
        <v>20</v>
      </c>
      <c r="F129" s="215" t="s">
        <v>194</v>
      </c>
      <c r="G129" s="212"/>
      <c r="H129" s="216">
        <v>39.8</v>
      </c>
      <c r="I129" s="217"/>
      <c r="J129" s="212"/>
      <c r="K129" s="212"/>
      <c r="L129" s="218"/>
      <c r="M129" s="219"/>
      <c r="N129" s="220"/>
      <c r="O129" s="220"/>
      <c r="P129" s="220"/>
      <c r="Q129" s="220"/>
      <c r="R129" s="220"/>
      <c r="S129" s="220"/>
      <c r="T129" s="221"/>
      <c r="AT129" s="222" t="s">
        <v>133</v>
      </c>
      <c r="AU129" s="222" t="s">
        <v>81</v>
      </c>
      <c r="AV129" s="11" t="s">
        <v>81</v>
      </c>
      <c r="AW129" s="11" t="s">
        <v>34</v>
      </c>
      <c r="AX129" s="11" t="s">
        <v>8</v>
      </c>
      <c r="AY129" s="222" t="s">
        <v>123</v>
      </c>
    </row>
    <row r="130" spans="2:65" s="1" customFormat="1" ht="16.5" customHeight="1">
      <c r="B130" s="37"/>
      <c r="C130" s="199" t="s">
        <v>195</v>
      </c>
      <c r="D130" s="199" t="s">
        <v>126</v>
      </c>
      <c r="E130" s="200" t="s">
        <v>196</v>
      </c>
      <c r="F130" s="201" t="s">
        <v>197</v>
      </c>
      <c r="G130" s="202" t="s">
        <v>161</v>
      </c>
      <c r="H130" s="203">
        <v>70</v>
      </c>
      <c r="I130" s="204"/>
      <c r="J130" s="205">
        <f>ROUND(I130*H130,0)</f>
        <v>0</v>
      </c>
      <c r="K130" s="201" t="s">
        <v>130</v>
      </c>
      <c r="L130" s="42"/>
      <c r="M130" s="206" t="s">
        <v>20</v>
      </c>
      <c r="N130" s="207" t="s">
        <v>43</v>
      </c>
      <c r="O130" s="78"/>
      <c r="P130" s="208">
        <f>O130*H130</f>
        <v>0</v>
      </c>
      <c r="Q130" s="208">
        <v>0</v>
      </c>
      <c r="R130" s="208">
        <f>Q130*H130</f>
        <v>0</v>
      </c>
      <c r="S130" s="208">
        <v>0.004</v>
      </c>
      <c r="T130" s="209">
        <f>S130*H130</f>
        <v>0.28</v>
      </c>
      <c r="AR130" s="16" t="s">
        <v>131</v>
      </c>
      <c r="AT130" s="16" t="s">
        <v>126</v>
      </c>
      <c r="AU130" s="16" t="s">
        <v>81</v>
      </c>
      <c r="AY130" s="16" t="s">
        <v>123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16" t="s">
        <v>8</v>
      </c>
      <c r="BK130" s="210">
        <f>ROUND(I130*H130,0)</f>
        <v>0</v>
      </c>
      <c r="BL130" s="16" t="s">
        <v>131</v>
      </c>
      <c r="BM130" s="16" t="s">
        <v>198</v>
      </c>
    </row>
    <row r="131" spans="2:65" s="1" customFormat="1" ht="16.5" customHeight="1">
      <c r="B131" s="37"/>
      <c r="C131" s="199" t="s">
        <v>9</v>
      </c>
      <c r="D131" s="199" t="s">
        <v>126</v>
      </c>
      <c r="E131" s="200" t="s">
        <v>199</v>
      </c>
      <c r="F131" s="201" t="s">
        <v>200</v>
      </c>
      <c r="G131" s="202" t="s">
        <v>161</v>
      </c>
      <c r="H131" s="203">
        <v>20</v>
      </c>
      <c r="I131" s="204"/>
      <c r="J131" s="205">
        <f>ROUND(I131*H131,0)</f>
        <v>0</v>
      </c>
      <c r="K131" s="201" t="s">
        <v>130</v>
      </c>
      <c r="L131" s="42"/>
      <c r="M131" s="206" t="s">
        <v>20</v>
      </c>
      <c r="N131" s="207" t="s">
        <v>43</v>
      </c>
      <c r="O131" s="78"/>
      <c r="P131" s="208">
        <f>O131*H131</f>
        <v>0</v>
      </c>
      <c r="Q131" s="208">
        <v>0</v>
      </c>
      <c r="R131" s="208">
        <f>Q131*H131</f>
        <v>0</v>
      </c>
      <c r="S131" s="208">
        <v>0.009</v>
      </c>
      <c r="T131" s="209">
        <f>S131*H131</f>
        <v>0.18</v>
      </c>
      <c r="AR131" s="16" t="s">
        <v>131</v>
      </c>
      <c r="AT131" s="16" t="s">
        <v>126</v>
      </c>
      <c r="AU131" s="16" t="s">
        <v>81</v>
      </c>
      <c r="AY131" s="16" t="s">
        <v>123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16" t="s">
        <v>8</v>
      </c>
      <c r="BK131" s="210">
        <f>ROUND(I131*H131,0)</f>
        <v>0</v>
      </c>
      <c r="BL131" s="16" t="s">
        <v>131</v>
      </c>
      <c r="BM131" s="16" t="s">
        <v>201</v>
      </c>
    </row>
    <row r="132" spans="2:65" s="1" customFormat="1" ht="16.5" customHeight="1">
      <c r="B132" s="37"/>
      <c r="C132" s="199" t="s">
        <v>202</v>
      </c>
      <c r="D132" s="199" t="s">
        <v>126</v>
      </c>
      <c r="E132" s="200" t="s">
        <v>203</v>
      </c>
      <c r="F132" s="201" t="s">
        <v>204</v>
      </c>
      <c r="G132" s="202" t="s">
        <v>161</v>
      </c>
      <c r="H132" s="203">
        <v>20</v>
      </c>
      <c r="I132" s="204"/>
      <c r="J132" s="205">
        <f>ROUND(I132*H132,0)</f>
        <v>0</v>
      </c>
      <c r="K132" s="201" t="s">
        <v>130</v>
      </c>
      <c r="L132" s="42"/>
      <c r="M132" s="206" t="s">
        <v>20</v>
      </c>
      <c r="N132" s="207" t="s">
        <v>43</v>
      </c>
      <c r="O132" s="78"/>
      <c r="P132" s="208">
        <f>O132*H132</f>
        <v>0</v>
      </c>
      <c r="Q132" s="208">
        <v>0</v>
      </c>
      <c r="R132" s="208">
        <f>Q132*H132</f>
        <v>0</v>
      </c>
      <c r="S132" s="208">
        <v>0.018</v>
      </c>
      <c r="T132" s="209">
        <f>S132*H132</f>
        <v>0.36</v>
      </c>
      <c r="AR132" s="16" t="s">
        <v>131</v>
      </c>
      <c r="AT132" s="16" t="s">
        <v>126</v>
      </c>
      <c r="AU132" s="16" t="s">
        <v>81</v>
      </c>
      <c r="AY132" s="16" t="s">
        <v>123</v>
      </c>
      <c r="BE132" s="210">
        <f>IF(N132="základní",J132,0)</f>
        <v>0</v>
      </c>
      <c r="BF132" s="210">
        <f>IF(N132="snížená",J132,0)</f>
        <v>0</v>
      </c>
      <c r="BG132" s="210">
        <f>IF(N132="zákl. přenesená",J132,0)</f>
        <v>0</v>
      </c>
      <c r="BH132" s="210">
        <f>IF(N132="sníž. přenesená",J132,0)</f>
        <v>0</v>
      </c>
      <c r="BI132" s="210">
        <f>IF(N132="nulová",J132,0)</f>
        <v>0</v>
      </c>
      <c r="BJ132" s="16" t="s">
        <v>8</v>
      </c>
      <c r="BK132" s="210">
        <f>ROUND(I132*H132,0)</f>
        <v>0</v>
      </c>
      <c r="BL132" s="16" t="s">
        <v>131</v>
      </c>
      <c r="BM132" s="16" t="s">
        <v>205</v>
      </c>
    </row>
    <row r="133" spans="2:65" s="1" customFormat="1" ht="22.5" customHeight="1">
      <c r="B133" s="37"/>
      <c r="C133" s="199" t="s">
        <v>206</v>
      </c>
      <c r="D133" s="199" t="s">
        <v>126</v>
      </c>
      <c r="E133" s="200" t="s">
        <v>207</v>
      </c>
      <c r="F133" s="201" t="s">
        <v>208</v>
      </c>
      <c r="G133" s="202" t="s">
        <v>161</v>
      </c>
      <c r="H133" s="203">
        <v>2</v>
      </c>
      <c r="I133" s="204"/>
      <c r="J133" s="205">
        <f>ROUND(I133*H133,0)</f>
        <v>0</v>
      </c>
      <c r="K133" s="201" t="s">
        <v>130</v>
      </c>
      <c r="L133" s="42"/>
      <c r="M133" s="206" t="s">
        <v>20</v>
      </c>
      <c r="N133" s="207" t="s">
        <v>43</v>
      </c>
      <c r="O133" s="78"/>
      <c r="P133" s="208">
        <f>O133*H133</f>
        <v>0</v>
      </c>
      <c r="Q133" s="208">
        <v>0.00034</v>
      </c>
      <c r="R133" s="208">
        <f>Q133*H133</f>
        <v>0.00068</v>
      </c>
      <c r="S133" s="208">
        <v>0.004</v>
      </c>
      <c r="T133" s="209">
        <f>S133*H133</f>
        <v>0.008</v>
      </c>
      <c r="AR133" s="16" t="s">
        <v>131</v>
      </c>
      <c r="AT133" s="16" t="s">
        <v>126</v>
      </c>
      <c r="AU133" s="16" t="s">
        <v>81</v>
      </c>
      <c r="AY133" s="16" t="s">
        <v>123</v>
      </c>
      <c r="BE133" s="210">
        <f>IF(N133="základní",J133,0)</f>
        <v>0</v>
      </c>
      <c r="BF133" s="210">
        <f>IF(N133="snížená",J133,0)</f>
        <v>0</v>
      </c>
      <c r="BG133" s="210">
        <f>IF(N133="zákl. přenesená",J133,0)</f>
        <v>0</v>
      </c>
      <c r="BH133" s="210">
        <f>IF(N133="sníž. přenesená",J133,0)</f>
        <v>0</v>
      </c>
      <c r="BI133" s="210">
        <f>IF(N133="nulová",J133,0)</f>
        <v>0</v>
      </c>
      <c r="BJ133" s="16" t="s">
        <v>8</v>
      </c>
      <c r="BK133" s="210">
        <f>ROUND(I133*H133,0)</f>
        <v>0</v>
      </c>
      <c r="BL133" s="16" t="s">
        <v>131</v>
      </c>
      <c r="BM133" s="16" t="s">
        <v>209</v>
      </c>
    </row>
    <row r="134" spans="2:65" s="1" customFormat="1" ht="22.5" customHeight="1">
      <c r="B134" s="37"/>
      <c r="C134" s="199" t="s">
        <v>210</v>
      </c>
      <c r="D134" s="199" t="s">
        <v>126</v>
      </c>
      <c r="E134" s="200" t="s">
        <v>211</v>
      </c>
      <c r="F134" s="201" t="s">
        <v>212</v>
      </c>
      <c r="G134" s="202" t="s">
        <v>161</v>
      </c>
      <c r="H134" s="203">
        <v>2</v>
      </c>
      <c r="I134" s="204"/>
      <c r="J134" s="205">
        <f>ROUND(I134*H134,0)</f>
        <v>0</v>
      </c>
      <c r="K134" s="201" t="s">
        <v>130</v>
      </c>
      <c r="L134" s="42"/>
      <c r="M134" s="206" t="s">
        <v>20</v>
      </c>
      <c r="N134" s="207" t="s">
        <v>43</v>
      </c>
      <c r="O134" s="78"/>
      <c r="P134" s="208">
        <f>O134*H134</f>
        <v>0</v>
      </c>
      <c r="Q134" s="208">
        <v>0.00083</v>
      </c>
      <c r="R134" s="208">
        <f>Q134*H134</f>
        <v>0.00166</v>
      </c>
      <c r="S134" s="208">
        <v>0.015</v>
      </c>
      <c r="T134" s="209">
        <f>S134*H134</f>
        <v>0.03</v>
      </c>
      <c r="AR134" s="16" t="s">
        <v>131</v>
      </c>
      <c r="AT134" s="16" t="s">
        <v>126</v>
      </c>
      <c r="AU134" s="16" t="s">
        <v>81</v>
      </c>
      <c r="AY134" s="16" t="s">
        <v>123</v>
      </c>
      <c r="BE134" s="210">
        <f>IF(N134="základní",J134,0)</f>
        <v>0</v>
      </c>
      <c r="BF134" s="210">
        <f>IF(N134="snížená",J134,0)</f>
        <v>0</v>
      </c>
      <c r="BG134" s="210">
        <f>IF(N134="zákl. přenesená",J134,0)</f>
        <v>0</v>
      </c>
      <c r="BH134" s="210">
        <f>IF(N134="sníž. přenesená",J134,0)</f>
        <v>0</v>
      </c>
      <c r="BI134" s="210">
        <f>IF(N134="nulová",J134,0)</f>
        <v>0</v>
      </c>
      <c r="BJ134" s="16" t="s">
        <v>8</v>
      </c>
      <c r="BK134" s="210">
        <f>ROUND(I134*H134,0)</f>
        <v>0</v>
      </c>
      <c r="BL134" s="16" t="s">
        <v>131</v>
      </c>
      <c r="BM134" s="16" t="s">
        <v>213</v>
      </c>
    </row>
    <row r="135" spans="2:65" s="1" customFormat="1" ht="22.5" customHeight="1">
      <c r="B135" s="37"/>
      <c r="C135" s="199" t="s">
        <v>214</v>
      </c>
      <c r="D135" s="199" t="s">
        <v>126</v>
      </c>
      <c r="E135" s="200" t="s">
        <v>215</v>
      </c>
      <c r="F135" s="201" t="s">
        <v>216</v>
      </c>
      <c r="G135" s="202" t="s">
        <v>161</v>
      </c>
      <c r="H135" s="203">
        <v>0.5</v>
      </c>
      <c r="I135" s="204"/>
      <c r="J135" s="205">
        <f>ROUND(I135*H135,0)</f>
        <v>0</v>
      </c>
      <c r="K135" s="201" t="s">
        <v>130</v>
      </c>
      <c r="L135" s="42"/>
      <c r="M135" s="206" t="s">
        <v>20</v>
      </c>
      <c r="N135" s="207" t="s">
        <v>43</v>
      </c>
      <c r="O135" s="78"/>
      <c r="P135" s="208">
        <f>O135*H135</f>
        <v>0</v>
      </c>
      <c r="Q135" s="208">
        <v>0.00107</v>
      </c>
      <c r="R135" s="208">
        <f>Q135*H135</f>
        <v>0.000535</v>
      </c>
      <c r="S135" s="208">
        <v>0.038</v>
      </c>
      <c r="T135" s="209">
        <f>S135*H135</f>
        <v>0.019</v>
      </c>
      <c r="AR135" s="16" t="s">
        <v>131</v>
      </c>
      <c r="AT135" s="16" t="s">
        <v>126</v>
      </c>
      <c r="AU135" s="16" t="s">
        <v>81</v>
      </c>
      <c r="AY135" s="16" t="s">
        <v>123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16" t="s">
        <v>8</v>
      </c>
      <c r="BK135" s="210">
        <f>ROUND(I135*H135,0)</f>
        <v>0</v>
      </c>
      <c r="BL135" s="16" t="s">
        <v>131</v>
      </c>
      <c r="BM135" s="16" t="s">
        <v>217</v>
      </c>
    </row>
    <row r="136" spans="2:65" s="1" customFormat="1" ht="16.5" customHeight="1">
      <c r="B136" s="37"/>
      <c r="C136" s="199" t="s">
        <v>218</v>
      </c>
      <c r="D136" s="199" t="s">
        <v>126</v>
      </c>
      <c r="E136" s="200" t="s">
        <v>219</v>
      </c>
      <c r="F136" s="201" t="s">
        <v>220</v>
      </c>
      <c r="G136" s="202" t="s">
        <v>129</v>
      </c>
      <c r="H136" s="203">
        <v>41.976</v>
      </c>
      <c r="I136" s="204"/>
      <c r="J136" s="205">
        <f>ROUND(I136*H136,0)</f>
        <v>0</v>
      </c>
      <c r="K136" s="201" t="s">
        <v>130</v>
      </c>
      <c r="L136" s="42"/>
      <c r="M136" s="206" t="s">
        <v>20</v>
      </c>
      <c r="N136" s="207" t="s">
        <v>43</v>
      </c>
      <c r="O136" s="78"/>
      <c r="P136" s="208">
        <f>O136*H136</f>
        <v>0</v>
      </c>
      <c r="Q136" s="208">
        <v>0</v>
      </c>
      <c r="R136" s="208">
        <f>Q136*H136</f>
        <v>0</v>
      </c>
      <c r="S136" s="208">
        <v>0.00478</v>
      </c>
      <c r="T136" s="209">
        <f>S136*H136</f>
        <v>0.20064528</v>
      </c>
      <c r="AR136" s="16" t="s">
        <v>131</v>
      </c>
      <c r="AT136" s="16" t="s">
        <v>126</v>
      </c>
      <c r="AU136" s="16" t="s">
        <v>81</v>
      </c>
      <c r="AY136" s="16" t="s">
        <v>123</v>
      </c>
      <c r="BE136" s="210">
        <f>IF(N136="základní",J136,0)</f>
        <v>0</v>
      </c>
      <c r="BF136" s="210">
        <f>IF(N136="snížená",J136,0)</f>
        <v>0</v>
      </c>
      <c r="BG136" s="210">
        <f>IF(N136="zákl. přenesená",J136,0)</f>
        <v>0</v>
      </c>
      <c r="BH136" s="210">
        <f>IF(N136="sníž. přenesená",J136,0)</f>
        <v>0</v>
      </c>
      <c r="BI136" s="210">
        <f>IF(N136="nulová",J136,0)</f>
        <v>0</v>
      </c>
      <c r="BJ136" s="16" t="s">
        <v>8</v>
      </c>
      <c r="BK136" s="210">
        <f>ROUND(I136*H136,0)</f>
        <v>0</v>
      </c>
      <c r="BL136" s="16" t="s">
        <v>131</v>
      </c>
      <c r="BM136" s="16" t="s">
        <v>221</v>
      </c>
    </row>
    <row r="137" spans="2:51" s="11" customFormat="1" ht="12">
      <c r="B137" s="211"/>
      <c r="C137" s="212"/>
      <c r="D137" s="213" t="s">
        <v>133</v>
      </c>
      <c r="E137" s="214" t="s">
        <v>20</v>
      </c>
      <c r="F137" s="215" t="s">
        <v>222</v>
      </c>
      <c r="G137" s="212"/>
      <c r="H137" s="216">
        <v>41.976</v>
      </c>
      <c r="I137" s="217"/>
      <c r="J137" s="212"/>
      <c r="K137" s="212"/>
      <c r="L137" s="218"/>
      <c r="M137" s="219"/>
      <c r="N137" s="220"/>
      <c r="O137" s="220"/>
      <c r="P137" s="220"/>
      <c r="Q137" s="220"/>
      <c r="R137" s="220"/>
      <c r="S137" s="220"/>
      <c r="T137" s="221"/>
      <c r="AT137" s="222" t="s">
        <v>133</v>
      </c>
      <c r="AU137" s="222" t="s">
        <v>81</v>
      </c>
      <c r="AV137" s="11" t="s">
        <v>81</v>
      </c>
      <c r="AW137" s="11" t="s">
        <v>34</v>
      </c>
      <c r="AX137" s="11" t="s">
        <v>8</v>
      </c>
      <c r="AY137" s="222" t="s">
        <v>123</v>
      </c>
    </row>
    <row r="138" spans="2:63" s="10" customFormat="1" ht="22.8" customHeight="1">
      <c r="B138" s="183"/>
      <c r="C138" s="184"/>
      <c r="D138" s="185" t="s">
        <v>71</v>
      </c>
      <c r="E138" s="197" t="s">
        <v>223</v>
      </c>
      <c r="F138" s="197" t="s">
        <v>224</v>
      </c>
      <c r="G138" s="184"/>
      <c r="H138" s="184"/>
      <c r="I138" s="187"/>
      <c r="J138" s="198">
        <f>BK138</f>
        <v>0</v>
      </c>
      <c r="K138" s="184"/>
      <c r="L138" s="189"/>
      <c r="M138" s="190"/>
      <c r="N138" s="191"/>
      <c r="O138" s="191"/>
      <c r="P138" s="192">
        <f>SUM(P139:P141)</f>
        <v>0</v>
      </c>
      <c r="Q138" s="191"/>
      <c r="R138" s="192">
        <f>SUM(R139:R141)</f>
        <v>0</v>
      </c>
      <c r="S138" s="191"/>
      <c r="T138" s="193">
        <f>SUM(T139:T141)</f>
        <v>0</v>
      </c>
      <c r="AR138" s="194" t="s">
        <v>8</v>
      </c>
      <c r="AT138" s="195" t="s">
        <v>71</v>
      </c>
      <c r="AU138" s="195" t="s">
        <v>8</v>
      </c>
      <c r="AY138" s="194" t="s">
        <v>123</v>
      </c>
      <c r="BK138" s="196">
        <f>SUM(BK139:BK141)</f>
        <v>0</v>
      </c>
    </row>
    <row r="139" spans="2:65" s="1" customFormat="1" ht="22.5" customHeight="1">
      <c r="B139" s="37"/>
      <c r="C139" s="199" t="s">
        <v>7</v>
      </c>
      <c r="D139" s="199" t="s">
        <v>126</v>
      </c>
      <c r="E139" s="200" t="s">
        <v>225</v>
      </c>
      <c r="F139" s="201" t="s">
        <v>226</v>
      </c>
      <c r="G139" s="202" t="s">
        <v>227</v>
      </c>
      <c r="H139" s="203">
        <v>16.646</v>
      </c>
      <c r="I139" s="204"/>
      <c r="J139" s="205">
        <f>ROUND(I139*H139,0)</f>
        <v>0</v>
      </c>
      <c r="K139" s="201" t="s">
        <v>130</v>
      </c>
      <c r="L139" s="42"/>
      <c r="M139" s="206" t="s">
        <v>20</v>
      </c>
      <c r="N139" s="207" t="s">
        <v>43</v>
      </c>
      <c r="O139" s="78"/>
      <c r="P139" s="208">
        <f>O139*H139</f>
        <v>0</v>
      </c>
      <c r="Q139" s="208">
        <v>0</v>
      </c>
      <c r="R139" s="208">
        <f>Q139*H139</f>
        <v>0</v>
      </c>
      <c r="S139" s="208">
        <v>0</v>
      </c>
      <c r="T139" s="209">
        <f>S139*H139</f>
        <v>0</v>
      </c>
      <c r="AR139" s="16" t="s">
        <v>131</v>
      </c>
      <c r="AT139" s="16" t="s">
        <v>126</v>
      </c>
      <c r="AU139" s="16" t="s">
        <v>81</v>
      </c>
      <c r="AY139" s="16" t="s">
        <v>123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16" t="s">
        <v>8</v>
      </c>
      <c r="BK139" s="210">
        <f>ROUND(I139*H139,0)</f>
        <v>0</v>
      </c>
      <c r="BL139" s="16" t="s">
        <v>131</v>
      </c>
      <c r="BM139" s="16" t="s">
        <v>228</v>
      </c>
    </row>
    <row r="140" spans="2:65" s="1" customFormat="1" ht="16.5" customHeight="1">
      <c r="B140" s="37"/>
      <c r="C140" s="199" t="s">
        <v>229</v>
      </c>
      <c r="D140" s="199" t="s">
        <v>126</v>
      </c>
      <c r="E140" s="200" t="s">
        <v>230</v>
      </c>
      <c r="F140" s="201" t="s">
        <v>231</v>
      </c>
      <c r="G140" s="202" t="s">
        <v>227</v>
      </c>
      <c r="H140" s="203">
        <v>16.646</v>
      </c>
      <c r="I140" s="204"/>
      <c r="J140" s="205">
        <f>ROUND(I140*H140,0)</f>
        <v>0</v>
      </c>
      <c r="K140" s="201" t="s">
        <v>20</v>
      </c>
      <c r="L140" s="42"/>
      <c r="M140" s="206" t="s">
        <v>20</v>
      </c>
      <c r="N140" s="207" t="s">
        <v>43</v>
      </c>
      <c r="O140" s="78"/>
      <c r="P140" s="208">
        <f>O140*H140</f>
        <v>0</v>
      </c>
      <c r="Q140" s="208">
        <v>0</v>
      </c>
      <c r="R140" s="208">
        <f>Q140*H140</f>
        <v>0</v>
      </c>
      <c r="S140" s="208">
        <v>0</v>
      </c>
      <c r="T140" s="209">
        <f>S140*H140</f>
        <v>0</v>
      </c>
      <c r="AR140" s="16" t="s">
        <v>131</v>
      </c>
      <c r="AT140" s="16" t="s">
        <v>126</v>
      </c>
      <c r="AU140" s="16" t="s">
        <v>81</v>
      </c>
      <c r="AY140" s="16" t="s">
        <v>123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16" t="s">
        <v>8</v>
      </c>
      <c r="BK140" s="210">
        <f>ROUND(I140*H140,0)</f>
        <v>0</v>
      </c>
      <c r="BL140" s="16" t="s">
        <v>131</v>
      </c>
      <c r="BM140" s="16" t="s">
        <v>232</v>
      </c>
    </row>
    <row r="141" spans="2:65" s="1" customFormat="1" ht="22.5" customHeight="1">
      <c r="B141" s="37"/>
      <c r="C141" s="199" t="s">
        <v>233</v>
      </c>
      <c r="D141" s="199" t="s">
        <v>126</v>
      </c>
      <c r="E141" s="200" t="s">
        <v>234</v>
      </c>
      <c r="F141" s="201" t="s">
        <v>235</v>
      </c>
      <c r="G141" s="202" t="s">
        <v>227</v>
      </c>
      <c r="H141" s="203">
        <v>16.646</v>
      </c>
      <c r="I141" s="204"/>
      <c r="J141" s="205">
        <f>ROUND(I141*H141,0)</f>
        <v>0</v>
      </c>
      <c r="K141" s="201" t="s">
        <v>130</v>
      </c>
      <c r="L141" s="42"/>
      <c r="M141" s="206" t="s">
        <v>20</v>
      </c>
      <c r="N141" s="207" t="s">
        <v>43</v>
      </c>
      <c r="O141" s="78"/>
      <c r="P141" s="208">
        <f>O141*H141</f>
        <v>0</v>
      </c>
      <c r="Q141" s="208">
        <v>0</v>
      </c>
      <c r="R141" s="208">
        <f>Q141*H141</f>
        <v>0</v>
      </c>
      <c r="S141" s="208">
        <v>0</v>
      </c>
      <c r="T141" s="209">
        <f>S141*H141</f>
        <v>0</v>
      </c>
      <c r="AR141" s="16" t="s">
        <v>131</v>
      </c>
      <c r="AT141" s="16" t="s">
        <v>126</v>
      </c>
      <c r="AU141" s="16" t="s">
        <v>81</v>
      </c>
      <c r="AY141" s="16" t="s">
        <v>123</v>
      </c>
      <c r="BE141" s="210">
        <f>IF(N141="základní",J141,0)</f>
        <v>0</v>
      </c>
      <c r="BF141" s="210">
        <f>IF(N141="snížená",J141,0)</f>
        <v>0</v>
      </c>
      <c r="BG141" s="210">
        <f>IF(N141="zákl. přenesená",J141,0)</f>
        <v>0</v>
      </c>
      <c r="BH141" s="210">
        <f>IF(N141="sníž. přenesená",J141,0)</f>
        <v>0</v>
      </c>
      <c r="BI141" s="210">
        <f>IF(N141="nulová",J141,0)</f>
        <v>0</v>
      </c>
      <c r="BJ141" s="16" t="s">
        <v>8</v>
      </c>
      <c r="BK141" s="210">
        <f>ROUND(I141*H141,0)</f>
        <v>0</v>
      </c>
      <c r="BL141" s="16" t="s">
        <v>131</v>
      </c>
      <c r="BM141" s="16" t="s">
        <v>236</v>
      </c>
    </row>
    <row r="142" spans="2:63" s="10" customFormat="1" ht="22.8" customHeight="1">
      <c r="B142" s="183"/>
      <c r="C142" s="184"/>
      <c r="D142" s="185" t="s">
        <v>71</v>
      </c>
      <c r="E142" s="197" t="s">
        <v>237</v>
      </c>
      <c r="F142" s="197" t="s">
        <v>238</v>
      </c>
      <c r="G142" s="184"/>
      <c r="H142" s="184"/>
      <c r="I142" s="187"/>
      <c r="J142" s="198">
        <f>BK142</f>
        <v>0</v>
      </c>
      <c r="K142" s="184"/>
      <c r="L142" s="189"/>
      <c r="M142" s="190"/>
      <c r="N142" s="191"/>
      <c r="O142" s="191"/>
      <c r="P142" s="192">
        <f>P143</f>
        <v>0</v>
      </c>
      <c r="Q142" s="191"/>
      <c r="R142" s="192">
        <f>R143</f>
        <v>0</v>
      </c>
      <c r="S142" s="191"/>
      <c r="T142" s="193">
        <f>T143</f>
        <v>0</v>
      </c>
      <c r="AR142" s="194" t="s">
        <v>8</v>
      </c>
      <c r="AT142" s="195" t="s">
        <v>71</v>
      </c>
      <c r="AU142" s="195" t="s">
        <v>8</v>
      </c>
      <c r="AY142" s="194" t="s">
        <v>123</v>
      </c>
      <c r="BK142" s="196">
        <f>BK143</f>
        <v>0</v>
      </c>
    </row>
    <row r="143" spans="2:65" s="1" customFormat="1" ht="22.5" customHeight="1">
      <c r="B143" s="37"/>
      <c r="C143" s="199" t="s">
        <v>239</v>
      </c>
      <c r="D143" s="199" t="s">
        <v>126</v>
      </c>
      <c r="E143" s="200" t="s">
        <v>240</v>
      </c>
      <c r="F143" s="201" t="s">
        <v>241</v>
      </c>
      <c r="G143" s="202" t="s">
        <v>227</v>
      </c>
      <c r="H143" s="203">
        <v>1.867</v>
      </c>
      <c r="I143" s="204"/>
      <c r="J143" s="205">
        <f>ROUND(I143*H143,0)</f>
        <v>0</v>
      </c>
      <c r="K143" s="201" t="s">
        <v>130</v>
      </c>
      <c r="L143" s="42"/>
      <c r="M143" s="206" t="s">
        <v>20</v>
      </c>
      <c r="N143" s="207" t="s">
        <v>43</v>
      </c>
      <c r="O143" s="78"/>
      <c r="P143" s="208">
        <f>O143*H143</f>
        <v>0</v>
      </c>
      <c r="Q143" s="208">
        <v>0</v>
      </c>
      <c r="R143" s="208">
        <f>Q143*H143</f>
        <v>0</v>
      </c>
      <c r="S143" s="208">
        <v>0</v>
      </c>
      <c r="T143" s="209">
        <f>S143*H143</f>
        <v>0</v>
      </c>
      <c r="AR143" s="16" t="s">
        <v>131</v>
      </c>
      <c r="AT143" s="16" t="s">
        <v>126</v>
      </c>
      <c r="AU143" s="16" t="s">
        <v>81</v>
      </c>
      <c r="AY143" s="16" t="s">
        <v>123</v>
      </c>
      <c r="BE143" s="210">
        <f>IF(N143="základní",J143,0)</f>
        <v>0</v>
      </c>
      <c r="BF143" s="210">
        <f>IF(N143="snížená",J143,0)</f>
        <v>0</v>
      </c>
      <c r="BG143" s="210">
        <f>IF(N143="zákl. přenesená",J143,0)</f>
        <v>0</v>
      </c>
      <c r="BH143" s="210">
        <f>IF(N143="sníž. přenesená",J143,0)</f>
        <v>0</v>
      </c>
      <c r="BI143" s="210">
        <f>IF(N143="nulová",J143,0)</f>
        <v>0</v>
      </c>
      <c r="BJ143" s="16" t="s">
        <v>8</v>
      </c>
      <c r="BK143" s="210">
        <f>ROUND(I143*H143,0)</f>
        <v>0</v>
      </c>
      <c r="BL143" s="16" t="s">
        <v>131</v>
      </c>
      <c r="BM143" s="16" t="s">
        <v>242</v>
      </c>
    </row>
    <row r="144" spans="2:63" s="10" customFormat="1" ht="25.9" customHeight="1">
      <c r="B144" s="183"/>
      <c r="C144" s="184"/>
      <c r="D144" s="185" t="s">
        <v>71</v>
      </c>
      <c r="E144" s="186" t="s">
        <v>243</v>
      </c>
      <c r="F144" s="186" t="s">
        <v>244</v>
      </c>
      <c r="G144" s="184"/>
      <c r="H144" s="184"/>
      <c r="I144" s="187"/>
      <c r="J144" s="188">
        <f>BK144</f>
        <v>0</v>
      </c>
      <c r="K144" s="184"/>
      <c r="L144" s="189"/>
      <c r="M144" s="190"/>
      <c r="N144" s="191"/>
      <c r="O144" s="191"/>
      <c r="P144" s="192">
        <f>P145+P149+P156+P181+P193+P213+P220+P228+P241+P253</f>
        <v>0</v>
      </c>
      <c r="Q144" s="191"/>
      <c r="R144" s="192">
        <f>R145+R149+R156+R181+R193+R213+R220+R228+R241+R253</f>
        <v>3.7994926</v>
      </c>
      <c r="S144" s="191"/>
      <c r="T144" s="193">
        <f>T145+T149+T156+T181+T193+T213+T220+T228+T241+T253</f>
        <v>14.245664</v>
      </c>
      <c r="AR144" s="194" t="s">
        <v>81</v>
      </c>
      <c r="AT144" s="195" t="s">
        <v>71</v>
      </c>
      <c r="AU144" s="195" t="s">
        <v>72</v>
      </c>
      <c r="AY144" s="194" t="s">
        <v>123</v>
      </c>
      <c r="BK144" s="196">
        <f>BK145+BK149+BK156+BK181+BK193+BK213+BK220+BK228+BK241+BK253</f>
        <v>0</v>
      </c>
    </row>
    <row r="145" spans="2:63" s="10" customFormat="1" ht="22.8" customHeight="1">
      <c r="B145" s="183"/>
      <c r="C145" s="184"/>
      <c r="D145" s="185" t="s">
        <v>71</v>
      </c>
      <c r="E145" s="197" t="s">
        <v>245</v>
      </c>
      <c r="F145" s="197" t="s">
        <v>246</v>
      </c>
      <c r="G145" s="184"/>
      <c r="H145" s="184"/>
      <c r="I145" s="187"/>
      <c r="J145" s="198">
        <f>BK145</f>
        <v>0</v>
      </c>
      <c r="K145" s="184"/>
      <c r="L145" s="189"/>
      <c r="M145" s="190"/>
      <c r="N145" s="191"/>
      <c r="O145" s="191"/>
      <c r="P145" s="192">
        <f>SUM(P146:P148)</f>
        <v>0</v>
      </c>
      <c r="Q145" s="191"/>
      <c r="R145" s="192">
        <f>SUM(R146:R148)</f>
        <v>0.0046</v>
      </c>
      <c r="S145" s="191"/>
      <c r="T145" s="193">
        <f>SUM(T146:T148)</f>
        <v>0</v>
      </c>
      <c r="AR145" s="194" t="s">
        <v>81</v>
      </c>
      <c r="AT145" s="195" t="s">
        <v>71</v>
      </c>
      <c r="AU145" s="195" t="s">
        <v>8</v>
      </c>
      <c r="AY145" s="194" t="s">
        <v>123</v>
      </c>
      <c r="BK145" s="196">
        <f>SUM(BK146:BK148)</f>
        <v>0</v>
      </c>
    </row>
    <row r="146" spans="2:65" s="1" customFormat="1" ht="16.5" customHeight="1">
      <c r="B146" s="37"/>
      <c r="C146" s="199" t="s">
        <v>247</v>
      </c>
      <c r="D146" s="199" t="s">
        <v>126</v>
      </c>
      <c r="E146" s="200" t="s">
        <v>248</v>
      </c>
      <c r="F146" s="201" t="s">
        <v>249</v>
      </c>
      <c r="G146" s="202" t="s">
        <v>161</v>
      </c>
      <c r="H146" s="203">
        <v>10</v>
      </c>
      <c r="I146" s="204"/>
      <c r="J146" s="205">
        <f>ROUND(I146*H146,0)</f>
        <v>0</v>
      </c>
      <c r="K146" s="201" t="s">
        <v>130</v>
      </c>
      <c r="L146" s="42"/>
      <c r="M146" s="206" t="s">
        <v>20</v>
      </c>
      <c r="N146" s="207" t="s">
        <v>43</v>
      </c>
      <c r="O146" s="78"/>
      <c r="P146" s="208">
        <f>O146*H146</f>
        <v>0</v>
      </c>
      <c r="Q146" s="208">
        <v>0.00046</v>
      </c>
      <c r="R146" s="208">
        <f>Q146*H146</f>
        <v>0.0046</v>
      </c>
      <c r="S146" s="208">
        <v>0</v>
      </c>
      <c r="T146" s="209">
        <f>S146*H146</f>
        <v>0</v>
      </c>
      <c r="AR146" s="16" t="s">
        <v>202</v>
      </c>
      <c r="AT146" s="16" t="s">
        <v>126</v>
      </c>
      <c r="AU146" s="16" t="s">
        <v>81</v>
      </c>
      <c r="AY146" s="16" t="s">
        <v>123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16" t="s">
        <v>8</v>
      </c>
      <c r="BK146" s="210">
        <f>ROUND(I146*H146,0)</f>
        <v>0</v>
      </c>
      <c r="BL146" s="16" t="s">
        <v>202</v>
      </c>
      <c r="BM146" s="16" t="s">
        <v>250</v>
      </c>
    </row>
    <row r="147" spans="2:65" s="1" customFormat="1" ht="16.5" customHeight="1">
      <c r="B147" s="37"/>
      <c r="C147" s="199" t="s">
        <v>251</v>
      </c>
      <c r="D147" s="199" t="s">
        <v>126</v>
      </c>
      <c r="E147" s="200" t="s">
        <v>252</v>
      </c>
      <c r="F147" s="201" t="s">
        <v>253</v>
      </c>
      <c r="G147" s="202" t="s">
        <v>161</v>
      </c>
      <c r="H147" s="203">
        <v>10</v>
      </c>
      <c r="I147" s="204"/>
      <c r="J147" s="205">
        <f>ROUND(I147*H147,0)</f>
        <v>0</v>
      </c>
      <c r="K147" s="201" t="s">
        <v>130</v>
      </c>
      <c r="L147" s="42"/>
      <c r="M147" s="206" t="s">
        <v>20</v>
      </c>
      <c r="N147" s="207" t="s">
        <v>43</v>
      </c>
      <c r="O147" s="78"/>
      <c r="P147" s="208">
        <f>O147*H147</f>
        <v>0</v>
      </c>
      <c r="Q147" s="208">
        <v>0</v>
      </c>
      <c r="R147" s="208">
        <f>Q147*H147</f>
        <v>0</v>
      </c>
      <c r="S147" s="208">
        <v>0</v>
      </c>
      <c r="T147" s="209">
        <f>S147*H147</f>
        <v>0</v>
      </c>
      <c r="AR147" s="16" t="s">
        <v>202</v>
      </c>
      <c r="AT147" s="16" t="s">
        <v>126</v>
      </c>
      <c r="AU147" s="16" t="s">
        <v>81</v>
      </c>
      <c r="AY147" s="16" t="s">
        <v>123</v>
      </c>
      <c r="BE147" s="210">
        <f>IF(N147="základní",J147,0)</f>
        <v>0</v>
      </c>
      <c r="BF147" s="210">
        <f>IF(N147="snížená",J147,0)</f>
        <v>0</v>
      </c>
      <c r="BG147" s="210">
        <f>IF(N147="zákl. přenesená",J147,0)</f>
        <v>0</v>
      </c>
      <c r="BH147" s="210">
        <f>IF(N147="sníž. přenesená",J147,0)</f>
        <v>0</v>
      </c>
      <c r="BI147" s="210">
        <f>IF(N147="nulová",J147,0)</f>
        <v>0</v>
      </c>
      <c r="BJ147" s="16" t="s">
        <v>8</v>
      </c>
      <c r="BK147" s="210">
        <f>ROUND(I147*H147,0)</f>
        <v>0</v>
      </c>
      <c r="BL147" s="16" t="s">
        <v>202</v>
      </c>
      <c r="BM147" s="16" t="s">
        <v>254</v>
      </c>
    </row>
    <row r="148" spans="2:65" s="1" customFormat="1" ht="22.5" customHeight="1">
      <c r="B148" s="37"/>
      <c r="C148" s="199" t="s">
        <v>255</v>
      </c>
      <c r="D148" s="199" t="s">
        <v>126</v>
      </c>
      <c r="E148" s="200" t="s">
        <v>256</v>
      </c>
      <c r="F148" s="201" t="s">
        <v>257</v>
      </c>
      <c r="G148" s="202" t="s">
        <v>227</v>
      </c>
      <c r="H148" s="203">
        <v>0.005</v>
      </c>
      <c r="I148" s="204"/>
      <c r="J148" s="205">
        <f>ROUND(I148*H148,0)</f>
        <v>0</v>
      </c>
      <c r="K148" s="201" t="s">
        <v>130</v>
      </c>
      <c r="L148" s="42"/>
      <c r="M148" s="206" t="s">
        <v>20</v>
      </c>
      <c r="N148" s="207" t="s">
        <v>43</v>
      </c>
      <c r="O148" s="78"/>
      <c r="P148" s="208">
        <f>O148*H148</f>
        <v>0</v>
      </c>
      <c r="Q148" s="208">
        <v>0</v>
      </c>
      <c r="R148" s="208">
        <f>Q148*H148</f>
        <v>0</v>
      </c>
      <c r="S148" s="208">
        <v>0</v>
      </c>
      <c r="T148" s="209">
        <f>S148*H148</f>
        <v>0</v>
      </c>
      <c r="AR148" s="16" t="s">
        <v>202</v>
      </c>
      <c r="AT148" s="16" t="s">
        <v>126</v>
      </c>
      <c r="AU148" s="16" t="s">
        <v>81</v>
      </c>
      <c r="AY148" s="16" t="s">
        <v>123</v>
      </c>
      <c r="BE148" s="210">
        <f>IF(N148="základní",J148,0)</f>
        <v>0</v>
      </c>
      <c r="BF148" s="210">
        <f>IF(N148="snížená",J148,0)</f>
        <v>0</v>
      </c>
      <c r="BG148" s="210">
        <f>IF(N148="zákl. přenesená",J148,0)</f>
        <v>0</v>
      </c>
      <c r="BH148" s="210">
        <f>IF(N148="sníž. přenesená",J148,0)</f>
        <v>0</v>
      </c>
      <c r="BI148" s="210">
        <f>IF(N148="nulová",J148,0)</f>
        <v>0</v>
      </c>
      <c r="BJ148" s="16" t="s">
        <v>8</v>
      </c>
      <c r="BK148" s="210">
        <f>ROUND(I148*H148,0)</f>
        <v>0</v>
      </c>
      <c r="BL148" s="16" t="s">
        <v>202</v>
      </c>
      <c r="BM148" s="16" t="s">
        <v>258</v>
      </c>
    </row>
    <row r="149" spans="2:63" s="10" customFormat="1" ht="22.8" customHeight="1">
      <c r="B149" s="183"/>
      <c r="C149" s="184"/>
      <c r="D149" s="185" t="s">
        <v>71</v>
      </c>
      <c r="E149" s="197" t="s">
        <v>259</v>
      </c>
      <c r="F149" s="197" t="s">
        <v>260</v>
      </c>
      <c r="G149" s="184"/>
      <c r="H149" s="184"/>
      <c r="I149" s="187"/>
      <c r="J149" s="198">
        <f>BK149</f>
        <v>0</v>
      </c>
      <c r="K149" s="184"/>
      <c r="L149" s="189"/>
      <c r="M149" s="190"/>
      <c r="N149" s="191"/>
      <c r="O149" s="191"/>
      <c r="P149" s="192">
        <f>SUM(P150:P155)</f>
        <v>0</v>
      </c>
      <c r="Q149" s="191"/>
      <c r="R149" s="192">
        <f>SUM(R150:R155)</f>
        <v>0.08656</v>
      </c>
      <c r="S149" s="191"/>
      <c r="T149" s="193">
        <f>SUM(T150:T155)</f>
        <v>0</v>
      </c>
      <c r="AR149" s="194" t="s">
        <v>81</v>
      </c>
      <c r="AT149" s="195" t="s">
        <v>71</v>
      </c>
      <c r="AU149" s="195" t="s">
        <v>8</v>
      </c>
      <c r="AY149" s="194" t="s">
        <v>123</v>
      </c>
      <c r="BK149" s="196">
        <f>SUM(BK150:BK155)</f>
        <v>0</v>
      </c>
    </row>
    <row r="150" spans="2:65" s="1" customFormat="1" ht="16.5" customHeight="1">
      <c r="B150" s="37"/>
      <c r="C150" s="199" t="s">
        <v>261</v>
      </c>
      <c r="D150" s="199" t="s">
        <v>126</v>
      </c>
      <c r="E150" s="200" t="s">
        <v>262</v>
      </c>
      <c r="F150" s="201" t="s">
        <v>263</v>
      </c>
      <c r="G150" s="202" t="s">
        <v>161</v>
      </c>
      <c r="H150" s="203">
        <v>62</v>
      </c>
      <c r="I150" s="204"/>
      <c r="J150" s="205">
        <f>ROUND(I150*H150,0)</f>
        <v>0</v>
      </c>
      <c r="K150" s="201" t="s">
        <v>130</v>
      </c>
      <c r="L150" s="42"/>
      <c r="M150" s="206" t="s">
        <v>20</v>
      </c>
      <c r="N150" s="207" t="s">
        <v>43</v>
      </c>
      <c r="O150" s="78"/>
      <c r="P150" s="208">
        <f>O150*H150</f>
        <v>0</v>
      </c>
      <c r="Q150" s="208">
        <v>0.00078</v>
      </c>
      <c r="R150" s="208">
        <f>Q150*H150</f>
        <v>0.04836</v>
      </c>
      <c r="S150" s="208">
        <v>0</v>
      </c>
      <c r="T150" s="209">
        <f>S150*H150</f>
        <v>0</v>
      </c>
      <c r="AR150" s="16" t="s">
        <v>202</v>
      </c>
      <c r="AT150" s="16" t="s">
        <v>126</v>
      </c>
      <c r="AU150" s="16" t="s">
        <v>81</v>
      </c>
      <c r="AY150" s="16" t="s">
        <v>123</v>
      </c>
      <c r="BE150" s="210">
        <f>IF(N150="základní",J150,0)</f>
        <v>0</v>
      </c>
      <c r="BF150" s="210">
        <f>IF(N150="snížená",J150,0)</f>
        <v>0</v>
      </c>
      <c r="BG150" s="210">
        <f>IF(N150="zákl. přenesená",J150,0)</f>
        <v>0</v>
      </c>
      <c r="BH150" s="210">
        <f>IF(N150="sníž. přenesená",J150,0)</f>
        <v>0</v>
      </c>
      <c r="BI150" s="210">
        <f>IF(N150="nulová",J150,0)</f>
        <v>0</v>
      </c>
      <c r="BJ150" s="16" t="s">
        <v>8</v>
      </c>
      <c r="BK150" s="210">
        <f>ROUND(I150*H150,0)</f>
        <v>0</v>
      </c>
      <c r="BL150" s="16" t="s">
        <v>202</v>
      </c>
      <c r="BM150" s="16" t="s">
        <v>264</v>
      </c>
    </row>
    <row r="151" spans="2:65" s="1" customFormat="1" ht="22.5" customHeight="1">
      <c r="B151" s="37"/>
      <c r="C151" s="199" t="s">
        <v>265</v>
      </c>
      <c r="D151" s="199" t="s">
        <v>126</v>
      </c>
      <c r="E151" s="200" t="s">
        <v>266</v>
      </c>
      <c r="F151" s="201" t="s">
        <v>267</v>
      </c>
      <c r="G151" s="202" t="s">
        <v>161</v>
      </c>
      <c r="H151" s="203">
        <v>62</v>
      </c>
      <c r="I151" s="204"/>
      <c r="J151" s="205">
        <f>ROUND(I151*H151,0)</f>
        <v>0</v>
      </c>
      <c r="K151" s="201" t="s">
        <v>130</v>
      </c>
      <c r="L151" s="42"/>
      <c r="M151" s="206" t="s">
        <v>20</v>
      </c>
      <c r="N151" s="207" t="s">
        <v>43</v>
      </c>
      <c r="O151" s="78"/>
      <c r="P151" s="208">
        <f>O151*H151</f>
        <v>0</v>
      </c>
      <c r="Q151" s="208">
        <v>7E-05</v>
      </c>
      <c r="R151" s="208">
        <f>Q151*H151</f>
        <v>0.004339999999999999</v>
      </c>
      <c r="S151" s="208">
        <v>0</v>
      </c>
      <c r="T151" s="209">
        <f>S151*H151</f>
        <v>0</v>
      </c>
      <c r="AR151" s="16" t="s">
        <v>202</v>
      </c>
      <c r="AT151" s="16" t="s">
        <v>126</v>
      </c>
      <c r="AU151" s="16" t="s">
        <v>81</v>
      </c>
      <c r="AY151" s="16" t="s">
        <v>123</v>
      </c>
      <c r="BE151" s="210">
        <f>IF(N151="základní",J151,0)</f>
        <v>0</v>
      </c>
      <c r="BF151" s="210">
        <f>IF(N151="snížená",J151,0)</f>
        <v>0</v>
      </c>
      <c r="BG151" s="210">
        <f>IF(N151="zákl. přenesená",J151,0)</f>
        <v>0</v>
      </c>
      <c r="BH151" s="210">
        <f>IF(N151="sníž. přenesená",J151,0)</f>
        <v>0</v>
      </c>
      <c r="BI151" s="210">
        <f>IF(N151="nulová",J151,0)</f>
        <v>0</v>
      </c>
      <c r="BJ151" s="16" t="s">
        <v>8</v>
      </c>
      <c r="BK151" s="210">
        <f>ROUND(I151*H151,0)</f>
        <v>0</v>
      </c>
      <c r="BL151" s="16" t="s">
        <v>202</v>
      </c>
      <c r="BM151" s="16" t="s">
        <v>268</v>
      </c>
    </row>
    <row r="152" spans="2:65" s="1" customFormat="1" ht="16.5" customHeight="1">
      <c r="B152" s="37"/>
      <c r="C152" s="199" t="s">
        <v>269</v>
      </c>
      <c r="D152" s="199" t="s">
        <v>126</v>
      </c>
      <c r="E152" s="200" t="s">
        <v>270</v>
      </c>
      <c r="F152" s="201" t="s">
        <v>271</v>
      </c>
      <c r="G152" s="202" t="s">
        <v>272</v>
      </c>
      <c r="H152" s="203">
        <v>6</v>
      </c>
      <c r="I152" s="204"/>
      <c r="J152" s="205">
        <f>ROUND(I152*H152,0)</f>
        <v>0</v>
      </c>
      <c r="K152" s="201" t="s">
        <v>130</v>
      </c>
      <c r="L152" s="42"/>
      <c r="M152" s="206" t="s">
        <v>20</v>
      </c>
      <c r="N152" s="207" t="s">
        <v>43</v>
      </c>
      <c r="O152" s="78"/>
      <c r="P152" s="208">
        <f>O152*H152</f>
        <v>0</v>
      </c>
      <c r="Q152" s="208">
        <v>0.00076</v>
      </c>
      <c r="R152" s="208">
        <f>Q152*H152</f>
        <v>0.00456</v>
      </c>
      <c r="S152" s="208">
        <v>0</v>
      </c>
      <c r="T152" s="209">
        <f>S152*H152</f>
        <v>0</v>
      </c>
      <c r="AR152" s="16" t="s">
        <v>202</v>
      </c>
      <c r="AT152" s="16" t="s">
        <v>126</v>
      </c>
      <c r="AU152" s="16" t="s">
        <v>81</v>
      </c>
      <c r="AY152" s="16" t="s">
        <v>123</v>
      </c>
      <c r="BE152" s="210">
        <f>IF(N152="základní",J152,0)</f>
        <v>0</v>
      </c>
      <c r="BF152" s="210">
        <f>IF(N152="snížená",J152,0)</f>
        <v>0</v>
      </c>
      <c r="BG152" s="210">
        <f>IF(N152="zákl. přenesená",J152,0)</f>
        <v>0</v>
      </c>
      <c r="BH152" s="210">
        <f>IF(N152="sníž. přenesená",J152,0)</f>
        <v>0</v>
      </c>
      <c r="BI152" s="210">
        <f>IF(N152="nulová",J152,0)</f>
        <v>0</v>
      </c>
      <c r="BJ152" s="16" t="s">
        <v>8</v>
      </c>
      <c r="BK152" s="210">
        <f>ROUND(I152*H152,0)</f>
        <v>0</v>
      </c>
      <c r="BL152" s="16" t="s">
        <v>202</v>
      </c>
      <c r="BM152" s="16" t="s">
        <v>273</v>
      </c>
    </row>
    <row r="153" spans="2:65" s="1" customFormat="1" ht="16.5" customHeight="1">
      <c r="B153" s="37"/>
      <c r="C153" s="199" t="s">
        <v>274</v>
      </c>
      <c r="D153" s="199" t="s">
        <v>126</v>
      </c>
      <c r="E153" s="200" t="s">
        <v>275</v>
      </c>
      <c r="F153" s="201" t="s">
        <v>276</v>
      </c>
      <c r="G153" s="202" t="s">
        <v>272</v>
      </c>
      <c r="H153" s="203">
        <v>6</v>
      </c>
      <c r="I153" s="204"/>
      <c r="J153" s="205">
        <f>ROUND(I153*H153,0)</f>
        <v>0</v>
      </c>
      <c r="K153" s="201" t="s">
        <v>130</v>
      </c>
      <c r="L153" s="42"/>
      <c r="M153" s="206" t="s">
        <v>20</v>
      </c>
      <c r="N153" s="207" t="s">
        <v>43</v>
      </c>
      <c r="O153" s="78"/>
      <c r="P153" s="208">
        <f>O153*H153</f>
        <v>0</v>
      </c>
      <c r="Q153" s="208">
        <v>0.00075</v>
      </c>
      <c r="R153" s="208">
        <f>Q153*H153</f>
        <v>0.0045000000000000005</v>
      </c>
      <c r="S153" s="208">
        <v>0</v>
      </c>
      <c r="T153" s="209">
        <f>S153*H153</f>
        <v>0</v>
      </c>
      <c r="AR153" s="16" t="s">
        <v>202</v>
      </c>
      <c r="AT153" s="16" t="s">
        <v>126</v>
      </c>
      <c r="AU153" s="16" t="s">
        <v>81</v>
      </c>
      <c r="AY153" s="16" t="s">
        <v>123</v>
      </c>
      <c r="BE153" s="210">
        <f>IF(N153="základní",J153,0)</f>
        <v>0</v>
      </c>
      <c r="BF153" s="210">
        <f>IF(N153="snížená",J153,0)</f>
        <v>0</v>
      </c>
      <c r="BG153" s="210">
        <f>IF(N153="zákl. přenesená",J153,0)</f>
        <v>0</v>
      </c>
      <c r="BH153" s="210">
        <f>IF(N153="sníž. přenesená",J153,0)</f>
        <v>0</v>
      </c>
      <c r="BI153" s="210">
        <f>IF(N153="nulová",J153,0)</f>
        <v>0</v>
      </c>
      <c r="BJ153" s="16" t="s">
        <v>8</v>
      </c>
      <c r="BK153" s="210">
        <f>ROUND(I153*H153,0)</f>
        <v>0</v>
      </c>
      <c r="BL153" s="16" t="s">
        <v>202</v>
      </c>
      <c r="BM153" s="16" t="s">
        <v>277</v>
      </c>
    </row>
    <row r="154" spans="2:65" s="1" customFormat="1" ht="22.5" customHeight="1">
      <c r="B154" s="37"/>
      <c r="C154" s="199" t="s">
        <v>278</v>
      </c>
      <c r="D154" s="199" t="s">
        <v>126</v>
      </c>
      <c r="E154" s="200" t="s">
        <v>279</v>
      </c>
      <c r="F154" s="201" t="s">
        <v>280</v>
      </c>
      <c r="G154" s="202" t="s">
        <v>161</v>
      </c>
      <c r="H154" s="203">
        <v>62</v>
      </c>
      <c r="I154" s="204"/>
      <c r="J154" s="205">
        <f>ROUND(I154*H154,0)</f>
        <v>0</v>
      </c>
      <c r="K154" s="201" t="s">
        <v>130</v>
      </c>
      <c r="L154" s="42"/>
      <c r="M154" s="206" t="s">
        <v>20</v>
      </c>
      <c r="N154" s="207" t="s">
        <v>43</v>
      </c>
      <c r="O154" s="78"/>
      <c r="P154" s="208">
        <f>O154*H154</f>
        <v>0</v>
      </c>
      <c r="Q154" s="208">
        <v>0.0004</v>
      </c>
      <c r="R154" s="208">
        <f>Q154*H154</f>
        <v>0.024800000000000003</v>
      </c>
      <c r="S154" s="208">
        <v>0</v>
      </c>
      <c r="T154" s="209">
        <f>S154*H154</f>
        <v>0</v>
      </c>
      <c r="AR154" s="16" t="s">
        <v>202</v>
      </c>
      <c r="AT154" s="16" t="s">
        <v>126</v>
      </c>
      <c r="AU154" s="16" t="s">
        <v>81</v>
      </c>
      <c r="AY154" s="16" t="s">
        <v>123</v>
      </c>
      <c r="BE154" s="210">
        <f>IF(N154="základní",J154,0)</f>
        <v>0</v>
      </c>
      <c r="BF154" s="210">
        <f>IF(N154="snížená",J154,0)</f>
        <v>0</v>
      </c>
      <c r="BG154" s="210">
        <f>IF(N154="zákl. přenesená",J154,0)</f>
        <v>0</v>
      </c>
      <c r="BH154" s="210">
        <f>IF(N154="sníž. přenesená",J154,0)</f>
        <v>0</v>
      </c>
      <c r="BI154" s="210">
        <f>IF(N154="nulová",J154,0)</f>
        <v>0</v>
      </c>
      <c r="BJ154" s="16" t="s">
        <v>8</v>
      </c>
      <c r="BK154" s="210">
        <f>ROUND(I154*H154,0)</f>
        <v>0</v>
      </c>
      <c r="BL154" s="16" t="s">
        <v>202</v>
      </c>
      <c r="BM154" s="16" t="s">
        <v>281</v>
      </c>
    </row>
    <row r="155" spans="2:65" s="1" customFormat="1" ht="22.5" customHeight="1">
      <c r="B155" s="37"/>
      <c r="C155" s="199" t="s">
        <v>282</v>
      </c>
      <c r="D155" s="199" t="s">
        <v>126</v>
      </c>
      <c r="E155" s="200" t="s">
        <v>283</v>
      </c>
      <c r="F155" s="201" t="s">
        <v>284</v>
      </c>
      <c r="G155" s="202" t="s">
        <v>227</v>
      </c>
      <c r="H155" s="203">
        <v>0.087</v>
      </c>
      <c r="I155" s="204"/>
      <c r="J155" s="205">
        <f>ROUND(I155*H155,0)</f>
        <v>0</v>
      </c>
      <c r="K155" s="201" t="s">
        <v>130</v>
      </c>
      <c r="L155" s="42"/>
      <c r="M155" s="206" t="s">
        <v>20</v>
      </c>
      <c r="N155" s="207" t="s">
        <v>43</v>
      </c>
      <c r="O155" s="78"/>
      <c r="P155" s="208">
        <f>O155*H155</f>
        <v>0</v>
      </c>
      <c r="Q155" s="208">
        <v>0</v>
      </c>
      <c r="R155" s="208">
        <f>Q155*H155</f>
        <v>0</v>
      </c>
      <c r="S155" s="208">
        <v>0</v>
      </c>
      <c r="T155" s="209">
        <f>S155*H155</f>
        <v>0</v>
      </c>
      <c r="AR155" s="16" t="s">
        <v>202</v>
      </c>
      <c r="AT155" s="16" t="s">
        <v>126</v>
      </c>
      <c r="AU155" s="16" t="s">
        <v>81</v>
      </c>
      <c r="AY155" s="16" t="s">
        <v>123</v>
      </c>
      <c r="BE155" s="210">
        <f>IF(N155="základní",J155,0)</f>
        <v>0</v>
      </c>
      <c r="BF155" s="210">
        <f>IF(N155="snížená",J155,0)</f>
        <v>0</v>
      </c>
      <c r="BG155" s="210">
        <f>IF(N155="zákl. přenesená",J155,0)</f>
        <v>0</v>
      </c>
      <c r="BH155" s="210">
        <f>IF(N155="sníž. přenesená",J155,0)</f>
        <v>0</v>
      </c>
      <c r="BI155" s="210">
        <f>IF(N155="nulová",J155,0)</f>
        <v>0</v>
      </c>
      <c r="BJ155" s="16" t="s">
        <v>8</v>
      </c>
      <c r="BK155" s="210">
        <f>ROUND(I155*H155,0)</f>
        <v>0</v>
      </c>
      <c r="BL155" s="16" t="s">
        <v>202</v>
      </c>
      <c r="BM155" s="16" t="s">
        <v>285</v>
      </c>
    </row>
    <row r="156" spans="2:63" s="10" customFormat="1" ht="22.8" customHeight="1">
      <c r="B156" s="183"/>
      <c r="C156" s="184"/>
      <c r="D156" s="185" t="s">
        <v>71</v>
      </c>
      <c r="E156" s="197" t="s">
        <v>286</v>
      </c>
      <c r="F156" s="197" t="s">
        <v>287</v>
      </c>
      <c r="G156" s="184"/>
      <c r="H156" s="184"/>
      <c r="I156" s="187"/>
      <c r="J156" s="198">
        <f>BK156</f>
        <v>0</v>
      </c>
      <c r="K156" s="184"/>
      <c r="L156" s="189"/>
      <c r="M156" s="190"/>
      <c r="N156" s="191"/>
      <c r="O156" s="191"/>
      <c r="P156" s="192">
        <f>SUM(P157:P180)</f>
        <v>0</v>
      </c>
      <c r="Q156" s="191"/>
      <c r="R156" s="192">
        <f>SUM(R157:R180)</f>
        <v>0.25871</v>
      </c>
      <c r="S156" s="191"/>
      <c r="T156" s="193">
        <f>SUM(T157:T180)</f>
        <v>0.30358</v>
      </c>
      <c r="AR156" s="194" t="s">
        <v>81</v>
      </c>
      <c r="AT156" s="195" t="s">
        <v>71</v>
      </c>
      <c r="AU156" s="195" t="s">
        <v>8</v>
      </c>
      <c r="AY156" s="194" t="s">
        <v>123</v>
      </c>
      <c r="BK156" s="196">
        <f>SUM(BK157:BK180)</f>
        <v>0</v>
      </c>
    </row>
    <row r="157" spans="2:65" s="1" customFormat="1" ht="16.5" customHeight="1">
      <c r="B157" s="37"/>
      <c r="C157" s="199" t="s">
        <v>288</v>
      </c>
      <c r="D157" s="199" t="s">
        <v>126</v>
      </c>
      <c r="E157" s="200" t="s">
        <v>289</v>
      </c>
      <c r="F157" s="201" t="s">
        <v>290</v>
      </c>
      <c r="G157" s="202" t="s">
        <v>291</v>
      </c>
      <c r="H157" s="203">
        <v>6</v>
      </c>
      <c r="I157" s="204"/>
      <c r="J157" s="205">
        <f>ROUND(I157*H157,0)</f>
        <v>0</v>
      </c>
      <c r="K157" s="201" t="s">
        <v>130</v>
      </c>
      <c r="L157" s="42"/>
      <c r="M157" s="206" t="s">
        <v>20</v>
      </c>
      <c r="N157" s="207" t="s">
        <v>43</v>
      </c>
      <c r="O157" s="78"/>
      <c r="P157" s="208">
        <f>O157*H157</f>
        <v>0</v>
      </c>
      <c r="Q157" s="208">
        <v>0</v>
      </c>
      <c r="R157" s="208">
        <f>Q157*H157</f>
        <v>0</v>
      </c>
      <c r="S157" s="208">
        <v>0.01933</v>
      </c>
      <c r="T157" s="209">
        <f>S157*H157</f>
        <v>0.11598</v>
      </c>
      <c r="AR157" s="16" t="s">
        <v>202</v>
      </c>
      <c r="AT157" s="16" t="s">
        <v>126</v>
      </c>
      <c r="AU157" s="16" t="s">
        <v>81</v>
      </c>
      <c r="AY157" s="16" t="s">
        <v>123</v>
      </c>
      <c r="BE157" s="210">
        <f>IF(N157="základní",J157,0)</f>
        <v>0</v>
      </c>
      <c r="BF157" s="210">
        <f>IF(N157="snížená",J157,0)</f>
        <v>0</v>
      </c>
      <c r="BG157" s="210">
        <f>IF(N157="zákl. přenesená",J157,0)</f>
        <v>0</v>
      </c>
      <c r="BH157" s="210">
        <f>IF(N157="sníž. přenesená",J157,0)</f>
        <v>0</v>
      </c>
      <c r="BI157" s="210">
        <f>IF(N157="nulová",J157,0)</f>
        <v>0</v>
      </c>
      <c r="BJ157" s="16" t="s">
        <v>8</v>
      </c>
      <c r="BK157" s="210">
        <f>ROUND(I157*H157,0)</f>
        <v>0</v>
      </c>
      <c r="BL157" s="16" t="s">
        <v>202</v>
      </c>
      <c r="BM157" s="16" t="s">
        <v>292</v>
      </c>
    </row>
    <row r="158" spans="2:65" s="1" customFormat="1" ht="16.5" customHeight="1">
      <c r="B158" s="37"/>
      <c r="C158" s="199" t="s">
        <v>293</v>
      </c>
      <c r="D158" s="199" t="s">
        <v>126</v>
      </c>
      <c r="E158" s="200" t="s">
        <v>294</v>
      </c>
      <c r="F158" s="201" t="s">
        <v>295</v>
      </c>
      <c r="G158" s="202" t="s">
        <v>291</v>
      </c>
      <c r="H158" s="203">
        <v>5</v>
      </c>
      <c r="I158" s="204"/>
      <c r="J158" s="205">
        <f>ROUND(I158*H158,0)</f>
        <v>0</v>
      </c>
      <c r="K158" s="201" t="s">
        <v>130</v>
      </c>
      <c r="L158" s="42"/>
      <c r="M158" s="206" t="s">
        <v>20</v>
      </c>
      <c r="N158" s="207" t="s">
        <v>43</v>
      </c>
      <c r="O158" s="78"/>
      <c r="P158" s="208">
        <f>O158*H158</f>
        <v>0</v>
      </c>
      <c r="Q158" s="208">
        <v>0</v>
      </c>
      <c r="R158" s="208">
        <f>Q158*H158</f>
        <v>0</v>
      </c>
      <c r="S158" s="208">
        <v>0.0172</v>
      </c>
      <c r="T158" s="209">
        <f>S158*H158</f>
        <v>0.086</v>
      </c>
      <c r="AR158" s="16" t="s">
        <v>202</v>
      </c>
      <c r="AT158" s="16" t="s">
        <v>126</v>
      </c>
      <c r="AU158" s="16" t="s">
        <v>81</v>
      </c>
      <c r="AY158" s="16" t="s">
        <v>123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16" t="s">
        <v>8</v>
      </c>
      <c r="BK158" s="210">
        <f>ROUND(I158*H158,0)</f>
        <v>0</v>
      </c>
      <c r="BL158" s="16" t="s">
        <v>202</v>
      </c>
      <c r="BM158" s="16" t="s">
        <v>296</v>
      </c>
    </row>
    <row r="159" spans="2:65" s="1" customFormat="1" ht="16.5" customHeight="1">
      <c r="B159" s="37"/>
      <c r="C159" s="199" t="s">
        <v>297</v>
      </c>
      <c r="D159" s="199" t="s">
        <v>126</v>
      </c>
      <c r="E159" s="200" t="s">
        <v>298</v>
      </c>
      <c r="F159" s="201" t="s">
        <v>299</v>
      </c>
      <c r="G159" s="202" t="s">
        <v>291</v>
      </c>
      <c r="H159" s="203">
        <v>5</v>
      </c>
      <c r="I159" s="204"/>
      <c r="J159" s="205">
        <f>ROUND(I159*H159,0)</f>
        <v>0</v>
      </c>
      <c r="K159" s="201" t="s">
        <v>130</v>
      </c>
      <c r="L159" s="42"/>
      <c r="M159" s="206" t="s">
        <v>20</v>
      </c>
      <c r="N159" s="207" t="s">
        <v>43</v>
      </c>
      <c r="O159" s="78"/>
      <c r="P159" s="208">
        <f>O159*H159</f>
        <v>0</v>
      </c>
      <c r="Q159" s="208">
        <v>0</v>
      </c>
      <c r="R159" s="208">
        <f>Q159*H159</f>
        <v>0</v>
      </c>
      <c r="S159" s="208">
        <v>0.01946</v>
      </c>
      <c r="T159" s="209">
        <f>S159*H159</f>
        <v>0.09730000000000001</v>
      </c>
      <c r="AR159" s="16" t="s">
        <v>202</v>
      </c>
      <c r="AT159" s="16" t="s">
        <v>126</v>
      </c>
      <c r="AU159" s="16" t="s">
        <v>81</v>
      </c>
      <c r="AY159" s="16" t="s">
        <v>123</v>
      </c>
      <c r="BE159" s="210">
        <f>IF(N159="základní",J159,0)</f>
        <v>0</v>
      </c>
      <c r="BF159" s="210">
        <f>IF(N159="snížená",J159,0)</f>
        <v>0</v>
      </c>
      <c r="BG159" s="210">
        <f>IF(N159="zákl. přenesená",J159,0)</f>
        <v>0</v>
      </c>
      <c r="BH159" s="210">
        <f>IF(N159="sníž. přenesená",J159,0)</f>
        <v>0</v>
      </c>
      <c r="BI159" s="210">
        <f>IF(N159="nulová",J159,0)</f>
        <v>0</v>
      </c>
      <c r="BJ159" s="16" t="s">
        <v>8</v>
      </c>
      <c r="BK159" s="210">
        <f>ROUND(I159*H159,0)</f>
        <v>0</v>
      </c>
      <c r="BL159" s="16" t="s">
        <v>202</v>
      </c>
      <c r="BM159" s="16" t="s">
        <v>300</v>
      </c>
    </row>
    <row r="160" spans="2:65" s="1" customFormat="1" ht="16.5" customHeight="1">
      <c r="B160" s="37"/>
      <c r="C160" s="199" t="s">
        <v>301</v>
      </c>
      <c r="D160" s="199" t="s">
        <v>126</v>
      </c>
      <c r="E160" s="200" t="s">
        <v>302</v>
      </c>
      <c r="F160" s="201" t="s">
        <v>303</v>
      </c>
      <c r="G160" s="202" t="s">
        <v>291</v>
      </c>
      <c r="H160" s="203">
        <v>5</v>
      </c>
      <c r="I160" s="204"/>
      <c r="J160" s="205">
        <f>ROUND(I160*H160,0)</f>
        <v>0</v>
      </c>
      <c r="K160" s="201" t="s">
        <v>130</v>
      </c>
      <c r="L160" s="42"/>
      <c r="M160" s="206" t="s">
        <v>20</v>
      </c>
      <c r="N160" s="207" t="s">
        <v>43</v>
      </c>
      <c r="O160" s="78"/>
      <c r="P160" s="208">
        <f>O160*H160</f>
        <v>0</v>
      </c>
      <c r="Q160" s="208">
        <v>0</v>
      </c>
      <c r="R160" s="208">
        <f>Q160*H160</f>
        <v>0</v>
      </c>
      <c r="S160" s="208">
        <v>0.00086</v>
      </c>
      <c r="T160" s="209">
        <f>S160*H160</f>
        <v>0.0043</v>
      </c>
      <c r="AR160" s="16" t="s">
        <v>202</v>
      </c>
      <c r="AT160" s="16" t="s">
        <v>126</v>
      </c>
      <c r="AU160" s="16" t="s">
        <v>81</v>
      </c>
      <c r="AY160" s="16" t="s">
        <v>123</v>
      </c>
      <c r="BE160" s="210">
        <f>IF(N160="základní",J160,0)</f>
        <v>0</v>
      </c>
      <c r="BF160" s="210">
        <f>IF(N160="snížená",J160,0)</f>
        <v>0</v>
      </c>
      <c r="BG160" s="210">
        <f>IF(N160="zákl. přenesená",J160,0)</f>
        <v>0</v>
      </c>
      <c r="BH160" s="210">
        <f>IF(N160="sníž. přenesená",J160,0)</f>
        <v>0</v>
      </c>
      <c r="BI160" s="210">
        <f>IF(N160="nulová",J160,0)</f>
        <v>0</v>
      </c>
      <c r="BJ160" s="16" t="s">
        <v>8</v>
      </c>
      <c r="BK160" s="210">
        <f>ROUND(I160*H160,0)</f>
        <v>0</v>
      </c>
      <c r="BL160" s="16" t="s">
        <v>202</v>
      </c>
      <c r="BM160" s="16" t="s">
        <v>304</v>
      </c>
    </row>
    <row r="161" spans="2:65" s="1" customFormat="1" ht="16.5" customHeight="1">
      <c r="B161" s="37"/>
      <c r="C161" s="199" t="s">
        <v>305</v>
      </c>
      <c r="D161" s="199" t="s">
        <v>126</v>
      </c>
      <c r="E161" s="200" t="s">
        <v>306</v>
      </c>
      <c r="F161" s="201" t="s">
        <v>307</v>
      </c>
      <c r="G161" s="202" t="s">
        <v>272</v>
      </c>
      <c r="H161" s="203">
        <v>2</v>
      </c>
      <c r="I161" s="204"/>
      <c r="J161" s="205">
        <f>ROUND(I161*H161,0)</f>
        <v>0</v>
      </c>
      <c r="K161" s="201" t="s">
        <v>20</v>
      </c>
      <c r="L161" s="42"/>
      <c r="M161" s="206" t="s">
        <v>20</v>
      </c>
      <c r="N161" s="207" t="s">
        <v>43</v>
      </c>
      <c r="O161" s="78"/>
      <c r="P161" s="208">
        <f>O161*H161</f>
        <v>0</v>
      </c>
      <c r="Q161" s="208">
        <v>0</v>
      </c>
      <c r="R161" s="208">
        <f>Q161*H161</f>
        <v>0</v>
      </c>
      <c r="S161" s="208">
        <v>0</v>
      </c>
      <c r="T161" s="209">
        <f>S161*H161</f>
        <v>0</v>
      </c>
      <c r="AR161" s="16" t="s">
        <v>202</v>
      </c>
      <c r="AT161" s="16" t="s">
        <v>126</v>
      </c>
      <c r="AU161" s="16" t="s">
        <v>81</v>
      </c>
      <c r="AY161" s="16" t="s">
        <v>123</v>
      </c>
      <c r="BE161" s="210">
        <f>IF(N161="základní",J161,0)</f>
        <v>0</v>
      </c>
      <c r="BF161" s="210">
        <f>IF(N161="snížená",J161,0)</f>
        <v>0</v>
      </c>
      <c r="BG161" s="210">
        <f>IF(N161="zákl. přenesená",J161,0)</f>
        <v>0</v>
      </c>
      <c r="BH161" s="210">
        <f>IF(N161="sníž. přenesená",J161,0)</f>
        <v>0</v>
      </c>
      <c r="BI161" s="210">
        <f>IF(N161="nulová",J161,0)</f>
        <v>0</v>
      </c>
      <c r="BJ161" s="16" t="s">
        <v>8</v>
      </c>
      <c r="BK161" s="210">
        <f>ROUND(I161*H161,0)</f>
        <v>0</v>
      </c>
      <c r="BL161" s="16" t="s">
        <v>202</v>
      </c>
      <c r="BM161" s="16" t="s">
        <v>308</v>
      </c>
    </row>
    <row r="162" spans="2:65" s="1" customFormat="1" ht="16.5" customHeight="1">
      <c r="B162" s="37"/>
      <c r="C162" s="199" t="s">
        <v>309</v>
      </c>
      <c r="D162" s="199" t="s">
        <v>126</v>
      </c>
      <c r="E162" s="200" t="s">
        <v>310</v>
      </c>
      <c r="F162" s="201" t="s">
        <v>311</v>
      </c>
      <c r="G162" s="202" t="s">
        <v>272</v>
      </c>
      <c r="H162" s="203">
        <v>2</v>
      </c>
      <c r="I162" s="204"/>
      <c r="J162" s="205">
        <f>ROUND(I162*H162,0)</f>
        <v>0</v>
      </c>
      <c r="K162" s="201" t="s">
        <v>20</v>
      </c>
      <c r="L162" s="42"/>
      <c r="M162" s="206" t="s">
        <v>20</v>
      </c>
      <c r="N162" s="207" t="s">
        <v>43</v>
      </c>
      <c r="O162" s="78"/>
      <c r="P162" s="208">
        <f>O162*H162</f>
        <v>0</v>
      </c>
      <c r="Q162" s="208">
        <v>0</v>
      </c>
      <c r="R162" s="208">
        <f>Q162*H162</f>
        <v>0</v>
      </c>
      <c r="S162" s="208">
        <v>0</v>
      </c>
      <c r="T162" s="209">
        <f>S162*H162</f>
        <v>0</v>
      </c>
      <c r="AR162" s="16" t="s">
        <v>202</v>
      </c>
      <c r="AT162" s="16" t="s">
        <v>126</v>
      </c>
      <c r="AU162" s="16" t="s">
        <v>81</v>
      </c>
      <c r="AY162" s="16" t="s">
        <v>123</v>
      </c>
      <c r="BE162" s="210">
        <f>IF(N162="základní",J162,0)</f>
        <v>0</v>
      </c>
      <c r="BF162" s="210">
        <f>IF(N162="snížená",J162,0)</f>
        <v>0</v>
      </c>
      <c r="BG162" s="210">
        <f>IF(N162="zákl. přenesená",J162,0)</f>
        <v>0</v>
      </c>
      <c r="BH162" s="210">
        <f>IF(N162="sníž. přenesená",J162,0)</f>
        <v>0</v>
      </c>
      <c r="BI162" s="210">
        <f>IF(N162="nulová",J162,0)</f>
        <v>0</v>
      </c>
      <c r="BJ162" s="16" t="s">
        <v>8</v>
      </c>
      <c r="BK162" s="210">
        <f>ROUND(I162*H162,0)</f>
        <v>0</v>
      </c>
      <c r="BL162" s="16" t="s">
        <v>202</v>
      </c>
      <c r="BM162" s="16" t="s">
        <v>312</v>
      </c>
    </row>
    <row r="163" spans="2:65" s="1" customFormat="1" ht="16.5" customHeight="1">
      <c r="B163" s="37"/>
      <c r="C163" s="199" t="s">
        <v>313</v>
      </c>
      <c r="D163" s="199" t="s">
        <v>126</v>
      </c>
      <c r="E163" s="200" t="s">
        <v>314</v>
      </c>
      <c r="F163" s="201" t="s">
        <v>315</v>
      </c>
      <c r="G163" s="202" t="s">
        <v>272</v>
      </c>
      <c r="H163" s="203">
        <v>4</v>
      </c>
      <c r="I163" s="204"/>
      <c r="J163" s="205">
        <f>ROUND(I163*H163,0)</f>
        <v>0</v>
      </c>
      <c r="K163" s="201" t="s">
        <v>20</v>
      </c>
      <c r="L163" s="42"/>
      <c r="M163" s="206" t="s">
        <v>20</v>
      </c>
      <c r="N163" s="207" t="s">
        <v>43</v>
      </c>
      <c r="O163" s="78"/>
      <c r="P163" s="208">
        <f>O163*H163</f>
        <v>0</v>
      </c>
      <c r="Q163" s="208">
        <v>0</v>
      </c>
      <c r="R163" s="208">
        <f>Q163*H163</f>
        <v>0</v>
      </c>
      <c r="S163" s="208">
        <v>0</v>
      </c>
      <c r="T163" s="209">
        <f>S163*H163</f>
        <v>0</v>
      </c>
      <c r="AR163" s="16" t="s">
        <v>202</v>
      </c>
      <c r="AT163" s="16" t="s">
        <v>126</v>
      </c>
      <c r="AU163" s="16" t="s">
        <v>81</v>
      </c>
      <c r="AY163" s="16" t="s">
        <v>123</v>
      </c>
      <c r="BE163" s="210">
        <f>IF(N163="základní",J163,0)</f>
        <v>0</v>
      </c>
      <c r="BF163" s="210">
        <f>IF(N163="snížená",J163,0)</f>
        <v>0</v>
      </c>
      <c r="BG163" s="210">
        <f>IF(N163="zákl. přenesená",J163,0)</f>
        <v>0</v>
      </c>
      <c r="BH163" s="210">
        <f>IF(N163="sníž. přenesená",J163,0)</f>
        <v>0</v>
      </c>
      <c r="BI163" s="210">
        <f>IF(N163="nulová",J163,0)</f>
        <v>0</v>
      </c>
      <c r="BJ163" s="16" t="s">
        <v>8</v>
      </c>
      <c r="BK163" s="210">
        <f>ROUND(I163*H163,0)</f>
        <v>0</v>
      </c>
      <c r="BL163" s="16" t="s">
        <v>202</v>
      </c>
      <c r="BM163" s="16" t="s">
        <v>316</v>
      </c>
    </row>
    <row r="164" spans="2:65" s="1" customFormat="1" ht="16.5" customHeight="1">
      <c r="B164" s="37"/>
      <c r="C164" s="199" t="s">
        <v>317</v>
      </c>
      <c r="D164" s="199" t="s">
        <v>126</v>
      </c>
      <c r="E164" s="200" t="s">
        <v>318</v>
      </c>
      <c r="F164" s="201" t="s">
        <v>319</v>
      </c>
      <c r="G164" s="202" t="s">
        <v>272</v>
      </c>
      <c r="H164" s="203">
        <v>5</v>
      </c>
      <c r="I164" s="204"/>
      <c r="J164" s="205">
        <f>ROUND(I164*H164,0)</f>
        <v>0</v>
      </c>
      <c r="K164" s="201" t="s">
        <v>20</v>
      </c>
      <c r="L164" s="42"/>
      <c r="M164" s="206" t="s">
        <v>20</v>
      </c>
      <c r="N164" s="207" t="s">
        <v>43</v>
      </c>
      <c r="O164" s="78"/>
      <c r="P164" s="208">
        <f>O164*H164</f>
        <v>0</v>
      </c>
      <c r="Q164" s="208">
        <v>0</v>
      </c>
      <c r="R164" s="208">
        <f>Q164*H164</f>
        <v>0</v>
      </c>
      <c r="S164" s="208">
        <v>0</v>
      </c>
      <c r="T164" s="209">
        <f>S164*H164</f>
        <v>0</v>
      </c>
      <c r="AR164" s="16" t="s">
        <v>202</v>
      </c>
      <c r="AT164" s="16" t="s">
        <v>126</v>
      </c>
      <c r="AU164" s="16" t="s">
        <v>81</v>
      </c>
      <c r="AY164" s="16" t="s">
        <v>123</v>
      </c>
      <c r="BE164" s="210">
        <f>IF(N164="základní",J164,0)</f>
        <v>0</v>
      </c>
      <c r="BF164" s="210">
        <f>IF(N164="snížená",J164,0)</f>
        <v>0</v>
      </c>
      <c r="BG164" s="210">
        <f>IF(N164="zákl. přenesená",J164,0)</f>
        <v>0</v>
      </c>
      <c r="BH164" s="210">
        <f>IF(N164="sníž. přenesená",J164,0)</f>
        <v>0</v>
      </c>
      <c r="BI164" s="210">
        <f>IF(N164="nulová",J164,0)</f>
        <v>0</v>
      </c>
      <c r="BJ164" s="16" t="s">
        <v>8</v>
      </c>
      <c r="BK164" s="210">
        <f>ROUND(I164*H164,0)</f>
        <v>0</v>
      </c>
      <c r="BL164" s="16" t="s">
        <v>202</v>
      </c>
      <c r="BM164" s="16" t="s">
        <v>320</v>
      </c>
    </row>
    <row r="165" spans="2:65" s="1" customFormat="1" ht="16.5" customHeight="1">
      <c r="B165" s="37"/>
      <c r="C165" s="199" t="s">
        <v>321</v>
      </c>
      <c r="D165" s="199" t="s">
        <v>126</v>
      </c>
      <c r="E165" s="200" t="s">
        <v>322</v>
      </c>
      <c r="F165" s="201" t="s">
        <v>323</v>
      </c>
      <c r="G165" s="202" t="s">
        <v>272</v>
      </c>
      <c r="H165" s="203">
        <v>6</v>
      </c>
      <c r="I165" s="204"/>
      <c r="J165" s="205">
        <f>ROUND(I165*H165,0)</f>
        <v>0</v>
      </c>
      <c r="K165" s="201" t="s">
        <v>20</v>
      </c>
      <c r="L165" s="42"/>
      <c r="M165" s="206" t="s">
        <v>20</v>
      </c>
      <c r="N165" s="207" t="s">
        <v>43</v>
      </c>
      <c r="O165" s="78"/>
      <c r="P165" s="208">
        <f>O165*H165</f>
        <v>0</v>
      </c>
      <c r="Q165" s="208">
        <v>0</v>
      </c>
      <c r="R165" s="208">
        <f>Q165*H165</f>
        <v>0</v>
      </c>
      <c r="S165" s="208">
        <v>0</v>
      </c>
      <c r="T165" s="209">
        <f>S165*H165</f>
        <v>0</v>
      </c>
      <c r="AR165" s="16" t="s">
        <v>202</v>
      </c>
      <c r="AT165" s="16" t="s">
        <v>126</v>
      </c>
      <c r="AU165" s="16" t="s">
        <v>81</v>
      </c>
      <c r="AY165" s="16" t="s">
        <v>123</v>
      </c>
      <c r="BE165" s="210">
        <f>IF(N165="základní",J165,0)</f>
        <v>0</v>
      </c>
      <c r="BF165" s="210">
        <f>IF(N165="snížená",J165,0)</f>
        <v>0</v>
      </c>
      <c r="BG165" s="210">
        <f>IF(N165="zákl. přenesená",J165,0)</f>
        <v>0</v>
      </c>
      <c r="BH165" s="210">
        <f>IF(N165="sníž. přenesená",J165,0)</f>
        <v>0</v>
      </c>
      <c r="BI165" s="210">
        <f>IF(N165="nulová",J165,0)</f>
        <v>0</v>
      </c>
      <c r="BJ165" s="16" t="s">
        <v>8</v>
      </c>
      <c r="BK165" s="210">
        <f>ROUND(I165*H165,0)</f>
        <v>0</v>
      </c>
      <c r="BL165" s="16" t="s">
        <v>202</v>
      </c>
      <c r="BM165" s="16" t="s">
        <v>324</v>
      </c>
    </row>
    <row r="166" spans="2:65" s="1" customFormat="1" ht="16.5" customHeight="1">
      <c r="B166" s="37"/>
      <c r="C166" s="199" t="s">
        <v>325</v>
      </c>
      <c r="D166" s="199" t="s">
        <v>126</v>
      </c>
      <c r="E166" s="200" t="s">
        <v>326</v>
      </c>
      <c r="F166" s="201" t="s">
        <v>327</v>
      </c>
      <c r="G166" s="202" t="s">
        <v>291</v>
      </c>
      <c r="H166" s="203">
        <v>6</v>
      </c>
      <c r="I166" s="204"/>
      <c r="J166" s="205">
        <f>ROUND(I166*H166,0)</f>
        <v>0</v>
      </c>
      <c r="K166" s="201" t="s">
        <v>130</v>
      </c>
      <c r="L166" s="42"/>
      <c r="M166" s="206" t="s">
        <v>20</v>
      </c>
      <c r="N166" s="207" t="s">
        <v>43</v>
      </c>
      <c r="O166" s="78"/>
      <c r="P166" s="208">
        <f>O166*H166</f>
        <v>0</v>
      </c>
      <c r="Q166" s="208">
        <v>0.01382</v>
      </c>
      <c r="R166" s="208">
        <f>Q166*H166</f>
        <v>0.08292000000000001</v>
      </c>
      <c r="S166" s="208">
        <v>0</v>
      </c>
      <c r="T166" s="209">
        <f>S166*H166</f>
        <v>0</v>
      </c>
      <c r="AR166" s="16" t="s">
        <v>202</v>
      </c>
      <c r="AT166" s="16" t="s">
        <v>126</v>
      </c>
      <c r="AU166" s="16" t="s">
        <v>81</v>
      </c>
      <c r="AY166" s="16" t="s">
        <v>123</v>
      </c>
      <c r="BE166" s="210">
        <f>IF(N166="základní",J166,0)</f>
        <v>0</v>
      </c>
      <c r="BF166" s="210">
        <f>IF(N166="snížená",J166,0)</f>
        <v>0</v>
      </c>
      <c r="BG166" s="210">
        <f>IF(N166="zákl. přenesená",J166,0)</f>
        <v>0</v>
      </c>
      <c r="BH166" s="210">
        <f>IF(N166="sníž. přenesená",J166,0)</f>
        <v>0</v>
      </c>
      <c r="BI166" s="210">
        <f>IF(N166="nulová",J166,0)</f>
        <v>0</v>
      </c>
      <c r="BJ166" s="16" t="s">
        <v>8</v>
      </c>
      <c r="BK166" s="210">
        <f>ROUND(I166*H166,0)</f>
        <v>0</v>
      </c>
      <c r="BL166" s="16" t="s">
        <v>202</v>
      </c>
      <c r="BM166" s="16" t="s">
        <v>328</v>
      </c>
    </row>
    <row r="167" spans="2:65" s="1" customFormat="1" ht="16.5" customHeight="1">
      <c r="B167" s="37"/>
      <c r="C167" s="199" t="s">
        <v>329</v>
      </c>
      <c r="D167" s="199" t="s">
        <v>126</v>
      </c>
      <c r="E167" s="200" t="s">
        <v>330</v>
      </c>
      <c r="F167" s="201" t="s">
        <v>331</v>
      </c>
      <c r="G167" s="202" t="s">
        <v>291</v>
      </c>
      <c r="H167" s="203">
        <v>5</v>
      </c>
      <c r="I167" s="204"/>
      <c r="J167" s="205">
        <f>ROUND(I167*H167,0)</f>
        <v>0</v>
      </c>
      <c r="K167" s="201" t="s">
        <v>130</v>
      </c>
      <c r="L167" s="42"/>
      <c r="M167" s="206" t="s">
        <v>20</v>
      </c>
      <c r="N167" s="207" t="s">
        <v>43</v>
      </c>
      <c r="O167" s="78"/>
      <c r="P167" s="208">
        <f>O167*H167</f>
        <v>0</v>
      </c>
      <c r="Q167" s="208">
        <v>0.00258</v>
      </c>
      <c r="R167" s="208">
        <f>Q167*H167</f>
        <v>0.012899999999999998</v>
      </c>
      <c r="S167" s="208">
        <v>0</v>
      </c>
      <c r="T167" s="209">
        <f>S167*H167</f>
        <v>0</v>
      </c>
      <c r="AR167" s="16" t="s">
        <v>202</v>
      </c>
      <c r="AT167" s="16" t="s">
        <v>126</v>
      </c>
      <c r="AU167" s="16" t="s">
        <v>81</v>
      </c>
      <c r="AY167" s="16" t="s">
        <v>123</v>
      </c>
      <c r="BE167" s="210">
        <f>IF(N167="základní",J167,0)</f>
        <v>0</v>
      </c>
      <c r="BF167" s="210">
        <f>IF(N167="snížená",J167,0)</f>
        <v>0</v>
      </c>
      <c r="BG167" s="210">
        <f>IF(N167="zákl. přenesená",J167,0)</f>
        <v>0</v>
      </c>
      <c r="BH167" s="210">
        <f>IF(N167="sníž. přenesená",J167,0)</f>
        <v>0</v>
      </c>
      <c r="BI167" s="210">
        <f>IF(N167="nulová",J167,0)</f>
        <v>0</v>
      </c>
      <c r="BJ167" s="16" t="s">
        <v>8</v>
      </c>
      <c r="BK167" s="210">
        <f>ROUND(I167*H167,0)</f>
        <v>0</v>
      </c>
      <c r="BL167" s="16" t="s">
        <v>202</v>
      </c>
      <c r="BM167" s="16" t="s">
        <v>332</v>
      </c>
    </row>
    <row r="168" spans="2:65" s="1" customFormat="1" ht="16.5" customHeight="1">
      <c r="B168" s="37"/>
      <c r="C168" s="199" t="s">
        <v>333</v>
      </c>
      <c r="D168" s="199" t="s">
        <v>126</v>
      </c>
      <c r="E168" s="200" t="s">
        <v>334</v>
      </c>
      <c r="F168" s="201" t="s">
        <v>335</v>
      </c>
      <c r="G168" s="202" t="s">
        <v>291</v>
      </c>
      <c r="H168" s="203">
        <v>6</v>
      </c>
      <c r="I168" s="204"/>
      <c r="J168" s="205">
        <f>ROUND(I168*H168,0)</f>
        <v>0</v>
      </c>
      <c r="K168" s="201" t="s">
        <v>130</v>
      </c>
      <c r="L168" s="42"/>
      <c r="M168" s="206" t="s">
        <v>20</v>
      </c>
      <c r="N168" s="207" t="s">
        <v>43</v>
      </c>
      <c r="O168" s="78"/>
      <c r="P168" s="208">
        <f>O168*H168</f>
        <v>0</v>
      </c>
      <c r="Q168" s="208">
        <v>0.01647</v>
      </c>
      <c r="R168" s="208">
        <f>Q168*H168</f>
        <v>0.09881999999999999</v>
      </c>
      <c r="S168" s="208">
        <v>0</v>
      </c>
      <c r="T168" s="209">
        <f>S168*H168</f>
        <v>0</v>
      </c>
      <c r="AR168" s="16" t="s">
        <v>202</v>
      </c>
      <c r="AT168" s="16" t="s">
        <v>126</v>
      </c>
      <c r="AU168" s="16" t="s">
        <v>81</v>
      </c>
      <c r="AY168" s="16" t="s">
        <v>123</v>
      </c>
      <c r="BE168" s="210">
        <f>IF(N168="základní",J168,0)</f>
        <v>0</v>
      </c>
      <c r="BF168" s="210">
        <f>IF(N168="snížená",J168,0)</f>
        <v>0</v>
      </c>
      <c r="BG168" s="210">
        <f>IF(N168="zákl. přenesená",J168,0)</f>
        <v>0</v>
      </c>
      <c r="BH168" s="210">
        <f>IF(N168="sníž. přenesená",J168,0)</f>
        <v>0</v>
      </c>
      <c r="BI168" s="210">
        <f>IF(N168="nulová",J168,0)</f>
        <v>0</v>
      </c>
      <c r="BJ168" s="16" t="s">
        <v>8</v>
      </c>
      <c r="BK168" s="210">
        <f>ROUND(I168*H168,0)</f>
        <v>0</v>
      </c>
      <c r="BL168" s="16" t="s">
        <v>202</v>
      </c>
      <c r="BM168" s="16" t="s">
        <v>336</v>
      </c>
    </row>
    <row r="169" spans="2:65" s="1" customFormat="1" ht="16.5" customHeight="1">
      <c r="B169" s="37"/>
      <c r="C169" s="199" t="s">
        <v>337</v>
      </c>
      <c r="D169" s="199" t="s">
        <v>126</v>
      </c>
      <c r="E169" s="200" t="s">
        <v>338</v>
      </c>
      <c r="F169" s="201" t="s">
        <v>339</v>
      </c>
      <c r="G169" s="202" t="s">
        <v>291</v>
      </c>
      <c r="H169" s="203">
        <v>6</v>
      </c>
      <c r="I169" s="204"/>
      <c r="J169" s="205">
        <f>ROUND(I169*H169,0)</f>
        <v>0</v>
      </c>
      <c r="K169" s="201" t="s">
        <v>130</v>
      </c>
      <c r="L169" s="42"/>
      <c r="M169" s="206" t="s">
        <v>20</v>
      </c>
      <c r="N169" s="207" t="s">
        <v>43</v>
      </c>
      <c r="O169" s="78"/>
      <c r="P169" s="208">
        <f>O169*H169</f>
        <v>0</v>
      </c>
      <c r="Q169" s="208">
        <v>0.00052</v>
      </c>
      <c r="R169" s="208">
        <f>Q169*H169</f>
        <v>0.0031199999999999995</v>
      </c>
      <c r="S169" s="208">
        <v>0</v>
      </c>
      <c r="T169" s="209">
        <f>S169*H169</f>
        <v>0</v>
      </c>
      <c r="AR169" s="16" t="s">
        <v>202</v>
      </c>
      <c r="AT169" s="16" t="s">
        <v>126</v>
      </c>
      <c r="AU169" s="16" t="s">
        <v>81</v>
      </c>
      <c r="AY169" s="16" t="s">
        <v>123</v>
      </c>
      <c r="BE169" s="210">
        <f>IF(N169="základní",J169,0)</f>
        <v>0</v>
      </c>
      <c r="BF169" s="210">
        <f>IF(N169="snížená",J169,0)</f>
        <v>0</v>
      </c>
      <c r="BG169" s="210">
        <f>IF(N169="zákl. přenesená",J169,0)</f>
        <v>0</v>
      </c>
      <c r="BH169" s="210">
        <f>IF(N169="sníž. přenesená",J169,0)</f>
        <v>0</v>
      </c>
      <c r="BI169" s="210">
        <f>IF(N169="nulová",J169,0)</f>
        <v>0</v>
      </c>
      <c r="BJ169" s="16" t="s">
        <v>8</v>
      </c>
      <c r="BK169" s="210">
        <f>ROUND(I169*H169,0)</f>
        <v>0</v>
      </c>
      <c r="BL169" s="16" t="s">
        <v>202</v>
      </c>
      <c r="BM169" s="16" t="s">
        <v>340</v>
      </c>
    </row>
    <row r="170" spans="2:65" s="1" customFormat="1" ht="16.5" customHeight="1">
      <c r="B170" s="37"/>
      <c r="C170" s="199" t="s">
        <v>341</v>
      </c>
      <c r="D170" s="199" t="s">
        <v>126</v>
      </c>
      <c r="E170" s="200" t="s">
        <v>342</v>
      </c>
      <c r="F170" s="201" t="s">
        <v>343</v>
      </c>
      <c r="G170" s="202" t="s">
        <v>291</v>
      </c>
      <c r="H170" s="203">
        <v>6</v>
      </c>
      <c r="I170" s="204"/>
      <c r="J170" s="205">
        <f>ROUND(I170*H170,0)</f>
        <v>0</v>
      </c>
      <c r="K170" s="201" t="s">
        <v>130</v>
      </c>
      <c r="L170" s="42"/>
      <c r="M170" s="206" t="s">
        <v>20</v>
      </c>
      <c r="N170" s="207" t="s">
        <v>43</v>
      </c>
      <c r="O170" s="78"/>
      <c r="P170" s="208">
        <f>O170*H170</f>
        <v>0</v>
      </c>
      <c r="Q170" s="208">
        <v>0.00052</v>
      </c>
      <c r="R170" s="208">
        <f>Q170*H170</f>
        <v>0.0031199999999999995</v>
      </c>
      <c r="S170" s="208">
        <v>0</v>
      </c>
      <c r="T170" s="209">
        <f>S170*H170</f>
        <v>0</v>
      </c>
      <c r="AR170" s="16" t="s">
        <v>202</v>
      </c>
      <c r="AT170" s="16" t="s">
        <v>126</v>
      </c>
      <c r="AU170" s="16" t="s">
        <v>81</v>
      </c>
      <c r="AY170" s="16" t="s">
        <v>123</v>
      </c>
      <c r="BE170" s="210">
        <f>IF(N170="základní",J170,0)</f>
        <v>0</v>
      </c>
      <c r="BF170" s="210">
        <f>IF(N170="snížená",J170,0)</f>
        <v>0</v>
      </c>
      <c r="BG170" s="210">
        <f>IF(N170="zákl. přenesená",J170,0)</f>
        <v>0</v>
      </c>
      <c r="BH170" s="210">
        <f>IF(N170="sníž. přenesená",J170,0)</f>
        <v>0</v>
      </c>
      <c r="BI170" s="210">
        <f>IF(N170="nulová",J170,0)</f>
        <v>0</v>
      </c>
      <c r="BJ170" s="16" t="s">
        <v>8</v>
      </c>
      <c r="BK170" s="210">
        <f>ROUND(I170*H170,0)</f>
        <v>0</v>
      </c>
      <c r="BL170" s="16" t="s">
        <v>202</v>
      </c>
      <c r="BM170" s="16" t="s">
        <v>344</v>
      </c>
    </row>
    <row r="171" spans="2:65" s="1" customFormat="1" ht="16.5" customHeight="1">
      <c r="B171" s="37"/>
      <c r="C171" s="199" t="s">
        <v>345</v>
      </c>
      <c r="D171" s="199" t="s">
        <v>126</v>
      </c>
      <c r="E171" s="200" t="s">
        <v>346</v>
      </c>
      <c r="F171" s="201" t="s">
        <v>347</v>
      </c>
      <c r="G171" s="202" t="s">
        <v>291</v>
      </c>
      <c r="H171" s="203">
        <v>1</v>
      </c>
      <c r="I171" s="204"/>
      <c r="J171" s="205">
        <f>ROUND(I171*H171,0)</f>
        <v>0</v>
      </c>
      <c r="K171" s="201" t="s">
        <v>130</v>
      </c>
      <c r="L171" s="42"/>
      <c r="M171" s="206" t="s">
        <v>20</v>
      </c>
      <c r="N171" s="207" t="s">
        <v>43</v>
      </c>
      <c r="O171" s="78"/>
      <c r="P171" s="208">
        <f>O171*H171</f>
        <v>0</v>
      </c>
      <c r="Q171" s="208">
        <v>0.0147</v>
      </c>
      <c r="R171" s="208">
        <f>Q171*H171</f>
        <v>0.0147</v>
      </c>
      <c r="S171" s="208">
        <v>0</v>
      </c>
      <c r="T171" s="209">
        <f>S171*H171</f>
        <v>0</v>
      </c>
      <c r="AR171" s="16" t="s">
        <v>202</v>
      </c>
      <c r="AT171" s="16" t="s">
        <v>126</v>
      </c>
      <c r="AU171" s="16" t="s">
        <v>81</v>
      </c>
      <c r="AY171" s="16" t="s">
        <v>123</v>
      </c>
      <c r="BE171" s="210">
        <f>IF(N171="základní",J171,0)</f>
        <v>0</v>
      </c>
      <c r="BF171" s="210">
        <f>IF(N171="snížená",J171,0)</f>
        <v>0</v>
      </c>
      <c r="BG171" s="210">
        <f>IF(N171="zákl. přenesená",J171,0)</f>
        <v>0</v>
      </c>
      <c r="BH171" s="210">
        <f>IF(N171="sníž. přenesená",J171,0)</f>
        <v>0</v>
      </c>
      <c r="BI171" s="210">
        <f>IF(N171="nulová",J171,0)</f>
        <v>0</v>
      </c>
      <c r="BJ171" s="16" t="s">
        <v>8</v>
      </c>
      <c r="BK171" s="210">
        <f>ROUND(I171*H171,0)</f>
        <v>0</v>
      </c>
      <c r="BL171" s="16" t="s">
        <v>202</v>
      </c>
      <c r="BM171" s="16" t="s">
        <v>348</v>
      </c>
    </row>
    <row r="172" spans="2:65" s="1" customFormat="1" ht="22.5" customHeight="1">
      <c r="B172" s="37"/>
      <c r="C172" s="199" t="s">
        <v>349</v>
      </c>
      <c r="D172" s="199" t="s">
        <v>126</v>
      </c>
      <c r="E172" s="200" t="s">
        <v>350</v>
      </c>
      <c r="F172" s="201" t="s">
        <v>351</v>
      </c>
      <c r="G172" s="202" t="s">
        <v>291</v>
      </c>
      <c r="H172" s="203">
        <v>1</v>
      </c>
      <c r="I172" s="204"/>
      <c r="J172" s="205">
        <f>ROUND(I172*H172,0)</f>
        <v>0</v>
      </c>
      <c r="K172" s="201" t="s">
        <v>130</v>
      </c>
      <c r="L172" s="42"/>
      <c r="M172" s="206" t="s">
        <v>20</v>
      </c>
      <c r="N172" s="207" t="s">
        <v>43</v>
      </c>
      <c r="O172" s="78"/>
      <c r="P172" s="208">
        <f>O172*H172</f>
        <v>0</v>
      </c>
      <c r="Q172" s="208">
        <v>0.03025</v>
      </c>
      <c r="R172" s="208">
        <f>Q172*H172</f>
        <v>0.03025</v>
      </c>
      <c r="S172" s="208">
        <v>0</v>
      </c>
      <c r="T172" s="209">
        <f>S172*H172</f>
        <v>0</v>
      </c>
      <c r="AR172" s="16" t="s">
        <v>202</v>
      </c>
      <c r="AT172" s="16" t="s">
        <v>126</v>
      </c>
      <c r="AU172" s="16" t="s">
        <v>81</v>
      </c>
      <c r="AY172" s="16" t="s">
        <v>123</v>
      </c>
      <c r="BE172" s="210">
        <f>IF(N172="základní",J172,0)</f>
        <v>0</v>
      </c>
      <c r="BF172" s="210">
        <f>IF(N172="snížená",J172,0)</f>
        <v>0</v>
      </c>
      <c r="BG172" s="210">
        <f>IF(N172="zákl. přenesená",J172,0)</f>
        <v>0</v>
      </c>
      <c r="BH172" s="210">
        <f>IF(N172="sníž. přenesená",J172,0)</f>
        <v>0</v>
      </c>
      <c r="BI172" s="210">
        <f>IF(N172="nulová",J172,0)</f>
        <v>0</v>
      </c>
      <c r="BJ172" s="16" t="s">
        <v>8</v>
      </c>
      <c r="BK172" s="210">
        <f>ROUND(I172*H172,0)</f>
        <v>0</v>
      </c>
      <c r="BL172" s="16" t="s">
        <v>202</v>
      </c>
      <c r="BM172" s="16" t="s">
        <v>352</v>
      </c>
    </row>
    <row r="173" spans="2:65" s="1" customFormat="1" ht="16.5" customHeight="1">
      <c r="B173" s="37"/>
      <c r="C173" s="199" t="s">
        <v>353</v>
      </c>
      <c r="D173" s="199" t="s">
        <v>126</v>
      </c>
      <c r="E173" s="200" t="s">
        <v>354</v>
      </c>
      <c r="F173" s="201" t="s">
        <v>355</v>
      </c>
      <c r="G173" s="202" t="s">
        <v>291</v>
      </c>
      <c r="H173" s="203">
        <v>6</v>
      </c>
      <c r="I173" s="204"/>
      <c r="J173" s="205">
        <f>ROUND(I173*H173,0)</f>
        <v>0</v>
      </c>
      <c r="K173" s="201" t="s">
        <v>130</v>
      </c>
      <c r="L173" s="42"/>
      <c r="M173" s="206" t="s">
        <v>20</v>
      </c>
      <c r="N173" s="207" t="s">
        <v>43</v>
      </c>
      <c r="O173" s="78"/>
      <c r="P173" s="208">
        <f>O173*H173</f>
        <v>0</v>
      </c>
      <c r="Q173" s="208">
        <v>0.00184</v>
      </c>
      <c r="R173" s="208">
        <f>Q173*H173</f>
        <v>0.011040000000000001</v>
      </c>
      <c r="S173" s="208">
        <v>0</v>
      </c>
      <c r="T173" s="209">
        <f>S173*H173</f>
        <v>0</v>
      </c>
      <c r="AR173" s="16" t="s">
        <v>202</v>
      </c>
      <c r="AT173" s="16" t="s">
        <v>126</v>
      </c>
      <c r="AU173" s="16" t="s">
        <v>81</v>
      </c>
      <c r="AY173" s="16" t="s">
        <v>123</v>
      </c>
      <c r="BE173" s="210">
        <f>IF(N173="základní",J173,0)</f>
        <v>0</v>
      </c>
      <c r="BF173" s="210">
        <f>IF(N173="snížená",J173,0)</f>
        <v>0</v>
      </c>
      <c r="BG173" s="210">
        <f>IF(N173="zákl. přenesená",J173,0)</f>
        <v>0</v>
      </c>
      <c r="BH173" s="210">
        <f>IF(N173="sníž. přenesená",J173,0)</f>
        <v>0</v>
      </c>
      <c r="BI173" s="210">
        <f>IF(N173="nulová",J173,0)</f>
        <v>0</v>
      </c>
      <c r="BJ173" s="16" t="s">
        <v>8</v>
      </c>
      <c r="BK173" s="210">
        <f>ROUND(I173*H173,0)</f>
        <v>0</v>
      </c>
      <c r="BL173" s="16" t="s">
        <v>202</v>
      </c>
      <c r="BM173" s="16" t="s">
        <v>356</v>
      </c>
    </row>
    <row r="174" spans="2:65" s="1" customFormat="1" ht="16.5" customHeight="1">
      <c r="B174" s="37"/>
      <c r="C174" s="199" t="s">
        <v>357</v>
      </c>
      <c r="D174" s="199" t="s">
        <v>126</v>
      </c>
      <c r="E174" s="200" t="s">
        <v>358</v>
      </c>
      <c r="F174" s="201" t="s">
        <v>359</v>
      </c>
      <c r="G174" s="202" t="s">
        <v>291</v>
      </c>
      <c r="H174" s="203">
        <v>1</v>
      </c>
      <c r="I174" s="204"/>
      <c r="J174" s="205">
        <f>ROUND(I174*H174,0)</f>
        <v>0</v>
      </c>
      <c r="K174" s="201" t="s">
        <v>130</v>
      </c>
      <c r="L174" s="42"/>
      <c r="M174" s="206" t="s">
        <v>20</v>
      </c>
      <c r="N174" s="207" t="s">
        <v>43</v>
      </c>
      <c r="O174" s="78"/>
      <c r="P174" s="208">
        <f>O174*H174</f>
        <v>0</v>
      </c>
      <c r="Q174" s="208">
        <v>0.00184</v>
      </c>
      <c r="R174" s="208">
        <f>Q174*H174</f>
        <v>0.00184</v>
      </c>
      <c r="S174" s="208">
        <v>0</v>
      </c>
      <c r="T174" s="209">
        <f>S174*H174</f>
        <v>0</v>
      </c>
      <c r="AR174" s="16" t="s">
        <v>202</v>
      </c>
      <c r="AT174" s="16" t="s">
        <v>126</v>
      </c>
      <c r="AU174" s="16" t="s">
        <v>81</v>
      </c>
      <c r="AY174" s="16" t="s">
        <v>123</v>
      </c>
      <c r="BE174" s="210">
        <f>IF(N174="základní",J174,0)</f>
        <v>0</v>
      </c>
      <c r="BF174" s="210">
        <f>IF(N174="snížená",J174,0)</f>
        <v>0</v>
      </c>
      <c r="BG174" s="210">
        <f>IF(N174="zákl. přenesená",J174,0)</f>
        <v>0</v>
      </c>
      <c r="BH174" s="210">
        <f>IF(N174="sníž. přenesená",J174,0)</f>
        <v>0</v>
      </c>
      <c r="BI174" s="210">
        <f>IF(N174="nulová",J174,0)</f>
        <v>0</v>
      </c>
      <c r="BJ174" s="16" t="s">
        <v>8</v>
      </c>
      <c r="BK174" s="210">
        <f>ROUND(I174*H174,0)</f>
        <v>0</v>
      </c>
      <c r="BL174" s="16" t="s">
        <v>202</v>
      </c>
      <c r="BM174" s="16" t="s">
        <v>360</v>
      </c>
    </row>
    <row r="175" spans="2:65" s="1" customFormat="1" ht="16.5" customHeight="1">
      <c r="B175" s="37"/>
      <c r="C175" s="199" t="s">
        <v>361</v>
      </c>
      <c r="D175" s="199" t="s">
        <v>126</v>
      </c>
      <c r="E175" s="200" t="s">
        <v>362</v>
      </c>
      <c r="F175" s="201" t="s">
        <v>363</v>
      </c>
      <c r="G175" s="202" t="s">
        <v>272</v>
      </c>
      <c r="H175" s="203">
        <v>1</v>
      </c>
      <c r="I175" s="204"/>
      <c r="J175" s="205">
        <f>ROUND(I175*H175,0)</f>
        <v>0</v>
      </c>
      <c r="K175" s="201" t="s">
        <v>20</v>
      </c>
      <c r="L175" s="42"/>
      <c r="M175" s="206" t="s">
        <v>20</v>
      </c>
      <c r="N175" s="207" t="s">
        <v>43</v>
      </c>
      <c r="O175" s="78"/>
      <c r="P175" s="208">
        <f>O175*H175</f>
        <v>0</v>
      </c>
      <c r="Q175" s="208">
        <v>0</v>
      </c>
      <c r="R175" s="208">
        <f>Q175*H175</f>
        <v>0</v>
      </c>
      <c r="S175" s="208">
        <v>0</v>
      </c>
      <c r="T175" s="209">
        <f>S175*H175</f>
        <v>0</v>
      </c>
      <c r="AR175" s="16" t="s">
        <v>202</v>
      </c>
      <c r="AT175" s="16" t="s">
        <v>126</v>
      </c>
      <c r="AU175" s="16" t="s">
        <v>81</v>
      </c>
      <c r="AY175" s="16" t="s">
        <v>123</v>
      </c>
      <c r="BE175" s="210">
        <f>IF(N175="základní",J175,0)</f>
        <v>0</v>
      </c>
      <c r="BF175" s="210">
        <f>IF(N175="snížená",J175,0)</f>
        <v>0</v>
      </c>
      <c r="BG175" s="210">
        <f>IF(N175="zákl. přenesená",J175,0)</f>
        <v>0</v>
      </c>
      <c r="BH175" s="210">
        <f>IF(N175="sníž. přenesená",J175,0)</f>
        <v>0</v>
      </c>
      <c r="BI175" s="210">
        <f>IF(N175="nulová",J175,0)</f>
        <v>0</v>
      </c>
      <c r="BJ175" s="16" t="s">
        <v>8</v>
      </c>
      <c r="BK175" s="210">
        <f>ROUND(I175*H175,0)</f>
        <v>0</v>
      </c>
      <c r="BL175" s="16" t="s">
        <v>202</v>
      </c>
      <c r="BM175" s="16" t="s">
        <v>364</v>
      </c>
    </row>
    <row r="176" spans="2:65" s="1" customFormat="1" ht="16.5" customHeight="1">
      <c r="B176" s="37"/>
      <c r="C176" s="199" t="s">
        <v>365</v>
      </c>
      <c r="D176" s="199" t="s">
        <v>126</v>
      </c>
      <c r="E176" s="200" t="s">
        <v>366</v>
      </c>
      <c r="F176" s="201" t="s">
        <v>367</v>
      </c>
      <c r="G176" s="202" t="s">
        <v>272</v>
      </c>
      <c r="H176" s="203">
        <v>6</v>
      </c>
      <c r="I176" s="204"/>
      <c r="J176" s="205">
        <f>ROUND(I176*H176,0)</f>
        <v>0</v>
      </c>
      <c r="K176" s="201" t="s">
        <v>20</v>
      </c>
      <c r="L176" s="42"/>
      <c r="M176" s="206" t="s">
        <v>20</v>
      </c>
      <c r="N176" s="207" t="s">
        <v>43</v>
      </c>
      <c r="O176" s="78"/>
      <c r="P176" s="208">
        <f>O176*H176</f>
        <v>0</v>
      </c>
      <c r="Q176" s="208">
        <v>0</v>
      </c>
      <c r="R176" s="208">
        <f>Q176*H176</f>
        <v>0</v>
      </c>
      <c r="S176" s="208">
        <v>0</v>
      </c>
      <c r="T176" s="209">
        <f>S176*H176</f>
        <v>0</v>
      </c>
      <c r="AR176" s="16" t="s">
        <v>202</v>
      </c>
      <c r="AT176" s="16" t="s">
        <v>126</v>
      </c>
      <c r="AU176" s="16" t="s">
        <v>81</v>
      </c>
      <c r="AY176" s="16" t="s">
        <v>123</v>
      </c>
      <c r="BE176" s="210">
        <f>IF(N176="základní",J176,0)</f>
        <v>0</v>
      </c>
      <c r="BF176" s="210">
        <f>IF(N176="snížená",J176,0)</f>
        <v>0</v>
      </c>
      <c r="BG176" s="210">
        <f>IF(N176="zákl. přenesená",J176,0)</f>
        <v>0</v>
      </c>
      <c r="BH176" s="210">
        <f>IF(N176="sníž. přenesená",J176,0)</f>
        <v>0</v>
      </c>
      <c r="BI176" s="210">
        <f>IF(N176="nulová",J176,0)</f>
        <v>0</v>
      </c>
      <c r="BJ176" s="16" t="s">
        <v>8</v>
      </c>
      <c r="BK176" s="210">
        <f>ROUND(I176*H176,0)</f>
        <v>0</v>
      </c>
      <c r="BL176" s="16" t="s">
        <v>202</v>
      </c>
      <c r="BM176" s="16" t="s">
        <v>368</v>
      </c>
    </row>
    <row r="177" spans="2:65" s="1" customFormat="1" ht="16.5" customHeight="1">
      <c r="B177" s="37"/>
      <c r="C177" s="199" t="s">
        <v>369</v>
      </c>
      <c r="D177" s="199" t="s">
        <v>126</v>
      </c>
      <c r="E177" s="200" t="s">
        <v>370</v>
      </c>
      <c r="F177" s="201" t="s">
        <v>371</v>
      </c>
      <c r="G177" s="202" t="s">
        <v>272</v>
      </c>
      <c r="H177" s="203">
        <v>4</v>
      </c>
      <c r="I177" s="204"/>
      <c r="J177" s="205">
        <f>ROUND(I177*H177,0)</f>
        <v>0</v>
      </c>
      <c r="K177" s="201" t="s">
        <v>20</v>
      </c>
      <c r="L177" s="42"/>
      <c r="M177" s="206" t="s">
        <v>20</v>
      </c>
      <c r="N177" s="207" t="s">
        <v>43</v>
      </c>
      <c r="O177" s="78"/>
      <c r="P177" s="208">
        <f>O177*H177</f>
        <v>0</v>
      </c>
      <c r="Q177" s="208">
        <v>0</v>
      </c>
      <c r="R177" s="208">
        <f>Q177*H177</f>
        <v>0</v>
      </c>
      <c r="S177" s="208">
        <v>0</v>
      </c>
      <c r="T177" s="209">
        <f>S177*H177</f>
        <v>0</v>
      </c>
      <c r="AR177" s="16" t="s">
        <v>202</v>
      </c>
      <c r="AT177" s="16" t="s">
        <v>126</v>
      </c>
      <c r="AU177" s="16" t="s">
        <v>81</v>
      </c>
      <c r="AY177" s="16" t="s">
        <v>123</v>
      </c>
      <c r="BE177" s="210">
        <f>IF(N177="základní",J177,0)</f>
        <v>0</v>
      </c>
      <c r="BF177" s="210">
        <f>IF(N177="snížená",J177,0)</f>
        <v>0</v>
      </c>
      <c r="BG177" s="210">
        <f>IF(N177="zákl. přenesená",J177,0)</f>
        <v>0</v>
      </c>
      <c r="BH177" s="210">
        <f>IF(N177="sníž. přenesená",J177,0)</f>
        <v>0</v>
      </c>
      <c r="BI177" s="210">
        <f>IF(N177="nulová",J177,0)</f>
        <v>0</v>
      </c>
      <c r="BJ177" s="16" t="s">
        <v>8</v>
      </c>
      <c r="BK177" s="210">
        <f>ROUND(I177*H177,0)</f>
        <v>0</v>
      </c>
      <c r="BL177" s="16" t="s">
        <v>202</v>
      </c>
      <c r="BM177" s="16" t="s">
        <v>372</v>
      </c>
    </row>
    <row r="178" spans="2:65" s="1" customFormat="1" ht="16.5" customHeight="1">
      <c r="B178" s="37"/>
      <c r="C178" s="199" t="s">
        <v>373</v>
      </c>
      <c r="D178" s="199" t="s">
        <v>126</v>
      </c>
      <c r="E178" s="200" t="s">
        <v>374</v>
      </c>
      <c r="F178" s="201" t="s">
        <v>375</v>
      </c>
      <c r="G178" s="202" t="s">
        <v>272</v>
      </c>
      <c r="H178" s="203">
        <v>8</v>
      </c>
      <c r="I178" s="204"/>
      <c r="J178" s="205">
        <f>ROUND(I178*H178,0)</f>
        <v>0</v>
      </c>
      <c r="K178" s="201" t="s">
        <v>20</v>
      </c>
      <c r="L178" s="42"/>
      <c r="M178" s="206" t="s">
        <v>20</v>
      </c>
      <c r="N178" s="207" t="s">
        <v>43</v>
      </c>
      <c r="O178" s="78"/>
      <c r="P178" s="208">
        <f>O178*H178</f>
        <v>0</v>
      </c>
      <c r="Q178" s="208">
        <v>0</v>
      </c>
      <c r="R178" s="208">
        <f>Q178*H178</f>
        <v>0</v>
      </c>
      <c r="S178" s="208">
        <v>0</v>
      </c>
      <c r="T178" s="209">
        <f>S178*H178</f>
        <v>0</v>
      </c>
      <c r="AR178" s="16" t="s">
        <v>202</v>
      </c>
      <c r="AT178" s="16" t="s">
        <v>126</v>
      </c>
      <c r="AU178" s="16" t="s">
        <v>81</v>
      </c>
      <c r="AY178" s="16" t="s">
        <v>123</v>
      </c>
      <c r="BE178" s="210">
        <f>IF(N178="základní",J178,0)</f>
        <v>0</v>
      </c>
      <c r="BF178" s="210">
        <f>IF(N178="snížená",J178,0)</f>
        <v>0</v>
      </c>
      <c r="BG178" s="210">
        <f>IF(N178="zákl. přenesená",J178,0)</f>
        <v>0</v>
      </c>
      <c r="BH178" s="210">
        <f>IF(N178="sníž. přenesená",J178,0)</f>
        <v>0</v>
      </c>
      <c r="BI178" s="210">
        <f>IF(N178="nulová",J178,0)</f>
        <v>0</v>
      </c>
      <c r="BJ178" s="16" t="s">
        <v>8</v>
      </c>
      <c r="BK178" s="210">
        <f>ROUND(I178*H178,0)</f>
        <v>0</v>
      </c>
      <c r="BL178" s="16" t="s">
        <v>202</v>
      </c>
      <c r="BM178" s="16" t="s">
        <v>376</v>
      </c>
    </row>
    <row r="179" spans="2:65" s="1" customFormat="1" ht="16.5" customHeight="1">
      <c r="B179" s="37"/>
      <c r="C179" s="199" t="s">
        <v>377</v>
      </c>
      <c r="D179" s="199" t="s">
        <v>126</v>
      </c>
      <c r="E179" s="200" t="s">
        <v>378</v>
      </c>
      <c r="F179" s="201" t="s">
        <v>379</v>
      </c>
      <c r="G179" s="202" t="s">
        <v>272</v>
      </c>
      <c r="H179" s="203">
        <v>6</v>
      </c>
      <c r="I179" s="204"/>
      <c r="J179" s="205">
        <f>ROUND(I179*H179,0)</f>
        <v>0</v>
      </c>
      <c r="K179" s="201" t="s">
        <v>20</v>
      </c>
      <c r="L179" s="42"/>
      <c r="M179" s="206" t="s">
        <v>20</v>
      </c>
      <c r="N179" s="207" t="s">
        <v>43</v>
      </c>
      <c r="O179" s="78"/>
      <c r="P179" s="208">
        <f>O179*H179</f>
        <v>0</v>
      </c>
      <c r="Q179" s="208">
        <v>0</v>
      </c>
      <c r="R179" s="208">
        <f>Q179*H179</f>
        <v>0</v>
      </c>
      <c r="S179" s="208">
        <v>0</v>
      </c>
      <c r="T179" s="209">
        <f>S179*H179</f>
        <v>0</v>
      </c>
      <c r="AR179" s="16" t="s">
        <v>202</v>
      </c>
      <c r="AT179" s="16" t="s">
        <v>126</v>
      </c>
      <c r="AU179" s="16" t="s">
        <v>81</v>
      </c>
      <c r="AY179" s="16" t="s">
        <v>123</v>
      </c>
      <c r="BE179" s="210">
        <f>IF(N179="základní",J179,0)</f>
        <v>0</v>
      </c>
      <c r="BF179" s="210">
        <f>IF(N179="snížená",J179,0)</f>
        <v>0</v>
      </c>
      <c r="BG179" s="210">
        <f>IF(N179="zákl. přenesená",J179,0)</f>
        <v>0</v>
      </c>
      <c r="BH179" s="210">
        <f>IF(N179="sníž. přenesená",J179,0)</f>
        <v>0</v>
      </c>
      <c r="BI179" s="210">
        <f>IF(N179="nulová",J179,0)</f>
        <v>0</v>
      </c>
      <c r="BJ179" s="16" t="s">
        <v>8</v>
      </c>
      <c r="BK179" s="210">
        <f>ROUND(I179*H179,0)</f>
        <v>0</v>
      </c>
      <c r="BL179" s="16" t="s">
        <v>202</v>
      </c>
      <c r="BM179" s="16" t="s">
        <v>380</v>
      </c>
    </row>
    <row r="180" spans="2:65" s="1" customFormat="1" ht="22.5" customHeight="1">
      <c r="B180" s="37"/>
      <c r="C180" s="199" t="s">
        <v>381</v>
      </c>
      <c r="D180" s="199" t="s">
        <v>126</v>
      </c>
      <c r="E180" s="200" t="s">
        <v>382</v>
      </c>
      <c r="F180" s="201" t="s">
        <v>383</v>
      </c>
      <c r="G180" s="202" t="s">
        <v>227</v>
      </c>
      <c r="H180" s="203">
        <v>0.259</v>
      </c>
      <c r="I180" s="204"/>
      <c r="J180" s="205">
        <f>ROUND(I180*H180,0)</f>
        <v>0</v>
      </c>
      <c r="K180" s="201" t="s">
        <v>130</v>
      </c>
      <c r="L180" s="42"/>
      <c r="M180" s="206" t="s">
        <v>20</v>
      </c>
      <c r="N180" s="207" t="s">
        <v>43</v>
      </c>
      <c r="O180" s="78"/>
      <c r="P180" s="208">
        <f>O180*H180</f>
        <v>0</v>
      </c>
      <c r="Q180" s="208">
        <v>0</v>
      </c>
      <c r="R180" s="208">
        <f>Q180*H180</f>
        <v>0</v>
      </c>
      <c r="S180" s="208">
        <v>0</v>
      </c>
      <c r="T180" s="209">
        <f>S180*H180</f>
        <v>0</v>
      </c>
      <c r="AR180" s="16" t="s">
        <v>202</v>
      </c>
      <c r="AT180" s="16" t="s">
        <v>126</v>
      </c>
      <c r="AU180" s="16" t="s">
        <v>81</v>
      </c>
      <c r="AY180" s="16" t="s">
        <v>123</v>
      </c>
      <c r="BE180" s="210">
        <f>IF(N180="základní",J180,0)</f>
        <v>0</v>
      </c>
      <c r="BF180" s="210">
        <f>IF(N180="snížená",J180,0)</f>
        <v>0</v>
      </c>
      <c r="BG180" s="210">
        <f>IF(N180="zákl. přenesená",J180,0)</f>
        <v>0</v>
      </c>
      <c r="BH180" s="210">
        <f>IF(N180="sníž. přenesená",J180,0)</f>
        <v>0</v>
      </c>
      <c r="BI180" s="210">
        <f>IF(N180="nulová",J180,0)</f>
        <v>0</v>
      </c>
      <c r="BJ180" s="16" t="s">
        <v>8</v>
      </c>
      <c r="BK180" s="210">
        <f>ROUND(I180*H180,0)</f>
        <v>0</v>
      </c>
      <c r="BL180" s="16" t="s">
        <v>202</v>
      </c>
      <c r="BM180" s="16" t="s">
        <v>384</v>
      </c>
    </row>
    <row r="181" spans="2:63" s="10" customFormat="1" ht="22.8" customHeight="1">
      <c r="B181" s="183"/>
      <c r="C181" s="184"/>
      <c r="D181" s="185" t="s">
        <v>71</v>
      </c>
      <c r="E181" s="197" t="s">
        <v>385</v>
      </c>
      <c r="F181" s="197" t="s">
        <v>386</v>
      </c>
      <c r="G181" s="184"/>
      <c r="H181" s="184"/>
      <c r="I181" s="187"/>
      <c r="J181" s="198">
        <f>BK181</f>
        <v>0</v>
      </c>
      <c r="K181" s="184"/>
      <c r="L181" s="189"/>
      <c r="M181" s="190"/>
      <c r="N181" s="191"/>
      <c r="O181" s="191"/>
      <c r="P181" s="192">
        <f>SUM(P182:P192)</f>
        <v>0</v>
      </c>
      <c r="Q181" s="191"/>
      <c r="R181" s="192">
        <f>SUM(R182:R192)</f>
        <v>0.0146</v>
      </c>
      <c r="S181" s="191"/>
      <c r="T181" s="193">
        <f>SUM(T182:T192)</f>
        <v>0.038144</v>
      </c>
      <c r="AR181" s="194" t="s">
        <v>81</v>
      </c>
      <c r="AT181" s="195" t="s">
        <v>71</v>
      </c>
      <c r="AU181" s="195" t="s">
        <v>8</v>
      </c>
      <c r="AY181" s="194" t="s">
        <v>123</v>
      </c>
      <c r="BK181" s="196">
        <f>SUM(BK182:BK192)</f>
        <v>0</v>
      </c>
    </row>
    <row r="182" spans="2:65" s="1" customFormat="1" ht="22.5" customHeight="1">
      <c r="B182" s="37"/>
      <c r="C182" s="199" t="s">
        <v>387</v>
      </c>
      <c r="D182" s="199" t="s">
        <v>126</v>
      </c>
      <c r="E182" s="200" t="s">
        <v>388</v>
      </c>
      <c r="F182" s="201" t="s">
        <v>389</v>
      </c>
      <c r="G182" s="202" t="s">
        <v>272</v>
      </c>
      <c r="H182" s="203">
        <v>3</v>
      </c>
      <c r="I182" s="204"/>
      <c r="J182" s="205">
        <f>ROUND(I182*H182,0)</f>
        <v>0</v>
      </c>
      <c r="K182" s="201" t="s">
        <v>130</v>
      </c>
      <c r="L182" s="42"/>
      <c r="M182" s="206" t="s">
        <v>20</v>
      </c>
      <c r="N182" s="207" t="s">
        <v>43</v>
      </c>
      <c r="O182" s="78"/>
      <c r="P182" s="208">
        <f>O182*H182</f>
        <v>0</v>
      </c>
      <c r="Q182" s="208">
        <v>0</v>
      </c>
      <c r="R182" s="208">
        <f>Q182*H182</f>
        <v>0</v>
      </c>
      <c r="S182" s="208">
        <v>4.8E-05</v>
      </c>
      <c r="T182" s="209">
        <f>S182*H182</f>
        <v>0.000144</v>
      </c>
      <c r="AR182" s="16" t="s">
        <v>202</v>
      </c>
      <c r="AT182" s="16" t="s">
        <v>126</v>
      </c>
      <c r="AU182" s="16" t="s">
        <v>81</v>
      </c>
      <c r="AY182" s="16" t="s">
        <v>123</v>
      </c>
      <c r="BE182" s="210">
        <f>IF(N182="základní",J182,0)</f>
        <v>0</v>
      </c>
      <c r="BF182" s="210">
        <f>IF(N182="snížená",J182,0)</f>
        <v>0</v>
      </c>
      <c r="BG182" s="210">
        <f>IF(N182="zákl. přenesená",J182,0)</f>
        <v>0</v>
      </c>
      <c r="BH182" s="210">
        <f>IF(N182="sníž. přenesená",J182,0)</f>
        <v>0</v>
      </c>
      <c r="BI182" s="210">
        <f>IF(N182="nulová",J182,0)</f>
        <v>0</v>
      </c>
      <c r="BJ182" s="16" t="s">
        <v>8</v>
      </c>
      <c r="BK182" s="210">
        <f>ROUND(I182*H182,0)</f>
        <v>0</v>
      </c>
      <c r="BL182" s="16" t="s">
        <v>202</v>
      </c>
      <c r="BM182" s="16" t="s">
        <v>390</v>
      </c>
    </row>
    <row r="183" spans="2:65" s="1" customFormat="1" ht="22.5" customHeight="1">
      <c r="B183" s="37"/>
      <c r="C183" s="199" t="s">
        <v>391</v>
      </c>
      <c r="D183" s="199" t="s">
        <v>126</v>
      </c>
      <c r="E183" s="200" t="s">
        <v>392</v>
      </c>
      <c r="F183" s="201" t="s">
        <v>393</v>
      </c>
      <c r="G183" s="202" t="s">
        <v>272</v>
      </c>
      <c r="H183" s="203">
        <v>19</v>
      </c>
      <c r="I183" s="204"/>
      <c r="J183" s="205">
        <f>ROUND(I183*H183,0)</f>
        <v>0</v>
      </c>
      <c r="K183" s="201" t="s">
        <v>130</v>
      </c>
      <c r="L183" s="42"/>
      <c r="M183" s="206" t="s">
        <v>20</v>
      </c>
      <c r="N183" s="207" t="s">
        <v>43</v>
      </c>
      <c r="O183" s="78"/>
      <c r="P183" s="208">
        <f>O183*H183</f>
        <v>0</v>
      </c>
      <c r="Q183" s="208">
        <v>0</v>
      </c>
      <c r="R183" s="208">
        <f>Q183*H183</f>
        <v>0</v>
      </c>
      <c r="S183" s="208">
        <v>0.002</v>
      </c>
      <c r="T183" s="209">
        <f>S183*H183</f>
        <v>0.038</v>
      </c>
      <c r="AR183" s="16" t="s">
        <v>202</v>
      </c>
      <c r="AT183" s="16" t="s">
        <v>126</v>
      </c>
      <c r="AU183" s="16" t="s">
        <v>81</v>
      </c>
      <c r="AY183" s="16" t="s">
        <v>123</v>
      </c>
      <c r="BE183" s="210">
        <f>IF(N183="základní",J183,0)</f>
        <v>0</v>
      </c>
      <c r="BF183" s="210">
        <f>IF(N183="snížená",J183,0)</f>
        <v>0</v>
      </c>
      <c r="BG183" s="210">
        <f>IF(N183="zákl. přenesená",J183,0)</f>
        <v>0</v>
      </c>
      <c r="BH183" s="210">
        <f>IF(N183="sníž. přenesená",J183,0)</f>
        <v>0</v>
      </c>
      <c r="BI183" s="210">
        <f>IF(N183="nulová",J183,0)</f>
        <v>0</v>
      </c>
      <c r="BJ183" s="16" t="s">
        <v>8</v>
      </c>
      <c r="BK183" s="210">
        <f>ROUND(I183*H183,0)</f>
        <v>0</v>
      </c>
      <c r="BL183" s="16" t="s">
        <v>202</v>
      </c>
      <c r="BM183" s="16" t="s">
        <v>394</v>
      </c>
    </row>
    <row r="184" spans="2:65" s="1" customFormat="1" ht="16.5" customHeight="1">
      <c r="B184" s="37"/>
      <c r="C184" s="199" t="s">
        <v>395</v>
      </c>
      <c r="D184" s="199" t="s">
        <v>126</v>
      </c>
      <c r="E184" s="200" t="s">
        <v>396</v>
      </c>
      <c r="F184" s="201" t="s">
        <v>397</v>
      </c>
      <c r="G184" s="202" t="s">
        <v>398</v>
      </c>
      <c r="H184" s="203">
        <v>1</v>
      </c>
      <c r="I184" s="204"/>
      <c r="J184" s="205">
        <f>ROUND(I184*H184,0)</f>
        <v>0</v>
      </c>
      <c r="K184" s="201" t="s">
        <v>20</v>
      </c>
      <c r="L184" s="42"/>
      <c r="M184" s="206" t="s">
        <v>20</v>
      </c>
      <c r="N184" s="207" t="s">
        <v>43</v>
      </c>
      <c r="O184" s="78"/>
      <c r="P184" s="208">
        <f>O184*H184</f>
        <v>0</v>
      </c>
      <c r="Q184" s="208">
        <v>0</v>
      </c>
      <c r="R184" s="208">
        <f>Q184*H184</f>
        <v>0</v>
      </c>
      <c r="S184" s="208">
        <v>0</v>
      </c>
      <c r="T184" s="209">
        <f>S184*H184</f>
        <v>0</v>
      </c>
      <c r="AR184" s="16" t="s">
        <v>202</v>
      </c>
      <c r="AT184" s="16" t="s">
        <v>126</v>
      </c>
      <c r="AU184" s="16" t="s">
        <v>81</v>
      </c>
      <c r="AY184" s="16" t="s">
        <v>123</v>
      </c>
      <c r="BE184" s="210">
        <f>IF(N184="základní",J184,0)</f>
        <v>0</v>
      </c>
      <c r="BF184" s="210">
        <f>IF(N184="snížená",J184,0)</f>
        <v>0</v>
      </c>
      <c r="BG184" s="210">
        <f>IF(N184="zákl. přenesená",J184,0)</f>
        <v>0</v>
      </c>
      <c r="BH184" s="210">
        <f>IF(N184="sníž. přenesená",J184,0)</f>
        <v>0</v>
      </c>
      <c r="BI184" s="210">
        <f>IF(N184="nulová",J184,0)</f>
        <v>0</v>
      </c>
      <c r="BJ184" s="16" t="s">
        <v>8</v>
      </c>
      <c r="BK184" s="210">
        <f>ROUND(I184*H184,0)</f>
        <v>0</v>
      </c>
      <c r="BL184" s="16" t="s">
        <v>202</v>
      </c>
      <c r="BM184" s="16" t="s">
        <v>399</v>
      </c>
    </row>
    <row r="185" spans="2:65" s="1" customFormat="1" ht="16.5" customHeight="1">
      <c r="B185" s="37"/>
      <c r="C185" s="199" t="s">
        <v>400</v>
      </c>
      <c r="D185" s="199" t="s">
        <v>126</v>
      </c>
      <c r="E185" s="200" t="s">
        <v>401</v>
      </c>
      <c r="F185" s="201" t="s">
        <v>402</v>
      </c>
      <c r="G185" s="202" t="s">
        <v>398</v>
      </c>
      <c r="H185" s="203">
        <v>1</v>
      </c>
      <c r="I185" s="204"/>
      <c r="J185" s="205">
        <f>ROUND(I185*H185,0)</f>
        <v>0</v>
      </c>
      <c r="K185" s="201" t="s">
        <v>20</v>
      </c>
      <c r="L185" s="42"/>
      <c r="M185" s="206" t="s">
        <v>20</v>
      </c>
      <c r="N185" s="207" t="s">
        <v>43</v>
      </c>
      <c r="O185" s="78"/>
      <c r="P185" s="208">
        <f>O185*H185</f>
        <v>0</v>
      </c>
      <c r="Q185" s="208">
        <v>0</v>
      </c>
      <c r="R185" s="208">
        <f>Q185*H185</f>
        <v>0</v>
      </c>
      <c r="S185" s="208">
        <v>0</v>
      </c>
      <c r="T185" s="209">
        <f>S185*H185</f>
        <v>0</v>
      </c>
      <c r="AR185" s="16" t="s">
        <v>202</v>
      </c>
      <c r="AT185" s="16" t="s">
        <v>126</v>
      </c>
      <c r="AU185" s="16" t="s">
        <v>81</v>
      </c>
      <c r="AY185" s="16" t="s">
        <v>123</v>
      </c>
      <c r="BE185" s="210">
        <f>IF(N185="základní",J185,0)</f>
        <v>0</v>
      </c>
      <c r="BF185" s="210">
        <f>IF(N185="snížená",J185,0)</f>
        <v>0</v>
      </c>
      <c r="BG185" s="210">
        <f>IF(N185="zákl. přenesená",J185,0)</f>
        <v>0</v>
      </c>
      <c r="BH185" s="210">
        <f>IF(N185="sníž. přenesená",J185,0)</f>
        <v>0</v>
      </c>
      <c r="BI185" s="210">
        <f>IF(N185="nulová",J185,0)</f>
        <v>0</v>
      </c>
      <c r="BJ185" s="16" t="s">
        <v>8</v>
      </c>
      <c r="BK185" s="210">
        <f>ROUND(I185*H185,0)</f>
        <v>0</v>
      </c>
      <c r="BL185" s="16" t="s">
        <v>202</v>
      </c>
      <c r="BM185" s="16" t="s">
        <v>403</v>
      </c>
    </row>
    <row r="186" spans="2:65" s="1" customFormat="1" ht="16.5" customHeight="1">
      <c r="B186" s="37"/>
      <c r="C186" s="199" t="s">
        <v>404</v>
      </c>
      <c r="D186" s="199" t="s">
        <v>126</v>
      </c>
      <c r="E186" s="200" t="s">
        <v>405</v>
      </c>
      <c r="F186" s="201" t="s">
        <v>406</v>
      </c>
      <c r="G186" s="202" t="s">
        <v>161</v>
      </c>
      <c r="H186" s="203">
        <v>120</v>
      </c>
      <c r="I186" s="204"/>
      <c r="J186" s="205">
        <f>ROUND(I186*H186,0)</f>
        <v>0</v>
      </c>
      <c r="K186" s="201" t="s">
        <v>20</v>
      </c>
      <c r="L186" s="42"/>
      <c r="M186" s="206" t="s">
        <v>20</v>
      </c>
      <c r="N186" s="207" t="s">
        <v>43</v>
      </c>
      <c r="O186" s="78"/>
      <c r="P186" s="208">
        <f>O186*H186</f>
        <v>0</v>
      </c>
      <c r="Q186" s="208">
        <v>0</v>
      </c>
      <c r="R186" s="208">
        <f>Q186*H186</f>
        <v>0</v>
      </c>
      <c r="S186" s="208">
        <v>0</v>
      </c>
      <c r="T186" s="209">
        <f>S186*H186</f>
        <v>0</v>
      </c>
      <c r="AR186" s="16" t="s">
        <v>202</v>
      </c>
      <c r="AT186" s="16" t="s">
        <v>126</v>
      </c>
      <c r="AU186" s="16" t="s">
        <v>81</v>
      </c>
      <c r="AY186" s="16" t="s">
        <v>123</v>
      </c>
      <c r="BE186" s="210">
        <f>IF(N186="základní",J186,0)</f>
        <v>0</v>
      </c>
      <c r="BF186" s="210">
        <f>IF(N186="snížená",J186,0)</f>
        <v>0</v>
      </c>
      <c r="BG186" s="210">
        <f>IF(N186="zákl. přenesená",J186,0)</f>
        <v>0</v>
      </c>
      <c r="BH186" s="210">
        <f>IF(N186="sníž. přenesená",J186,0)</f>
        <v>0</v>
      </c>
      <c r="BI186" s="210">
        <f>IF(N186="nulová",J186,0)</f>
        <v>0</v>
      </c>
      <c r="BJ186" s="16" t="s">
        <v>8</v>
      </c>
      <c r="BK186" s="210">
        <f>ROUND(I186*H186,0)</f>
        <v>0</v>
      </c>
      <c r="BL186" s="16" t="s">
        <v>202</v>
      </c>
      <c r="BM186" s="16" t="s">
        <v>407</v>
      </c>
    </row>
    <row r="187" spans="2:65" s="1" customFormat="1" ht="16.5" customHeight="1">
      <c r="B187" s="37"/>
      <c r="C187" s="234" t="s">
        <v>408</v>
      </c>
      <c r="D187" s="234" t="s">
        <v>164</v>
      </c>
      <c r="E187" s="235" t="s">
        <v>409</v>
      </c>
      <c r="F187" s="236" t="s">
        <v>410</v>
      </c>
      <c r="G187" s="237" t="s">
        <v>161</v>
      </c>
      <c r="H187" s="238">
        <v>120</v>
      </c>
      <c r="I187" s="239"/>
      <c r="J187" s="240">
        <f>ROUND(I187*H187,0)</f>
        <v>0</v>
      </c>
      <c r="K187" s="236" t="s">
        <v>130</v>
      </c>
      <c r="L187" s="241"/>
      <c r="M187" s="242" t="s">
        <v>20</v>
      </c>
      <c r="N187" s="243" t="s">
        <v>43</v>
      </c>
      <c r="O187" s="78"/>
      <c r="P187" s="208">
        <f>O187*H187</f>
        <v>0</v>
      </c>
      <c r="Q187" s="208">
        <v>0.00012</v>
      </c>
      <c r="R187" s="208">
        <f>Q187*H187</f>
        <v>0.0144</v>
      </c>
      <c r="S187" s="208">
        <v>0</v>
      </c>
      <c r="T187" s="209">
        <f>S187*H187</f>
        <v>0</v>
      </c>
      <c r="AR187" s="16" t="s">
        <v>278</v>
      </c>
      <c r="AT187" s="16" t="s">
        <v>164</v>
      </c>
      <c r="AU187" s="16" t="s">
        <v>81</v>
      </c>
      <c r="AY187" s="16" t="s">
        <v>123</v>
      </c>
      <c r="BE187" s="210">
        <f>IF(N187="základní",J187,0)</f>
        <v>0</v>
      </c>
      <c r="BF187" s="210">
        <f>IF(N187="snížená",J187,0)</f>
        <v>0</v>
      </c>
      <c r="BG187" s="210">
        <f>IF(N187="zákl. přenesená",J187,0)</f>
        <v>0</v>
      </c>
      <c r="BH187" s="210">
        <f>IF(N187="sníž. přenesená",J187,0)</f>
        <v>0</v>
      </c>
      <c r="BI187" s="210">
        <f>IF(N187="nulová",J187,0)</f>
        <v>0</v>
      </c>
      <c r="BJ187" s="16" t="s">
        <v>8</v>
      </c>
      <c r="BK187" s="210">
        <f>ROUND(I187*H187,0)</f>
        <v>0</v>
      </c>
      <c r="BL187" s="16" t="s">
        <v>202</v>
      </c>
      <c r="BM187" s="16" t="s">
        <v>411</v>
      </c>
    </row>
    <row r="188" spans="2:65" s="1" customFormat="1" ht="22.5" customHeight="1">
      <c r="B188" s="37"/>
      <c r="C188" s="199" t="s">
        <v>412</v>
      </c>
      <c r="D188" s="199" t="s">
        <v>126</v>
      </c>
      <c r="E188" s="200" t="s">
        <v>413</v>
      </c>
      <c r="F188" s="201" t="s">
        <v>414</v>
      </c>
      <c r="G188" s="202" t="s">
        <v>272</v>
      </c>
      <c r="H188" s="203">
        <v>4</v>
      </c>
      <c r="I188" s="204"/>
      <c r="J188" s="205">
        <f>ROUND(I188*H188,0)</f>
        <v>0</v>
      </c>
      <c r="K188" s="201" t="s">
        <v>130</v>
      </c>
      <c r="L188" s="42"/>
      <c r="M188" s="206" t="s">
        <v>20</v>
      </c>
      <c r="N188" s="207" t="s">
        <v>43</v>
      </c>
      <c r="O188" s="78"/>
      <c r="P188" s="208">
        <f>O188*H188</f>
        <v>0</v>
      </c>
      <c r="Q188" s="208">
        <v>0</v>
      </c>
      <c r="R188" s="208">
        <f>Q188*H188</f>
        <v>0</v>
      </c>
      <c r="S188" s="208">
        <v>0</v>
      </c>
      <c r="T188" s="209">
        <f>S188*H188</f>
        <v>0</v>
      </c>
      <c r="AR188" s="16" t="s">
        <v>202</v>
      </c>
      <c r="AT188" s="16" t="s">
        <v>126</v>
      </c>
      <c r="AU188" s="16" t="s">
        <v>81</v>
      </c>
      <c r="AY188" s="16" t="s">
        <v>123</v>
      </c>
      <c r="BE188" s="210">
        <f>IF(N188="základní",J188,0)</f>
        <v>0</v>
      </c>
      <c r="BF188" s="210">
        <f>IF(N188="snížená",J188,0)</f>
        <v>0</v>
      </c>
      <c r="BG188" s="210">
        <f>IF(N188="zákl. přenesená",J188,0)</f>
        <v>0</v>
      </c>
      <c r="BH188" s="210">
        <f>IF(N188="sníž. přenesená",J188,0)</f>
        <v>0</v>
      </c>
      <c r="BI188" s="210">
        <f>IF(N188="nulová",J188,0)</f>
        <v>0</v>
      </c>
      <c r="BJ188" s="16" t="s">
        <v>8</v>
      </c>
      <c r="BK188" s="210">
        <f>ROUND(I188*H188,0)</f>
        <v>0</v>
      </c>
      <c r="BL188" s="16" t="s">
        <v>202</v>
      </c>
      <c r="BM188" s="16" t="s">
        <v>415</v>
      </c>
    </row>
    <row r="189" spans="2:65" s="1" customFormat="1" ht="16.5" customHeight="1">
      <c r="B189" s="37"/>
      <c r="C189" s="234" t="s">
        <v>416</v>
      </c>
      <c r="D189" s="234" t="s">
        <v>164</v>
      </c>
      <c r="E189" s="235" t="s">
        <v>417</v>
      </c>
      <c r="F189" s="236" t="s">
        <v>418</v>
      </c>
      <c r="G189" s="237" t="s">
        <v>272</v>
      </c>
      <c r="H189" s="238">
        <v>4</v>
      </c>
      <c r="I189" s="239"/>
      <c r="J189" s="240">
        <f>ROUND(I189*H189,0)</f>
        <v>0</v>
      </c>
      <c r="K189" s="236" t="s">
        <v>130</v>
      </c>
      <c r="L189" s="241"/>
      <c r="M189" s="242" t="s">
        <v>20</v>
      </c>
      <c r="N189" s="243" t="s">
        <v>43</v>
      </c>
      <c r="O189" s="78"/>
      <c r="P189" s="208">
        <f>O189*H189</f>
        <v>0</v>
      </c>
      <c r="Q189" s="208">
        <v>5E-05</v>
      </c>
      <c r="R189" s="208">
        <f>Q189*H189</f>
        <v>0.0002</v>
      </c>
      <c r="S189" s="208">
        <v>0</v>
      </c>
      <c r="T189" s="209">
        <f>S189*H189</f>
        <v>0</v>
      </c>
      <c r="AR189" s="16" t="s">
        <v>278</v>
      </c>
      <c r="AT189" s="16" t="s">
        <v>164</v>
      </c>
      <c r="AU189" s="16" t="s">
        <v>81</v>
      </c>
      <c r="AY189" s="16" t="s">
        <v>123</v>
      </c>
      <c r="BE189" s="210">
        <f>IF(N189="základní",J189,0)</f>
        <v>0</v>
      </c>
      <c r="BF189" s="210">
        <f>IF(N189="snížená",J189,0)</f>
        <v>0</v>
      </c>
      <c r="BG189" s="210">
        <f>IF(N189="zákl. přenesená",J189,0)</f>
        <v>0</v>
      </c>
      <c r="BH189" s="210">
        <f>IF(N189="sníž. přenesená",J189,0)</f>
        <v>0</v>
      </c>
      <c r="BI189" s="210">
        <f>IF(N189="nulová",J189,0)</f>
        <v>0</v>
      </c>
      <c r="BJ189" s="16" t="s">
        <v>8</v>
      </c>
      <c r="BK189" s="210">
        <f>ROUND(I189*H189,0)</f>
        <v>0</v>
      </c>
      <c r="BL189" s="16" t="s">
        <v>202</v>
      </c>
      <c r="BM189" s="16" t="s">
        <v>419</v>
      </c>
    </row>
    <row r="190" spans="2:65" s="1" customFormat="1" ht="16.5" customHeight="1">
      <c r="B190" s="37"/>
      <c r="C190" s="199" t="s">
        <v>420</v>
      </c>
      <c r="D190" s="199" t="s">
        <v>126</v>
      </c>
      <c r="E190" s="200" t="s">
        <v>421</v>
      </c>
      <c r="F190" s="201" t="s">
        <v>422</v>
      </c>
      <c r="G190" s="202" t="s">
        <v>272</v>
      </c>
      <c r="H190" s="203">
        <v>23</v>
      </c>
      <c r="I190" s="204"/>
      <c r="J190" s="205">
        <f>ROUND(I190*H190,0)</f>
        <v>0</v>
      </c>
      <c r="K190" s="201" t="s">
        <v>130</v>
      </c>
      <c r="L190" s="42"/>
      <c r="M190" s="206" t="s">
        <v>20</v>
      </c>
      <c r="N190" s="207" t="s">
        <v>43</v>
      </c>
      <c r="O190" s="78"/>
      <c r="P190" s="208">
        <f>O190*H190</f>
        <v>0</v>
      </c>
      <c r="Q190" s="208">
        <v>0</v>
      </c>
      <c r="R190" s="208">
        <f>Q190*H190</f>
        <v>0</v>
      </c>
      <c r="S190" s="208">
        <v>0</v>
      </c>
      <c r="T190" s="209">
        <f>S190*H190</f>
        <v>0</v>
      </c>
      <c r="AR190" s="16" t="s">
        <v>202</v>
      </c>
      <c r="AT190" s="16" t="s">
        <v>126</v>
      </c>
      <c r="AU190" s="16" t="s">
        <v>81</v>
      </c>
      <c r="AY190" s="16" t="s">
        <v>123</v>
      </c>
      <c r="BE190" s="210">
        <f>IF(N190="základní",J190,0)</f>
        <v>0</v>
      </c>
      <c r="BF190" s="210">
        <f>IF(N190="snížená",J190,0)</f>
        <v>0</v>
      </c>
      <c r="BG190" s="210">
        <f>IF(N190="zákl. přenesená",J190,0)</f>
        <v>0</v>
      </c>
      <c r="BH190" s="210">
        <f>IF(N190="sníž. přenesená",J190,0)</f>
        <v>0</v>
      </c>
      <c r="BI190" s="210">
        <f>IF(N190="nulová",J190,0)</f>
        <v>0</v>
      </c>
      <c r="BJ190" s="16" t="s">
        <v>8</v>
      </c>
      <c r="BK190" s="210">
        <f>ROUND(I190*H190,0)</f>
        <v>0</v>
      </c>
      <c r="BL190" s="16" t="s">
        <v>202</v>
      </c>
      <c r="BM190" s="16" t="s">
        <v>423</v>
      </c>
    </row>
    <row r="191" spans="2:65" s="1" customFormat="1" ht="16.5" customHeight="1">
      <c r="B191" s="37"/>
      <c r="C191" s="234" t="s">
        <v>424</v>
      </c>
      <c r="D191" s="234" t="s">
        <v>164</v>
      </c>
      <c r="E191" s="235" t="s">
        <v>425</v>
      </c>
      <c r="F191" s="236" t="s">
        <v>426</v>
      </c>
      <c r="G191" s="237" t="s">
        <v>272</v>
      </c>
      <c r="H191" s="238">
        <v>23</v>
      </c>
      <c r="I191" s="239"/>
      <c r="J191" s="240">
        <f>ROUND(I191*H191,0)</f>
        <v>0</v>
      </c>
      <c r="K191" s="236" t="s">
        <v>20</v>
      </c>
      <c r="L191" s="241"/>
      <c r="M191" s="242" t="s">
        <v>20</v>
      </c>
      <c r="N191" s="243" t="s">
        <v>43</v>
      </c>
      <c r="O191" s="78"/>
      <c r="P191" s="208">
        <f>O191*H191</f>
        <v>0</v>
      </c>
      <c r="Q191" s="208">
        <v>0</v>
      </c>
      <c r="R191" s="208">
        <f>Q191*H191</f>
        <v>0</v>
      </c>
      <c r="S191" s="208">
        <v>0</v>
      </c>
      <c r="T191" s="209">
        <f>S191*H191</f>
        <v>0</v>
      </c>
      <c r="AR191" s="16" t="s">
        <v>278</v>
      </c>
      <c r="AT191" s="16" t="s">
        <v>164</v>
      </c>
      <c r="AU191" s="16" t="s">
        <v>81</v>
      </c>
      <c r="AY191" s="16" t="s">
        <v>123</v>
      </c>
      <c r="BE191" s="210">
        <f>IF(N191="základní",J191,0)</f>
        <v>0</v>
      </c>
      <c r="BF191" s="210">
        <f>IF(N191="snížená",J191,0)</f>
        <v>0</v>
      </c>
      <c r="BG191" s="210">
        <f>IF(N191="zákl. přenesená",J191,0)</f>
        <v>0</v>
      </c>
      <c r="BH191" s="210">
        <f>IF(N191="sníž. přenesená",J191,0)</f>
        <v>0</v>
      </c>
      <c r="BI191" s="210">
        <f>IF(N191="nulová",J191,0)</f>
        <v>0</v>
      </c>
      <c r="BJ191" s="16" t="s">
        <v>8</v>
      </c>
      <c r="BK191" s="210">
        <f>ROUND(I191*H191,0)</f>
        <v>0</v>
      </c>
      <c r="BL191" s="16" t="s">
        <v>202</v>
      </c>
      <c r="BM191" s="16" t="s">
        <v>427</v>
      </c>
    </row>
    <row r="192" spans="2:65" s="1" customFormat="1" ht="22.5" customHeight="1">
      <c r="B192" s="37"/>
      <c r="C192" s="199" t="s">
        <v>428</v>
      </c>
      <c r="D192" s="199" t="s">
        <v>126</v>
      </c>
      <c r="E192" s="200" t="s">
        <v>429</v>
      </c>
      <c r="F192" s="201" t="s">
        <v>430</v>
      </c>
      <c r="G192" s="202" t="s">
        <v>227</v>
      </c>
      <c r="H192" s="203">
        <v>0.05</v>
      </c>
      <c r="I192" s="204"/>
      <c r="J192" s="205">
        <f>ROUND(I192*H192,0)</f>
        <v>0</v>
      </c>
      <c r="K192" s="201" t="s">
        <v>130</v>
      </c>
      <c r="L192" s="42"/>
      <c r="M192" s="206" t="s">
        <v>20</v>
      </c>
      <c r="N192" s="207" t="s">
        <v>43</v>
      </c>
      <c r="O192" s="78"/>
      <c r="P192" s="208">
        <f>O192*H192</f>
        <v>0</v>
      </c>
      <c r="Q192" s="208">
        <v>0</v>
      </c>
      <c r="R192" s="208">
        <f>Q192*H192</f>
        <v>0</v>
      </c>
      <c r="S192" s="208">
        <v>0</v>
      </c>
      <c r="T192" s="209">
        <f>S192*H192</f>
        <v>0</v>
      </c>
      <c r="AR192" s="16" t="s">
        <v>202</v>
      </c>
      <c r="AT192" s="16" t="s">
        <v>126</v>
      </c>
      <c r="AU192" s="16" t="s">
        <v>81</v>
      </c>
      <c r="AY192" s="16" t="s">
        <v>123</v>
      </c>
      <c r="BE192" s="210">
        <f>IF(N192="základní",J192,0)</f>
        <v>0</v>
      </c>
      <c r="BF192" s="210">
        <f>IF(N192="snížená",J192,0)</f>
        <v>0</v>
      </c>
      <c r="BG192" s="210">
        <f>IF(N192="zákl. přenesená",J192,0)</f>
        <v>0</v>
      </c>
      <c r="BH192" s="210">
        <f>IF(N192="sníž. přenesená",J192,0)</f>
        <v>0</v>
      </c>
      <c r="BI192" s="210">
        <f>IF(N192="nulová",J192,0)</f>
        <v>0</v>
      </c>
      <c r="BJ192" s="16" t="s">
        <v>8</v>
      </c>
      <c r="BK192" s="210">
        <f>ROUND(I192*H192,0)</f>
        <v>0</v>
      </c>
      <c r="BL192" s="16" t="s">
        <v>202</v>
      </c>
      <c r="BM192" s="16" t="s">
        <v>431</v>
      </c>
    </row>
    <row r="193" spans="2:63" s="10" customFormat="1" ht="22.8" customHeight="1">
      <c r="B193" s="183"/>
      <c r="C193" s="184"/>
      <c r="D193" s="185" t="s">
        <v>71</v>
      </c>
      <c r="E193" s="197" t="s">
        <v>432</v>
      </c>
      <c r="F193" s="197" t="s">
        <v>433</v>
      </c>
      <c r="G193" s="184"/>
      <c r="H193" s="184"/>
      <c r="I193" s="187"/>
      <c r="J193" s="198">
        <f>BK193</f>
        <v>0</v>
      </c>
      <c r="K193" s="184"/>
      <c r="L193" s="189"/>
      <c r="M193" s="190"/>
      <c r="N193" s="191"/>
      <c r="O193" s="191"/>
      <c r="P193" s="192">
        <f>SUM(P194:P212)</f>
        <v>0</v>
      </c>
      <c r="Q193" s="191"/>
      <c r="R193" s="192">
        <f>SUM(R194:R212)</f>
        <v>0.09984</v>
      </c>
      <c r="S193" s="191"/>
      <c r="T193" s="193">
        <f>SUM(T194:T212)</f>
        <v>0</v>
      </c>
      <c r="AR193" s="194" t="s">
        <v>81</v>
      </c>
      <c r="AT193" s="195" t="s">
        <v>71</v>
      </c>
      <c r="AU193" s="195" t="s">
        <v>8</v>
      </c>
      <c r="AY193" s="194" t="s">
        <v>123</v>
      </c>
      <c r="BK193" s="196">
        <f>SUM(BK194:BK212)</f>
        <v>0</v>
      </c>
    </row>
    <row r="194" spans="2:65" s="1" customFormat="1" ht="22.5" customHeight="1">
      <c r="B194" s="37"/>
      <c r="C194" s="199" t="s">
        <v>434</v>
      </c>
      <c r="D194" s="199" t="s">
        <v>126</v>
      </c>
      <c r="E194" s="200" t="s">
        <v>435</v>
      </c>
      <c r="F194" s="201" t="s">
        <v>436</v>
      </c>
      <c r="G194" s="202" t="s">
        <v>161</v>
      </c>
      <c r="H194" s="203">
        <v>32</v>
      </c>
      <c r="I194" s="204"/>
      <c r="J194" s="205">
        <f>ROUND(I194*H194,0)</f>
        <v>0</v>
      </c>
      <c r="K194" s="201" t="s">
        <v>130</v>
      </c>
      <c r="L194" s="42"/>
      <c r="M194" s="206" t="s">
        <v>20</v>
      </c>
      <c r="N194" s="207" t="s">
        <v>43</v>
      </c>
      <c r="O194" s="78"/>
      <c r="P194" s="208">
        <f>O194*H194</f>
        <v>0</v>
      </c>
      <c r="Q194" s="208">
        <v>0.00312</v>
      </c>
      <c r="R194" s="208">
        <f>Q194*H194</f>
        <v>0.09984</v>
      </c>
      <c r="S194" s="208">
        <v>0</v>
      </c>
      <c r="T194" s="209">
        <f>S194*H194</f>
        <v>0</v>
      </c>
      <c r="AR194" s="16" t="s">
        <v>202</v>
      </c>
      <c r="AT194" s="16" t="s">
        <v>126</v>
      </c>
      <c r="AU194" s="16" t="s">
        <v>81</v>
      </c>
      <c r="AY194" s="16" t="s">
        <v>123</v>
      </c>
      <c r="BE194" s="210">
        <f>IF(N194="základní",J194,0)</f>
        <v>0</v>
      </c>
      <c r="BF194" s="210">
        <f>IF(N194="snížená",J194,0)</f>
        <v>0</v>
      </c>
      <c r="BG194" s="210">
        <f>IF(N194="zákl. přenesená",J194,0)</f>
        <v>0</v>
      </c>
      <c r="BH194" s="210">
        <f>IF(N194="sníž. přenesená",J194,0)</f>
        <v>0</v>
      </c>
      <c r="BI194" s="210">
        <f>IF(N194="nulová",J194,0)</f>
        <v>0</v>
      </c>
      <c r="BJ194" s="16" t="s">
        <v>8</v>
      </c>
      <c r="BK194" s="210">
        <f>ROUND(I194*H194,0)</f>
        <v>0</v>
      </c>
      <c r="BL194" s="16" t="s">
        <v>202</v>
      </c>
      <c r="BM194" s="16" t="s">
        <v>437</v>
      </c>
    </row>
    <row r="195" spans="2:65" s="1" customFormat="1" ht="16.5" customHeight="1">
      <c r="B195" s="37"/>
      <c r="C195" s="199" t="s">
        <v>438</v>
      </c>
      <c r="D195" s="199" t="s">
        <v>126</v>
      </c>
      <c r="E195" s="200" t="s">
        <v>439</v>
      </c>
      <c r="F195" s="201" t="s">
        <v>440</v>
      </c>
      <c r="G195" s="202" t="s">
        <v>161</v>
      </c>
      <c r="H195" s="203">
        <v>32</v>
      </c>
      <c r="I195" s="204"/>
      <c r="J195" s="205">
        <f>ROUND(I195*H195,0)</f>
        <v>0</v>
      </c>
      <c r="K195" s="201" t="s">
        <v>20</v>
      </c>
      <c r="L195" s="42"/>
      <c r="M195" s="206" t="s">
        <v>20</v>
      </c>
      <c r="N195" s="207" t="s">
        <v>43</v>
      </c>
      <c r="O195" s="78"/>
      <c r="P195" s="208">
        <f>O195*H195</f>
        <v>0</v>
      </c>
      <c r="Q195" s="208">
        <v>0</v>
      </c>
      <c r="R195" s="208">
        <f>Q195*H195</f>
        <v>0</v>
      </c>
      <c r="S195" s="208">
        <v>0</v>
      </c>
      <c r="T195" s="209">
        <f>S195*H195</f>
        <v>0</v>
      </c>
      <c r="AR195" s="16" t="s">
        <v>202</v>
      </c>
      <c r="AT195" s="16" t="s">
        <v>126</v>
      </c>
      <c r="AU195" s="16" t="s">
        <v>81</v>
      </c>
      <c r="AY195" s="16" t="s">
        <v>123</v>
      </c>
      <c r="BE195" s="210">
        <f>IF(N195="základní",J195,0)</f>
        <v>0</v>
      </c>
      <c r="BF195" s="210">
        <f>IF(N195="snížená",J195,0)</f>
        <v>0</v>
      </c>
      <c r="BG195" s="210">
        <f>IF(N195="zákl. přenesená",J195,0)</f>
        <v>0</v>
      </c>
      <c r="BH195" s="210">
        <f>IF(N195="sníž. přenesená",J195,0)</f>
        <v>0</v>
      </c>
      <c r="BI195" s="210">
        <f>IF(N195="nulová",J195,0)</f>
        <v>0</v>
      </c>
      <c r="BJ195" s="16" t="s">
        <v>8</v>
      </c>
      <c r="BK195" s="210">
        <f>ROUND(I195*H195,0)</f>
        <v>0</v>
      </c>
      <c r="BL195" s="16" t="s">
        <v>202</v>
      </c>
      <c r="BM195" s="16" t="s">
        <v>441</v>
      </c>
    </row>
    <row r="196" spans="2:65" s="1" customFormat="1" ht="16.5" customHeight="1">
      <c r="B196" s="37"/>
      <c r="C196" s="199" t="s">
        <v>442</v>
      </c>
      <c r="D196" s="199" t="s">
        <v>126</v>
      </c>
      <c r="E196" s="200" t="s">
        <v>443</v>
      </c>
      <c r="F196" s="201" t="s">
        <v>444</v>
      </c>
      <c r="G196" s="202" t="s">
        <v>272</v>
      </c>
      <c r="H196" s="203">
        <v>1</v>
      </c>
      <c r="I196" s="204"/>
      <c r="J196" s="205">
        <f>ROUND(I196*H196,0)</f>
        <v>0</v>
      </c>
      <c r="K196" s="201" t="s">
        <v>20</v>
      </c>
      <c r="L196" s="42"/>
      <c r="M196" s="206" t="s">
        <v>20</v>
      </c>
      <c r="N196" s="207" t="s">
        <v>43</v>
      </c>
      <c r="O196" s="78"/>
      <c r="P196" s="208">
        <f>O196*H196</f>
        <v>0</v>
      </c>
      <c r="Q196" s="208">
        <v>0</v>
      </c>
      <c r="R196" s="208">
        <f>Q196*H196</f>
        <v>0</v>
      </c>
      <c r="S196" s="208">
        <v>0</v>
      </c>
      <c r="T196" s="209">
        <f>S196*H196</f>
        <v>0</v>
      </c>
      <c r="AR196" s="16" t="s">
        <v>202</v>
      </c>
      <c r="AT196" s="16" t="s">
        <v>126</v>
      </c>
      <c r="AU196" s="16" t="s">
        <v>81</v>
      </c>
      <c r="AY196" s="16" t="s">
        <v>123</v>
      </c>
      <c r="BE196" s="210">
        <f>IF(N196="základní",J196,0)</f>
        <v>0</v>
      </c>
      <c r="BF196" s="210">
        <f>IF(N196="snížená",J196,0)</f>
        <v>0</v>
      </c>
      <c r="BG196" s="210">
        <f>IF(N196="zákl. přenesená",J196,0)</f>
        <v>0</v>
      </c>
      <c r="BH196" s="210">
        <f>IF(N196="sníž. přenesená",J196,0)</f>
        <v>0</v>
      </c>
      <c r="BI196" s="210">
        <f>IF(N196="nulová",J196,0)</f>
        <v>0</v>
      </c>
      <c r="BJ196" s="16" t="s">
        <v>8</v>
      </c>
      <c r="BK196" s="210">
        <f>ROUND(I196*H196,0)</f>
        <v>0</v>
      </c>
      <c r="BL196" s="16" t="s">
        <v>202</v>
      </c>
      <c r="BM196" s="16" t="s">
        <v>445</v>
      </c>
    </row>
    <row r="197" spans="2:65" s="1" customFormat="1" ht="16.5" customHeight="1">
      <c r="B197" s="37"/>
      <c r="C197" s="199" t="s">
        <v>446</v>
      </c>
      <c r="D197" s="199" t="s">
        <v>126</v>
      </c>
      <c r="E197" s="200" t="s">
        <v>447</v>
      </c>
      <c r="F197" s="201" t="s">
        <v>448</v>
      </c>
      <c r="G197" s="202" t="s">
        <v>272</v>
      </c>
      <c r="H197" s="203">
        <v>1</v>
      </c>
      <c r="I197" s="204"/>
      <c r="J197" s="205">
        <f>ROUND(I197*H197,0)</f>
        <v>0</v>
      </c>
      <c r="K197" s="201" t="s">
        <v>20</v>
      </c>
      <c r="L197" s="42"/>
      <c r="M197" s="206" t="s">
        <v>20</v>
      </c>
      <c r="N197" s="207" t="s">
        <v>43</v>
      </c>
      <c r="O197" s="78"/>
      <c r="P197" s="208">
        <f>O197*H197</f>
        <v>0</v>
      </c>
      <c r="Q197" s="208">
        <v>0</v>
      </c>
      <c r="R197" s="208">
        <f>Q197*H197</f>
        <v>0</v>
      </c>
      <c r="S197" s="208">
        <v>0</v>
      </c>
      <c r="T197" s="209">
        <f>S197*H197</f>
        <v>0</v>
      </c>
      <c r="AR197" s="16" t="s">
        <v>202</v>
      </c>
      <c r="AT197" s="16" t="s">
        <v>126</v>
      </c>
      <c r="AU197" s="16" t="s">
        <v>81</v>
      </c>
      <c r="AY197" s="16" t="s">
        <v>123</v>
      </c>
      <c r="BE197" s="210">
        <f>IF(N197="základní",J197,0)</f>
        <v>0</v>
      </c>
      <c r="BF197" s="210">
        <f>IF(N197="snížená",J197,0)</f>
        <v>0</v>
      </c>
      <c r="BG197" s="210">
        <f>IF(N197="zákl. přenesená",J197,0)</f>
        <v>0</v>
      </c>
      <c r="BH197" s="210">
        <f>IF(N197="sníž. přenesená",J197,0)</f>
        <v>0</v>
      </c>
      <c r="BI197" s="210">
        <f>IF(N197="nulová",J197,0)</f>
        <v>0</v>
      </c>
      <c r="BJ197" s="16" t="s">
        <v>8</v>
      </c>
      <c r="BK197" s="210">
        <f>ROUND(I197*H197,0)</f>
        <v>0</v>
      </c>
      <c r="BL197" s="16" t="s">
        <v>202</v>
      </c>
      <c r="BM197" s="16" t="s">
        <v>449</v>
      </c>
    </row>
    <row r="198" spans="2:65" s="1" customFormat="1" ht="16.5" customHeight="1">
      <c r="B198" s="37"/>
      <c r="C198" s="199" t="s">
        <v>450</v>
      </c>
      <c r="D198" s="199" t="s">
        <v>126</v>
      </c>
      <c r="E198" s="200" t="s">
        <v>451</v>
      </c>
      <c r="F198" s="201" t="s">
        <v>452</v>
      </c>
      <c r="G198" s="202" t="s">
        <v>272</v>
      </c>
      <c r="H198" s="203">
        <v>1</v>
      </c>
      <c r="I198" s="204"/>
      <c r="J198" s="205">
        <f>ROUND(I198*H198,0)</f>
        <v>0</v>
      </c>
      <c r="K198" s="201" t="s">
        <v>20</v>
      </c>
      <c r="L198" s="42"/>
      <c r="M198" s="206" t="s">
        <v>20</v>
      </c>
      <c r="N198" s="207" t="s">
        <v>43</v>
      </c>
      <c r="O198" s="78"/>
      <c r="P198" s="208">
        <f>O198*H198</f>
        <v>0</v>
      </c>
      <c r="Q198" s="208">
        <v>0</v>
      </c>
      <c r="R198" s="208">
        <f>Q198*H198</f>
        <v>0</v>
      </c>
      <c r="S198" s="208">
        <v>0</v>
      </c>
      <c r="T198" s="209">
        <f>S198*H198</f>
        <v>0</v>
      </c>
      <c r="AR198" s="16" t="s">
        <v>202</v>
      </c>
      <c r="AT198" s="16" t="s">
        <v>126</v>
      </c>
      <c r="AU198" s="16" t="s">
        <v>81</v>
      </c>
      <c r="AY198" s="16" t="s">
        <v>123</v>
      </c>
      <c r="BE198" s="210">
        <f>IF(N198="základní",J198,0)</f>
        <v>0</v>
      </c>
      <c r="BF198" s="210">
        <f>IF(N198="snížená",J198,0)</f>
        <v>0</v>
      </c>
      <c r="BG198" s="210">
        <f>IF(N198="zákl. přenesená",J198,0)</f>
        <v>0</v>
      </c>
      <c r="BH198" s="210">
        <f>IF(N198="sníž. přenesená",J198,0)</f>
        <v>0</v>
      </c>
      <c r="BI198" s="210">
        <f>IF(N198="nulová",J198,0)</f>
        <v>0</v>
      </c>
      <c r="BJ198" s="16" t="s">
        <v>8</v>
      </c>
      <c r="BK198" s="210">
        <f>ROUND(I198*H198,0)</f>
        <v>0</v>
      </c>
      <c r="BL198" s="16" t="s">
        <v>202</v>
      </c>
      <c r="BM198" s="16" t="s">
        <v>453</v>
      </c>
    </row>
    <row r="199" spans="2:65" s="1" customFormat="1" ht="22.5" customHeight="1">
      <c r="B199" s="37"/>
      <c r="C199" s="199" t="s">
        <v>454</v>
      </c>
      <c r="D199" s="199" t="s">
        <v>126</v>
      </c>
      <c r="E199" s="200" t="s">
        <v>455</v>
      </c>
      <c r="F199" s="201" t="s">
        <v>456</v>
      </c>
      <c r="G199" s="202" t="s">
        <v>398</v>
      </c>
      <c r="H199" s="203">
        <v>1</v>
      </c>
      <c r="I199" s="204"/>
      <c r="J199" s="205">
        <f>ROUND(I199*H199,0)</f>
        <v>0</v>
      </c>
      <c r="K199" s="201" t="s">
        <v>20</v>
      </c>
      <c r="L199" s="42"/>
      <c r="M199" s="206" t="s">
        <v>20</v>
      </c>
      <c r="N199" s="207" t="s">
        <v>43</v>
      </c>
      <c r="O199" s="78"/>
      <c r="P199" s="208">
        <f>O199*H199</f>
        <v>0</v>
      </c>
      <c r="Q199" s="208">
        <v>0</v>
      </c>
      <c r="R199" s="208">
        <f>Q199*H199</f>
        <v>0</v>
      </c>
      <c r="S199" s="208">
        <v>0</v>
      </c>
      <c r="T199" s="209">
        <f>S199*H199</f>
        <v>0</v>
      </c>
      <c r="AR199" s="16" t="s">
        <v>202</v>
      </c>
      <c r="AT199" s="16" t="s">
        <v>126</v>
      </c>
      <c r="AU199" s="16" t="s">
        <v>81</v>
      </c>
      <c r="AY199" s="16" t="s">
        <v>123</v>
      </c>
      <c r="BE199" s="210">
        <f>IF(N199="základní",J199,0)</f>
        <v>0</v>
      </c>
      <c r="BF199" s="210">
        <f>IF(N199="snížená",J199,0)</f>
        <v>0</v>
      </c>
      <c r="BG199" s="210">
        <f>IF(N199="zákl. přenesená",J199,0)</f>
        <v>0</v>
      </c>
      <c r="BH199" s="210">
        <f>IF(N199="sníž. přenesená",J199,0)</f>
        <v>0</v>
      </c>
      <c r="BI199" s="210">
        <f>IF(N199="nulová",J199,0)</f>
        <v>0</v>
      </c>
      <c r="BJ199" s="16" t="s">
        <v>8</v>
      </c>
      <c r="BK199" s="210">
        <f>ROUND(I199*H199,0)</f>
        <v>0</v>
      </c>
      <c r="BL199" s="16" t="s">
        <v>202</v>
      </c>
      <c r="BM199" s="16" t="s">
        <v>457</v>
      </c>
    </row>
    <row r="200" spans="2:65" s="1" customFormat="1" ht="16.5" customHeight="1">
      <c r="B200" s="37"/>
      <c r="C200" s="199" t="s">
        <v>458</v>
      </c>
      <c r="D200" s="199" t="s">
        <v>126</v>
      </c>
      <c r="E200" s="200" t="s">
        <v>459</v>
      </c>
      <c r="F200" s="201" t="s">
        <v>460</v>
      </c>
      <c r="G200" s="202" t="s">
        <v>272</v>
      </c>
      <c r="H200" s="203">
        <v>2</v>
      </c>
      <c r="I200" s="204"/>
      <c r="J200" s="205">
        <f>ROUND(I200*H200,0)</f>
        <v>0</v>
      </c>
      <c r="K200" s="201" t="s">
        <v>20</v>
      </c>
      <c r="L200" s="42"/>
      <c r="M200" s="206" t="s">
        <v>20</v>
      </c>
      <c r="N200" s="207" t="s">
        <v>43</v>
      </c>
      <c r="O200" s="78"/>
      <c r="P200" s="208">
        <f>O200*H200</f>
        <v>0</v>
      </c>
      <c r="Q200" s="208">
        <v>0</v>
      </c>
      <c r="R200" s="208">
        <f>Q200*H200</f>
        <v>0</v>
      </c>
      <c r="S200" s="208">
        <v>0</v>
      </c>
      <c r="T200" s="209">
        <f>S200*H200</f>
        <v>0</v>
      </c>
      <c r="AR200" s="16" t="s">
        <v>202</v>
      </c>
      <c r="AT200" s="16" t="s">
        <v>126</v>
      </c>
      <c r="AU200" s="16" t="s">
        <v>81</v>
      </c>
      <c r="AY200" s="16" t="s">
        <v>123</v>
      </c>
      <c r="BE200" s="210">
        <f>IF(N200="základní",J200,0)</f>
        <v>0</v>
      </c>
      <c r="BF200" s="210">
        <f>IF(N200="snížená",J200,0)</f>
        <v>0</v>
      </c>
      <c r="BG200" s="210">
        <f>IF(N200="zákl. přenesená",J200,0)</f>
        <v>0</v>
      </c>
      <c r="BH200" s="210">
        <f>IF(N200="sníž. přenesená",J200,0)</f>
        <v>0</v>
      </c>
      <c r="BI200" s="210">
        <f>IF(N200="nulová",J200,0)</f>
        <v>0</v>
      </c>
      <c r="BJ200" s="16" t="s">
        <v>8</v>
      </c>
      <c r="BK200" s="210">
        <f>ROUND(I200*H200,0)</f>
        <v>0</v>
      </c>
      <c r="BL200" s="16" t="s">
        <v>202</v>
      </c>
      <c r="BM200" s="16" t="s">
        <v>461</v>
      </c>
    </row>
    <row r="201" spans="2:65" s="1" customFormat="1" ht="16.5" customHeight="1">
      <c r="B201" s="37"/>
      <c r="C201" s="199" t="s">
        <v>462</v>
      </c>
      <c r="D201" s="199" t="s">
        <v>126</v>
      </c>
      <c r="E201" s="200" t="s">
        <v>463</v>
      </c>
      <c r="F201" s="201" t="s">
        <v>464</v>
      </c>
      <c r="G201" s="202" t="s">
        <v>272</v>
      </c>
      <c r="H201" s="203">
        <v>7</v>
      </c>
      <c r="I201" s="204"/>
      <c r="J201" s="205">
        <f>ROUND(I201*H201,0)</f>
        <v>0</v>
      </c>
      <c r="K201" s="201" t="s">
        <v>20</v>
      </c>
      <c r="L201" s="42"/>
      <c r="M201" s="206" t="s">
        <v>20</v>
      </c>
      <c r="N201" s="207" t="s">
        <v>43</v>
      </c>
      <c r="O201" s="78"/>
      <c r="P201" s="208">
        <f>O201*H201</f>
        <v>0</v>
      </c>
      <c r="Q201" s="208">
        <v>0</v>
      </c>
      <c r="R201" s="208">
        <f>Q201*H201</f>
        <v>0</v>
      </c>
      <c r="S201" s="208">
        <v>0</v>
      </c>
      <c r="T201" s="209">
        <f>S201*H201</f>
        <v>0</v>
      </c>
      <c r="AR201" s="16" t="s">
        <v>202</v>
      </c>
      <c r="AT201" s="16" t="s">
        <v>126</v>
      </c>
      <c r="AU201" s="16" t="s">
        <v>81</v>
      </c>
      <c r="AY201" s="16" t="s">
        <v>123</v>
      </c>
      <c r="BE201" s="210">
        <f>IF(N201="základní",J201,0)</f>
        <v>0</v>
      </c>
      <c r="BF201" s="210">
        <f>IF(N201="snížená",J201,0)</f>
        <v>0</v>
      </c>
      <c r="BG201" s="210">
        <f>IF(N201="zákl. přenesená",J201,0)</f>
        <v>0</v>
      </c>
      <c r="BH201" s="210">
        <f>IF(N201="sníž. přenesená",J201,0)</f>
        <v>0</v>
      </c>
      <c r="BI201" s="210">
        <f>IF(N201="nulová",J201,0)</f>
        <v>0</v>
      </c>
      <c r="BJ201" s="16" t="s">
        <v>8</v>
      </c>
      <c r="BK201" s="210">
        <f>ROUND(I201*H201,0)</f>
        <v>0</v>
      </c>
      <c r="BL201" s="16" t="s">
        <v>202</v>
      </c>
      <c r="BM201" s="16" t="s">
        <v>465</v>
      </c>
    </row>
    <row r="202" spans="2:65" s="1" customFormat="1" ht="16.5" customHeight="1">
      <c r="B202" s="37"/>
      <c r="C202" s="199" t="s">
        <v>466</v>
      </c>
      <c r="D202" s="199" t="s">
        <v>126</v>
      </c>
      <c r="E202" s="200" t="s">
        <v>467</v>
      </c>
      <c r="F202" s="201" t="s">
        <v>468</v>
      </c>
      <c r="G202" s="202" t="s">
        <v>272</v>
      </c>
      <c r="H202" s="203">
        <v>14</v>
      </c>
      <c r="I202" s="204"/>
      <c r="J202" s="205">
        <f>ROUND(I202*H202,0)</f>
        <v>0</v>
      </c>
      <c r="K202" s="201" t="s">
        <v>20</v>
      </c>
      <c r="L202" s="42"/>
      <c r="M202" s="206" t="s">
        <v>20</v>
      </c>
      <c r="N202" s="207" t="s">
        <v>43</v>
      </c>
      <c r="O202" s="78"/>
      <c r="P202" s="208">
        <f>O202*H202</f>
        <v>0</v>
      </c>
      <c r="Q202" s="208">
        <v>0</v>
      </c>
      <c r="R202" s="208">
        <f>Q202*H202</f>
        <v>0</v>
      </c>
      <c r="S202" s="208">
        <v>0</v>
      </c>
      <c r="T202" s="209">
        <f>S202*H202</f>
        <v>0</v>
      </c>
      <c r="AR202" s="16" t="s">
        <v>202</v>
      </c>
      <c r="AT202" s="16" t="s">
        <v>126</v>
      </c>
      <c r="AU202" s="16" t="s">
        <v>81</v>
      </c>
      <c r="AY202" s="16" t="s">
        <v>123</v>
      </c>
      <c r="BE202" s="210">
        <f>IF(N202="základní",J202,0)</f>
        <v>0</v>
      </c>
      <c r="BF202" s="210">
        <f>IF(N202="snížená",J202,0)</f>
        <v>0</v>
      </c>
      <c r="BG202" s="210">
        <f>IF(N202="zákl. přenesená",J202,0)</f>
        <v>0</v>
      </c>
      <c r="BH202" s="210">
        <f>IF(N202="sníž. přenesená",J202,0)</f>
        <v>0</v>
      </c>
      <c r="BI202" s="210">
        <f>IF(N202="nulová",J202,0)</f>
        <v>0</v>
      </c>
      <c r="BJ202" s="16" t="s">
        <v>8</v>
      </c>
      <c r="BK202" s="210">
        <f>ROUND(I202*H202,0)</f>
        <v>0</v>
      </c>
      <c r="BL202" s="16" t="s">
        <v>202</v>
      </c>
      <c r="BM202" s="16" t="s">
        <v>469</v>
      </c>
    </row>
    <row r="203" spans="2:65" s="1" customFormat="1" ht="16.5" customHeight="1">
      <c r="B203" s="37"/>
      <c r="C203" s="199" t="s">
        <v>470</v>
      </c>
      <c r="D203" s="199" t="s">
        <v>126</v>
      </c>
      <c r="E203" s="200" t="s">
        <v>471</v>
      </c>
      <c r="F203" s="201" t="s">
        <v>472</v>
      </c>
      <c r="G203" s="202" t="s">
        <v>272</v>
      </c>
      <c r="H203" s="203">
        <v>7</v>
      </c>
      <c r="I203" s="204"/>
      <c r="J203" s="205">
        <f>ROUND(I203*H203,0)</f>
        <v>0</v>
      </c>
      <c r="K203" s="201" t="s">
        <v>20</v>
      </c>
      <c r="L203" s="42"/>
      <c r="M203" s="206" t="s">
        <v>20</v>
      </c>
      <c r="N203" s="207" t="s">
        <v>43</v>
      </c>
      <c r="O203" s="78"/>
      <c r="P203" s="208">
        <f>O203*H203</f>
        <v>0</v>
      </c>
      <c r="Q203" s="208">
        <v>0</v>
      </c>
      <c r="R203" s="208">
        <f>Q203*H203</f>
        <v>0</v>
      </c>
      <c r="S203" s="208">
        <v>0</v>
      </c>
      <c r="T203" s="209">
        <f>S203*H203</f>
        <v>0</v>
      </c>
      <c r="AR203" s="16" t="s">
        <v>202</v>
      </c>
      <c r="AT203" s="16" t="s">
        <v>126</v>
      </c>
      <c r="AU203" s="16" t="s">
        <v>81</v>
      </c>
      <c r="AY203" s="16" t="s">
        <v>123</v>
      </c>
      <c r="BE203" s="210">
        <f>IF(N203="základní",J203,0)</f>
        <v>0</v>
      </c>
      <c r="BF203" s="210">
        <f>IF(N203="snížená",J203,0)</f>
        <v>0</v>
      </c>
      <c r="BG203" s="210">
        <f>IF(N203="zákl. přenesená",J203,0)</f>
        <v>0</v>
      </c>
      <c r="BH203" s="210">
        <f>IF(N203="sníž. přenesená",J203,0)</f>
        <v>0</v>
      </c>
      <c r="BI203" s="210">
        <f>IF(N203="nulová",J203,0)</f>
        <v>0</v>
      </c>
      <c r="BJ203" s="16" t="s">
        <v>8</v>
      </c>
      <c r="BK203" s="210">
        <f>ROUND(I203*H203,0)</f>
        <v>0</v>
      </c>
      <c r="BL203" s="16" t="s">
        <v>202</v>
      </c>
      <c r="BM203" s="16" t="s">
        <v>473</v>
      </c>
    </row>
    <row r="204" spans="2:65" s="1" customFormat="1" ht="16.5" customHeight="1">
      <c r="B204" s="37"/>
      <c r="C204" s="199" t="s">
        <v>474</v>
      </c>
      <c r="D204" s="199" t="s">
        <v>126</v>
      </c>
      <c r="E204" s="200" t="s">
        <v>475</v>
      </c>
      <c r="F204" s="201" t="s">
        <v>476</v>
      </c>
      <c r="G204" s="202" t="s">
        <v>398</v>
      </c>
      <c r="H204" s="203">
        <v>1</v>
      </c>
      <c r="I204" s="204"/>
      <c r="J204" s="205">
        <f>ROUND(I204*H204,0)</f>
        <v>0</v>
      </c>
      <c r="K204" s="201" t="s">
        <v>20</v>
      </c>
      <c r="L204" s="42"/>
      <c r="M204" s="206" t="s">
        <v>20</v>
      </c>
      <c r="N204" s="207" t="s">
        <v>43</v>
      </c>
      <c r="O204" s="78"/>
      <c r="P204" s="208">
        <f>O204*H204</f>
        <v>0</v>
      </c>
      <c r="Q204" s="208">
        <v>0</v>
      </c>
      <c r="R204" s="208">
        <f>Q204*H204</f>
        <v>0</v>
      </c>
      <c r="S204" s="208">
        <v>0</v>
      </c>
      <c r="T204" s="209">
        <f>S204*H204</f>
        <v>0</v>
      </c>
      <c r="AR204" s="16" t="s">
        <v>202</v>
      </c>
      <c r="AT204" s="16" t="s">
        <v>126</v>
      </c>
      <c r="AU204" s="16" t="s">
        <v>81</v>
      </c>
      <c r="AY204" s="16" t="s">
        <v>123</v>
      </c>
      <c r="BE204" s="210">
        <f>IF(N204="základní",J204,0)</f>
        <v>0</v>
      </c>
      <c r="BF204" s="210">
        <f>IF(N204="snížená",J204,0)</f>
        <v>0</v>
      </c>
      <c r="BG204" s="210">
        <f>IF(N204="zákl. přenesená",J204,0)</f>
        <v>0</v>
      </c>
      <c r="BH204" s="210">
        <f>IF(N204="sníž. přenesená",J204,0)</f>
        <v>0</v>
      </c>
      <c r="BI204" s="210">
        <f>IF(N204="nulová",J204,0)</f>
        <v>0</v>
      </c>
      <c r="BJ204" s="16" t="s">
        <v>8</v>
      </c>
      <c r="BK204" s="210">
        <f>ROUND(I204*H204,0)</f>
        <v>0</v>
      </c>
      <c r="BL204" s="16" t="s">
        <v>202</v>
      </c>
      <c r="BM204" s="16" t="s">
        <v>477</v>
      </c>
    </row>
    <row r="205" spans="2:65" s="1" customFormat="1" ht="16.5" customHeight="1">
      <c r="B205" s="37"/>
      <c r="C205" s="199" t="s">
        <v>478</v>
      </c>
      <c r="D205" s="199" t="s">
        <v>126</v>
      </c>
      <c r="E205" s="200" t="s">
        <v>479</v>
      </c>
      <c r="F205" s="201" t="s">
        <v>480</v>
      </c>
      <c r="G205" s="202" t="s">
        <v>398</v>
      </c>
      <c r="H205" s="203">
        <v>1</v>
      </c>
      <c r="I205" s="204"/>
      <c r="J205" s="205">
        <f>ROUND(I205*H205,0)</f>
        <v>0</v>
      </c>
      <c r="K205" s="201" t="s">
        <v>20</v>
      </c>
      <c r="L205" s="42"/>
      <c r="M205" s="206" t="s">
        <v>20</v>
      </c>
      <c r="N205" s="207" t="s">
        <v>43</v>
      </c>
      <c r="O205" s="78"/>
      <c r="P205" s="208">
        <f>O205*H205</f>
        <v>0</v>
      </c>
      <c r="Q205" s="208">
        <v>0</v>
      </c>
      <c r="R205" s="208">
        <f>Q205*H205</f>
        <v>0</v>
      </c>
      <c r="S205" s="208">
        <v>0</v>
      </c>
      <c r="T205" s="209">
        <f>S205*H205</f>
        <v>0</v>
      </c>
      <c r="AR205" s="16" t="s">
        <v>202</v>
      </c>
      <c r="AT205" s="16" t="s">
        <v>126</v>
      </c>
      <c r="AU205" s="16" t="s">
        <v>81</v>
      </c>
      <c r="AY205" s="16" t="s">
        <v>123</v>
      </c>
      <c r="BE205" s="210">
        <f>IF(N205="základní",J205,0)</f>
        <v>0</v>
      </c>
      <c r="BF205" s="210">
        <f>IF(N205="snížená",J205,0)</f>
        <v>0</v>
      </c>
      <c r="BG205" s="210">
        <f>IF(N205="zákl. přenesená",J205,0)</f>
        <v>0</v>
      </c>
      <c r="BH205" s="210">
        <f>IF(N205="sníž. přenesená",J205,0)</f>
        <v>0</v>
      </c>
      <c r="BI205" s="210">
        <f>IF(N205="nulová",J205,0)</f>
        <v>0</v>
      </c>
      <c r="BJ205" s="16" t="s">
        <v>8</v>
      </c>
      <c r="BK205" s="210">
        <f>ROUND(I205*H205,0)</f>
        <v>0</v>
      </c>
      <c r="BL205" s="16" t="s">
        <v>202</v>
      </c>
      <c r="BM205" s="16" t="s">
        <v>481</v>
      </c>
    </row>
    <row r="206" spans="2:65" s="1" customFormat="1" ht="16.5" customHeight="1">
      <c r="B206" s="37"/>
      <c r="C206" s="199" t="s">
        <v>482</v>
      </c>
      <c r="D206" s="199" t="s">
        <v>126</v>
      </c>
      <c r="E206" s="200" t="s">
        <v>483</v>
      </c>
      <c r="F206" s="201" t="s">
        <v>484</v>
      </c>
      <c r="G206" s="202" t="s">
        <v>398</v>
      </c>
      <c r="H206" s="203">
        <v>1</v>
      </c>
      <c r="I206" s="204"/>
      <c r="J206" s="205">
        <f>ROUND(I206*H206,0)</f>
        <v>0</v>
      </c>
      <c r="K206" s="201" t="s">
        <v>20</v>
      </c>
      <c r="L206" s="42"/>
      <c r="M206" s="206" t="s">
        <v>20</v>
      </c>
      <c r="N206" s="207" t="s">
        <v>43</v>
      </c>
      <c r="O206" s="78"/>
      <c r="P206" s="208">
        <f>O206*H206</f>
        <v>0</v>
      </c>
      <c r="Q206" s="208">
        <v>0</v>
      </c>
      <c r="R206" s="208">
        <f>Q206*H206</f>
        <v>0</v>
      </c>
      <c r="S206" s="208">
        <v>0</v>
      </c>
      <c r="T206" s="209">
        <f>S206*H206</f>
        <v>0</v>
      </c>
      <c r="AR206" s="16" t="s">
        <v>202</v>
      </c>
      <c r="AT206" s="16" t="s">
        <v>126</v>
      </c>
      <c r="AU206" s="16" t="s">
        <v>81</v>
      </c>
      <c r="AY206" s="16" t="s">
        <v>123</v>
      </c>
      <c r="BE206" s="210">
        <f>IF(N206="základní",J206,0)</f>
        <v>0</v>
      </c>
      <c r="BF206" s="210">
        <f>IF(N206="snížená",J206,0)</f>
        <v>0</v>
      </c>
      <c r="BG206" s="210">
        <f>IF(N206="zákl. přenesená",J206,0)</f>
        <v>0</v>
      </c>
      <c r="BH206" s="210">
        <f>IF(N206="sníž. přenesená",J206,0)</f>
        <v>0</v>
      </c>
      <c r="BI206" s="210">
        <f>IF(N206="nulová",J206,0)</f>
        <v>0</v>
      </c>
      <c r="BJ206" s="16" t="s">
        <v>8</v>
      </c>
      <c r="BK206" s="210">
        <f>ROUND(I206*H206,0)</f>
        <v>0</v>
      </c>
      <c r="BL206" s="16" t="s">
        <v>202</v>
      </c>
      <c r="BM206" s="16" t="s">
        <v>485</v>
      </c>
    </row>
    <row r="207" spans="2:65" s="1" customFormat="1" ht="16.5" customHeight="1">
      <c r="B207" s="37"/>
      <c r="C207" s="199" t="s">
        <v>486</v>
      </c>
      <c r="D207" s="199" t="s">
        <v>126</v>
      </c>
      <c r="E207" s="200" t="s">
        <v>487</v>
      </c>
      <c r="F207" s="201" t="s">
        <v>488</v>
      </c>
      <c r="G207" s="202" t="s">
        <v>398</v>
      </c>
      <c r="H207" s="203">
        <v>1</v>
      </c>
      <c r="I207" s="204"/>
      <c r="J207" s="205">
        <f>ROUND(I207*H207,0)</f>
        <v>0</v>
      </c>
      <c r="K207" s="201" t="s">
        <v>20</v>
      </c>
      <c r="L207" s="42"/>
      <c r="M207" s="206" t="s">
        <v>20</v>
      </c>
      <c r="N207" s="207" t="s">
        <v>43</v>
      </c>
      <c r="O207" s="78"/>
      <c r="P207" s="208">
        <f>O207*H207</f>
        <v>0</v>
      </c>
      <c r="Q207" s="208">
        <v>0</v>
      </c>
      <c r="R207" s="208">
        <f>Q207*H207</f>
        <v>0</v>
      </c>
      <c r="S207" s="208">
        <v>0</v>
      </c>
      <c r="T207" s="209">
        <f>S207*H207</f>
        <v>0</v>
      </c>
      <c r="AR207" s="16" t="s">
        <v>202</v>
      </c>
      <c r="AT207" s="16" t="s">
        <v>126</v>
      </c>
      <c r="AU207" s="16" t="s">
        <v>81</v>
      </c>
      <c r="AY207" s="16" t="s">
        <v>123</v>
      </c>
      <c r="BE207" s="210">
        <f>IF(N207="základní",J207,0)</f>
        <v>0</v>
      </c>
      <c r="BF207" s="210">
        <f>IF(N207="snížená",J207,0)</f>
        <v>0</v>
      </c>
      <c r="BG207" s="210">
        <f>IF(N207="zákl. přenesená",J207,0)</f>
        <v>0</v>
      </c>
      <c r="BH207" s="210">
        <f>IF(N207="sníž. přenesená",J207,0)</f>
        <v>0</v>
      </c>
      <c r="BI207" s="210">
        <f>IF(N207="nulová",J207,0)</f>
        <v>0</v>
      </c>
      <c r="BJ207" s="16" t="s">
        <v>8</v>
      </c>
      <c r="BK207" s="210">
        <f>ROUND(I207*H207,0)</f>
        <v>0</v>
      </c>
      <c r="BL207" s="16" t="s">
        <v>202</v>
      </c>
      <c r="BM207" s="16" t="s">
        <v>489</v>
      </c>
    </row>
    <row r="208" spans="2:65" s="1" customFormat="1" ht="16.5" customHeight="1">
      <c r="B208" s="37"/>
      <c r="C208" s="199" t="s">
        <v>490</v>
      </c>
      <c r="D208" s="199" t="s">
        <v>126</v>
      </c>
      <c r="E208" s="200" t="s">
        <v>491</v>
      </c>
      <c r="F208" s="201" t="s">
        <v>492</v>
      </c>
      <c r="G208" s="202" t="s">
        <v>398</v>
      </c>
      <c r="H208" s="203">
        <v>1</v>
      </c>
      <c r="I208" s="204"/>
      <c r="J208" s="205">
        <f>ROUND(I208*H208,0)</f>
        <v>0</v>
      </c>
      <c r="K208" s="201" t="s">
        <v>20</v>
      </c>
      <c r="L208" s="42"/>
      <c r="M208" s="206" t="s">
        <v>20</v>
      </c>
      <c r="N208" s="207" t="s">
        <v>43</v>
      </c>
      <c r="O208" s="78"/>
      <c r="P208" s="208">
        <f>O208*H208</f>
        <v>0</v>
      </c>
      <c r="Q208" s="208">
        <v>0</v>
      </c>
      <c r="R208" s="208">
        <f>Q208*H208</f>
        <v>0</v>
      </c>
      <c r="S208" s="208">
        <v>0</v>
      </c>
      <c r="T208" s="209">
        <f>S208*H208</f>
        <v>0</v>
      </c>
      <c r="AR208" s="16" t="s">
        <v>202</v>
      </c>
      <c r="AT208" s="16" t="s">
        <v>126</v>
      </c>
      <c r="AU208" s="16" t="s">
        <v>81</v>
      </c>
      <c r="AY208" s="16" t="s">
        <v>123</v>
      </c>
      <c r="BE208" s="210">
        <f>IF(N208="základní",J208,0)</f>
        <v>0</v>
      </c>
      <c r="BF208" s="210">
        <f>IF(N208="snížená",J208,0)</f>
        <v>0</v>
      </c>
      <c r="BG208" s="210">
        <f>IF(N208="zákl. přenesená",J208,0)</f>
        <v>0</v>
      </c>
      <c r="BH208" s="210">
        <f>IF(N208="sníž. přenesená",J208,0)</f>
        <v>0</v>
      </c>
      <c r="BI208" s="210">
        <f>IF(N208="nulová",J208,0)</f>
        <v>0</v>
      </c>
      <c r="BJ208" s="16" t="s">
        <v>8</v>
      </c>
      <c r="BK208" s="210">
        <f>ROUND(I208*H208,0)</f>
        <v>0</v>
      </c>
      <c r="BL208" s="16" t="s">
        <v>202</v>
      </c>
      <c r="BM208" s="16" t="s">
        <v>493</v>
      </c>
    </row>
    <row r="209" spans="2:65" s="1" customFormat="1" ht="16.5" customHeight="1">
      <c r="B209" s="37"/>
      <c r="C209" s="199" t="s">
        <v>494</v>
      </c>
      <c r="D209" s="199" t="s">
        <v>126</v>
      </c>
      <c r="E209" s="200" t="s">
        <v>495</v>
      </c>
      <c r="F209" s="201" t="s">
        <v>496</v>
      </c>
      <c r="G209" s="202" t="s">
        <v>398</v>
      </c>
      <c r="H209" s="203">
        <v>1</v>
      </c>
      <c r="I209" s="204"/>
      <c r="J209" s="205">
        <f>ROUND(I209*H209,0)</f>
        <v>0</v>
      </c>
      <c r="K209" s="201" t="s">
        <v>20</v>
      </c>
      <c r="L209" s="42"/>
      <c r="M209" s="206" t="s">
        <v>20</v>
      </c>
      <c r="N209" s="207" t="s">
        <v>43</v>
      </c>
      <c r="O209" s="78"/>
      <c r="P209" s="208">
        <f>O209*H209</f>
        <v>0</v>
      </c>
      <c r="Q209" s="208">
        <v>0</v>
      </c>
      <c r="R209" s="208">
        <f>Q209*H209</f>
        <v>0</v>
      </c>
      <c r="S209" s="208">
        <v>0</v>
      </c>
      <c r="T209" s="209">
        <f>S209*H209</f>
        <v>0</v>
      </c>
      <c r="AR209" s="16" t="s">
        <v>202</v>
      </c>
      <c r="AT209" s="16" t="s">
        <v>126</v>
      </c>
      <c r="AU209" s="16" t="s">
        <v>81</v>
      </c>
      <c r="AY209" s="16" t="s">
        <v>123</v>
      </c>
      <c r="BE209" s="210">
        <f>IF(N209="základní",J209,0)</f>
        <v>0</v>
      </c>
      <c r="BF209" s="210">
        <f>IF(N209="snížená",J209,0)</f>
        <v>0</v>
      </c>
      <c r="BG209" s="210">
        <f>IF(N209="zákl. přenesená",J209,0)</f>
        <v>0</v>
      </c>
      <c r="BH209" s="210">
        <f>IF(N209="sníž. přenesená",J209,0)</f>
        <v>0</v>
      </c>
      <c r="BI209" s="210">
        <f>IF(N209="nulová",J209,0)</f>
        <v>0</v>
      </c>
      <c r="BJ209" s="16" t="s">
        <v>8</v>
      </c>
      <c r="BK209" s="210">
        <f>ROUND(I209*H209,0)</f>
        <v>0</v>
      </c>
      <c r="BL209" s="16" t="s">
        <v>202</v>
      </c>
      <c r="BM209" s="16" t="s">
        <v>497</v>
      </c>
    </row>
    <row r="210" spans="2:65" s="1" customFormat="1" ht="16.5" customHeight="1">
      <c r="B210" s="37"/>
      <c r="C210" s="199" t="s">
        <v>498</v>
      </c>
      <c r="D210" s="199" t="s">
        <v>126</v>
      </c>
      <c r="E210" s="200" t="s">
        <v>499</v>
      </c>
      <c r="F210" s="201" t="s">
        <v>500</v>
      </c>
      <c r="G210" s="202" t="s">
        <v>398</v>
      </c>
      <c r="H210" s="203">
        <v>1</v>
      </c>
      <c r="I210" s="204"/>
      <c r="J210" s="205">
        <f>ROUND(I210*H210,0)</f>
        <v>0</v>
      </c>
      <c r="K210" s="201" t="s">
        <v>20</v>
      </c>
      <c r="L210" s="42"/>
      <c r="M210" s="206" t="s">
        <v>20</v>
      </c>
      <c r="N210" s="207" t="s">
        <v>43</v>
      </c>
      <c r="O210" s="78"/>
      <c r="P210" s="208">
        <f>O210*H210</f>
        <v>0</v>
      </c>
      <c r="Q210" s="208">
        <v>0</v>
      </c>
      <c r="R210" s="208">
        <f>Q210*H210</f>
        <v>0</v>
      </c>
      <c r="S210" s="208">
        <v>0</v>
      </c>
      <c r="T210" s="209">
        <f>S210*H210</f>
        <v>0</v>
      </c>
      <c r="AR210" s="16" t="s">
        <v>202</v>
      </c>
      <c r="AT210" s="16" t="s">
        <v>126</v>
      </c>
      <c r="AU210" s="16" t="s">
        <v>81</v>
      </c>
      <c r="AY210" s="16" t="s">
        <v>123</v>
      </c>
      <c r="BE210" s="210">
        <f>IF(N210="základní",J210,0)</f>
        <v>0</v>
      </c>
      <c r="BF210" s="210">
        <f>IF(N210="snížená",J210,0)</f>
        <v>0</v>
      </c>
      <c r="BG210" s="210">
        <f>IF(N210="zákl. přenesená",J210,0)</f>
        <v>0</v>
      </c>
      <c r="BH210" s="210">
        <f>IF(N210="sníž. přenesená",J210,0)</f>
        <v>0</v>
      </c>
      <c r="BI210" s="210">
        <f>IF(N210="nulová",J210,0)</f>
        <v>0</v>
      </c>
      <c r="BJ210" s="16" t="s">
        <v>8</v>
      </c>
      <c r="BK210" s="210">
        <f>ROUND(I210*H210,0)</f>
        <v>0</v>
      </c>
      <c r="BL210" s="16" t="s">
        <v>202</v>
      </c>
      <c r="BM210" s="16" t="s">
        <v>501</v>
      </c>
    </row>
    <row r="211" spans="2:65" s="1" customFormat="1" ht="16.5" customHeight="1">
      <c r="B211" s="37"/>
      <c r="C211" s="199" t="s">
        <v>502</v>
      </c>
      <c r="D211" s="199" t="s">
        <v>126</v>
      </c>
      <c r="E211" s="200" t="s">
        <v>503</v>
      </c>
      <c r="F211" s="201" t="s">
        <v>504</v>
      </c>
      <c r="G211" s="202" t="s">
        <v>398</v>
      </c>
      <c r="H211" s="203">
        <v>1</v>
      </c>
      <c r="I211" s="204"/>
      <c r="J211" s="205">
        <f>ROUND(I211*H211,0)</f>
        <v>0</v>
      </c>
      <c r="K211" s="201" t="s">
        <v>20</v>
      </c>
      <c r="L211" s="42"/>
      <c r="M211" s="206" t="s">
        <v>20</v>
      </c>
      <c r="N211" s="207" t="s">
        <v>43</v>
      </c>
      <c r="O211" s="78"/>
      <c r="P211" s="208">
        <f>O211*H211</f>
        <v>0</v>
      </c>
      <c r="Q211" s="208">
        <v>0</v>
      </c>
      <c r="R211" s="208">
        <f>Q211*H211</f>
        <v>0</v>
      </c>
      <c r="S211" s="208">
        <v>0</v>
      </c>
      <c r="T211" s="209">
        <f>S211*H211</f>
        <v>0</v>
      </c>
      <c r="AR211" s="16" t="s">
        <v>202</v>
      </c>
      <c r="AT211" s="16" t="s">
        <v>126</v>
      </c>
      <c r="AU211" s="16" t="s">
        <v>81</v>
      </c>
      <c r="AY211" s="16" t="s">
        <v>123</v>
      </c>
      <c r="BE211" s="210">
        <f>IF(N211="základní",J211,0)</f>
        <v>0</v>
      </c>
      <c r="BF211" s="210">
        <f>IF(N211="snížená",J211,0)</f>
        <v>0</v>
      </c>
      <c r="BG211" s="210">
        <f>IF(N211="zákl. přenesená",J211,0)</f>
        <v>0</v>
      </c>
      <c r="BH211" s="210">
        <f>IF(N211="sníž. přenesená",J211,0)</f>
        <v>0</v>
      </c>
      <c r="BI211" s="210">
        <f>IF(N211="nulová",J211,0)</f>
        <v>0</v>
      </c>
      <c r="BJ211" s="16" t="s">
        <v>8</v>
      </c>
      <c r="BK211" s="210">
        <f>ROUND(I211*H211,0)</f>
        <v>0</v>
      </c>
      <c r="BL211" s="16" t="s">
        <v>202</v>
      </c>
      <c r="BM211" s="16" t="s">
        <v>505</v>
      </c>
    </row>
    <row r="212" spans="2:65" s="1" customFormat="1" ht="22.5" customHeight="1">
      <c r="B212" s="37"/>
      <c r="C212" s="199" t="s">
        <v>506</v>
      </c>
      <c r="D212" s="199" t="s">
        <v>126</v>
      </c>
      <c r="E212" s="200" t="s">
        <v>507</v>
      </c>
      <c r="F212" s="201" t="s">
        <v>508</v>
      </c>
      <c r="G212" s="202" t="s">
        <v>227</v>
      </c>
      <c r="H212" s="203">
        <v>0.5</v>
      </c>
      <c r="I212" s="204"/>
      <c r="J212" s="205">
        <f>ROUND(I212*H212,0)</f>
        <v>0</v>
      </c>
      <c r="K212" s="201" t="s">
        <v>130</v>
      </c>
      <c r="L212" s="42"/>
      <c r="M212" s="206" t="s">
        <v>20</v>
      </c>
      <c r="N212" s="207" t="s">
        <v>43</v>
      </c>
      <c r="O212" s="78"/>
      <c r="P212" s="208">
        <f>O212*H212</f>
        <v>0</v>
      </c>
      <c r="Q212" s="208">
        <v>0</v>
      </c>
      <c r="R212" s="208">
        <f>Q212*H212</f>
        <v>0</v>
      </c>
      <c r="S212" s="208">
        <v>0</v>
      </c>
      <c r="T212" s="209">
        <f>S212*H212</f>
        <v>0</v>
      </c>
      <c r="AR212" s="16" t="s">
        <v>202</v>
      </c>
      <c r="AT212" s="16" t="s">
        <v>126</v>
      </c>
      <c r="AU212" s="16" t="s">
        <v>81</v>
      </c>
      <c r="AY212" s="16" t="s">
        <v>123</v>
      </c>
      <c r="BE212" s="210">
        <f>IF(N212="základní",J212,0)</f>
        <v>0</v>
      </c>
      <c r="BF212" s="210">
        <f>IF(N212="snížená",J212,0)</f>
        <v>0</v>
      </c>
      <c r="BG212" s="210">
        <f>IF(N212="zákl. přenesená",J212,0)</f>
        <v>0</v>
      </c>
      <c r="BH212" s="210">
        <f>IF(N212="sníž. přenesená",J212,0)</f>
        <v>0</v>
      </c>
      <c r="BI212" s="210">
        <f>IF(N212="nulová",J212,0)</f>
        <v>0</v>
      </c>
      <c r="BJ212" s="16" t="s">
        <v>8</v>
      </c>
      <c r="BK212" s="210">
        <f>ROUND(I212*H212,0)</f>
        <v>0</v>
      </c>
      <c r="BL212" s="16" t="s">
        <v>202</v>
      </c>
      <c r="BM212" s="16" t="s">
        <v>509</v>
      </c>
    </row>
    <row r="213" spans="2:63" s="10" customFormat="1" ht="22.8" customHeight="1">
      <c r="B213" s="183"/>
      <c r="C213" s="184"/>
      <c r="D213" s="185" t="s">
        <v>71</v>
      </c>
      <c r="E213" s="197" t="s">
        <v>510</v>
      </c>
      <c r="F213" s="197" t="s">
        <v>511</v>
      </c>
      <c r="G213" s="184"/>
      <c r="H213" s="184"/>
      <c r="I213" s="187"/>
      <c r="J213" s="198">
        <f>BK213</f>
        <v>0</v>
      </c>
      <c r="K213" s="184"/>
      <c r="L213" s="189"/>
      <c r="M213" s="190"/>
      <c r="N213" s="191"/>
      <c r="O213" s="191"/>
      <c r="P213" s="192">
        <f>SUM(P214:P219)</f>
        <v>0</v>
      </c>
      <c r="Q213" s="191"/>
      <c r="R213" s="192">
        <f>SUM(R214:R219)</f>
        <v>0.23462099999999997</v>
      </c>
      <c r="S213" s="191"/>
      <c r="T213" s="193">
        <f>SUM(T214:T219)</f>
        <v>0.07245</v>
      </c>
      <c r="AR213" s="194" t="s">
        <v>81</v>
      </c>
      <c r="AT213" s="195" t="s">
        <v>71</v>
      </c>
      <c r="AU213" s="195" t="s">
        <v>8</v>
      </c>
      <c r="AY213" s="194" t="s">
        <v>123</v>
      </c>
      <c r="BK213" s="196">
        <f>SUM(BK214:BK219)</f>
        <v>0</v>
      </c>
    </row>
    <row r="214" spans="2:65" s="1" customFormat="1" ht="16.5" customHeight="1">
      <c r="B214" s="37"/>
      <c r="C214" s="199" t="s">
        <v>512</v>
      </c>
      <c r="D214" s="199" t="s">
        <v>126</v>
      </c>
      <c r="E214" s="200" t="s">
        <v>513</v>
      </c>
      <c r="F214" s="201" t="s">
        <v>514</v>
      </c>
      <c r="G214" s="202" t="s">
        <v>129</v>
      </c>
      <c r="H214" s="203">
        <v>39.8</v>
      </c>
      <c r="I214" s="204"/>
      <c r="J214" s="205">
        <f>ROUND(I214*H214,0)</f>
        <v>0</v>
      </c>
      <c r="K214" s="201" t="s">
        <v>130</v>
      </c>
      <c r="L214" s="42"/>
      <c r="M214" s="206" t="s">
        <v>20</v>
      </c>
      <c r="N214" s="207" t="s">
        <v>43</v>
      </c>
      <c r="O214" s="78"/>
      <c r="P214" s="208">
        <f>O214*H214</f>
        <v>0</v>
      </c>
      <c r="Q214" s="208">
        <v>0.00117</v>
      </c>
      <c r="R214" s="208">
        <f>Q214*H214</f>
        <v>0.046565999999999996</v>
      </c>
      <c r="S214" s="208">
        <v>0</v>
      </c>
      <c r="T214" s="209">
        <f>S214*H214</f>
        <v>0</v>
      </c>
      <c r="AR214" s="16" t="s">
        <v>202</v>
      </c>
      <c r="AT214" s="16" t="s">
        <v>126</v>
      </c>
      <c r="AU214" s="16" t="s">
        <v>81</v>
      </c>
      <c r="AY214" s="16" t="s">
        <v>123</v>
      </c>
      <c r="BE214" s="210">
        <f>IF(N214="základní",J214,0)</f>
        <v>0</v>
      </c>
      <c r="BF214" s="210">
        <f>IF(N214="snížená",J214,0)</f>
        <v>0</v>
      </c>
      <c r="BG214" s="210">
        <f>IF(N214="zákl. přenesená",J214,0)</f>
        <v>0</v>
      </c>
      <c r="BH214" s="210">
        <f>IF(N214="sníž. přenesená",J214,0)</f>
        <v>0</v>
      </c>
      <c r="BI214" s="210">
        <f>IF(N214="nulová",J214,0)</f>
        <v>0</v>
      </c>
      <c r="BJ214" s="16" t="s">
        <v>8</v>
      </c>
      <c r="BK214" s="210">
        <f>ROUND(I214*H214,0)</f>
        <v>0</v>
      </c>
      <c r="BL214" s="16" t="s">
        <v>202</v>
      </c>
      <c r="BM214" s="16" t="s">
        <v>515</v>
      </c>
    </row>
    <row r="215" spans="2:51" s="11" customFormat="1" ht="12">
      <c r="B215" s="211"/>
      <c r="C215" s="212"/>
      <c r="D215" s="213" t="s">
        <v>133</v>
      </c>
      <c r="E215" s="214" t="s">
        <v>20</v>
      </c>
      <c r="F215" s="215" t="s">
        <v>194</v>
      </c>
      <c r="G215" s="212"/>
      <c r="H215" s="216">
        <v>39.8</v>
      </c>
      <c r="I215" s="217"/>
      <c r="J215" s="212"/>
      <c r="K215" s="212"/>
      <c r="L215" s="218"/>
      <c r="M215" s="219"/>
      <c r="N215" s="220"/>
      <c r="O215" s="220"/>
      <c r="P215" s="220"/>
      <c r="Q215" s="220"/>
      <c r="R215" s="220"/>
      <c r="S215" s="220"/>
      <c r="T215" s="221"/>
      <c r="AT215" s="222" t="s">
        <v>133</v>
      </c>
      <c r="AU215" s="222" t="s">
        <v>81</v>
      </c>
      <c r="AV215" s="11" t="s">
        <v>81</v>
      </c>
      <c r="AW215" s="11" t="s">
        <v>34</v>
      </c>
      <c r="AX215" s="11" t="s">
        <v>8</v>
      </c>
      <c r="AY215" s="222" t="s">
        <v>123</v>
      </c>
    </row>
    <row r="216" spans="2:65" s="1" customFormat="1" ht="16.5" customHeight="1">
      <c r="B216" s="37"/>
      <c r="C216" s="234" t="s">
        <v>516</v>
      </c>
      <c r="D216" s="234" t="s">
        <v>164</v>
      </c>
      <c r="E216" s="235" t="s">
        <v>517</v>
      </c>
      <c r="F216" s="236" t="s">
        <v>518</v>
      </c>
      <c r="G216" s="237" t="s">
        <v>129</v>
      </c>
      <c r="H216" s="238">
        <v>41.79</v>
      </c>
      <c r="I216" s="239"/>
      <c r="J216" s="240">
        <f>ROUND(I216*H216,0)</f>
        <v>0</v>
      </c>
      <c r="K216" s="236" t="s">
        <v>130</v>
      </c>
      <c r="L216" s="241"/>
      <c r="M216" s="242" t="s">
        <v>20</v>
      </c>
      <c r="N216" s="243" t="s">
        <v>43</v>
      </c>
      <c r="O216" s="78"/>
      <c r="P216" s="208">
        <f>O216*H216</f>
        <v>0</v>
      </c>
      <c r="Q216" s="208">
        <v>0.0045</v>
      </c>
      <c r="R216" s="208">
        <f>Q216*H216</f>
        <v>0.18805499999999997</v>
      </c>
      <c r="S216" s="208">
        <v>0</v>
      </c>
      <c r="T216" s="209">
        <f>S216*H216</f>
        <v>0</v>
      </c>
      <c r="AR216" s="16" t="s">
        <v>278</v>
      </c>
      <c r="AT216" s="16" t="s">
        <v>164</v>
      </c>
      <c r="AU216" s="16" t="s">
        <v>81</v>
      </c>
      <c r="AY216" s="16" t="s">
        <v>123</v>
      </c>
      <c r="BE216" s="210">
        <f>IF(N216="základní",J216,0)</f>
        <v>0</v>
      </c>
      <c r="BF216" s="210">
        <f>IF(N216="snížená",J216,0)</f>
        <v>0</v>
      </c>
      <c r="BG216" s="210">
        <f>IF(N216="zákl. přenesená",J216,0)</f>
        <v>0</v>
      </c>
      <c r="BH216" s="210">
        <f>IF(N216="sníž. přenesená",J216,0)</f>
        <v>0</v>
      </c>
      <c r="BI216" s="210">
        <f>IF(N216="nulová",J216,0)</f>
        <v>0</v>
      </c>
      <c r="BJ216" s="16" t="s">
        <v>8</v>
      </c>
      <c r="BK216" s="210">
        <f>ROUND(I216*H216,0)</f>
        <v>0</v>
      </c>
      <c r="BL216" s="16" t="s">
        <v>202</v>
      </c>
      <c r="BM216" s="16" t="s">
        <v>519</v>
      </c>
    </row>
    <row r="217" spans="2:51" s="11" customFormat="1" ht="12">
      <c r="B217" s="211"/>
      <c r="C217" s="212"/>
      <c r="D217" s="213" t="s">
        <v>133</v>
      </c>
      <c r="E217" s="212"/>
      <c r="F217" s="215" t="s">
        <v>520</v>
      </c>
      <c r="G217" s="212"/>
      <c r="H217" s="216">
        <v>41.79</v>
      </c>
      <c r="I217" s="217"/>
      <c r="J217" s="212"/>
      <c r="K217" s="212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133</v>
      </c>
      <c r="AU217" s="222" t="s">
        <v>81</v>
      </c>
      <c r="AV217" s="11" t="s">
        <v>81</v>
      </c>
      <c r="AW217" s="11" t="s">
        <v>4</v>
      </c>
      <c r="AX217" s="11" t="s">
        <v>8</v>
      </c>
      <c r="AY217" s="222" t="s">
        <v>123</v>
      </c>
    </row>
    <row r="218" spans="2:65" s="1" customFormat="1" ht="16.5" customHeight="1">
      <c r="B218" s="37"/>
      <c r="C218" s="199" t="s">
        <v>521</v>
      </c>
      <c r="D218" s="199" t="s">
        <v>126</v>
      </c>
      <c r="E218" s="200" t="s">
        <v>522</v>
      </c>
      <c r="F218" s="201" t="s">
        <v>523</v>
      </c>
      <c r="G218" s="202" t="s">
        <v>129</v>
      </c>
      <c r="H218" s="203">
        <v>34.5</v>
      </c>
      <c r="I218" s="204"/>
      <c r="J218" s="205">
        <f>ROUND(I218*H218,0)</f>
        <v>0</v>
      </c>
      <c r="K218" s="201" t="s">
        <v>130</v>
      </c>
      <c r="L218" s="42"/>
      <c r="M218" s="206" t="s">
        <v>20</v>
      </c>
      <c r="N218" s="207" t="s">
        <v>43</v>
      </c>
      <c r="O218" s="78"/>
      <c r="P218" s="208">
        <f>O218*H218</f>
        <v>0</v>
      </c>
      <c r="Q218" s="208">
        <v>0</v>
      </c>
      <c r="R218" s="208">
        <f>Q218*H218</f>
        <v>0</v>
      </c>
      <c r="S218" s="208">
        <v>0.0021</v>
      </c>
      <c r="T218" s="209">
        <f>S218*H218</f>
        <v>0.07245</v>
      </c>
      <c r="AR218" s="16" t="s">
        <v>202</v>
      </c>
      <c r="AT218" s="16" t="s">
        <v>126</v>
      </c>
      <c r="AU218" s="16" t="s">
        <v>81</v>
      </c>
      <c r="AY218" s="16" t="s">
        <v>123</v>
      </c>
      <c r="BE218" s="210">
        <f>IF(N218="základní",J218,0)</f>
        <v>0</v>
      </c>
      <c r="BF218" s="210">
        <f>IF(N218="snížená",J218,0)</f>
        <v>0</v>
      </c>
      <c r="BG218" s="210">
        <f>IF(N218="zákl. přenesená",J218,0)</f>
        <v>0</v>
      </c>
      <c r="BH218" s="210">
        <f>IF(N218="sníž. přenesená",J218,0)</f>
        <v>0</v>
      </c>
      <c r="BI218" s="210">
        <f>IF(N218="nulová",J218,0)</f>
        <v>0</v>
      </c>
      <c r="BJ218" s="16" t="s">
        <v>8</v>
      </c>
      <c r="BK218" s="210">
        <f>ROUND(I218*H218,0)</f>
        <v>0</v>
      </c>
      <c r="BL218" s="16" t="s">
        <v>202</v>
      </c>
      <c r="BM218" s="16" t="s">
        <v>524</v>
      </c>
    </row>
    <row r="219" spans="2:65" s="1" customFormat="1" ht="22.5" customHeight="1">
      <c r="B219" s="37"/>
      <c r="C219" s="199" t="s">
        <v>525</v>
      </c>
      <c r="D219" s="199" t="s">
        <v>126</v>
      </c>
      <c r="E219" s="200" t="s">
        <v>526</v>
      </c>
      <c r="F219" s="201" t="s">
        <v>527</v>
      </c>
      <c r="G219" s="202" t="s">
        <v>227</v>
      </c>
      <c r="H219" s="203">
        <v>0.235</v>
      </c>
      <c r="I219" s="204"/>
      <c r="J219" s="205">
        <f>ROUND(I219*H219,0)</f>
        <v>0</v>
      </c>
      <c r="K219" s="201" t="s">
        <v>130</v>
      </c>
      <c r="L219" s="42"/>
      <c r="M219" s="206" t="s">
        <v>20</v>
      </c>
      <c r="N219" s="207" t="s">
        <v>43</v>
      </c>
      <c r="O219" s="78"/>
      <c r="P219" s="208">
        <f>O219*H219</f>
        <v>0</v>
      </c>
      <c r="Q219" s="208">
        <v>0</v>
      </c>
      <c r="R219" s="208">
        <f>Q219*H219</f>
        <v>0</v>
      </c>
      <c r="S219" s="208">
        <v>0</v>
      </c>
      <c r="T219" s="209">
        <f>S219*H219</f>
        <v>0</v>
      </c>
      <c r="AR219" s="16" t="s">
        <v>202</v>
      </c>
      <c r="AT219" s="16" t="s">
        <v>126</v>
      </c>
      <c r="AU219" s="16" t="s">
        <v>81</v>
      </c>
      <c r="AY219" s="16" t="s">
        <v>123</v>
      </c>
      <c r="BE219" s="210">
        <f>IF(N219="základní",J219,0)</f>
        <v>0</v>
      </c>
      <c r="BF219" s="210">
        <f>IF(N219="snížená",J219,0)</f>
        <v>0</v>
      </c>
      <c r="BG219" s="210">
        <f>IF(N219="zákl. přenesená",J219,0)</f>
        <v>0</v>
      </c>
      <c r="BH219" s="210">
        <f>IF(N219="sníž. přenesená",J219,0)</f>
        <v>0</v>
      </c>
      <c r="BI219" s="210">
        <f>IF(N219="nulová",J219,0)</f>
        <v>0</v>
      </c>
      <c r="BJ219" s="16" t="s">
        <v>8</v>
      </c>
      <c r="BK219" s="210">
        <f>ROUND(I219*H219,0)</f>
        <v>0</v>
      </c>
      <c r="BL219" s="16" t="s">
        <v>202</v>
      </c>
      <c r="BM219" s="16" t="s">
        <v>528</v>
      </c>
    </row>
    <row r="220" spans="2:63" s="10" customFormat="1" ht="22.8" customHeight="1">
      <c r="B220" s="183"/>
      <c r="C220" s="184"/>
      <c r="D220" s="185" t="s">
        <v>71</v>
      </c>
      <c r="E220" s="197" t="s">
        <v>529</v>
      </c>
      <c r="F220" s="197" t="s">
        <v>530</v>
      </c>
      <c r="G220" s="184"/>
      <c r="H220" s="184"/>
      <c r="I220" s="187"/>
      <c r="J220" s="198">
        <f>BK220</f>
        <v>0</v>
      </c>
      <c r="K220" s="184"/>
      <c r="L220" s="189"/>
      <c r="M220" s="190"/>
      <c r="N220" s="191"/>
      <c r="O220" s="191"/>
      <c r="P220" s="192">
        <f>SUM(P221:P227)</f>
        <v>0</v>
      </c>
      <c r="Q220" s="191"/>
      <c r="R220" s="192">
        <f>SUM(R221:R227)</f>
        <v>0.04147</v>
      </c>
      <c r="S220" s="191"/>
      <c r="T220" s="193">
        <f>SUM(T221:T227)</f>
        <v>0</v>
      </c>
      <c r="AR220" s="194" t="s">
        <v>81</v>
      </c>
      <c r="AT220" s="195" t="s">
        <v>71</v>
      </c>
      <c r="AU220" s="195" t="s">
        <v>8</v>
      </c>
      <c r="AY220" s="194" t="s">
        <v>123</v>
      </c>
      <c r="BK220" s="196">
        <f>SUM(BK221:BK227)</f>
        <v>0</v>
      </c>
    </row>
    <row r="221" spans="2:65" s="1" customFormat="1" ht="16.5" customHeight="1">
      <c r="B221" s="37"/>
      <c r="C221" s="199" t="s">
        <v>531</v>
      </c>
      <c r="D221" s="199" t="s">
        <v>126</v>
      </c>
      <c r="E221" s="200" t="s">
        <v>532</v>
      </c>
      <c r="F221" s="201" t="s">
        <v>533</v>
      </c>
      <c r="G221" s="202" t="s">
        <v>272</v>
      </c>
      <c r="H221" s="203">
        <v>1</v>
      </c>
      <c r="I221" s="204"/>
      <c r="J221" s="205">
        <f>ROUND(I221*H221,0)</f>
        <v>0</v>
      </c>
      <c r="K221" s="201" t="s">
        <v>130</v>
      </c>
      <c r="L221" s="42"/>
      <c r="M221" s="206" t="s">
        <v>20</v>
      </c>
      <c r="N221" s="207" t="s">
        <v>43</v>
      </c>
      <c r="O221" s="78"/>
      <c r="P221" s="208">
        <f>O221*H221</f>
        <v>0</v>
      </c>
      <c r="Q221" s="208">
        <v>0.00047</v>
      </c>
      <c r="R221" s="208">
        <f>Q221*H221</f>
        <v>0.00047</v>
      </c>
      <c r="S221" s="208">
        <v>0</v>
      </c>
      <c r="T221" s="209">
        <f>S221*H221</f>
        <v>0</v>
      </c>
      <c r="AR221" s="16" t="s">
        <v>202</v>
      </c>
      <c r="AT221" s="16" t="s">
        <v>126</v>
      </c>
      <c r="AU221" s="16" t="s">
        <v>81</v>
      </c>
      <c r="AY221" s="16" t="s">
        <v>123</v>
      </c>
      <c r="BE221" s="210">
        <f>IF(N221="základní",J221,0)</f>
        <v>0</v>
      </c>
      <c r="BF221" s="210">
        <f>IF(N221="snížená",J221,0)</f>
        <v>0</v>
      </c>
      <c r="BG221" s="210">
        <f>IF(N221="zákl. přenesená",J221,0)</f>
        <v>0</v>
      </c>
      <c r="BH221" s="210">
        <f>IF(N221="sníž. přenesená",J221,0)</f>
        <v>0</v>
      </c>
      <c r="BI221" s="210">
        <f>IF(N221="nulová",J221,0)</f>
        <v>0</v>
      </c>
      <c r="BJ221" s="16" t="s">
        <v>8</v>
      </c>
      <c r="BK221" s="210">
        <f>ROUND(I221*H221,0)</f>
        <v>0</v>
      </c>
      <c r="BL221" s="16" t="s">
        <v>202</v>
      </c>
      <c r="BM221" s="16" t="s">
        <v>534</v>
      </c>
    </row>
    <row r="222" spans="2:65" s="1" customFormat="1" ht="16.5" customHeight="1">
      <c r="B222" s="37"/>
      <c r="C222" s="234" t="s">
        <v>535</v>
      </c>
      <c r="D222" s="234" t="s">
        <v>164</v>
      </c>
      <c r="E222" s="235" t="s">
        <v>536</v>
      </c>
      <c r="F222" s="236" t="s">
        <v>537</v>
      </c>
      <c r="G222" s="237" t="s">
        <v>272</v>
      </c>
      <c r="H222" s="238">
        <v>1</v>
      </c>
      <c r="I222" s="239"/>
      <c r="J222" s="240">
        <f>ROUND(I222*H222,0)</f>
        <v>0</v>
      </c>
      <c r="K222" s="236" t="s">
        <v>130</v>
      </c>
      <c r="L222" s="241"/>
      <c r="M222" s="242" t="s">
        <v>20</v>
      </c>
      <c r="N222" s="243" t="s">
        <v>43</v>
      </c>
      <c r="O222" s="78"/>
      <c r="P222" s="208">
        <f>O222*H222</f>
        <v>0</v>
      </c>
      <c r="Q222" s="208">
        <v>0.041</v>
      </c>
      <c r="R222" s="208">
        <f>Q222*H222</f>
        <v>0.041</v>
      </c>
      <c r="S222" s="208">
        <v>0</v>
      </c>
      <c r="T222" s="209">
        <f>S222*H222</f>
        <v>0</v>
      </c>
      <c r="AR222" s="16" t="s">
        <v>278</v>
      </c>
      <c r="AT222" s="16" t="s">
        <v>164</v>
      </c>
      <c r="AU222" s="16" t="s">
        <v>81</v>
      </c>
      <c r="AY222" s="16" t="s">
        <v>123</v>
      </c>
      <c r="BE222" s="210">
        <f>IF(N222="základní",J222,0)</f>
        <v>0</v>
      </c>
      <c r="BF222" s="210">
        <f>IF(N222="snížená",J222,0)</f>
        <v>0</v>
      </c>
      <c r="BG222" s="210">
        <f>IF(N222="zákl. přenesená",J222,0)</f>
        <v>0</v>
      </c>
      <c r="BH222" s="210">
        <f>IF(N222="sníž. přenesená",J222,0)</f>
        <v>0</v>
      </c>
      <c r="BI222" s="210">
        <f>IF(N222="nulová",J222,0)</f>
        <v>0</v>
      </c>
      <c r="BJ222" s="16" t="s">
        <v>8</v>
      </c>
      <c r="BK222" s="210">
        <f>ROUND(I222*H222,0)</f>
        <v>0</v>
      </c>
      <c r="BL222" s="16" t="s">
        <v>202</v>
      </c>
      <c r="BM222" s="16" t="s">
        <v>538</v>
      </c>
    </row>
    <row r="223" spans="2:65" s="1" customFormat="1" ht="22.5" customHeight="1">
      <c r="B223" s="37"/>
      <c r="C223" s="199" t="s">
        <v>539</v>
      </c>
      <c r="D223" s="199" t="s">
        <v>126</v>
      </c>
      <c r="E223" s="200" t="s">
        <v>540</v>
      </c>
      <c r="F223" s="201" t="s">
        <v>541</v>
      </c>
      <c r="G223" s="202" t="s">
        <v>272</v>
      </c>
      <c r="H223" s="203">
        <v>2</v>
      </c>
      <c r="I223" s="204"/>
      <c r="J223" s="205">
        <f>ROUND(I223*H223,0)</f>
        <v>0</v>
      </c>
      <c r="K223" s="201" t="s">
        <v>20</v>
      </c>
      <c r="L223" s="42"/>
      <c r="M223" s="206" t="s">
        <v>20</v>
      </c>
      <c r="N223" s="207" t="s">
        <v>43</v>
      </c>
      <c r="O223" s="78"/>
      <c r="P223" s="208">
        <f>O223*H223</f>
        <v>0</v>
      </c>
      <c r="Q223" s="208">
        <v>0</v>
      </c>
      <c r="R223" s="208">
        <f>Q223*H223</f>
        <v>0</v>
      </c>
      <c r="S223" s="208">
        <v>0</v>
      </c>
      <c r="T223" s="209">
        <f>S223*H223</f>
        <v>0</v>
      </c>
      <c r="AR223" s="16" t="s">
        <v>202</v>
      </c>
      <c r="AT223" s="16" t="s">
        <v>126</v>
      </c>
      <c r="AU223" s="16" t="s">
        <v>81</v>
      </c>
      <c r="AY223" s="16" t="s">
        <v>123</v>
      </c>
      <c r="BE223" s="210">
        <f>IF(N223="základní",J223,0)</f>
        <v>0</v>
      </c>
      <c r="BF223" s="210">
        <f>IF(N223="snížená",J223,0)</f>
        <v>0</v>
      </c>
      <c r="BG223" s="210">
        <f>IF(N223="zákl. přenesená",J223,0)</f>
        <v>0</v>
      </c>
      <c r="BH223" s="210">
        <f>IF(N223="sníž. přenesená",J223,0)</f>
        <v>0</v>
      </c>
      <c r="BI223" s="210">
        <f>IF(N223="nulová",J223,0)</f>
        <v>0</v>
      </c>
      <c r="BJ223" s="16" t="s">
        <v>8</v>
      </c>
      <c r="BK223" s="210">
        <f>ROUND(I223*H223,0)</f>
        <v>0</v>
      </c>
      <c r="BL223" s="16" t="s">
        <v>202</v>
      </c>
      <c r="BM223" s="16" t="s">
        <v>542</v>
      </c>
    </row>
    <row r="224" spans="2:65" s="1" customFormat="1" ht="22.5" customHeight="1">
      <c r="B224" s="37"/>
      <c r="C224" s="199" t="s">
        <v>543</v>
      </c>
      <c r="D224" s="199" t="s">
        <v>126</v>
      </c>
      <c r="E224" s="200" t="s">
        <v>544</v>
      </c>
      <c r="F224" s="201" t="s">
        <v>545</v>
      </c>
      <c r="G224" s="202" t="s">
        <v>272</v>
      </c>
      <c r="H224" s="203">
        <v>6</v>
      </c>
      <c r="I224" s="204"/>
      <c r="J224" s="205">
        <f>ROUND(I224*H224,0)</f>
        <v>0</v>
      </c>
      <c r="K224" s="201" t="s">
        <v>20</v>
      </c>
      <c r="L224" s="42"/>
      <c r="M224" s="206" t="s">
        <v>20</v>
      </c>
      <c r="N224" s="207" t="s">
        <v>43</v>
      </c>
      <c r="O224" s="78"/>
      <c r="P224" s="208">
        <f>O224*H224</f>
        <v>0</v>
      </c>
      <c r="Q224" s="208">
        <v>0</v>
      </c>
      <c r="R224" s="208">
        <f>Q224*H224</f>
        <v>0</v>
      </c>
      <c r="S224" s="208">
        <v>0</v>
      </c>
      <c r="T224" s="209">
        <f>S224*H224</f>
        <v>0</v>
      </c>
      <c r="AR224" s="16" t="s">
        <v>202</v>
      </c>
      <c r="AT224" s="16" t="s">
        <v>126</v>
      </c>
      <c r="AU224" s="16" t="s">
        <v>81</v>
      </c>
      <c r="AY224" s="16" t="s">
        <v>123</v>
      </c>
      <c r="BE224" s="210">
        <f>IF(N224="základní",J224,0)</f>
        <v>0</v>
      </c>
      <c r="BF224" s="210">
        <f>IF(N224="snížená",J224,0)</f>
        <v>0</v>
      </c>
      <c r="BG224" s="210">
        <f>IF(N224="zákl. přenesená",J224,0)</f>
        <v>0</v>
      </c>
      <c r="BH224" s="210">
        <f>IF(N224="sníž. přenesená",J224,0)</f>
        <v>0</v>
      </c>
      <c r="BI224" s="210">
        <f>IF(N224="nulová",J224,0)</f>
        <v>0</v>
      </c>
      <c r="BJ224" s="16" t="s">
        <v>8</v>
      </c>
      <c r="BK224" s="210">
        <f>ROUND(I224*H224,0)</f>
        <v>0</v>
      </c>
      <c r="BL224" s="16" t="s">
        <v>202</v>
      </c>
      <c r="BM224" s="16" t="s">
        <v>546</v>
      </c>
    </row>
    <row r="225" spans="2:65" s="1" customFormat="1" ht="22.5" customHeight="1">
      <c r="B225" s="37"/>
      <c r="C225" s="199" t="s">
        <v>547</v>
      </c>
      <c r="D225" s="199" t="s">
        <v>126</v>
      </c>
      <c r="E225" s="200" t="s">
        <v>548</v>
      </c>
      <c r="F225" s="201" t="s">
        <v>549</v>
      </c>
      <c r="G225" s="202" t="s">
        <v>272</v>
      </c>
      <c r="H225" s="203">
        <v>1</v>
      </c>
      <c r="I225" s="204"/>
      <c r="J225" s="205">
        <f>ROUND(I225*H225,0)</f>
        <v>0</v>
      </c>
      <c r="K225" s="201" t="s">
        <v>20</v>
      </c>
      <c r="L225" s="42"/>
      <c r="M225" s="206" t="s">
        <v>20</v>
      </c>
      <c r="N225" s="207" t="s">
        <v>43</v>
      </c>
      <c r="O225" s="78"/>
      <c r="P225" s="208">
        <f>O225*H225</f>
        <v>0</v>
      </c>
      <c r="Q225" s="208">
        <v>0</v>
      </c>
      <c r="R225" s="208">
        <f>Q225*H225</f>
        <v>0</v>
      </c>
      <c r="S225" s="208">
        <v>0</v>
      </c>
      <c r="T225" s="209">
        <f>S225*H225</f>
        <v>0</v>
      </c>
      <c r="AR225" s="16" t="s">
        <v>202</v>
      </c>
      <c r="AT225" s="16" t="s">
        <v>126</v>
      </c>
      <c r="AU225" s="16" t="s">
        <v>81</v>
      </c>
      <c r="AY225" s="16" t="s">
        <v>123</v>
      </c>
      <c r="BE225" s="210">
        <f>IF(N225="základní",J225,0)</f>
        <v>0</v>
      </c>
      <c r="BF225" s="210">
        <f>IF(N225="snížená",J225,0)</f>
        <v>0</v>
      </c>
      <c r="BG225" s="210">
        <f>IF(N225="zákl. přenesená",J225,0)</f>
        <v>0</v>
      </c>
      <c r="BH225" s="210">
        <f>IF(N225="sníž. přenesená",J225,0)</f>
        <v>0</v>
      </c>
      <c r="BI225" s="210">
        <f>IF(N225="nulová",J225,0)</f>
        <v>0</v>
      </c>
      <c r="BJ225" s="16" t="s">
        <v>8</v>
      </c>
      <c r="BK225" s="210">
        <f>ROUND(I225*H225,0)</f>
        <v>0</v>
      </c>
      <c r="BL225" s="16" t="s">
        <v>202</v>
      </c>
      <c r="BM225" s="16" t="s">
        <v>550</v>
      </c>
    </row>
    <row r="226" spans="2:65" s="1" customFormat="1" ht="16.5" customHeight="1">
      <c r="B226" s="37"/>
      <c r="C226" s="199" t="s">
        <v>551</v>
      </c>
      <c r="D226" s="199" t="s">
        <v>126</v>
      </c>
      <c r="E226" s="200" t="s">
        <v>552</v>
      </c>
      <c r="F226" s="201" t="s">
        <v>553</v>
      </c>
      <c r="G226" s="202" t="s">
        <v>272</v>
      </c>
      <c r="H226" s="203">
        <v>8</v>
      </c>
      <c r="I226" s="204"/>
      <c r="J226" s="205">
        <f>ROUND(I226*H226,0)</f>
        <v>0</v>
      </c>
      <c r="K226" s="201" t="s">
        <v>20</v>
      </c>
      <c r="L226" s="42"/>
      <c r="M226" s="206" t="s">
        <v>20</v>
      </c>
      <c r="N226" s="207" t="s">
        <v>43</v>
      </c>
      <c r="O226" s="78"/>
      <c r="P226" s="208">
        <f>O226*H226</f>
        <v>0</v>
      </c>
      <c r="Q226" s="208">
        <v>0</v>
      </c>
      <c r="R226" s="208">
        <f>Q226*H226</f>
        <v>0</v>
      </c>
      <c r="S226" s="208">
        <v>0</v>
      </c>
      <c r="T226" s="209">
        <f>S226*H226</f>
        <v>0</v>
      </c>
      <c r="AR226" s="16" t="s">
        <v>202</v>
      </c>
      <c r="AT226" s="16" t="s">
        <v>126</v>
      </c>
      <c r="AU226" s="16" t="s">
        <v>81</v>
      </c>
      <c r="AY226" s="16" t="s">
        <v>123</v>
      </c>
      <c r="BE226" s="210">
        <f>IF(N226="základní",J226,0)</f>
        <v>0</v>
      </c>
      <c r="BF226" s="210">
        <f>IF(N226="snížená",J226,0)</f>
        <v>0</v>
      </c>
      <c r="BG226" s="210">
        <f>IF(N226="zákl. přenesená",J226,0)</f>
        <v>0</v>
      </c>
      <c r="BH226" s="210">
        <f>IF(N226="sníž. přenesená",J226,0)</f>
        <v>0</v>
      </c>
      <c r="BI226" s="210">
        <f>IF(N226="nulová",J226,0)</f>
        <v>0</v>
      </c>
      <c r="BJ226" s="16" t="s">
        <v>8</v>
      </c>
      <c r="BK226" s="210">
        <f>ROUND(I226*H226,0)</f>
        <v>0</v>
      </c>
      <c r="BL226" s="16" t="s">
        <v>202</v>
      </c>
      <c r="BM226" s="16" t="s">
        <v>554</v>
      </c>
    </row>
    <row r="227" spans="2:65" s="1" customFormat="1" ht="22.5" customHeight="1">
      <c r="B227" s="37"/>
      <c r="C227" s="199" t="s">
        <v>555</v>
      </c>
      <c r="D227" s="199" t="s">
        <v>126</v>
      </c>
      <c r="E227" s="200" t="s">
        <v>556</v>
      </c>
      <c r="F227" s="201" t="s">
        <v>557</v>
      </c>
      <c r="G227" s="202" t="s">
        <v>227</v>
      </c>
      <c r="H227" s="203">
        <v>0.8</v>
      </c>
      <c r="I227" s="204"/>
      <c r="J227" s="205">
        <f>ROUND(I227*H227,0)</f>
        <v>0</v>
      </c>
      <c r="K227" s="201" t="s">
        <v>130</v>
      </c>
      <c r="L227" s="42"/>
      <c r="M227" s="206" t="s">
        <v>20</v>
      </c>
      <c r="N227" s="207" t="s">
        <v>43</v>
      </c>
      <c r="O227" s="78"/>
      <c r="P227" s="208">
        <f>O227*H227</f>
        <v>0</v>
      </c>
      <c r="Q227" s="208">
        <v>0</v>
      </c>
      <c r="R227" s="208">
        <f>Q227*H227</f>
        <v>0</v>
      </c>
      <c r="S227" s="208">
        <v>0</v>
      </c>
      <c r="T227" s="209">
        <f>S227*H227</f>
        <v>0</v>
      </c>
      <c r="AR227" s="16" t="s">
        <v>202</v>
      </c>
      <c r="AT227" s="16" t="s">
        <v>126</v>
      </c>
      <c r="AU227" s="16" t="s">
        <v>81</v>
      </c>
      <c r="AY227" s="16" t="s">
        <v>123</v>
      </c>
      <c r="BE227" s="210">
        <f>IF(N227="základní",J227,0)</f>
        <v>0</v>
      </c>
      <c r="BF227" s="210">
        <f>IF(N227="snížená",J227,0)</f>
        <v>0</v>
      </c>
      <c r="BG227" s="210">
        <f>IF(N227="zákl. přenesená",J227,0)</f>
        <v>0</v>
      </c>
      <c r="BH227" s="210">
        <f>IF(N227="sníž. přenesená",J227,0)</f>
        <v>0</v>
      </c>
      <c r="BI227" s="210">
        <f>IF(N227="nulová",J227,0)</f>
        <v>0</v>
      </c>
      <c r="BJ227" s="16" t="s">
        <v>8</v>
      </c>
      <c r="BK227" s="210">
        <f>ROUND(I227*H227,0)</f>
        <v>0</v>
      </c>
      <c r="BL227" s="16" t="s">
        <v>202</v>
      </c>
      <c r="BM227" s="16" t="s">
        <v>558</v>
      </c>
    </row>
    <row r="228" spans="2:63" s="10" customFormat="1" ht="22.8" customHeight="1">
      <c r="B228" s="183"/>
      <c r="C228" s="184"/>
      <c r="D228" s="185" t="s">
        <v>71</v>
      </c>
      <c r="E228" s="197" t="s">
        <v>559</v>
      </c>
      <c r="F228" s="197" t="s">
        <v>560</v>
      </c>
      <c r="G228" s="184"/>
      <c r="H228" s="184"/>
      <c r="I228" s="187"/>
      <c r="J228" s="198">
        <f>BK228</f>
        <v>0</v>
      </c>
      <c r="K228" s="184"/>
      <c r="L228" s="189"/>
      <c r="M228" s="190"/>
      <c r="N228" s="191"/>
      <c r="O228" s="191"/>
      <c r="P228" s="192">
        <f>SUM(P229:P240)</f>
        <v>0</v>
      </c>
      <c r="Q228" s="191"/>
      <c r="R228" s="192">
        <f>SUM(R229:R240)</f>
        <v>1.5525298</v>
      </c>
      <c r="S228" s="191"/>
      <c r="T228" s="193">
        <f>SUM(T229:T240)</f>
        <v>3.3101659999999997</v>
      </c>
      <c r="AR228" s="194" t="s">
        <v>81</v>
      </c>
      <c r="AT228" s="195" t="s">
        <v>71</v>
      </c>
      <c r="AU228" s="195" t="s">
        <v>8</v>
      </c>
      <c r="AY228" s="194" t="s">
        <v>123</v>
      </c>
      <c r="BK228" s="196">
        <f>SUM(BK229:BK240)</f>
        <v>0</v>
      </c>
    </row>
    <row r="229" spans="2:65" s="1" customFormat="1" ht="16.5" customHeight="1">
      <c r="B229" s="37"/>
      <c r="C229" s="199" t="s">
        <v>561</v>
      </c>
      <c r="D229" s="199" t="s">
        <v>126</v>
      </c>
      <c r="E229" s="200" t="s">
        <v>562</v>
      </c>
      <c r="F229" s="201" t="s">
        <v>563</v>
      </c>
      <c r="G229" s="202" t="s">
        <v>161</v>
      </c>
      <c r="H229" s="203">
        <v>4.12</v>
      </c>
      <c r="I229" s="204"/>
      <c r="J229" s="205">
        <f>ROUND(I229*H229,0)</f>
        <v>0</v>
      </c>
      <c r="K229" s="201" t="s">
        <v>130</v>
      </c>
      <c r="L229" s="42"/>
      <c r="M229" s="206" t="s">
        <v>20</v>
      </c>
      <c r="N229" s="207" t="s">
        <v>43</v>
      </c>
      <c r="O229" s="78"/>
      <c r="P229" s="208">
        <f>O229*H229</f>
        <v>0</v>
      </c>
      <c r="Q229" s="208">
        <v>0.00074</v>
      </c>
      <c r="R229" s="208">
        <f>Q229*H229</f>
        <v>0.0030488</v>
      </c>
      <c r="S229" s="208">
        <v>0</v>
      </c>
      <c r="T229" s="209">
        <f>S229*H229</f>
        <v>0</v>
      </c>
      <c r="AR229" s="16" t="s">
        <v>202</v>
      </c>
      <c r="AT229" s="16" t="s">
        <v>126</v>
      </c>
      <c r="AU229" s="16" t="s">
        <v>81</v>
      </c>
      <c r="AY229" s="16" t="s">
        <v>123</v>
      </c>
      <c r="BE229" s="210">
        <f>IF(N229="základní",J229,0)</f>
        <v>0</v>
      </c>
      <c r="BF229" s="210">
        <f>IF(N229="snížená",J229,0)</f>
        <v>0</v>
      </c>
      <c r="BG229" s="210">
        <f>IF(N229="zákl. přenesená",J229,0)</f>
        <v>0</v>
      </c>
      <c r="BH229" s="210">
        <f>IF(N229="sníž. přenesená",J229,0)</f>
        <v>0</v>
      </c>
      <c r="BI229" s="210">
        <f>IF(N229="nulová",J229,0)</f>
        <v>0</v>
      </c>
      <c r="BJ229" s="16" t="s">
        <v>8</v>
      </c>
      <c r="BK229" s="210">
        <f>ROUND(I229*H229,0)</f>
        <v>0</v>
      </c>
      <c r="BL229" s="16" t="s">
        <v>202</v>
      </c>
      <c r="BM229" s="16" t="s">
        <v>564</v>
      </c>
    </row>
    <row r="230" spans="2:51" s="11" customFormat="1" ht="12">
      <c r="B230" s="211"/>
      <c r="C230" s="212"/>
      <c r="D230" s="213" t="s">
        <v>133</v>
      </c>
      <c r="E230" s="214" t="s">
        <v>20</v>
      </c>
      <c r="F230" s="215" t="s">
        <v>565</v>
      </c>
      <c r="G230" s="212"/>
      <c r="H230" s="216">
        <v>4.12</v>
      </c>
      <c r="I230" s="217"/>
      <c r="J230" s="212"/>
      <c r="K230" s="212"/>
      <c r="L230" s="218"/>
      <c r="M230" s="219"/>
      <c r="N230" s="220"/>
      <c r="O230" s="220"/>
      <c r="P230" s="220"/>
      <c r="Q230" s="220"/>
      <c r="R230" s="220"/>
      <c r="S230" s="220"/>
      <c r="T230" s="221"/>
      <c r="AT230" s="222" t="s">
        <v>133</v>
      </c>
      <c r="AU230" s="222" t="s">
        <v>81</v>
      </c>
      <c r="AV230" s="11" t="s">
        <v>81</v>
      </c>
      <c r="AW230" s="11" t="s">
        <v>34</v>
      </c>
      <c r="AX230" s="11" t="s">
        <v>8</v>
      </c>
      <c r="AY230" s="222" t="s">
        <v>123</v>
      </c>
    </row>
    <row r="231" spans="2:65" s="1" customFormat="1" ht="16.5" customHeight="1">
      <c r="B231" s="37"/>
      <c r="C231" s="234" t="s">
        <v>566</v>
      </c>
      <c r="D231" s="234" t="s">
        <v>164</v>
      </c>
      <c r="E231" s="235" t="s">
        <v>567</v>
      </c>
      <c r="F231" s="236" t="s">
        <v>568</v>
      </c>
      <c r="G231" s="237" t="s">
        <v>129</v>
      </c>
      <c r="H231" s="238">
        <v>0.68</v>
      </c>
      <c r="I231" s="239"/>
      <c r="J231" s="240">
        <f>ROUND(I231*H231,0)</f>
        <v>0</v>
      </c>
      <c r="K231" s="236" t="s">
        <v>130</v>
      </c>
      <c r="L231" s="241"/>
      <c r="M231" s="242" t="s">
        <v>20</v>
      </c>
      <c r="N231" s="243" t="s">
        <v>43</v>
      </c>
      <c r="O231" s="78"/>
      <c r="P231" s="208">
        <f>O231*H231</f>
        <v>0</v>
      </c>
      <c r="Q231" s="208">
        <v>0.0192</v>
      </c>
      <c r="R231" s="208">
        <f>Q231*H231</f>
        <v>0.013056</v>
      </c>
      <c r="S231" s="208">
        <v>0</v>
      </c>
      <c r="T231" s="209">
        <f>S231*H231</f>
        <v>0</v>
      </c>
      <c r="AR231" s="16" t="s">
        <v>278</v>
      </c>
      <c r="AT231" s="16" t="s">
        <v>164</v>
      </c>
      <c r="AU231" s="16" t="s">
        <v>81</v>
      </c>
      <c r="AY231" s="16" t="s">
        <v>123</v>
      </c>
      <c r="BE231" s="210">
        <f>IF(N231="základní",J231,0)</f>
        <v>0</v>
      </c>
      <c r="BF231" s="210">
        <f>IF(N231="snížená",J231,0)</f>
        <v>0</v>
      </c>
      <c r="BG231" s="210">
        <f>IF(N231="zákl. přenesená",J231,0)</f>
        <v>0</v>
      </c>
      <c r="BH231" s="210">
        <f>IF(N231="sníž. přenesená",J231,0)</f>
        <v>0</v>
      </c>
      <c r="BI231" s="210">
        <f>IF(N231="nulová",J231,0)</f>
        <v>0</v>
      </c>
      <c r="BJ231" s="16" t="s">
        <v>8</v>
      </c>
      <c r="BK231" s="210">
        <f>ROUND(I231*H231,0)</f>
        <v>0</v>
      </c>
      <c r="BL231" s="16" t="s">
        <v>202</v>
      </c>
      <c r="BM231" s="16" t="s">
        <v>569</v>
      </c>
    </row>
    <row r="232" spans="2:51" s="11" customFormat="1" ht="12">
      <c r="B232" s="211"/>
      <c r="C232" s="212"/>
      <c r="D232" s="213" t="s">
        <v>133</v>
      </c>
      <c r="E232" s="214" t="s">
        <v>20</v>
      </c>
      <c r="F232" s="215" t="s">
        <v>570</v>
      </c>
      <c r="G232" s="212"/>
      <c r="H232" s="216">
        <v>0.618</v>
      </c>
      <c r="I232" s="217"/>
      <c r="J232" s="212"/>
      <c r="K232" s="212"/>
      <c r="L232" s="218"/>
      <c r="M232" s="219"/>
      <c r="N232" s="220"/>
      <c r="O232" s="220"/>
      <c r="P232" s="220"/>
      <c r="Q232" s="220"/>
      <c r="R232" s="220"/>
      <c r="S232" s="220"/>
      <c r="T232" s="221"/>
      <c r="AT232" s="222" t="s">
        <v>133</v>
      </c>
      <c r="AU232" s="222" t="s">
        <v>81</v>
      </c>
      <c r="AV232" s="11" t="s">
        <v>81</v>
      </c>
      <c r="AW232" s="11" t="s">
        <v>34</v>
      </c>
      <c r="AX232" s="11" t="s">
        <v>8</v>
      </c>
      <c r="AY232" s="222" t="s">
        <v>123</v>
      </c>
    </row>
    <row r="233" spans="2:51" s="11" customFormat="1" ht="12">
      <c r="B233" s="211"/>
      <c r="C233" s="212"/>
      <c r="D233" s="213" t="s">
        <v>133</v>
      </c>
      <c r="E233" s="212"/>
      <c r="F233" s="215" t="s">
        <v>571</v>
      </c>
      <c r="G233" s="212"/>
      <c r="H233" s="216">
        <v>0.68</v>
      </c>
      <c r="I233" s="217"/>
      <c r="J233" s="212"/>
      <c r="K233" s="212"/>
      <c r="L233" s="218"/>
      <c r="M233" s="219"/>
      <c r="N233" s="220"/>
      <c r="O233" s="220"/>
      <c r="P233" s="220"/>
      <c r="Q233" s="220"/>
      <c r="R233" s="220"/>
      <c r="S233" s="220"/>
      <c r="T233" s="221"/>
      <c r="AT233" s="222" t="s">
        <v>133</v>
      </c>
      <c r="AU233" s="222" t="s">
        <v>81</v>
      </c>
      <c r="AV233" s="11" t="s">
        <v>81</v>
      </c>
      <c r="AW233" s="11" t="s">
        <v>4</v>
      </c>
      <c r="AX233" s="11" t="s">
        <v>8</v>
      </c>
      <c r="AY233" s="222" t="s">
        <v>123</v>
      </c>
    </row>
    <row r="234" spans="2:65" s="1" customFormat="1" ht="16.5" customHeight="1">
      <c r="B234" s="37"/>
      <c r="C234" s="199" t="s">
        <v>572</v>
      </c>
      <c r="D234" s="199" t="s">
        <v>126</v>
      </c>
      <c r="E234" s="200" t="s">
        <v>573</v>
      </c>
      <c r="F234" s="201" t="s">
        <v>574</v>
      </c>
      <c r="G234" s="202" t="s">
        <v>129</v>
      </c>
      <c r="H234" s="203">
        <v>39.8</v>
      </c>
      <c r="I234" s="204"/>
      <c r="J234" s="205">
        <f>ROUND(I234*H234,0)</f>
        <v>0</v>
      </c>
      <c r="K234" s="201" t="s">
        <v>130</v>
      </c>
      <c r="L234" s="42"/>
      <c r="M234" s="206" t="s">
        <v>20</v>
      </c>
      <c r="N234" s="207" t="s">
        <v>43</v>
      </c>
      <c r="O234" s="78"/>
      <c r="P234" s="208">
        <f>O234*H234</f>
        <v>0</v>
      </c>
      <c r="Q234" s="208">
        <v>0</v>
      </c>
      <c r="R234" s="208">
        <f>Q234*H234</f>
        <v>0</v>
      </c>
      <c r="S234" s="208">
        <v>0.08317</v>
      </c>
      <c r="T234" s="209">
        <f>S234*H234</f>
        <v>3.3101659999999997</v>
      </c>
      <c r="AR234" s="16" t="s">
        <v>202</v>
      </c>
      <c r="AT234" s="16" t="s">
        <v>126</v>
      </c>
      <c r="AU234" s="16" t="s">
        <v>81</v>
      </c>
      <c r="AY234" s="16" t="s">
        <v>123</v>
      </c>
      <c r="BE234" s="210">
        <f>IF(N234="základní",J234,0)</f>
        <v>0</v>
      </c>
      <c r="BF234" s="210">
        <f>IF(N234="snížená",J234,0)</f>
        <v>0</v>
      </c>
      <c r="BG234" s="210">
        <f>IF(N234="zákl. přenesená",J234,0)</f>
        <v>0</v>
      </c>
      <c r="BH234" s="210">
        <f>IF(N234="sníž. přenesená",J234,0)</f>
        <v>0</v>
      </c>
      <c r="BI234" s="210">
        <f>IF(N234="nulová",J234,0)</f>
        <v>0</v>
      </c>
      <c r="BJ234" s="16" t="s">
        <v>8</v>
      </c>
      <c r="BK234" s="210">
        <f>ROUND(I234*H234,0)</f>
        <v>0</v>
      </c>
      <c r="BL234" s="16" t="s">
        <v>202</v>
      </c>
      <c r="BM234" s="16" t="s">
        <v>575</v>
      </c>
    </row>
    <row r="235" spans="2:51" s="11" customFormat="1" ht="12">
      <c r="B235" s="211"/>
      <c r="C235" s="212"/>
      <c r="D235" s="213" t="s">
        <v>133</v>
      </c>
      <c r="E235" s="214" t="s">
        <v>20</v>
      </c>
      <c r="F235" s="215" t="s">
        <v>194</v>
      </c>
      <c r="G235" s="212"/>
      <c r="H235" s="216">
        <v>39.8</v>
      </c>
      <c r="I235" s="217"/>
      <c r="J235" s="212"/>
      <c r="K235" s="212"/>
      <c r="L235" s="218"/>
      <c r="M235" s="219"/>
      <c r="N235" s="220"/>
      <c r="O235" s="220"/>
      <c r="P235" s="220"/>
      <c r="Q235" s="220"/>
      <c r="R235" s="220"/>
      <c r="S235" s="220"/>
      <c r="T235" s="221"/>
      <c r="AT235" s="222" t="s">
        <v>133</v>
      </c>
      <c r="AU235" s="222" t="s">
        <v>81</v>
      </c>
      <c r="AV235" s="11" t="s">
        <v>81</v>
      </c>
      <c r="AW235" s="11" t="s">
        <v>34</v>
      </c>
      <c r="AX235" s="11" t="s">
        <v>8</v>
      </c>
      <c r="AY235" s="222" t="s">
        <v>123</v>
      </c>
    </row>
    <row r="236" spans="2:65" s="1" customFormat="1" ht="22.5" customHeight="1">
      <c r="B236" s="37"/>
      <c r="C236" s="199" t="s">
        <v>576</v>
      </c>
      <c r="D236" s="199" t="s">
        <v>126</v>
      </c>
      <c r="E236" s="200" t="s">
        <v>577</v>
      </c>
      <c r="F236" s="201" t="s">
        <v>578</v>
      </c>
      <c r="G236" s="202" t="s">
        <v>129</v>
      </c>
      <c r="H236" s="203">
        <v>40.7</v>
      </c>
      <c r="I236" s="204"/>
      <c r="J236" s="205">
        <f>ROUND(I236*H236,0)</f>
        <v>0</v>
      </c>
      <c r="K236" s="201" t="s">
        <v>130</v>
      </c>
      <c r="L236" s="42"/>
      <c r="M236" s="206" t="s">
        <v>20</v>
      </c>
      <c r="N236" s="207" t="s">
        <v>43</v>
      </c>
      <c r="O236" s="78"/>
      <c r="P236" s="208">
        <f>O236*H236</f>
        <v>0</v>
      </c>
      <c r="Q236" s="208">
        <v>0.009</v>
      </c>
      <c r="R236" s="208">
        <f>Q236*H236</f>
        <v>0.3663</v>
      </c>
      <c r="S236" s="208">
        <v>0</v>
      </c>
      <c r="T236" s="209">
        <f>S236*H236</f>
        <v>0</v>
      </c>
      <c r="AR236" s="16" t="s">
        <v>202</v>
      </c>
      <c r="AT236" s="16" t="s">
        <v>126</v>
      </c>
      <c r="AU236" s="16" t="s">
        <v>81</v>
      </c>
      <c r="AY236" s="16" t="s">
        <v>123</v>
      </c>
      <c r="BE236" s="210">
        <f>IF(N236="základní",J236,0)</f>
        <v>0</v>
      </c>
      <c r="BF236" s="210">
        <f>IF(N236="snížená",J236,0)</f>
        <v>0</v>
      </c>
      <c r="BG236" s="210">
        <f>IF(N236="zákl. přenesená",J236,0)</f>
        <v>0</v>
      </c>
      <c r="BH236" s="210">
        <f>IF(N236="sníž. přenesená",J236,0)</f>
        <v>0</v>
      </c>
      <c r="BI236" s="210">
        <f>IF(N236="nulová",J236,0)</f>
        <v>0</v>
      </c>
      <c r="BJ236" s="16" t="s">
        <v>8</v>
      </c>
      <c r="BK236" s="210">
        <f>ROUND(I236*H236,0)</f>
        <v>0</v>
      </c>
      <c r="BL236" s="16" t="s">
        <v>202</v>
      </c>
      <c r="BM236" s="16" t="s">
        <v>579</v>
      </c>
    </row>
    <row r="237" spans="2:51" s="11" customFormat="1" ht="12">
      <c r="B237" s="211"/>
      <c r="C237" s="212"/>
      <c r="D237" s="213" t="s">
        <v>133</v>
      </c>
      <c r="E237" s="214" t="s">
        <v>20</v>
      </c>
      <c r="F237" s="215" t="s">
        <v>580</v>
      </c>
      <c r="G237" s="212"/>
      <c r="H237" s="216">
        <v>40.7</v>
      </c>
      <c r="I237" s="217"/>
      <c r="J237" s="212"/>
      <c r="K237" s="212"/>
      <c r="L237" s="218"/>
      <c r="M237" s="219"/>
      <c r="N237" s="220"/>
      <c r="O237" s="220"/>
      <c r="P237" s="220"/>
      <c r="Q237" s="220"/>
      <c r="R237" s="220"/>
      <c r="S237" s="220"/>
      <c r="T237" s="221"/>
      <c r="AT237" s="222" t="s">
        <v>133</v>
      </c>
      <c r="AU237" s="222" t="s">
        <v>81</v>
      </c>
      <c r="AV237" s="11" t="s">
        <v>81</v>
      </c>
      <c r="AW237" s="11" t="s">
        <v>34</v>
      </c>
      <c r="AX237" s="11" t="s">
        <v>8</v>
      </c>
      <c r="AY237" s="222" t="s">
        <v>123</v>
      </c>
    </row>
    <row r="238" spans="2:65" s="1" customFormat="1" ht="22.5" customHeight="1">
      <c r="B238" s="37"/>
      <c r="C238" s="234" t="s">
        <v>581</v>
      </c>
      <c r="D238" s="234" t="s">
        <v>164</v>
      </c>
      <c r="E238" s="235" t="s">
        <v>582</v>
      </c>
      <c r="F238" s="236" t="s">
        <v>583</v>
      </c>
      <c r="G238" s="237" t="s">
        <v>129</v>
      </c>
      <c r="H238" s="238">
        <v>46.805</v>
      </c>
      <c r="I238" s="239"/>
      <c r="J238" s="240">
        <f>ROUND(I238*H238,0)</f>
        <v>0</v>
      </c>
      <c r="K238" s="236" t="s">
        <v>130</v>
      </c>
      <c r="L238" s="241"/>
      <c r="M238" s="242" t="s">
        <v>20</v>
      </c>
      <c r="N238" s="243" t="s">
        <v>43</v>
      </c>
      <c r="O238" s="78"/>
      <c r="P238" s="208">
        <f>O238*H238</f>
        <v>0</v>
      </c>
      <c r="Q238" s="208">
        <v>0.025</v>
      </c>
      <c r="R238" s="208">
        <f>Q238*H238</f>
        <v>1.170125</v>
      </c>
      <c r="S238" s="208">
        <v>0</v>
      </c>
      <c r="T238" s="209">
        <f>S238*H238</f>
        <v>0</v>
      </c>
      <c r="AR238" s="16" t="s">
        <v>278</v>
      </c>
      <c r="AT238" s="16" t="s">
        <v>164</v>
      </c>
      <c r="AU238" s="16" t="s">
        <v>81</v>
      </c>
      <c r="AY238" s="16" t="s">
        <v>123</v>
      </c>
      <c r="BE238" s="210">
        <f>IF(N238="základní",J238,0)</f>
        <v>0</v>
      </c>
      <c r="BF238" s="210">
        <f>IF(N238="snížená",J238,0)</f>
        <v>0</v>
      </c>
      <c r="BG238" s="210">
        <f>IF(N238="zákl. přenesená",J238,0)</f>
        <v>0</v>
      </c>
      <c r="BH238" s="210">
        <f>IF(N238="sníž. přenesená",J238,0)</f>
        <v>0</v>
      </c>
      <c r="BI238" s="210">
        <f>IF(N238="nulová",J238,0)</f>
        <v>0</v>
      </c>
      <c r="BJ238" s="16" t="s">
        <v>8</v>
      </c>
      <c r="BK238" s="210">
        <f>ROUND(I238*H238,0)</f>
        <v>0</v>
      </c>
      <c r="BL238" s="16" t="s">
        <v>202</v>
      </c>
      <c r="BM238" s="16" t="s">
        <v>584</v>
      </c>
    </row>
    <row r="239" spans="2:51" s="11" customFormat="1" ht="12">
      <c r="B239" s="211"/>
      <c r="C239" s="212"/>
      <c r="D239" s="213" t="s">
        <v>133</v>
      </c>
      <c r="E239" s="212"/>
      <c r="F239" s="215" t="s">
        <v>585</v>
      </c>
      <c r="G239" s="212"/>
      <c r="H239" s="216">
        <v>46.805</v>
      </c>
      <c r="I239" s="217"/>
      <c r="J239" s="212"/>
      <c r="K239" s="212"/>
      <c r="L239" s="218"/>
      <c r="M239" s="219"/>
      <c r="N239" s="220"/>
      <c r="O239" s="220"/>
      <c r="P239" s="220"/>
      <c r="Q239" s="220"/>
      <c r="R239" s="220"/>
      <c r="S239" s="220"/>
      <c r="T239" s="221"/>
      <c r="AT239" s="222" t="s">
        <v>133</v>
      </c>
      <c r="AU239" s="222" t="s">
        <v>81</v>
      </c>
      <c r="AV239" s="11" t="s">
        <v>81</v>
      </c>
      <c r="AW239" s="11" t="s">
        <v>4</v>
      </c>
      <c r="AX239" s="11" t="s">
        <v>8</v>
      </c>
      <c r="AY239" s="222" t="s">
        <v>123</v>
      </c>
    </row>
    <row r="240" spans="2:65" s="1" customFormat="1" ht="22.5" customHeight="1">
      <c r="B240" s="37"/>
      <c r="C240" s="199" t="s">
        <v>586</v>
      </c>
      <c r="D240" s="199" t="s">
        <v>126</v>
      </c>
      <c r="E240" s="200" t="s">
        <v>587</v>
      </c>
      <c r="F240" s="201" t="s">
        <v>588</v>
      </c>
      <c r="G240" s="202" t="s">
        <v>227</v>
      </c>
      <c r="H240" s="203">
        <v>1.553</v>
      </c>
      <c r="I240" s="204"/>
      <c r="J240" s="205">
        <f>ROUND(I240*H240,0)</f>
        <v>0</v>
      </c>
      <c r="K240" s="201" t="s">
        <v>130</v>
      </c>
      <c r="L240" s="42"/>
      <c r="M240" s="206" t="s">
        <v>20</v>
      </c>
      <c r="N240" s="207" t="s">
        <v>43</v>
      </c>
      <c r="O240" s="78"/>
      <c r="P240" s="208">
        <f>O240*H240</f>
        <v>0</v>
      </c>
      <c r="Q240" s="208">
        <v>0</v>
      </c>
      <c r="R240" s="208">
        <f>Q240*H240</f>
        <v>0</v>
      </c>
      <c r="S240" s="208">
        <v>0</v>
      </c>
      <c r="T240" s="209">
        <f>S240*H240</f>
        <v>0</v>
      </c>
      <c r="AR240" s="16" t="s">
        <v>202</v>
      </c>
      <c r="AT240" s="16" t="s">
        <v>126</v>
      </c>
      <c r="AU240" s="16" t="s">
        <v>81</v>
      </c>
      <c r="AY240" s="16" t="s">
        <v>123</v>
      </c>
      <c r="BE240" s="210">
        <f>IF(N240="základní",J240,0)</f>
        <v>0</v>
      </c>
      <c r="BF240" s="210">
        <f>IF(N240="snížená",J240,0)</f>
        <v>0</v>
      </c>
      <c r="BG240" s="210">
        <f>IF(N240="zákl. přenesená",J240,0)</f>
        <v>0</v>
      </c>
      <c r="BH240" s="210">
        <f>IF(N240="sníž. přenesená",J240,0)</f>
        <v>0</v>
      </c>
      <c r="BI240" s="210">
        <f>IF(N240="nulová",J240,0)</f>
        <v>0</v>
      </c>
      <c r="BJ240" s="16" t="s">
        <v>8</v>
      </c>
      <c r="BK240" s="210">
        <f>ROUND(I240*H240,0)</f>
        <v>0</v>
      </c>
      <c r="BL240" s="16" t="s">
        <v>202</v>
      </c>
      <c r="BM240" s="16" t="s">
        <v>589</v>
      </c>
    </row>
    <row r="241" spans="2:63" s="10" customFormat="1" ht="22.8" customHeight="1">
      <c r="B241" s="183"/>
      <c r="C241" s="184"/>
      <c r="D241" s="185" t="s">
        <v>71</v>
      </c>
      <c r="E241" s="197" t="s">
        <v>590</v>
      </c>
      <c r="F241" s="197" t="s">
        <v>591</v>
      </c>
      <c r="G241" s="184"/>
      <c r="H241" s="184"/>
      <c r="I241" s="187"/>
      <c r="J241" s="198">
        <f>BK241</f>
        <v>0</v>
      </c>
      <c r="K241" s="184"/>
      <c r="L241" s="189"/>
      <c r="M241" s="190"/>
      <c r="N241" s="191"/>
      <c r="O241" s="191"/>
      <c r="P241" s="192">
        <f>SUM(P242:P252)</f>
        <v>0</v>
      </c>
      <c r="Q241" s="191"/>
      <c r="R241" s="192">
        <f>SUM(R242:R252)</f>
        <v>1.47352</v>
      </c>
      <c r="S241" s="191"/>
      <c r="T241" s="193">
        <f>SUM(T242:T252)</f>
        <v>10.521324</v>
      </c>
      <c r="AR241" s="194" t="s">
        <v>81</v>
      </c>
      <c r="AT241" s="195" t="s">
        <v>71</v>
      </c>
      <c r="AU241" s="195" t="s">
        <v>8</v>
      </c>
      <c r="AY241" s="194" t="s">
        <v>123</v>
      </c>
      <c r="BK241" s="196">
        <f>SUM(BK242:BK252)</f>
        <v>0</v>
      </c>
    </row>
    <row r="242" spans="2:65" s="1" customFormat="1" ht="16.5" customHeight="1">
      <c r="B242" s="37"/>
      <c r="C242" s="199" t="s">
        <v>592</v>
      </c>
      <c r="D242" s="199" t="s">
        <v>126</v>
      </c>
      <c r="E242" s="200" t="s">
        <v>593</v>
      </c>
      <c r="F242" s="201" t="s">
        <v>594</v>
      </c>
      <c r="G242" s="202" t="s">
        <v>129</v>
      </c>
      <c r="H242" s="203">
        <v>129.096</v>
      </c>
      <c r="I242" s="204"/>
      <c r="J242" s="205">
        <f>ROUND(I242*H242,0)</f>
        <v>0</v>
      </c>
      <c r="K242" s="201" t="s">
        <v>130</v>
      </c>
      <c r="L242" s="42"/>
      <c r="M242" s="206" t="s">
        <v>20</v>
      </c>
      <c r="N242" s="207" t="s">
        <v>43</v>
      </c>
      <c r="O242" s="78"/>
      <c r="P242" s="208">
        <f>O242*H242</f>
        <v>0</v>
      </c>
      <c r="Q242" s="208">
        <v>0</v>
      </c>
      <c r="R242" s="208">
        <f>Q242*H242</f>
        <v>0</v>
      </c>
      <c r="S242" s="208">
        <v>0.0815</v>
      </c>
      <c r="T242" s="209">
        <f>S242*H242</f>
        <v>10.521324</v>
      </c>
      <c r="AR242" s="16" t="s">
        <v>202</v>
      </c>
      <c r="AT242" s="16" t="s">
        <v>126</v>
      </c>
      <c r="AU242" s="16" t="s">
        <v>81</v>
      </c>
      <c r="AY242" s="16" t="s">
        <v>123</v>
      </c>
      <c r="BE242" s="210">
        <f>IF(N242="základní",J242,0)</f>
        <v>0</v>
      </c>
      <c r="BF242" s="210">
        <f>IF(N242="snížená",J242,0)</f>
        <v>0</v>
      </c>
      <c r="BG242" s="210">
        <f>IF(N242="zákl. přenesená",J242,0)</f>
        <v>0</v>
      </c>
      <c r="BH242" s="210">
        <f>IF(N242="sníž. přenesená",J242,0)</f>
        <v>0</v>
      </c>
      <c r="BI242" s="210">
        <f>IF(N242="nulová",J242,0)</f>
        <v>0</v>
      </c>
      <c r="BJ242" s="16" t="s">
        <v>8</v>
      </c>
      <c r="BK242" s="210">
        <f>ROUND(I242*H242,0)</f>
        <v>0</v>
      </c>
      <c r="BL242" s="16" t="s">
        <v>202</v>
      </c>
      <c r="BM242" s="16" t="s">
        <v>595</v>
      </c>
    </row>
    <row r="243" spans="2:51" s="11" customFormat="1" ht="12">
      <c r="B243" s="211"/>
      <c r="C243" s="212"/>
      <c r="D243" s="213" t="s">
        <v>133</v>
      </c>
      <c r="E243" s="214" t="s">
        <v>20</v>
      </c>
      <c r="F243" s="215" t="s">
        <v>596</v>
      </c>
      <c r="G243" s="212"/>
      <c r="H243" s="216">
        <v>129.096</v>
      </c>
      <c r="I243" s="217"/>
      <c r="J243" s="212"/>
      <c r="K243" s="212"/>
      <c r="L243" s="218"/>
      <c r="M243" s="219"/>
      <c r="N243" s="220"/>
      <c r="O243" s="220"/>
      <c r="P243" s="220"/>
      <c r="Q243" s="220"/>
      <c r="R243" s="220"/>
      <c r="S243" s="220"/>
      <c r="T243" s="221"/>
      <c r="AT243" s="222" t="s">
        <v>133</v>
      </c>
      <c r="AU243" s="222" t="s">
        <v>81</v>
      </c>
      <c r="AV243" s="11" t="s">
        <v>81</v>
      </c>
      <c r="AW243" s="11" t="s">
        <v>34</v>
      </c>
      <c r="AX243" s="11" t="s">
        <v>8</v>
      </c>
      <c r="AY243" s="222" t="s">
        <v>123</v>
      </c>
    </row>
    <row r="244" spans="2:65" s="1" customFormat="1" ht="16.5" customHeight="1">
      <c r="B244" s="37"/>
      <c r="C244" s="199" t="s">
        <v>597</v>
      </c>
      <c r="D244" s="199" t="s">
        <v>126</v>
      </c>
      <c r="E244" s="200" t="s">
        <v>598</v>
      </c>
      <c r="F244" s="201" t="s">
        <v>599</v>
      </c>
      <c r="G244" s="202" t="s">
        <v>129</v>
      </c>
      <c r="H244" s="203">
        <v>157.83</v>
      </c>
      <c r="I244" s="204"/>
      <c r="J244" s="205">
        <f>ROUND(I244*H244,0)</f>
        <v>0</v>
      </c>
      <c r="K244" s="201" t="s">
        <v>130</v>
      </c>
      <c r="L244" s="42"/>
      <c r="M244" s="206" t="s">
        <v>20</v>
      </c>
      <c r="N244" s="207" t="s">
        <v>43</v>
      </c>
      <c r="O244" s="78"/>
      <c r="P244" s="208">
        <f>O244*H244</f>
        <v>0</v>
      </c>
      <c r="Q244" s="208">
        <v>0.009</v>
      </c>
      <c r="R244" s="208">
        <f>Q244*H244</f>
        <v>1.42047</v>
      </c>
      <c r="S244" s="208">
        <v>0</v>
      </c>
      <c r="T244" s="209">
        <f>S244*H244</f>
        <v>0</v>
      </c>
      <c r="AR244" s="16" t="s">
        <v>202</v>
      </c>
      <c r="AT244" s="16" t="s">
        <v>126</v>
      </c>
      <c r="AU244" s="16" t="s">
        <v>81</v>
      </c>
      <c r="AY244" s="16" t="s">
        <v>123</v>
      </c>
      <c r="BE244" s="210">
        <f>IF(N244="základní",J244,0)</f>
        <v>0</v>
      </c>
      <c r="BF244" s="210">
        <f>IF(N244="snížená",J244,0)</f>
        <v>0</v>
      </c>
      <c r="BG244" s="210">
        <f>IF(N244="zákl. přenesená",J244,0)</f>
        <v>0</v>
      </c>
      <c r="BH244" s="210">
        <f>IF(N244="sníž. přenesená",J244,0)</f>
        <v>0</v>
      </c>
      <c r="BI244" s="210">
        <f>IF(N244="nulová",J244,0)</f>
        <v>0</v>
      </c>
      <c r="BJ244" s="16" t="s">
        <v>8</v>
      </c>
      <c r="BK244" s="210">
        <f>ROUND(I244*H244,0)</f>
        <v>0</v>
      </c>
      <c r="BL244" s="16" t="s">
        <v>202</v>
      </c>
      <c r="BM244" s="16" t="s">
        <v>600</v>
      </c>
    </row>
    <row r="245" spans="2:51" s="11" customFormat="1" ht="12">
      <c r="B245" s="211"/>
      <c r="C245" s="212"/>
      <c r="D245" s="213" t="s">
        <v>133</v>
      </c>
      <c r="E245" s="214" t="s">
        <v>20</v>
      </c>
      <c r="F245" s="215" t="s">
        <v>601</v>
      </c>
      <c r="G245" s="212"/>
      <c r="H245" s="216">
        <v>169.65</v>
      </c>
      <c r="I245" s="217"/>
      <c r="J245" s="212"/>
      <c r="K245" s="212"/>
      <c r="L245" s="218"/>
      <c r="M245" s="219"/>
      <c r="N245" s="220"/>
      <c r="O245" s="220"/>
      <c r="P245" s="220"/>
      <c r="Q245" s="220"/>
      <c r="R245" s="220"/>
      <c r="S245" s="220"/>
      <c r="T245" s="221"/>
      <c r="AT245" s="222" t="s">
        <v>133</v>
      </c>
      <c r="AU245" s="222" t="s">
        <v>81</v>
      </c>
      <c r="AV245" s="11" t="s">
        <v>81</v>
      </c>
      <c r="AW245" s="11" t="s">
        <v>34</v>
      </c>
      <c r="AX245" s="11" t="s">
        <v>72</v>
      </c>
      <c r="AY245" s="222" t="s">
        <v>123</v>
      </c>
    </row>
    <row r="246" spans="2:51" s="11" customFormat="1" ht="12">
      <c r="B246" s="211"/>
      <c r="C246" s="212"/>
      <c r="D246" s="213" t="s">
        <v>133</v>
      </c>
      <c r="E246" s="214" t="s">
        <v>20</v>
      </c>
      <c r="F246" s="215" t="s">
        <v>602</v>
      </c>
      <c r="G246" s="212"/>
      <c r="H246" s="216">
        <v>-11.82</v>
      </c>
      <c r="I246" s="217"/>
      <c r="J246" s="212"/>
      <c r="K246" s="212"/>
      <c r="L246" s="218"/>
      <c r="M246" s="219"/>
      <c r="N246" s="220"/>
      <c r="O246" s="220"/>
      <c r="P246" s="220"/>
      <c r="Q246" s="220"/>
      <c r="R246" s="220"/>
      <c r="S246" s="220"/>
      <c r="T246" s="221"/>
      <c r="AT246" s="222" t="s">
        <v>133</v>
      </c>
      <c r="AU246" s="222" t="s">
        <v>81</v>
      </c>
      <c r="AV246" s="11" t="s">
        <v>81</v>
      </c>
      <c r="AW246" s="11" t="s">
        <v>34</v>
      </c>
      <c r="AX246" s="11" t="s">
        <v>72</v>
      </c>
      <c r="AY246" s="222" t="s">
        <v>123</v>
      </c>
    </row>
    <row r="247" spans="2:51" s="12" customFormat="1" ht="12">
      <c r="B247" s="223"/>
      <c r="C247" s="224"/>
      <c r="D247" s="213" t="s">
        <v>133</v>
      </c>
      <c r="E247" s="225" t="s">
        <v>20</v>
      </c>
      <c r="F247" s="226" t="s">
        <v>135</v>
      </c>
      <c r="G247" s="224"/>
      <c r="H247" s="227">
        <v>157.83</v>
      </c>
      <c r="I247" s="228"/>
      <c r="J247" s="224"/>
      <c r="K247" s="224"/>
      <c r="L247" s="229"/>
      <c r="M247" s="230"/>
      <c r="N247" s="231"/>
      <c r="O247" s="231"/>
      <c r="P247" s="231"/>
      <c r="Q247" s="231"/>
      <c r="R247" s="231"/>
      <c r="S247" s="231"/>
      <c r="T247" s="232"/>
      <c r="AT247" s="233" t="s">
        <v>133</v>
      </c>
      <c r="AU247" s="233" t="s">
        <v>81</v>
      </c>
      <c r="AV247" s="12" t="s">
        <v>131</v>
      </c>
      <c r="AW247" s="12" t="s">
        <v>34</v>
      </c>
      <c r="AX247" s="12" t="s">
        <v>8</v>
      </c>
      <c r="AY247" s="233" t="s">
        <v>123</v>
      </c>
    </row>
    <row r="248" spans="2:65" s="1" customFormat="1" ht="16.5" customHeight="1">
      <c r="B248" s="37"/>
      <c r="C248" s="234" t="s">
        <v>603</v>
      </c>
      <c r="D248" s="234" t="s">
        <v>164</v>
      </c>
      <c r="E248" s="235" t="s">
        <v>604</v>
      </c>
      <c r="F248" s="236" t="s">
        <v>605</v>
      </c>
      <c r="G248" s="237" t="s">
        <v>129</v>
      </c>
      <c r="H248" s="238">
        <v>181.505</v>
      </c>
      <c r="I248" s="239"/>
      <c r="J248" s="240">
        <f>ROUND(I248*H248,0)</f>
        <v>0</v>
      </c>
      <c r="K248" s="236" t="s">
        <v>20</v>
      </c>
      <c r="L248" s="241"/>
      <c r="M248" s="242" t="s">
        <v>20</v>
      </c>
      <c r="N248" s="243" t="s">
        <v>43</v>
      </c>
      <c r="O248" s="78"/>
      <c r="P248" s="208">
        <f>O248*H248</f>
        <v>0</v>
      </c>
      <c r="Q248" s="208">
        <v>0</v>
      </c>
      <c r="R248" s="208">
        <f>Q248*H248</f>
        <v>0</v>
      </c>
      <c r="S248" s="208">
        <v>0</v>
      </c>
      <c r="T248" s="209">
        <f>S248*H248</f>
        <v>0</v>
      </c>
      <c r="AR248" s="16" t="s">
        <v>278</v>
      </c>
      <c r="AT248" s="16" t="s">
        <v>164</v>
      </c>
      <c r="AU248" s="16" t="s">
        <v>81</v>
      </c>
      <c r="AY248" s="16" t="s">
        <v>123</v>
      </c>
      <c r="BE248" s="210">
        <f>IF(N248="základní",J248,0)</f>
        <v>0</v>
      </c>
      <c r="BF248" s="210">
        <f>IF(N248="snížená",J248,0)</f>
        <v>0</v>
      </c>
      <c r="BG248" s="210">
        <f>IF(N248="zákl. přenesená",J248,0)</f>
        <v>0</v>
      </c>
      <c r="BH248" s="210">
        <f>IF(N248="sníž. přenesená",J248,0)</f>
        <v>0</v>
      </c>
      <c r="BI248" s="210">
        <f>IF(N248="nulová",J248,0)</f>
        <v>0</v>
      </c>
      <c r="BJ248" s="16" t="s">
        <v>8</v>
      </c>
      <c r="BK248" s="210">
        <f>ROUND(I248*H248,0)</f>
        <v>0</v>
      </c>
      <c r="BL248" s="16" t="s">
        <v>202</v>
      </c>
      <c r="BM248" s="16" t="s">
        <v>606</v>
      </c>
    </row>
    <row r="249" spans="2:51" s="11" customFormat="1" ht="12">
      <c r="B249" s="211"/>
      <c r="C249" s="212"/>
      <c r="D249" s="213" t="s">
        <v>133</v>
      </c>
      <c r="E249" s="212"/>
      <c r="F249" s="215" t="s">
        <v>607</v>
      </c>
      <c r="G249" s="212"/>
      <c r="H249" s="216">
        <v>181.505</v>
      </c>
      <c r="I249" s="217"/>
      <c r="J249" s="212"/>
      <c r="K249" s="212"/>
      <c r="L249" s="218"/>
      <c r="M249" s="219"/>
      <c r="N249" s="220"/>
      <c r="O249" s="220"/>
      <c r="P249" s="220"/>
      <c r="Q249" s="220"/>
      <c r="R249" s="220"/>
      <c r="S249" s="220"/>
      <c r="T249" s="221"/>
      <c r="AT249" s="222" t="s">
        <v>133</v>
      </c>
      <c r="AU249" s="222" t="s">
        <v>81</v>
      </c>
      <c r="AV249" s="11" t="s">
        <v>81</v>
      </c>
      <c r="AW249" s="11" t="s">
        <v>4</v>
      </c>
      <c r="AX249" s="11" t="s">
        <v>8</v>
      </c>
      <c r="AY249" s="222" t="s">
        <v>123</v>
      </c>
    </row>
    <row r="250" spans="2:65" s="1" customFormat="1" ht="16.5" customHeight="1">
      <c r="B250" s="37"/>
      <c r="C250" s="199" t="s">
        <v>608</v>
      </c>
      <c r="D250" s="199" t="s">
        <v>126</v>
      </c>
      <c r="E250" s="200" t="s">
        <v>609</v>
      </c>
      <c r="F250" s="201" t="s">
        <v>610</v>
      </c>
      <c r="G250" s="202" t="s">
        <v>161</v>
      </c>
      <c r="H250" s="203">
        <v>125</v>
      </c>
      <c r="I250" s="204"/>
      <c r="J250" s="205">
        <f>ROUND(I250*H250,0)</f>
        <v>0</v>
      </c>
      <c r="K250" s="201" t="s">
        <v>130</v>
      </c>
      <c r="L250" s="42"/>
      <c r="M250" s="206" t="s">
        <v>20</v>
      </c>
      <c r="N250" s="207" t="s">
        <v>43</v>
      </c>
      <c r="O250" s="78"/>
      <c r="P250" s="208">
        <f>O250*H250</f>
        <v>0</v>
      </c>
      <c r="Q250" s="208">
        <v>0.00031</v>
      </c>
      <c r="R250" s="208">
        <f>Q250*H250</f>
        <v>0.03875</v>
      </c>
      <c r="S250" s="208">
        <v>0</v>
      </c>
      <c r="T250" s="209">
        <f>S250*H250</f>
        <v>0</v>
      </c>
      <c r="AR250" s="16" t="s">
        <v>202</v>
      </c>
      <c r="AT250" s="16" t="s">
        <v>126</v>
      </c>
      <c r="AU250" s="16" t="s">
        <v>81</v>
      </c>
      <c r="AY250" s="16" t="s">
        <v>123</v>
      </c>
      <c r="BE250" s="210">
        <f>IF(N250="základní",J250,0)</f>
        <v>0</v>
      </c>
      <c r="BF250" s="210">
        <f>IF(N250="snížená",J250,0)</f>
        <v>0</v>
      </c>
      <c r="BG250" s="210">
        <f>IF(N250="zákl. přenesená",J250,0)</f>
        <v>0</v>
      </c>
      <c r="BH250" s="210">
        <f>IF(N250="sníž. přenesená",J250,0)</f>
        <v>0</v>
      </c>
      <c r="BI250" s="210">
        <f>IF(N250="nulová",J250,0)</f>
        <v>0</v>
      </c>
      <c r="BJ250" s="16" t="s">
        <v>8</v>
      </c>
      <c r="BK250" s="210">
        <f>ROUND(I250*H250,0)</f>
        <v>0</v>
      </c>
      <c r="BL250" s="16" t="s">
        <v>202</v>
      </c>
      <c r="BM250" s="16" t="s">
        <v>611</v>
      </c>
    </row>
    <row r="251" spans="2:65" s="1" customFormat="1" ht="16.5" customHeight="1">
      <c r="B251" s="37"/>
      <c r="C251" s="199" t="s">
        <v>612</v>
      </c>
      <c r="D251" s="199" t="s">
        <v>126</v>
      </c>
      <c r="E251" s="200" t="s">
        <v>613</v>
      </c>
      <c r="F251" s="201" t="s">
        <v>614</v>
      </c>
      <c r="G251" s="202" t="s">
        <v>161</v>
      </c>
      <c r="H251" s="203">
        <v>55</v>
      </c>
      <c r="I251" s="204"/>
      <c r="J251" s="205">
        <f>ROUND(I251*H251,0)</f>
        <v>0</v>
      </c>
      <c r="K251" s="201" t="s">
        <v>130</v>
      </c>
      <c r="L251" s="42"/>
      <c r="M251" s="206" t="s">
        <v>20</v>
      </c>
      <c r="N251" s="207" t="s">
        <v>43</v>
      </c>
      <c r="O251" s="78"/>
      <c r="P251" s="208">
        <f>O251*H251</f>
        <v>0</v>
      </c>
      <c r="Q251" s="208">
        <v>0.00026</v>
      </c>
      <c r="R251" s="208">
        <f>Q251*H251</f>
        <v>0.014299999999999998</v>
      </c>
      <c r="S251" s="208">
        <v>0</v>
      </c>
      <c r="T251" s="209">
        <f>S251*H251</f>
        <v>0</v>
      </c>
      <c r="AR251" s="16" t="s">
        <v>202</v>
      </c>
      <c r="AT251" s="16" t="s">
        <v>126</v>
      </c>
      <c r="AU251" s="16" t="s">
        <v>81</v>
      </c>
      <c r="AY251" s="16" t="s">
        <v>123</v>
      </c>
      <c r="BE251" s="210">
        <f>IF(N251="základní",J251,0)</f>
        <v>0</v>
      </c>
      <c r="BF251" s="210">
        <f>IF(N251="snížená",J251,0)</f>
        <v>0</v>
      </c>
      <c r="BG251" s="210">
        <f>IF(N251="zákl. přenesená",J251,0)</f>
        <v>0</v>
      </c>
      <c r="BH251" s="210">
        <f>IF(N251="sníž. přenesená",J251,0)</f>
        <v>0</v>
      </c>
      <c r="BI251" s="210">
        <f>IF(N251="nulová",J251,0)</f>
        <v>0</v>
      </c>
      <c r="BJ251" s="16" t="s">
        <v>8</v>
      </c>
      <c r="BK251" s="210">
        <f>ROUND(I251*H251,0)</f>
        <v>0</v>
      </c>
      <c r="BL251" s="16" t="s">
        <v>202</v>
      </c>
      <c r="BM251" s="16" t="s">
        <v>615</v>
      </c>
    </row>
    <row r="252" spans="2:65" s="1" customFormat="1" ht="22.5" customHeight="1">
      <c r="B252" s="37"/>
      <c r="C252" s="199" t="s">
        <v>616</v>
      </c>
      <c r="D252" s="199" t="s">
        <v>126</v>
      </c>
      <c r="E252" s="200" t="s">
        <v>617</v>
      </c>
      <c r="F252" s="201" t="s">
        <v>618</v>
      </c>
      <c r="G252" s="202" t="s">
        <v>227</v>
      </c>
      <c r="H252" s="203">
        <v>1.474</v>
      </c>
      <c r="I252" s="204"/>
      <c r="J252" s="205">
        <f>ROUND(I252*H252,0)</f>
        <v>0</v>
      </c>
      <c r="K252" s="201" t="s">
        <v>130</v>
      </c>
      <c r="L252" s="42"/>
      <c r="M252" s="206" t="s">
        <v>20</v>
      </c>
      <c r="N252" s="207" t="s">
        <v>43</v>
      </c>
      <c r="O252" s="78"/>
      <c r="P252" s="208">
        <f>O252*H252</f>
        <v>0</v>
      </c>
      <c r="Q252" s="208">
        <v>0</v>
      </c>
      <c r="R252" s="208">
        <f>Q252*H252</f>
        <v>0</v>
      </c>
      <c r="S252" s="208">
        <v>0</v>
      </c>
      <c r="T252" s="209">
        <f>S252*H252</f>
        <v>0</v>
      </c>
      <c r="AR252" s="16" t="s">
        <v>202</v>
      </c>
      <c r="AT252" s="16" t="s">
        <v>126</v>
      </c>
      <c r="AU252" s="16" t="s">
        <v>81</v>
      </c>
      <c r="AY252" s="16" t="s">
        <v>123</v>
      </c>
      <c r="BE252" s="210">
        <f>IF(N252="základní",J252,0)</f>
        <v>0</v>
      </c>
      <c r="BF252" s="210">
        <f>IF(N252="snížená",J252,0)</f>
        <v>0</v>
      </c>
      <c r="BG252" s="210">
        <f>IF(N252="zákl. přenesená",J252,0)</f>
        <v>0</v>
      </c>
      <c r="BH252" s="210">
        <f>IF(N252="sníž. přenesená",J252,0)</f>
        <v>0</v>
      </c>
      <c r="BI252" s="210">
        <f>IF(N252="nulová",J252,0)</f>
        <v>0</v>
      </c>
      <c r="BJ252" s="16" t="s">
        <v>8</v>
      </c>
      <c r="BK252" s="210">
        <f>ROUND(I252*H252,0)</f>
        <v>0</v>
      </c>
      <c r="BL252" s="16" t="s">
        <v>202</v>
      </c>
      <c r="BM252" s="16" t="s">
        <v>619</v>
      </c>
    </row>
    <row r="253" spans="2:63" s="10" customFormat="1" ht="22.8" customHeight="1">
      <c r="B253" s="183"/>
      <c r="C253" s="184"/>
      <c r="D253" s="185" t="s">
        <v>71</v>
      </c>
      <c r="E253" s="197" t="s">
        <v>620</v>
      </c>
      <c r="F253" s="197" t="s">
        <v>621</v>
      </c>
      <c r="G253" s="184"/>
      <c r="H253" s="184"/>
      <c r="I253" s="187"/>
      <c r="J253" s="198">
        <f>BK253</f>
        <v>0</v>
      </c>
      <c r="K253" s="184"/>
      <c r="L253" s="189"/>
      <c r="M253" s="190"/>
      <c r="N253" s="191"/>
      <c r="O253" s="191"/>
      <c r="P253" s="192">
        <f>SUM(P254:P259)</f>
        <v>0</v>
      </c>
      <c r="Q253" s="191"/>
      <c r="R253" s="192">
        <f>SUM(R254:R259)</f>
        <v>0.033041799999999996</v>
      </c>
      <c r="S253" s="191"/>
      <c r="T253" s="193">
        <f>SUM(T254:T259)</f>
        <v>0</v>
      </c>
      <c r="AR253" s="194" t="s">
        <v>81</v>
      </c>
      <c r="AT253" s="195" t="s">
        <v>71</v>
      </c>
      <c r="AU253" s="195" t="s">
        <v>8</v>
      </c>
      <c r="AY253" s="194" t="s">
        <v>123</v>
      </c>
      <c r="BK253" s="196">
        <f>SUM(BK254:BK259)</f>
        <v>0</v>
      </c>
    </row>
    <row r="254" spans="2:65" s="1" customFormat="1" ht="16.5" customHeight="1">
      <c r="B254" s="37"/>
      <c r="C254" s="199" t="s">
        <v>622</v>
      </c>
      <c r="D254" s="199" t="s">
        <v>126</v>
      </c>
      <c r="E254" s="200" t="s">
        <v>623</v>
      </c>
      <c r="F254" s="201" t="s">
        <v>624</v>
      </c>
      <c r="G254" s="202" t="s">
        <v>129</v>
      </c>
      <c r="H254" s="203">
        <v>71.83</v>
      </c>
      <c r="I254" s="204"/>
      <c r="J254" s="205">
        <f>ROUND(I254*H254,0)</f>
        <v>0</v>
      </c>
      <c r="K254" s="201" t="s">
        <v>130</v>
      </c>
      <c r="L254" s="42"/>
      <c r="M254" s="206" t="s">
        <v>20</v>
      </c>
      <c r="N254" s="207" t="s">
        <v>43</v>
      </c>
      <c r="O254" s="78"/>
      <c r="P254" s="208">
        <f>O254*H254</f>
        <v>0</v>
      </c>
      <c r="Q254" s="208">
        <v>0</v>
      </c>
      <c r="R254" s="208">
        <f>Q254*H254</f>
        <v>0</v>
      </c>
      <c r="S254" s="208">
        <v>0</v>
      </c>
      <c r="T254" s="209">
        <f>S254*H254</f>
        <v>0</v>
      </c>
      <c r="AR254" s="16" t="s">
        <v>202</v>
      </c>
      <c r="AT254" s="16" t="s">
        <v>126</v>
      </c>
      <c r="AU254" s="16" t="s">
        <v>81</v>
      </c>
      <c r="AY254" s="16" t="s">
        <v>123</v>
      </c>
      <c r="BE254" s="210">
        <f>IF(N254="základní",J254,0)</f>
        <v>0</v>
      </c>
      <c r="BF254" s="210">
        <f>IF(N254="snížená",J254,0)</f>
        <v>0</v>
      </c>
      <c r="BG254" s="210">
        <f>IF(N254="zákl. přenesená",J254,0)</f>
        <v>0</v>
      </c>
      <c r="BH254" s="210">
        <f>IF(N254="sníž. přenesená",J254,0)</f>
        <v>0</v>
      </c>
      <c r="BI254" s="210">
        <f>IF(N254="nulová",J254,0)</f>
        <v>0</v>
      </c>
      <c r="BJ254" s="16" t="s">
        <v>8</v>
      </c>
      <c r="BK254" s="210">
        <f>ROUND(I254*H254,0)</f>
        <v>0</v>
      </c>
      <c r="BL254" s="16" t="s">
        <v>202</v>
      </c>
      <c r="BM254" s="16" t="s">
        <v>625</v>
      </c>
    </row>
    <row r="255" spans="2:51" s="11" customFormat="1" ht="12">
      <c r="B255" s="211"/>
      <c r="C255" s="212"/>
      <c r="D255" s="213" t="s">
        <v>133</v>
      </c>
      <c r="E255" s="214" t="s">
        <v>20</v>
      </c>
      <c r="F255" s="215" t="s">
        <v>626</v>
      </c>
      <c r="G255" s="212"/>
      <c r="H255" s="216">
        <v>71.83</v>
      </c>
      <c r="I255" s="217"/>
      <c r="J255" s="212"/>
      <c r="K255" s="212"/>
      <c r="L255" s="218"/>
      <c r="M255" s="219"/>
      <c r="N255" s="220"/>
      <c r="O255" s="220"/>
      <c r="P255" s="220"/>
      <c r="Q255" s="220"/>
      <c r="R255" s="220"/>
      <c r="S255" s="220"/>
      <c r="T255" s="221"/>
      <c r="AT255" s="222" t="s">
        <v>133</v>
      </c>
      <c r="AU255" s="222" t="s">
        <v>81</v>
      </c>
      <c r="AV255" s="11" t="s">
        <v>81</v>
      </c>
      <c r="AW255" s="11" t="s">
        <v>34</v>
      </c>
      <c r="AX255" s="11" t="s">
        <v>8</v>
      </c>
      <c r="AY255" s="222" t="s">
        <v>123</v>
      </c>
    </row>
    <row r="256" spans="2:65" s="1" customFormat="1" ht="16.5" customHeight="1">
      <c r="B256" s="37"/>
      <c r="C256" s="199" t="s">
        <v>627</v>
      </c>
      <c r="D256" s="199" t="s">
        <v>126</v>
      </c>
      <c r="E256" s="200" t="s">
        <v>628</v>
      </c>
      <c r="F256" s="201" t="s">
        <v>629</v>
      </c>
      <c r="G256" s="202" t="s">
        <v>129</v>
      </c>
      <c r="H256" s="203">
        <v>71.83</v>
      </c>
      <c r="I256" s="204"/>
      <c r="J256" s="205">
        <f>ROUND(I256*H256,0)</f>
        <v>0</v>
      </c>
      <c r="K256" s="201" t="s">
        <v>130</v>
      </c>
      <c r="L256" s="42"/>
      <c r="M256" s="206" t="s">
        <v>20</v>
      </c>
      <c r="N256" s="207" t="s">
        <v>43</v>
      </c>
      <c r="O256" s="78"/>
      <c r="P256" s="208">
        <f>O256*H256</f>
        <v>0</v>
      </c>
      <c r="Q256" s="208">
        <v>0.0002</v>
      </c>
      <c r="R256" s="208">
        <f>Q256*H256</f>
        <v>0.014366</v>
      </c>
      <c r="S256" s="208">
        <v>0</v>
      </c>
      <c r="T256" s="209">
        <f>S256*H256</f>
        <v>0</v>
      </c>
      <c r="AR256" s="16" t="s">
        <v>202</v>
      </c>
      <c r="AT256" s="16" t="s">
        <v>126</v>
      </c>
      <c r="AU256" s="16" t="s">
        <v>81</v>
      </c>
      <c r="AY256" s="16" t="s">
        <v>123</v>
      </c>
      <c r="BE256" s="210">
        <f>IF(N256="základní",J256,0)</f>
        <v>0</v>
      </c>
      <c r="BF256" s="210">
        <f>IF(N256="snížená",J256,0)</f>
        <v>0</v>
      </c>
      <c r="BG256" s="210">
        <f>IF(N256="zákl. přenesená",J256,0)</f>
        <v>0</v>
      </c>
      <c r="BH256" s="210">
        <f>IF(N256="sníž. přenesená",J256,0)</f>
        <v>0</v>
      </c>
      <c r="BI256" s="210">
        <f>IF(N256="nulová",J256,0)</f>
        <v>0</v>
      </c>
      <c r="BJ256" s="16" t="s">
        <v>8</v>
      </c>
      <c r="BK256" s="210">
        <f>ROUND(I256*H256,0)</f>
        <v>0</v>
      </c>
      <c r="BL256" s="16" t="s">
        <v>202</v>
      </c>
      <c r="BM256" s="16" t="s">
        <v>630</v>
      </c>
    </row>
    <row r="257" spans="2:51" s="11" customFormat="1" ht="12">
      <c r="B257" s="211"/>
      <c r="C257" s="212"/>
      <c r="D257" s="213" t="s">
        <v>133</v>
      </c>
      <c r="E257" s="214" t="s">
        <v>20</v>
      </c>
      <c r="F257" s="215" t="s">
        <v>626</v>
      </c>
      <c r="G257" s="212"/>
      <c r="H257" s="216">
        <v>71.83</v>
      </c>
      <c r="I257" s="217"/>
      <c r="J257" s="212"/>
      <c r="K257" s="212"/>
      <c r="L257" s="218"/>
      <c r="M257" s="219"/>
      <c r="N257" s="220"/>
      <c r="O257" s="220"/>
      <c r="P257" s="220"/>
      <c r="Q257" s="220"/>
      <c r="R257" s="220"/>
      <c r="S257" s="220"/>
      <c r="T257" s="221"/>
      <c r="AT257" s="222" t="s">
        <v>133</v>
      </c>
      <c r="AU257" s="222" t="s">
        <v>81</v>
      </c>
      <c r="AV257" s="11" t="s">
        <v>81</v>
      </c>
      <c r="AW257" s="11" t="s">
        <v>34</v>
      </c>
      <c r="AX257" s="11" t="s">
        <v>8</v>
      </c>
      <c r="AY257" s="222" t="s">
        <v>123</v>
      </c>
    </row>
    <row r="258" spans="2:65" s="1" customFormat="1" ht="22.5" customHeight="1">
      <c r="B258" s="37"/>
      <c r="C258" s="199" t="s">
        <v>631</v>
      </c>
      <c r="D258" s="199" t="s">
        <v>126</v>
      </c>
      <c r="E258" s="200" t="s">
        <v>632</v>
      </c>
      <c r="F258" s="201" t="s">
        <v>633</v>
      </c>
      <c r="G258" s="202" t="s">
        <v>129</v>
      </c>
      <c r="H258" s="203">
        <v>71.83</v>
      </c>
      <c r="I258" s="204"/>
      <c r="J258" s="205">
        <f>ROUND(I258*H258,0)</f>
        <v>0</v>
      </c>
      <c r="K258" s="201" t="s">
        <v>130</v>
      </c>
      <c r="L258" s="42"/>
      <c r="M258" s="206" t="s">
        <v>20</v>
      </c>
      <c r="N258" s="207" t="s">
        <v>43</v>
      </c>
      <c r="O258" s="78"/>
      <c r="P258" s="208">
        <f>O258*H258</f>
        <v>0</v>
      </c>
      <c r="Q258" s="208">
        <v>0.00026</v>
      </c>
      <c r="R258" s="208">
        <f>Q258*H258</f>
        <v>0.0186758</v>
      </c>
      <c r="S258" s="208">
        <v>0</v>
      </c>
      <c r="T258" s="209">
        <f>S258*H258</f>
        <v>0</v>
      </c>
      <c r="AR258" s="16" t="s">
        <v>202</v>
      </c>
      <c r="AT258" s="16" t="s">
        <v>126</v>
      </c>
      <c r="AU258" s="16" t="s">
        <v>81</v>
      </c>
      <c r="AY258" s="16" t="s">
        <v>123</v>
      </c>
      <c r="BE258" s="210">
        <f>IF(N258="základní",J258,0)</f>
        <v>0</v>
      </c>
      <c r="BF258" s="210">
        <f>IF(N258="snížená",J258,0)</f>
        <v>0</v>
      </c>
      <c r="BG258" s="210">
        <f>IF(N258="zákl. přenesená",J258,0)</f>
        <v>0</v>
      </c>
      <c r="BH258" s="210">
        <f>IF(N258="sníž. přenesená",J258,0)</f>
        <v>0</v>
      </c>
      <c r="BI258" s="210">
        <f>IF(N258="nulová",J258,0)</f>
        <v>0</v>
      </c>
      <c r="BJ258" s="16" t="s">
        <v>8</v>
      </c>
      <c r="BK258" s="210">
        <f>ROUND(I258*H258,0)</f>
        <v>0</v>
      </c>
      <c r="BL258" s="16" t="s">
        <v>202</v>
      </c>
      <c r="BM258" s="16" t="s">
        <v>634</v>
      </c>
    </row>
    <row r="259" spans="2:51" s="11" customFormat="1" ht="12">
      <c r="B259" s="211"/>
      <c r="C259" s="212"/>
      <c r="D259" s="213" t="s">
        <v>133</v>
      </c>
      <c r="E259" s="214" t="s">
        <v>20</v>
      </c>
      <c r="F259" s="215" t="s">
        <v>626</v>
      </c>
      <c r="G259" s="212"/>
      <c r="H259" s="216">
        <v>71.83</v>
      </c>
      <c r="I259" s="217"/>
      <c r="J259" s="212"/>
      <c r="K259" s="212"/>
      <c r="L259" s="218"/>
      <c r="M259" s="219"/>
      <c r="N259" s="220"/>
      <c r="O259" s="220"/>
      <c r="P259" s="220"/>
      <c r="Q259" s="220"/>
      <c r="R259" s="220"/>
      <c r="S259" s="220"/>
      <c r="T259" s="221"/>
      <c r="AT259" s="222" t="s">
        <v>133</v>
      </c>
      <c r="AU259" s="222" t="s">
        <v>81</v>
      </c>
      <c r="AV259" s="11" t="s">
        <v>81</v>
      </c>
      <c r="AW259" s="11" t="s">
        <v>34</v>
      </c>
      <c r="AX259" s="11" t="s">
        <v>8</v>
      </c>
      <c r="AY259" s="222" t="s">
        <v>123</v>
      </c>
    </row>
    <row r="260" spans="2:63" s="10" customFormat="1" ht="25.9" customHeight="1">
      <c r="B260" s="183"/>
      <c r="C260" s="184"/>
      <c r="D260" s="185" t="s">
        <v>71</v>
      </c>
      <c r="E260" s="186" t="s">
        <v>635</v>
      </c>
      <c r="F260" s="186" t="s">
        <v>636</v>
      </c>
      <c r="G260" s="184"/>
      <c r="H260" s="184"/>
      <c r="I260" s="187"/>
      <c r="J260" s="188">
        <f>BK260</f>
        <v>0</v>
      </c>
      <c r="K260" s="184"/>
      <c r="L260" s="189"/>
      <c r="M260" s="190"/>
      <c r="N260" s="191"/>
      <c r="O260" s="191"/>
      <c r="P260" s="192">
        <f>P261+P263</f>
        <v>0</v>
      </c>
      <c r="Q260" s="191"/>
      <c r="R260" s="192">
        <f>R261+R263</f>
        <v>0</v>
      </c>
      <c r="S260" s="191"/>
      <c r="T260" s="193">
        <f>T261+T263</f>
        <v>0</v>
      </c>
      <c r="AR260" s="194" t="s">
        <v>148</v>
      </c>
      <c r="AT260" s="195" t="s">
        <v>71</v>
      </c>
      <c r="AU260" s="195" t="s">
        <v>72</v>
      </c>
      <c r="AY260" s="194" t="s">
        <v>123</v>
      </c>
      <c r="BK260" s="196">
        <f>BK261+BK263</f>
        <v>0</v>
      </c>
    </row>
    <row r="261" spans="2:63" s="10" customFormat="1" ht="22.8" customHeight="1">
      <c r="B261" s="183"/>
      <c r="C261" s="184"/>
      <c r="D261" s="185" t="s">
        <v>71</v>
      </c>
      <c r="E261" s="197" t="s">
        <v>637</v>
      </c>
      <c r="F261" s="197" t="s">
        <v>638</v>
      </c>
      <c r="G261" s="184"/>
      <c r="H261" s="184"/>
      <c r="I261" s="187"/>
      <c r="J261" s="198">
        <f>BK261</f>
        <v>0</v>
      </c>
      <c r="K261" s="184"/>
      <c r="L261" s="189"/>
      <c r="M261" s="190"/>
      <c r="N261" s="191"/>
      <c r="O261" s="191"/>
      <c r="P261" s="192">
        <f>P262</f>
        <v>0</v>
      </c>
      <c r="Q261" s="191"/>
      <c r="R261" s="192">
        <f>R262</f>
        <v>0</v>
      </c>
      <c r="S261" s="191"/>
      <c r="T261" s="193">
        <f>T262</f>
        <v>0</v>
      </c>
      <c r="AR261" s="194" t="s">
        <v>148</v>
      </c>
      <c r="AT261" s="195" t="s">
        <v>71</v>
      </c>
      <c r="AU261" s="195" t="s">
        <v>8</v>
      </c>
      <c r="AY261" s="194" t="s">
        <v>123</v>
      </c>
      <c r="BK261" s="196">
        <f>BK262</f>
        <v>0</v>
      </c>
    </row>
    <row r="262" spans="2:65" s="1" customFormat="1" ht="16.5" customHeight="1">
      <c r="B262" s="37"/>
      <c r="C262" s="199" t="s">
        <v>639</v>
      </c>
      <c r="D262" s="199" t="s">
        <v>126</v>
      </c>
      <c r="E262" s="200" t="s">
        <v>640</v>
      </c>
      <c r="F262" s="201" t="s">
        <v>641</v>
      </c>
      <c r="G262" s="202" t="s">
        <v>398</v>
      </c>
      <c r="H262" s="203">
        <v>1</v>
      </c>
      <c r="I262" s="204"/>
      <c r="J262" s="205">
        <f>ROUND(I262*H262,0)</f>
        <v>0</v>
      </c>
      <c r="K262" s="201" t="s">
        <v>20</v>
      </c>
      <c r="L262" s="42"/>
      <c r="M262" s="206" t="s">
        <v>20</v>
      </c>
      <c r="N262" s="207" t="s">
        <v>43</v>
      </c>
      <c r="O262" s="78"/>
      <c r="P262" s="208">
        <f>O262*H262</f>
        <v>0</v>
      </c>
      <c r="Q262" s="208">
        <v>0</v>
      </c>
      <c r="R262" s="208">
        <f>Q262*H262</f>
        <v>0</v>
      </c>
      <c r="S262" s="208">
        <v>0</v>
      </c>
      <c r="T262" s="209">
        <f>S262*H262</f>
        <v>0</v>
      </c>
      <c r="AR262" s="16" t="s">
        <v>642</v>
      </c>
      <c r="AT262" s="16" t="s">
        <v>126</v>
      </c>
      <c r="AU262" s="16" t="s">
        <v>81</v>
      </c>
      <c r="AY262" s="16" t="s">
        <v>123</v>
      </c>
      <c r="BE262" s="210">
        <f>IF(N262="základní",J262,0)</f>
        <v>0</v>
      </c>
      <c r="BF262" s="210">
        <f>IF(N262="snížená",J262,0)</f>
        <v>0</v>
      </c>
      <c r="BG262" s="210">
        <f>IF(N262="zákl. přenesená",J262,0)</f>
        <v>0</v>
      </c>
      <c r="BH262" s="210">
        <f>IF(N262="sníž. přenesená",J262,0)</f>
        <v>0</v>
      </c>
      <c r="BI262" s="210">
        <f>IF(N262="nulová",J262,0)</f>
        <v>0</v>
      </c>
      <c r="BJ262" s="16" t="s">
        <v>8</v>
      </c>
      <c r="BK262" s="210">
        <f>ROUND(I262*H262,0)</f>
        <v>0</v>
      </c>
      <c r="BL262" s="16" t="s">
        <v>642</v>
      </c>
      <c r="BM262" s="16" t="s">
        <v>643</v>
      </c>
    </row>
    <row r="263" spans="2:63" s="10" customFormat="1" ht="22.8" customHeight="1">
      <c r="B263" s="183"/>
      <c r="C263" s="184"/>
      <c r="D263" s="185" t="s">
        <v>71</v>
      </c>
      <c r="E263" s="197" t="s">
        <v>644</v>
      </c>
      <c r="F263" s="197" t="s">
        <v>645</v>
      </c>
      <c r="G263" s="184"/>
      <c r="H263" s="184"/>
      <c r="I263" s="187"/>
      <c r="J263" s="198">
        <f>BK263</f>
        <v>0</v>
      </c>
      <c r="K263" s="184"/>
      <c r="L263" s="189"/>
      <c r="M263" s="190"/>
      <c r="N263" s="191"/>
      <c r="O263" s="191"/>
      <c r="P263" s="192">
        <f>P264</f>
        <v>0</v>
      </c>
      <c r="Q263" s="191"/>
      <c r="R263" s="192">
        <f>R264</f>
        <v>0</v>
      </c>
      <c r="S263" s="191"/>
      <c r="T263" s="193">
        <f>T264</f>
        <v>0</v>
      </c>
      <c r="AR263" s="194" t="s">
        <v>148</v>
      </c>
      <c r="AT263" s="195" t="s">
        <v>71</v>
      </c>
      <c r="AU263" s="195" t="s">
        <v>8</v>
      </c>
      <c r="AY263" s="194" t="s">
        <v>123</v>
      </c>
      <c r="BK263" s="196">
        <f>BK264</f>
        <v>0</v>
      </c>
    </row>
    <row r="264" spans="2:65" s="1" customFormat="1" ht="33.75" customHeight="1">
      <c r="B264" s="37"/>
      <c r="C264" s="199" t="s">
        <v>646</v>
      </c>
      <c r="D264" s="199" t="s">
        <v>126</v>
      </c>
      <c r="E264" s="200" t="s">
        <v>647</v>
      </c>
      <c r="F264" s="201" t="s">
        <v>648</v>
      </c>
      <c r="G264" s="202" t="s">
        <v>398</v>
      </c>
      <c r="H264" s="203">
        <v>1</v>
      </c>
      <c r="I264" s="204"/>
      <c r="J264" s="205">
        <f>ROUND(I264*H264,0)</f>
        <v>0</v>
      </c>
      <c r="K264" s="201" t="s">
        <v>20</v>
      </c>
      <c r="L264" s="42"/>
      <c r="M264" s="254" t="s">
        <v>20</v>
      </c>
      <c r="N264" s="255" t="s">
        <v>43</v>
      </c>
      <c r="O264" s="256"/>
      <c r="P264" s="257">
        <f>O264*H264</f>
        <v>0</v>
      </c>
      <c r="Q264" s="257">
        <v>0</v>
      </c>
      <c r="R264" s="257">
        <f>Q264*H264</f>
        <v>0</v>
      </c>
      <c r="S264" s="257">
        <v>0</v>
      </c>
      <c r="T264" s="258">
        <f>S264*H264</f>
        <v>0</v>
      </c>
      <c r="AR264" s="16" t="s">
        <v>642</v>
      </c>
      <c r="AT264" s="16" t="s">
        <v>126</v>
      </c>
      <c r="AU264" s="16" t="s">
        <v>81</v>
      </c>
      <c r="AY264" s="16" t="s">
        <v>123</v>
      </c>
      <c r="BE264" s="210">
        <f>IF(N264="základní",J264,0)</f>
        <v>0</v>
      </c>
      <c r="BF264" s="210">
        <f>IF(N264="snížená",J264,0)</f>
        <v>0</v>
      </c>
      <c r="BG264" s="210">
        <f>IF(N264="zákl. přenesená",J264,0)</f>
        <v>0</v>
      </c>
      <c r="BH264" s="210">
        <f>IF(N264="sníž. přenesená",J264,0)</f>
        <v>0</v>
      </c>
      <c r="BI264" s="210">
        <f>IF(N264="nulová",J264,0)</f>
        <v>0</v>
      </c>
      <c r="BJ264" s="16" t="s">
        <v>8</v>
      </c>
      <c r="BK264" s="210">
        <f>ROUND(I264*H264,0)</f>
        <v>0</v>
      </c>
      <c r="BL264" s="16" t="s">
        <v>642</v>
      </c>
      <c r="BM264" s="16" t="s">
        <v>649</v>
      </c>
    </row>
    <row r="265" spans="2:12" s="1" customFormat="1" ht="6.95" customHeight="1">
      <c r="B265" s="56"/>
      <c r="C265" s="57"/>
      <c r="D265" s="57"/>
      <c r="E265" s="57"/>
      <c r="F265" s="57"/>
      <c r="G265" s="57"/>
      <c r="H265" s="57"/>
      <c r="I265" s="149"/>
      <c r="J265" s="57"/>
      <c r="K265" s="57"/>
      <c r="L265" s="42"/>
    </row>
  </sheetData>
  <sheetProtection password="CC35" sheet="1" objects="1" scenarios="1" formatColumns="0" formatRows="0" autoFilter="0"/>
  <autoFilter ref="C97:K264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59" customWidth="1"/>
    <col min="2" max="2" width="1.7109375" style="259" customWidth="1"/>
    <col min="3" max="4" width="5.00390625" style="259" customWidth="1"/>
    <col min="5" max="5" width="11.7109375" style="259" customWidth="1"/>
    <col min="6" max="6" width="9.140625" style="259" customWidth="1"/>
    <col min="7" max="7" width="5.00390625" style="259" customWidth="1"/>
    <col min="8" max="8" width="77.8515625" style="259" customWidth="1"/>
    <col min="9" max="10" width="20.00390625" style="259" customWidth="1"/>
    <col min="11" max="11" width="1.7109375" style="259" customWidth="1"/>
  </cols>
  <sheetData>
    <row r="1" ht="37.5" customHeight="1"/>
    <row r="2" spans="2:11" ht="7.5" customHeight="1">
      <c r="B2" s="260"/>
      <c r="C2" s="261"/>
      <c r="D2" s="261"/>
      <c r="E2" s="261"/>
      <c r="F2" s="261"/>
      <c r="G2" s="261"/>
      <c r="H2" s="261"/>
      <c r="I2" s="261"/>
      <c r="J2" s="261"/>
      <c r="K2" s="262"/>
    </row>
    <row r="3" spans="2:11" s="14" customFormat="1" ht="45" customHeight="1">
      <c r="B3" s="263"/>
      <c r="C3" s="264" t="s">
        <v>650</v>
      </c>
      <c r="D3" s="264"/>
      <c r="E3" s="264"/>
      <c r="F3" s="264"/>
      <c r="G3" s="264"/>
      <c r="H3" s="264"/>
      <c r="I3" s="264"/>
      <c r="J3" s="264"/>
      <c r="K3" s="265"/>
    </row>
    <row r="4" spans="2:11" ht="25.5" customHeight="1">
      <c r="B4" s="266"/>
      <c r="C4" s="267" t="s">
        <v>651</v>
      </c>
      <c r="D4" s="267"/>
      <c r="E4" s="267"/>
      <c r="F4" s="267"/>
      <c r="G4" s="267"/>
      <c r="H4" s="267"/>
      <c r="I4" s="267"/>
      <c r="J4" s="267"/>
      <c r="K4" s="268"/>
    </row>
    <row r="5" spans="2:11" ht="5.25" customHeight="1">
      <c r="B5" s="266"/>
      <c r="C5" s="269"/>
      <c r="D5" s="269"/>
      <c r="E5" s="269"/>
      <c r="F5" s="269"/>
      <c r="G5" s="269"/>
      <c r="H5" s="269"/>
      <c r="I5" s="269"/>
      <c r="J5" s="269"/>
      <c r="K5" s="268"/>
    </row>
    <row r="6" spans="2:11" ht="15" customHeight="1">
      <c r="B6" s="266"/>
      <c r="C6" s="270" t="s">
        <v>652</v>
      </c>
      <c r="D6" s="270"/>
      <c r="E6" s="270"/>
      <c r="F6" s="270"/>
      <c r="G6" s="270"/>
      <c r="H6" s="270"/>
      <c r="I6" s="270"/>
      <c r="J6" s="270"/>
      <c r="K6" s="268"/>
    </row>
    <row r="7" spans="2:11" ht="15" customHeight="1">
      <c r="B7" s="271"/>
      <c r="C7" s="270" t="s">
        <v>653</v>
      </c>
      <c r="D7" s="270"/>
      <c r="E7" s="270"/>
      <c r="F7" s="270"/>
      <c r="G7" s="270"/>
      <c r="H7" s="270"/>
      <c r="I7" s="270"/>
      <c r="J7" s="270"/>
      <c r="K7" s="268"/>
    </row>
    <row r="8" spans="2:11" ht="12.75" customHeight="1">
      <c r="B8" s="271"/>
      <c r="C8" s="270"/>
      <c r="D8" s="270"/>
      <c r="E8" s="270"/>
      <c r="F8" s="270"/>
      <c r="G8" s="270"/>
      <c r="H8" s="270"/>
      <c r="I8" s="270"/>
      <c r="J8" s="270"/>
      <c r="K8" s="268"/>
    </row>
    <row r="9" spans="2:11" ht="15" customHeight="1">
      <c r="B9" s="271"/>
      <c r="C9" s="270" t="s">
        <v>654</v>
      </c>
      <c r="D9" s="270"/>
      <c r="E9" s="270"/>
      <c r="F9" s="270"/>
      <c r="G9" s="270"/>
      <c r="H9" s="270"/>
      <c r="I9" s="270"/>
      <c r="J9" s="270"/>
      <c r="K9" s="268"/>
    </row>
    <row r="10" spans="2:11" ht="15" customHeight="1">
      <c r="B10" s="271"/>
      <c r="C10" s="270"/>
      <c r="D10" s="270" t="s">
        <v>655</v>
      </c>
      <c r="E10" s="270"/>
      <c r="F10" s="270"/>
      <c r="G10" s="270"/>
      <c r="H10" s="270"/>
      <c r="I10" s="270"/>
      <c r="J10" s="270"/>
      <c r="K10" s="268"/>
    </row>
    <row r="11" spans="2:11" ht="15" customHeight="1">
      <c r="B11" s="271"/>
      <c r="C11" s="272"/>
      <c r="D11" s="270" t="s">
        <v>656</v>
      </c>
      <c r="E11" s="270"/>
      <c r="F11" s="270"/>
      <c r="G11" s="270"/>
      <c r="H11" s="270"/>
      <c r="I11" s="270"/>
      <c r="J11" s="270"/>
      <c r="K11" s="268"/>
    </row>
    <row r="12" spans="2:11" ht="15" customHeight="1">
      <c r="B12" s="271"/>
      <c r="C12" s="272"/>
      <c r="D12" s="270"/>
      <c r="E12" s="270"/>
      <c r="F12" s="270"/>
      <c r="G12" s="270"/>
      <c r="H12" s="270"/>
      <c r="I12" s="270"/>
      <c r="J12" s="270"/>
      <c r="K12" s="268"/>
    </row>
    <row r="13" spans="2:11" ht="15" customHeight="1">
      <c r="B13" s="271"/>
      <c r="C13" s="272"/>
      <c r="D13" s="273" t="s">
        <v>657</v>
      </c>
      <c r="E13" s="270"/>
      <c r="F13" s="270"/>
      <c r="G13" s="270"/>
      <c r="H13" s="270"/>
      <c r="I13" s="270"/>
      <c r="J13" s="270"/>
      <c r="K13" s="268"/>
    </row>
    <row r="14" spans="2:11" ht="12.75" customHeight="1">
      <c r="B14" s="271"/>
      <c r="C14" s="272"/>
      <c r="D14" s="272"/>
      <c r="E14" s="272"/>
      <c r="F14" s="272"/>
      <c r="G14" s="272"/>
      <c r="H14" s="272"/>
      <c r="I14" s="272"/>
      <c r="J14" s="272"/>
      <c r="K14" s="268"/>
    </row>
    <row r="15" spans="2:11" ht="15" customHeight="1">
      <c r="B15" s="271"/>
      <c r="C15" s="272"/>
      <c r="D15" s="270" t="s">
        <v>658</v>
      </c>
      <c r="E15" s="270"/>
      <c r="F15" s="270"/>
      <c r="G15" s="270"/>
      <c r="H15" s="270"/>
      <c r="I15" s="270"/>
      <c r="J15" s="270"/>
      <c r="K15" s="268"/>
    </row>
    <row r="16" spans="2:11" ht="15" customHeight="1">
      <c r="B16" s="271"/>
      <c r="C16" s="272"/>
      <c r="D16" s="270" t="s">
        <v>659</v>
      </c>
      <c r="E16" s="270"/>
      <c r="F16" s="270"/>
      <c r="G16" s="270"/>
      <c r="H16" s="270"/>
      <c r="I16" s="270"/>
      <c r="J16" s="270"/>
      <c r="K16" s="268"/>
    </row>
    <row r="17" spans="2:11" ht="15" customHeight="1">
      <c r="B17" s="271"/>
      <c r="C17" s="272"/>
      <c r="D17" s="270" t="s">
        <v>660</v>
      </c>
      <c r="E17" s="270"/>
      <c r="F17" s="270"/>
      <c r="G17" s="270"/>
      <c r="H17" s="270"/>
      <c r="I17" s="270"/>
      <c r="J17" s="270"/>
      <c r="K17" s="268"/>
    </row>
    <row r="18" spans="2:11" ht="15" customHeight="1">
      <c r="B18" s="271"/>
      <c r="C18" s="272"/>
      <c r="D18" s="272"/>
      <c r="E18" s="274" t="s">
        <v>79</v>
      </c>
      <c r="F18" s="270" t="s">
        <v>661</v>
      </c>
      <c r="G18" s="270"/>
      <c r="H18" s="270"/>
      <c r="I18" s="270"/>
      <c r="J18" s="270"/>
      <c r="K18" s="268"/>
    </row>
    <row r="19" spans="2:11" ht="15" customHeight="1">
      <c r="B19" s="271"/>
      <c r="C19" s="272"/>
      <c r="D19" s="272"/>
      <c r="E19" s="274" t="s">
        <v>662</v>
      </c>
      <c r="F19" s="270" t="s">
        <v>663</v>
      </c>
      <c r="G19" s="270"/>
      <c r="H19" s="270"/>
      <c r="I19" s="270"/>
      <c r="J19" s="270"/>
      <c r="K19" s="268"/>
    </row>
    <row r="20" spans="2:11" ht="15" customHeight="1">
      <c r="B20" s="271"/>
      <c r="C20" s="272"/>
      <c r="D20" s="272"/>
      <c r="E20" s="274" t="s">
        <v>664</v>
      </c>
      <c r="F20" s="270" t="s">
        <v>665</v>
      </c>
      <c r="G20" s="270"/>
      <c r="H20" s="270"/>
      <c r="I20" s="270"/>
      <c r="J20" s="270"/>
      <c r="K20" s="268"/>
    </row>
    <row r="21" spans="2:11" ht="15" customHeight="1">
      <c r="B21" s="271"/>
      <c r="C21" s="272"/>
      <c r="D21" s="272"/>
      <c r="E21" s="274" t="s">
        <v>666</v>
      </c>
      <c r="F21" s="270" t="s">
        <v>667</v>
      </c>
      <c r="G21" s="270"/>
      <c r="H21" s="270"/>
      <c r="I21" s="270"/>
      <c r="J21" s="270"/>
      <c r="K21" s="268"/>
    </row>
    <row r="22" spans="2:11" ht="15" customHeight="1">
      <c r="B22" s="271"/>
      <c r="C22" s="272"/>
      <c r="D22" s="272"/>
      <c r="E22" s="274" t="s">
        <v>668</v>
      </c>
      <c r="F22" s="270" t="s">
        <v>669</v>
      </c>
      <c r="G22" s="270"/>
      <c r="H22" s="270"/>
      <c r="I22" s="270"/>
      <c r="J22" s="270"/>
      <c r="K22" s="268"/>
    </row>
    <row r="23" spans="2:11" ht="15" customHeight="1">
      <c r="B23" s="271"/>
      <c r="C23" s="272"/>
      <c r="D23" s="272"/>
      <c r="E23" s="274" t="s">
        <v>670</v>
      </c>
      <c r="F23" s="270" t="s">
        <v>671</v>
      </c>
      <c r="G23" s="270"/>
      <c r="H23" s="270"/>
      <c r="I23" s="270"/>
      <c r="J23" s="270"/>
      <c r="K23" s="268"/>
    </row>
    <row r="24" spans="2:11" ht="12.75" customHeight="1">
      <c r="B24" s="271"/>
      <c r="C24" s="272"/>
      <c r="D24" s="272"/>
      <c r="E24" s="272"/>
      <c r="F24" s="272"/>
      <c r="G24" s="272"/>
      <c r="H24" s="272"/>
      <c r="I24" s="272"/>
      <c r="J24" s="272"/>
      <c r="K24" s="268"/>
    </row>
    <row r="25" spans="2:11" ht="15" customHeight="1">
      <c r="B25" s="271"/>
      <c r="C25" s="270" t="s">
        <v>672</v>
      </c>
      <c r="D25" s="270"/>
      <c r="E25" s="270"/>
      <c r="F25" s="270"/>
      <c r="G25" s="270"/>
      <c r="H25" s="270"/>
      <c r="I25" s="270"/>
      <c r="J25" s="270"/>
      <c r="K25" s="268"/>
    </row>
    <row r="26" spans="2:11" ht="15" customHeight="1">
      <c r="B26" s="271"/>
      <c r="C26" s="270" t="s">
        <v>673</v>
      </c>
      <c r="D26" s="270"/>
      <c r="E26" s="270"/>
      <c r="F26" s="270"/>
      <c r="G26" s="270"/>
      <c r="H26" s="270"/>
      <c r="I26" s="270"/>
      <c r="J26" s="270"/>
      <c r="K26" s="268"/>
    </row>
    <row r="27" spans="2:11" ht="15" customHeight="1">
      <c r="B27" s="271"/>
      <c r="C27" s="270"/>
      <c r="D27" s="270" t="s">
        <v>674</v>
      </c>
      <c r="E27" s="270"/>
      <c r="F27" s="270"/>
      <c r="G27" s="270"/>
      <c r="H27" s="270"/>
      <c r="I27" s="270"/>
      <c r="J27" s="270"/>
      <c r="K27" s="268"/>
    </row>
    <row r="28" spans="2:11" ht="15" customHeight="1">
      <c r="B28" s="271"/>
      <c r="C28" s="272"/>
      <c r="D28" s="270" t="s">
        <v>675</v>
      </c>
      <c r="E28" s="270"/>
      <c r="F28" s="270"/>
      <c r="G28" s="270"/>
      <c r="H28" s="270"/>
      <c r="I28" s="270"/>
      <c r="J28" s="270"/>
      <c r="K28" s="268"/>
    </row>
    <row r="29" spans="2:11" ht="12.75" customHeight="1">
      <c r="B29" s="271"/>
      <c r="C29" s="272"/>
      <c r="D29" s="272"/>
      <c r="E29" s="272"/>
      <c r="F29" s="272"/>
      <c r="G29" s="272"/>
      <c r="H29" s="272"/>
      <c r="I29" s="272"/>
      <c r="J29" s="272"/>
      <c r="K29" s="268"/>
    </row>
    <row r="30" spans="2:11" ht="15" customHeight="1">
      <c r="B30" s="271"/>
      <c r="C30" s="272"/>
      <c r="D30" s="270" t="s">
        <v>676</v>
      </c>
      <c r="E30" s="270"/>
      <c r="F30" s="270"/>
      <c r="G30" s="270"/>
      <c r="H30" s="270"/>
      <c r="I30" s="270"/>
      <c r="J30" s="270"/>
      <c r="K30" s="268"/>
    </row>
    <row r="31" spans="2:11" ht="15" customHeight="1">
      <c r="B31" s="271"/>
      <c r="C31" s="272"/>
      <c r="D31" s="270" t="s">
        <v>677</v>
      </c>
      <c r="E31" s="270"/>
      <c r="F31" s="270"/>
      <c r="G31" s="270"/>
      <c r="H31" s="270"/>
      <c r="I31" s="270"/>
      <c r="J31" s="270"/>
      <c r="K31" s="268"/>
    </row>
    <row r="32" spans="2:11" ht="12.75" customHeight="1">
      <c r="B32" s="271"/>
      <c r="C32" s="272"/>
      <c r="D32" s="272"/>
      <c r="E32" s="272"/>
      <c r="F32" s="272"/>
      <c r="G32" s="272"/>
      <c r="H32" s="272"/>
      <c r="I32" s="272"/>
      <c r="J32" s="272"/>
      <c r="K32" s="268"/>
    </row>
    <row r="33" spans="2:11" ht="15" customHeight="1">
      <c r="B33" s="271"/>
      <c r="C33" s="272"/>
      <c r="D33" s="270" t="s">
        <v>678</v>
      </c>
      <c r="E33" s="270"/>
      <c r="F33" s="270"/>
      <c r="G33" s="270"/>
      <c r="H33" s="270"/>
      <c r="I33" s="270"/>
      <c r="J33" s="270"/>
      <c r="K33" s="268"/>
    </row>
    <row r="34" spans="2:11" ht="15" customHeight="1">
      <c r="B34" s="271"/>
      <c r="C34" s="272"/>
      <c r="D34" s="270" t="s">
        <v>679</v>
      </c>
      <c r="E34" s="270"/>
      <c r="F34" s="270"/>
      <c r="G34" s="270"/>
      <c r="H34" s="270"/>
      <c r="I34" s="270"/>
      <c r="J34" s="270"/>
      <c r="K34" s="268"/>
    </row>
    <row r="35" spans="2:11" ht="15" customHeight="1">
      <c r="B35" s="271"/>
      <c r="C35" s="272"/>
      <c r="D35" s="270" t="s">
        <v>680</v>
      </c>
      <c r="E35" s="270"/>
      <c r="F35" s="270"/>
      <c r="G35" s="270"/>
      <c r="H35" s="270"/>
      <c r="I35" s="270"/>
      <c r="J35" s="270"/>
      <c r="K35" s="268"/>
    </row>
    <row r="36" spans="2:11" ht="15" customHeight="1">
      <c r="B36" s="271"/>
      <c r="C36" s="272"/>
      <c r="D36" s="270"/>
      <c r="E36" s="273" t="s">
        <v>109</v>
      </c>
      <c r="F36" s="270"/>
      <c r="G36" s="270" t="s">
        <v>681</v>
      </c>
      <c r="H36" s="270"/>
      <c r="I36" s="270"/>
      <c r="J36" s="270"/>
      <c r="K36" s="268"/>
    </row>
    <row r="37" spans="2:11" ht="30.75" customHeight="1">
      <c r="B37" s="271"/>
      <c r="C37" s="272"/>
      <c r="D37" s="270"/>
      <c r="E37" s="273" t="s">
        <v>682</v>
      </c>
      <c r="F37" s="270"/>
      <c r="G37" s="270" t="s">
        <v>683</v>
      </c>
      <c r="H37" s="270"/>
      <c r="I37" s="270"/>
      <c r="J37" s="270"/>
      <c r="K37" s="268"/>
    </row>
    <row r="38" spans="2:11" ht="15" customHeight="1">
      <c r="B38" s="271"/>
      <c r="C38" s="272"/>
      <c r="D38" s="270"/>
      <c r="E38" s="273" t="s">
        <v>53</v>
      </c>
      <c r="F38" s="270"/>
      <c r="G38" s="270" t="s">
        <v>684</v>
      </c>
      <c r="H38" s="270"/>
      <c r="I38" s="270"/>
      <c r="J38" s="270"/>
      <c r="K38" s="268"/>
    </row>
    <row r="39" spans="2:11" ht="15" customHeight="1">
      <c r="B39" s="271"/>
      <c r="C39" s="272"/>
      <c r="D39" s="270"/>
      <c r="E39" s="273" t="s">
        <v>54</v>
      </c>
      <c r="F39" s="270"/>
      <c r="G39" s="270" t="s">
        <v>685</v>
      </c>
      <c r="H39" s="270"/>
      <c r="I39" s="270"/>
      <c r="J39" s="270"/>
      <c r="K39" s="268"/>
    </row>
    <row r="40" spans="2:11" ht="15" customHeight="1">
      <c r="B40" s="271"/>
      <c r="C40" s="272"/>
      <c r="D40" s="270"/>
      <c r="E40" s="273" t="s">
        <v>110</v>
      </c>
      <c r="F40" s="270"/>
      <c r="G40" s="270" t="s">
        <v>686</v>
      </c>
      <c r="H40" s="270"/>
      <c r="I40" s="270"/>
      <c r="J40" s="270"/>
      <c r="K40" s="268"/>
    </row>
    <row r="41" spans="2:11" ht="15" customHeight="1">
      <c r="B41" s="271"/>
      <c r="C41" s="272"/>
      <c r="D41" s="270"/>
      <c r="E41" s="273" t="s">
        <v>111</v>
      </c>
      <c r="F41" s="270"/>
      <c r="G41" s="270" t="s">
        <v>687</v>
      </c>
      <c r="H41" s="270"/>
      <c r="I41" s="270"/>
      <c r="J41" s="270"/>
      <c r="K41" s="268"/>
    </row>
    <row r="42" spans="2:11" ht="15" customHeight="1">
      <c r="B42" s="271"/>
      <c r="C42" s="272"/>
      <c r="D42" s="270"/>
      <c r="E42" s="273" t="s">
        <v>688</v>
      </c>
      <c r="F42" s="270"/>
      <c r="G42" s="270" t="s">
        <v>689</v>
      </c>
      <c r="H42" s="270"/>
      <c r="I42" s="270"/>
      <c r="J42" s="270"/>
      <c r="K42" s="268"/>
    </row>
    <row r="43" spans="2:11" ht="15" customHeight="1">
      <c r="B43" s="271"/>
      <c r="C43" s="272"/>
      <c r="D43" s="270"/>
      <c r="E43" s="273"/>
      <c r="F43" s="270"/>
      <c r="G43" s="270" t="s">
        <v>690</v>
      </c>
      <c r="H43" s="270"/>
      <c r="I43" s="270"/>
      <c r="J43" s="270"/>
      <c r="K43" s="268"/>
    </row>
    <row r="44" spans="2:11" ht="15" customHeight="1">
      <c r="B44" s="271"/>
      <c r="C44" s="272"/>
      <c r="D44" s="270"/>
      <c r="E44" s="273" t="s">
        <v>691</v>
      </c>
      <c r="F44" s="270"/>
      <c r="G44" s="270" t="s">
        <v>692</v>
      </c>
      <c r="H44" s="270"/>
      <c r="I44" s="270"/>
      <c r="J44" s="270"/>
      <c r="K44" s="268"/>
    </row>
    <row r="45" spans="2:11" ht="15" customHeight="1">
      <c r="B45" s="271"/>
      <c r="C45" s="272"/>
      <c r="D45" s="270"/>
      <c r="E45" s="273" t="s">
        <v>113</v>
      </c>
      <c r="F45" s="270"/>
      <c r="G45" s="270" t="s">
        <v>693</v>
      </c>
      <c r="H45" s="270"/>
      <c r="I45" s="270"/>
      <c r="J45" s="270"/>
      <c r="K45" s="268"/>
    </row>
    <row r="46" spans="2:11" ht="12.75" customHeight="1">
      <c r="B46" s="271"/>
      <c r="C46" s="272"/>
      <c r="D46" s="270"/>
      <c r="E46" s="270"/>
      <c r="F46" s="270"/>
      <c r="G46" s="270"/>
      <c r="H46" s="270"/>
      <c r="I46" s="270"/>
      <c r="J46" s="270"/>
      <c r="K46" s="268"/>
    </row>
    <row r="47" spans="2:11" ht="15" customHeight="1">
      <c r="B47" s="271"/>
      <c r="C47" s="272"/>
      <c r="D47" s="270" t="s">
        <v>694</v>
      </c>
      <c r="E47" s="270"/>
      <c r="F47" s="270"/>
      <c r="G47" s="270"/>
      <c r="H47" s="270"/>
      <c r="I47" s="270"/>
      <c r="J47" s="270"/>
      <c r="K47" s="268"/>
    </row>
    <row r="48" spans="2:11" ht="15" customHeight="1">
      <c r="B48" s="271"/>
      <c r="C48" s="272"/>
      <c r="D48" s="272"/>
      <c r="E48" s="270" t="s">
        <v>695</v>
      </c>
      <c r="F48" s="270"/>
      <c r="G48" s="270"/>
      <c r="H48" s="270"/>
      <c r="I48" s="270"/>
      <c r="J48" s="270"/>
      <c r="K48" s="268"/>
    </row>
    <row r="49" spans="2:11" ht="15" customHeight="1">
      <c r="B49" s="271"/>
      <c r="C49" s="272"/>
      <c r="D49" s="272"/>
      <c r="E49" s="270" t="s">
        <v>696</v>
      </c>
      <c r="F49" s="270"/>
      <c r="G49" s="270"/>
      <c r="H49" s="270"/>
      <c r="I49" s="270"/>
      <c r="J49" s="270"/>
      <c r="K49" s="268"/>
    </row>
    <row r="50" spans="2:11" ht="15" customHeight="1">
      <c r="B50" s="271"/>
      <c r="C50" s="272"/>
      <c r="D50" s="272"/>
      <c r="E50" s="270" t="s">
        <v>697</v>
      </c>
      <c r="F50" s="270"/>
      <c r="G50" s="270"/>
      <c r="H50" s="270"/>
      <c r="I50" s="270"/>
      <c r="J50" s="270"/>
      <c r="K50" s="268"/>
    </row>
    <row r="51" spans="2:11" ht="15" customHeight="1">
      <c r="B51" s="271"/>
      <c r="C51" s="272"/>
      <c r="D51" s="270" t="s">
        <v>698</v>
      </c>
      <c r="E51" s="270"/>
      <c r="F51" s="270"/>
      <c r="G51" s="270"/>
      <c r="H51" s="270"/>
      <c r="I51" s="270"/>
      <c r="J51" s="270"/>
      <c r="K51" s="268"/>
    </row>
    <row r="52" spans="2:11" ht="25.5" customHeight="1">
      <c r="B52" s="266"/>
      <c r="C52" s="267" t="s">
        <v>699</v>
      </c>
      <c r="D52" s="267"/>
      <c r="E52" s="267"/>
      <c r="F52" s="267"/>
      <c r="G52" s="267"/>
      <c r="H52" s="267"/>
      <c r="I52" s="267"/>
      <c r="J52" s="267"/>
      <c r="K52" s="268"/>
    </row>
    <row r="53" spans="2:11" ht="5.25" customHeight="1">
      <c r="B53" s="266"/>
      <c r="C53" s="269"/>
      <c r="D53" s="269"/>
      <c r="E53" s="269"/>
      <c r="F53" s="269"/>
      <c r="G53" s="269"/>
      <c r="H53" s="269"/>
      <c r="I53" s="269"/>
      <c r="J53" s="269"/>
      <c r="K53" s="268"/>
    </row>
    <row r="54" spans="2:11" ht="15" customHeight="1">
      <c r="B54" s="266"/>
      <c r="C54" s="270" t="s">
        <v>700</v>
      </c>
      <c r="D54" s="270"/>
      <c r="E54" s="270"/>
      <c r="F54" s="270"/>
      <c r="G54" s="270"/>
      <c r="H54" s="270"/>
      <c r="I54" s="270"/>
      <c r="J54" s="270"/>
      <c r="K54" s="268"/>
    </row>
    <row r="55" spans="2:11" ht="15" customHeight="1">
      <c r="B55" s="266"/>
      <c r="C55" s="270" t="s">
        <v>701</v>
      </c>
      <c r="D55" s="270"/>
      <c r="E55" s="270"/>
      <c r="F55" s="270"/>
      <c r="G55" s="270"/>
      <c r="H55" s="270"/>
      <c r="I55" s="270"/>
      <c r="J55" s="270"/>
      <c r="K55" s="268"/>
    </row>
    <row r="56" spans="2:11" ht="12.75" customHeight="1">
      <c r="B56" s="266"/>
      <c r="C56" s="270"/>
      <c r="D56" s="270"/>
      <c r="E56" s="270"/>
      <c r="F56" s="270"/>
      <c r="G56" s="270"/>
      <c r="H56" s="270"/>
      <c r="I56" s="270"/>
      <c r="J56" s="270"/>
      <c r="K56" s="268"/>
    </row>
    <row r="57" spans="2:11" ht="15" customHeight="1">
      <c r="B57" s="266"/>
      <c r="C57" s="270" t="s">
        <v>702</v>
      </c>
      <c r="D57" s="270"/>
      <c r="E57" s="270"/>
      <c r="F57" s="270"/>
      <c r="G57" s="270"/>
      <c r="H57" s="270"/>
      <c r="I57" s="270"/>
      <c r="J57" s="270"/>
      <c r="K57" s="268"/>
    </row>
    <row r="58" spans="2:11" ht="15" customHeight="1">
      <c r="B58" s="266"/>
      <c r="C58" s="272"/>
      <c r="D58" s="270" t="s">
        <v>703</v>
      </c>
      <c r="E58" s="270"/>
      <c r="F58" s="270"/>
      <c r="G58" s="270"/>
      <c r="H58" s="270"/>
      <c r="I58" s="270"/>
      <c r="J58" s="270"/>
      <c r="K58" s="268"/>
    </row>
    <row r="59" spans="2:11" ht="15" customHeight="1">
      <c r="B59" s="266"/>
      <c r="C59" s="272"/>
      <c r="D59" s="270" t="s">
        <v>704</v>
      </c>
      <c r="E59" s="270"/>
      <c r="F59" s="270"/>
      <c r="G59" s="270"/>
      <c r="H59" s="270"/>
      <c r="I59" s="270"/>
      <c r="J59" s="270"/>
      <c r="K59" s="268"/>
    </row>
    <row r="60" spans="2:11" ht="15" customHeight="1">
      <c r="B60" s="266"/>
      <c r="C60" s="272"/>
      <c r="D60" s="270" t="s">
        <v>705</v>
      </c>
      <c r="E60" s="270"/>
      <c r="F60" s="270"/>
      <c r="G60" s="270"/>
      <c r="H60" s="270"/>
      <c r="I60" s="270"/>
      <c r="J60" s="270"/>
      <c r="K60" s="268"/>
    </row>
    <row r="61" spans="2:11" ht="15" customHeight="1">
      <c r="B61" s="266"/>
      <c r="C61" s="272"/>
      <c r="D61" s="270" t="s">
        <v>706</v>
      </c>
      <c r="E61" s="270"/>
      <c r="F61" s="270"/>
      <c r="G61" s="270"/>
      <c r="H61" s="270"/>
      <c r="I61" s="270"/>
      <c r="J61" s="270"/>
      <c r="K61" s="268"/>
    </row>
    <row r="62" spans="2:11" ht="15" customHeight="1">
      <c r="B62" s="266"/>
      <c r="C62" s="272"/>
      <c r="D62" s="275" t="s">
        <v>707</v>
      </c>
      <c r="E62" s="275"/>
      <c r="F62" s="275"/>
      <c r="G62" s="275"/>
      <c r="H62" s="275"/>
      <c r="I62" s="275"/>
      <c r="J62" s="275"/>
      <c r="K62" s="268"/>
    </row>
    <row r="63" spans="2:11" ht="15" customHeight="1">
      <c r="B63" s="266"/>
      <c r="C63" s="272"/>
      <c r="D63" s="270" t="s">
        <v>708</v>
      </c>
      <c r="E63" s="270"/>
      <c r="F63" s="270"/>
      <c r="G63" s="270"/>
      <c r="H63" s="270"/>
      <c r="I63" s="270"/>
      <c r="J63" s="270"/>
      <c r="K63" s="268"/>
    </row>
    <row r="64" spans="2:11" ht="12.75" customHeight="1">
      <c r="B64" s="266"/>
      <c r="C64" s="272"/>
      <c r="D64" s="272"/>
      <c r="E64" s="276"/>
      <c r="F64" s="272"/>
      <c r="G64" s="272"/>
      <c r="H64" s="272"/>
      <c r="I64" s="272"/>
      <c r="J64" s="272"/>
      <c r="K64" s="268"/>
    </row>
    <row r="65" spans="2:11" ht="15" customHeight="1">
      <c r="B65" s="266"/>
      <c r="C65" s="272"/>
      <c r="D65" s="270" t="s">
        <v>709</v>
      </c>
      <c r="E65" s="270"/>
      <c r="F65" s="270"/>
      <c r="G65" s="270"/>
      <c r="H65" s="270"/>
      <c r="I65" s="270"/>
      <c r="J65" s="270"/>
      <c r="K65" s="268"/>
    </row>
    <row r="66" spans="2:11" ht="15" customHeight="1">
      <c r="B66" s="266"/>
      <c r="C66" s="272"/>
      <c r="D66" s="275" t="s">
        <v>710</v>
      </c>
      <c r="E66" s="275"/>
      <c r="F66" s="275"/>
      <c r="G66" s="275"/>
      <c r="H66" s="275"/>
      <c r="I66" s="275"/>
      <c r="J66" s="275"/>
      <c r="K66" s="268"/>
    </row>
    <row r="67" spans="2:11" ht="15" customHeight="1">
      <c r="B67" s="266"/>
      <c r="C67" s="272"/>
      <c r="D67" s="270" t="s">
        <v>711</v>
      </c>
      <c r="E67" s="270"/>
      <c r="F67" s="270"/>
      <c r="G67" s="270"/>
      <c r="H67" s="270"/>
      <c r="I67" s="270"/>
      <c r="J67" s="270"/>
      <c r="K67" s="268"/>
    </row>
    <row r="68" spans="2:11" ht="15" customHeight="1">
      <c r="B68" s="266"/>
      <c r="C68" s="272"/>
      <c r="D68" s="270" t="s">
        <v>712</v>
      </c>
      <c r="E68" s="270"/>
      <c r="F68" s="270"/>
      <c r="G68" s="270"/>
      <c r="H68" s="270"/>
      <c r="I68" s="270"/>
      <c r="J68" s="270"/>
      <c r="K68" s="268"/>
    </row>
    <row r="69" spans="2:11" ht="15" customHeight="1">
      <c r="B69" s="266"/>
      <c r="C69" s="272"/>
      <c r="D69" s="270" t="s">
        <v>713</v>
      </c>
      <c r="E69" s="270"/>
      <c r="F69" s="270"/>
      <c r="G69" s="270"/>
      <c r="H69" s="270"/>
      <c r="I69" s="270"/>
      <c r="J69" s="270"/>
      <c r="K69" s="268"/>
    </row>
    <row r="70" spans="2:11" ht="15" customHeight="1">
      <c r="B70" s="266"/>
      <c r="C70" s="272"/>
      <c r="D70" s="270" t="s">
        <v>714</v>
      </c>
      <c r="E70" s="270"/>
      <c r="F70" s="270"/>
      <c r="G70" s="270"/>
      <c r="H70" s="270"/>
      <c r="I70" s="270"/>
      <c r="J70" s="270"/>
      <c r="K70" s="268"/>
    </row>
    <row r="71" spans="2:11" ht="12.75" customHeight="1">
      <c r="B71" s="277"/>
      <c r="C71" s="278"/>
      <c r="D71" s="278"/>
      <c r="E71" s="278"/>
      <c r="F71" s="278"/>
      <c r="G71" s="278"/>
      <c r="H71" s="278"/>
      <c r="I71" s="278"/>
      <c r="J71" s="278"/>
      <c r="K71" s="279"/>
    </row>
    <row r="72" spans="2:11" ht="18.75" customHeight="1">
      <c r="B72" s="280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ht="18.75" customHeight="1">
      <c r="B73" s="281"/>
      <c r="C73" s="281"/>
      <c r="D73" s="281"/>
      <c r="E73" s="281"/>
      <c r="F73" s="281"/>
      <c r="G73" s="281"/>
      <c r="H73" s="281"/>
      <c r="I73" s="281"/>
      <c r="J73" s="281"/>
      <c r="K73" s="281"/>
    </row>
    <row r="74" spans="2:11" ht="7.5" customHeight="1">
      <c r="B74" s="282"/>
      <c r="C74" s="283"/>
      <c r="D74" s="283"/>
      <c r="E74" s="283"/>
      <c r="F74" s="283"/>
      <c r="G74" s="283"/>
      <c r="H74" s="283"/>
      <c r="I74" s="283"/>
      <c r="J74" s="283"/>
      <c r="K74" s="284"/>
    </row>
    <row r="75" spans="2:11" ht="45" customHeight="1">
      <c r="B75" s="285"/>
      <c r="C75" s="286" t="s">
        <v>715</v>
      </c>
      <c r="D75" s="286"/>
      <c r="E75" s="286"/>
      <c r="F75" s="286"/>
      <c r="G75" s="286"/>
      <c r="H75" s="286"/>
      <c r="I75" s="286"/>
      <c r="J75" s="286"/>
      <c r="K75" s="287"/>
    </row>
    <row r="76" spans="2:11" ht="17.25" customHeight="1">
      <c r="B76" s="285"/>
      <c r="C76" s="288" t="s">
        <v>716</v>
      </c>
      <c r="D76" s="288"/>
      <c r="E76" s="288"/>
      <c r="F76" s="288" t="s">
        <v>717</v>
      </c>
      <c r="G76" s="289"/>
      <c r="H76" s="288" t="s">
        <v>54</v>
      </c>
      <c r="I76" s="288" t="s">
        <v>57</v>
      </c>
      <c r="J76" s="288" t="s">
        <v>718</v>
      </c>
      <c r="K76" s="287"/>
    </row>
    <row r="77" spans="2:11" ht="17.25" customHeight="1">
      <c r="B77" s="285"/>
      <c r="C77" s="290" t="s">
        <v>719</v>
      </c>
      <c r="D77" s="290"/>
      <c r="E77" s="290"/>
      <c r="F77" s="291" t="s">
        <v>720</v>
      </c>
      <c r="G77" s="292"/>
      <c r="H77" s="290"/>
      <c r="I77" s="290"/>
      <c r="J77" s="290" t="s">
        <v>721</v>
      </c>
      <c r="K77" s="287"/>
    </row>
    <row r="78" spans="2:11" ht="5.25" customHeight="1">
      <c r="B78" s="285"/>
      <c r="C78" s="293"/>
      <c r="D78" s="293"/>
      <c r="E78" s="293"/>
      <c r="F78" s="293"/>
      <c r="G78" s="294"/>
      <c r="H78" s="293"/>
      <c r="I78" s="293"/>
      <c r="J78" s="293"/>
      <c r="K78" s="287"/>
    </row>
    <row r="79" spans="2:11" ht="15" customHeight="1">
      <c r="B79" s="285"/>
      <c r="C79" s="273" t="s">
        <v>53</v>
      </c>
      <c r="D79" s="293"/>
      <c r="E79" s="293"/>
      <c r="F79" s="295" t="s">
        <v>722</v>
      </c>
      <c r="G79" s="294"/>
      <c r="H79" s="273" t="s">
        <v>723</v>
      </c>
      <c r="I79" s="273" t="s">
        <v>724</v>
      </c>
      <c r="J79" s="273">
        <v>20</v>
      </c>
      <c r="K79" s="287"/>
    </row>
    <row r="80" spans="2:11" ht="15" customHeight="1">
      <c r="B80" s="285"/>
      <c r="C80" s="273" t="s">
        <v>725</v>
      </c>
      <c r="D80" s="273"/>
      <c r="E80" s="273"/>
      <c r="F80" s="295" t="s">
        <v>722</v>
      </c>
      <c r="G80" s="294"/>
      <c r="H80" s="273" t="s">
        <v>726</v>
      </c>
      <c r="I80" s="273" t="s">
        <v>724</v>
      </c>
      <c r="J80" s="273">
        <v>120</v>
      </c>
      <c r="K80" s="287"/>
    </row>
    <row r="81" spans="2:11" ht="15" customHeight="1">
      <c r="B81" s="296"/>
      <c r="C81" s="273" t="s">
        <v>727</v>
      </c>
      <c r="D81" s="273"/>
      <c r="E81" s="273"/>
      <c r="F81" s="295" t="s">
        <v>728</v>
      </c>
      <c r="G81" s="294"/>
      <c r="H81" s="273" t="s">
        <v>729</v>
      </c>
      <c r="I81" s="273" t="s">
        <v>724</v>
      </c>
      <c r="J81" s="273">
        <v>50</v>
      </c>
      <c r="K81" s="287"/>
    </row>
    <row r="82" spans="2:11" ht="15" customHeight="1">
      <c r="B82" s="296"/>
      <c r="C82" s="273" t="s">
        <v>730</v>
      </c>
      <c r="D82" s="273"/>
      <c r="E82" s="273"/>
      <c r="F82" s="295" t="s">
        <v>722</v>
      </c>
      <c r="G82" s="294"/>
      <c r="H82" s="273" t="s">
        <v>731</v>
      </c>
      <c r="I82" s="273" t="s">
        <v>732</v>
      </c>
      <c r="J82" s="273"/>
      <c r="K82" s="287"/>
    </row>
    <row r="83" spans="2:11" ht="15" customHeight="1">
      <c r="B83" s="296"/>
      <c r="C83" s="297" t="s">
        <v>733</v>
      </c>
      <c r="D83" s="297"/>
      <c r="E83" s="297"/>
      <c r="F83" s="298" t="s">
        <v>728</v>
      </c>
      <c r="G83" s="297"/>
      <c r="H83" s="297" t="s">
        <v>734</v>
      </c>
      <c r="I83" s="297" t="s">
        <v>724</v>
      </c>
      <c r="J83" s="297">
        <v>15</v>
      </c>
      <c r="K83" s="287"/>
    </row>
    <row r="84" spans="2:11" ht="15" customHeight="1">
      <c r="B84" s="296"/>
      <c r="C84" s="297" t="s">
        <v>735</v>
      </c>
      <c r="D84" s="297"/>
      <c r="E84" s="297"/>
      <c r="F84" s="298" t="s">
        <v>728</v>
      </c>
      <c r="G84" s="297"/>
      <c r="H84" s="297" t="s">
        <v>736</v>
      </c>
      <c r="I84" s="297" t="s">
        <v>724</v>
      </c>
      <c r="J84" s="297">
        <v>15</v>
      </c>
      <c r="K84" s="287"/>
    </row>
    <row r="85" spans="2:11" ht="15" customHeight="1">
      <c r="B85" s="296"/>
      <c r="C85" s="297" t="s">
        <v>737</v>
      </c>
      <c r="D85" s="297"/>
      <c r="E85" s="297"/>
      <c r="F85" s="298" t="s">
        <v>728</v>
      </c>
      <c r="G85" s="297"/>
      <c r="H85" s="297" t="s">
        <v>738</v>
      </c>
      <c r="I85" s="297" t="s">
        <v>724</v>
      </c>
      <c r="J85" s="297">
        <v>20</v>
      </c>
      <c r="K85" s="287"/>
    </row>
    <row r="86" spans="2:11" ht="15" customHeight="1">
      <c r="B86" s="296"/>
      <c r="C86" s="297" t="s">
        <v>739</v>
      </c>
      <c r="D86" s="297"/>
      <c r="E86" s="297"/>
      <c r="F86" s="298" t="s">
        <v>728</v>
      </c>
      <c r="G86" s="297"/>
      <c r="H86" s="297" t="s">
        <v>740</v>
      </c>
      <c r="I86" s="297" t="s">
        <v>724</v>
      </c>
      <c r="J86" s="297">
        <v>20</v>
      </c>
      <c r="K86" s="287"/>
    </row>
    <row r="87" spans="2:11" ht="15" customHeight="1">
      <c r="B87" s="296"/>
      <c r="C87" s="273" t="s">
        <v>741</v>
      </c>
      <c r="D87" s="273"/>
      <c r="E87" s="273"/>
      <c r="F87" s="295" t="s">
        <v>728</v>
      </c>
      <c r="G87" s="294"/>
      <c r="H87" s="273" t="s">
        <v>742</v>
      </c>
      <c r="I87" s="273" t="s">
        <v>724</v>
      </c>
      <c r="J87" s="273">
        <v>50</v>
      </c>
      <c r="K87" s="287"/>
    </row>
    <row r="88" spans="2:11" ht="15" customHeight="1">
      <c r="B88" s="296"/>
      <c r="C88" s="273" t="s">
        <v>743</v>
      </c>
      <c r="D88" s="273"/>
      <c r="E88" s="273"/>
      <c r="F88" s="295" t="s">
        <v>728</v>
      </c>
      <c r="G88" s="294"/>
      <c r="H88" s="273" t="s">
        <v>744</v>
      </c>
      <c r="I88" s="273" t="s">
        <v>724</v>
      </c>
      <c r="J88" s="273">
        <v>20</v>
      </c>
      <c r="K88" s="287"/>
    </row>
    <row r="89" spans="2:11" ht="15" customHeight="1">
      <c r="B89" s="296"/>
      <c r="C89" s="273" t="s">
        <v>745</v>
      </c>
      <c r="D89" s="273"/>
      <c r="E89" s="273"/>
      <c r="F89" s="295" t="s">
        <v>728</v>
      </c>
      <c r="G89" s="294"/>
      <c r="H89" s="273" t="s">
        <v>746</v>
      </c>
      <c r="I89" s="273" t="s">
        <v>724</v>
      </c>
      <c r="J89" s="273">
        <v>20</v>
      </c>
      <c r="K89" s="287"/>
    </row>
    <row r="90" spans="2:11" ht="15" customHeight="1">
      <c r="B90" s="296"/>
      <c r="C90" s="273" t="s">
        <v>747</v>
      </c>
      <c r="D90" s="273"/>
      <c r="E90" s="273"/>
      <c r="F90" s="295" t="s">
        <v>728</v>
      </c>
      <c r="G90" s="294"/>
      <c r="H90" s="273" t="s">
        <v>748</v>
      </c>
      <c r="I90" s="273" t="s">
        <v>724</v>
      </c>
      <c r="J90" s="273">
        <v>50</v>
      </c>
      <c r="K90" s="287"/>
    </row>
    <row r="91" spans="2:11" ht="15" customHeight="1">
      <c r="B91" s="296"/>
      <c r="C91" s="273" t="s">
        <v>749</v>
      </c>
      <c r="D91" s="273"/>
      <c r="E91" s="273"/>
      <c r="F91" s="295" t="s">
        <v>728</v>
      </c>
      <c r="G91" s="294"/>
      <c r="H91" s="273" t="s">
        <v>749</v>
      </c>
      <c r="I91" s="273" t="s">
        <v>724</v>
      </c>
      <c r="J91" s="273">
        <v>50</v>
      </c>
      <c r="K91" s="287"/>
    </row>
    <row r="92" spans="2:11" ht="15" customHeight="1">
      <c r="B92" s="296"/>
      <c r="C92" s="273" t="s">
        <v>750</v>
      </c>
      <c r="D92" s="273"/>
      <c r="E92" s="273"/>
      <c r="F92" s="295" t="s">
        <v>728</v>
      </c>
      <c r="G92" s="294"/>
      <c r="H92" s="273" t="s">
        <v>751</v>
      </c>
      <c r="I92" s="273" t="s">
        <v>724</v>
      </c>
      <c r="J92" s="273">
        <v>255</v>
      </c>
      <c r="K92" s="287"/>
    </row>
    <row r="93" spans="2:11" ht="15" customHeight="1">
      <c r="B93" s="296"/>
      <c r="C93" s="273" t="s">
        <v>752</v>
      </c>
      <c r="D93" s="273"/>
      <c r="E93" s="273"/>
      <c r="F93" s="295" t="s">
        <v>722</v>
      </c>
      <c r="G93" s="294"/>
      <c r="H93" s="273" t="s">
        <v>753</v>
      </c>
      <c r="I93" s="273" t="s">
        <v>754</v>
      </c>
      <c r="J93" s="273"/>
      <c r="K93" s="287"/>
    </row>
    <row r="94" spans="2:11" ht="15" customHeight="1">
      <c r="B94" s="296"/>
      <c r="C94" s="273" t="s">
        <v>755</v>
      </c>
      <c r="D94" s="273"/>
      <c r="E94" s="273"/>
      <c r="F94" s="295" t="s">
        <v>722</v>
      </c>
      <c r="G94" s="294"/>
      <c r="H94" s="273" t="s">
        <v>756</v>
      </c>
      <c r="I94" s="273" t="s">
        <v>757</v>
      </c>
      <c r="J94" s="273"/>
      <c r="K94" s="287"/>
    </row>
    <row r="95" spans="2:11" ht="15" customHeight="1">
      <c r="B95" s="296"/>
      <c r="C95" s="273" t="s">
        <v>758</v>
      </c>
      <c r="D95" s="273"/>
      <c r="E95" s="273"/>
      <c r="F95" s="295" t="s">
        <v>722</v>
      </c>
      <c r="G95" s="294"/>
      <c r="H95" s="273" t="s">
        <v>758</v>
      </c>
      <c r="I95" s="273" t="s">
        <v>757</v>
      </c>
      <c r="J95" s="273"/>
      <c r="K95" s="287"/>
    </row>
    <row r="96" spans="2:11" ht="15" customHeight="1">
      <c r="B96" s="296"/>
      <c r="C96" s="273" t="s">
        <v>38</v>
      </c>
      <c r="D96" s="273"/>
      <c r="E96" s="273"/>
      <c r="F96" s="295" t="s">
        <v>722</v>
      </c>
      <c r="G96" s="294"/>
      <c r="H96" s="273" t="s">
        <v>759</v>
      </c>
      <c r="I96" s="273" t="s">
        <v>757</v>
      </c>
      <c r="J96" s="273"/>
      <c r="K96" s="287"/>
    </row>
    <row r="97" spans="2:11" ht="15" customHeight="1">
      <c r="B97" s="296"/>
      <c r="C97" s="273" t="s">
        <v>48</v>
      </c>
      <c r="D97" s="273"/>
      <c r="E97" s="273"/>
      <c r="F97" s="295" t="s">
        <v>722</v>
      </c>
      <c r="G97" s="294"/>
      <c r="H97" s="273" t="s">
        <v>760</v>
      </c>
      <c r="I97" s="273" t="s">
        <v>757</v>
      </c>
      <c r="J97" s="273"/>
      <c r="K97" s="287"/>
    </row>
    <row r="98" spans="2:11" ht="15" customHeight="1">
      <c r="B98" s="299"/>
      <c r="C98" s="300"/>
      <c r="D98" s="300"/>
      <c r="E98" s="300"/>
      <c r="F98" s="300"/>
      <c r="G98" s="300"/>
      <c r="H98" s="300"/>
      <c r="I98" s="300"/>
      <c r="J98" s="300"/>
      <c r="K98" s="301"/>
    </row>
    <row r="99" spans="2:11" ht="18.7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2"/>
    </row>
    <row r="100" spans="2:11" ht="18.75" customHeight="1"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</row>
    <row r="101" spans="2:11" ht="7.5" customHeight="1">
      <c r="B101" s="282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2:11" ht="45" customHeight="1">
      <c r="B102" s="285"/>
      <c r="C102" s="286" t="s">
        <v>761</v>
      </c>
      <c r="D102" s="286"/>
      <c r="E102" s="286"/>
      <c r="F102" s="286"/>
      <c r="G102" s="286"/>
      <c r="H102" s="286"/>
      <c r="I102" s="286"/>
      <c r="J102" s="286"/>
      <c r="K102" s="287"/>
    </row>
    <row r="103" spans="2:11" ht="17.25" customHeight="1">
      <c r="B103" s="285"/>
      <c r="C103" s="288" t="s">
        <v>716</v>
      </c>
      <c r="D103" s="288"/>
      <c r="E103" s="288"/>
      <c r="F103" s="288" t="s">
        <v>717</v>
      </c>
      <c r="G103" s="289"/>
      <c r="H103" s="288" t="s">
        <v>54</v>
      </c>
      <c r="I103" s="288" t="s">
        <v>57</v>
      </c>
      <c r="J103" s="288" t="s">
        <v>718</v>
      </c>
      <c r="K103" s="287"/>
    </row>
    <row r="104" spans="2:11" ht="17.25" customHeight="1">
      <c r="B104" s="285"/>
      <c r="C104" s="290" t="s">
        <v>719</v>
      </c>
      <c r="D104" s="290"/>
      <c r="E104" s="290"/>
      <c r="F104" s="291" t="s">
        <v>720</v>
      </c>
      <c r="G104" s="292"/>
      <c r="H104" s="290"/>
      <c r="I104" s="290"/>
      <c r="J104" s="290" t="s">
        <v>721</v>
      </c>
      <c r="K104" s="287"/>
    </row>
    <row r="105" spans="2:11" ht="5.25" customHeight="1">
      <c r="B105" s="285"/>
      <c r="C105" s="288"/>
      <c r="D105" s="288"/>
      <c r="E105" s="288"/>
      <c r="F105" s="288"/>
      <c r="G105" s="304"/>
      <c r="H105" s="288"/>
      <c r="I105" s="288"/>
      <c r="J105" s="288"/>
      <c r="K105" s="287"/>
    </row>
    <row r="106" spans="2:11" ht="15" customHeight="1">
      <c r="B106" s="285"/>
      <c r="C106" s="273" t="s">
        <v>53</v>
      </c>
      <c r="D106" s="293"/>
      <c r="E106" s="293"/>
      <c r="F106" s="295" t="s">
        <v>722</v>
      </c>
      <c r="G106" s="304"/>
      <c r="H106" s="273" t="s">
        <v>762</v>
      </c>
      <c r="I106" s="273" t="s">
        <v>724</v>
      </c>
      <c r="J106" s="273">
        <v>20</v>
      </c>
      <c r="K106" s="287"/>
    </row>
    <row r="107" spans="2:11" ht="15" customHeight="1">
      <c r="B107" s="285"/>
      <c r="C107" s="273" t="s">
        <v>725</v>
      </c>
      <c r="D107" s="273"/>
      <c r="E107" s="273"/>
      <c r="F107" s="295" t="s">
        <v>722</v>
      </c>
      <c r="G107" s="273"/>
      <c r="H107" s="273" t="s">
        <v>762</v>
      </c>
      <c r="I107" s="273" t="s">
        <v>724</v>
      </c>
      <c r="J107" s="273">
        <v>120</v>
      </c>
      <c r="K107" s="287"/>
    </row>
    <row r="108" spans="2:11" ht="15" customHeight="1">
      <c r="B108" s="296"/>
      <c r="C108" s="273" t="s">
        <v>727</v>
      </c>
      <c r="D108" s="273"/>
      <c r="E108" s="273"/>
      <c r="F108" s="295" t="s">
        <v>728</v>
      </c>
      <c r="G108" s="273"/>
      <c r="H108" s="273" t="s">
        <v>762</v>
      </c>
      <c r="I108" s="273" t="s">
        <v>724</v>
      </c>
      <c r="J108" s="273">
        <v>50</v>
      </c>
      <c r="K108" s="287"/>
    </row>
    <row r="109" spans="2:11" ht="15" customHeight="1">
      <c r="B109" s="296"/>
      <c r="C109" s="273" t="s">
        <v>730</v>
      </c>
      <c r="D109" s="273"/>
      <c r="E109" s="273"/>
      <c r="F109" s="295" t="s">
        <v>722</v>
      </c>
      <c r="G109" s="273"/>
      <c r="H109" s="273" t="s">
        <v>762</v>
      </c>
      <c r="I109" s="273" t="s">
        <v>732</v>
      </c>
      <c r="J109" s="273"/>
      <c r="K109" s="287"/>
    </row>
    <row r="110" spans="2:11" ht="15" customHeight="1">
      <c r="B110" s="296"/>
      <c r="C110" s="273" t="s">
        <v>741</v>
      </c>
      <c r="D110" s="273"/>
      <c r="E110" s="273"/>
      <c r="F110" s="295" t="s">
        <v>728</v>
      </c>
      <c r="G110" s="273"/>
      <c r="H110" s="273" t="s">
        <v>762</v>
      </c>
      <c r="I110" s="273" t="s">
        <v>724</v>
      </c>
      <c r="J110" s="273">
        <v>50</v>
      </c>
      <c r="K110" s="287"/>
    </row>
    <row r="111" spans="2:11" ht="15" customHeight="1">
      <c r="B111" s="296"/>
      <c r="C111" s="273" t="s">
        <v>749</v>
      </c>
      <c r="D111" s="273"/>
      <c r="E111" s="273"/>
      <c r="F111" s="295" t="s">
        <v>728</v>
      </c>
      <c r="G111" s="273"/>
      <c r="H111" s="273" t="s">
        <v>762</v>
      </c>
      <c r="I111" s="273" t="s">
        <v>724</v>
      </c>
      <c r="J111" s="273">
        <v>50</v>
      </c>
      <c r="K111" s="287"/>
    </row>
    <row r="112" spans="2:11" ht="15" customHeight="1">
      <c r="B112" s="296"/>
      <c r="C112" s="273" t="s">
        <v>747</v>
      </c>
      <c r="D112" s="273"/>
      <c r="E112" s="273"/>
      <c r="F112" s="295" t="s">
        <v>728</v>
      </c>
      <c r="G112" s="273"/>
      <c r="H112" s="273" t="s">
        <v>762</v>
      </c>
      <c r="I112" s="273" t="s">
        <v>724</v>
      </c>
      <c r="J112" s="273">
        <v>50</v>
      </c>
      <c r="K112" s="287"/>
    </row>
    <row r="113" spans="2:11" ht="15" customHeight="1">
      <c r="B113" s="296"/>
      <c r="C113" s="273" t="s">
        <v>53</v>
      </c>
      <c r="D113" s="273"/>
      <c r="E113" s="273"/>
      <c r="F113" s="295" t="s">
        <v>722</v>
      </c>
      <c r="G113" s="273"/>
      <c r="H113" s="273" t="s">
        <v>763</v>
      </c>
      <c r="I113" s="273" t="s">
        <v>724</v>
      </c>
      <c r="J113" s="273">
        <v>20</v>
      </c>
      <c r="K113" s="287"/>
    </row>
    <row r="114" spans="2:11" ht="15" customHeight="1">
      <c r="B114" s="296"/>
      <c r="C114" s="273" t="s">
        <v>764</v>
      </c>
      <c r="D114" s="273"/>
      <c r="E114" s="273"/>
      <c r="F114" s="295" t="s">
        <v>722</v>
      </c>
      <c r="G114" s="273"/>
      <c r="H114" s="273" t="s">
        <v>765</v>
      </c>
      <c r="I114" s="273" t="s">
        <v>724</v>
      </c>
      <c r="J114" s="273">
        <v>120</v>
      </c>
      <c r="K114" s="287"/>
    </row>
    <row r="115" spans="2:11" ht="15" customHeight="1">
      <c r="B115" s="296"/>
      <c r="C115" s="273" t="s">
        <v>38</v>
      </c>
      <c r="D115" s="273"/>
      <c r="E115" s="273"/>
      <c r="F115" s="295" t="s">
        <v>722</v>
      </c>
      <c r="G115" s="273"/>
      <c r="H115" s="273" t="s">
        <v>766</v>
      </c>
      <c r="I115" s="273" t="s">
        <v>757</v>
      </c>
      <c r="J115" s="273"/>
      <c r="K115" s="287"/>
    </row>
    <row r="116" spans="2:11" ht="15" customHeight="1">
      <c r="B116" s="296"/>
      <c r="C116" s="273" t="s">
        <v>48</v>
      </c>
      <c r="D116" s="273"/>
      <c r="E116" s="273"/>
      <c r="F116" s="295" t="s">
        <v>722</v>
      </c>
      <c r="G116" s="273"/>
      <c r="H116" s="273" t="s">
        <v>767</v>
      </c>
      <c r="I116" s="273" t="s">
        <v>757</v>
      </c>
      <c r="J116" s="273"/>
      <c r="K116" s="287"/>
    </row>
    <row r="117" spans="2:11" ht="15" customHeight="1">
      <c r="B117" s="296"/>
      <c r="C117" s="273" t="s">
        <v>57</v>
      </c>
      <c r="D117" s="273"/>
      <c r="E117" s="273"/>
      <c r="F117" s="295" t="s">
        <v>722</v>
      </c>
      <c r="G117" s="273"/>
      <c r="H117" s="273" t="s">
        <v>768</v>
      </c>
      <c r="I117" s="273" t="s">
        <v>769</v>
      </c>
      <c r="J117" s="273"/>
      <c r="K117" s="287"/>
    </row>
    <row r="118" spans="2:11" ht="15" customHeight="1">
      <c r="B118" s="299"/>
      <c r="C118" s="305"/>
      <c r="D118" s="305"/>
      <c r="E118" s="305"/>
      <c r="F118" s="305"/>
      <c r="G118" s="305"/>
      <c r="H118" s="305"/>
      <c r="I118" s="305"/>
      <c r="J118" s="305"/>
      <c r="K118" s="301"/>
    </row>
    <row r="119" spans="2:11" ht="18.75" customHeight="1">
      <c r="B119" s="306"/>
      <c r="C119" s="270"/>
      <c r="D119" s="270"/>
      <c r="E119" s="270"/>
      <c r="F119" s="307"/>
      <c r="G119" s="270"/>
      <c r="H119" s="270"/>
      <c r="I119" s="270"/>
      <c r="J119" s="270"/>
      <c r="K119" s="306"/>
    </row>
    <row r="120" spans="2:11" ht="18.75" customHeight="1"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</row>
    <row r="121" spans="2:11" ht="7.5" customHeight="1">
      <c r="B121" s="308"/>
      <c r="C121" s="309"/>
      <c r="D121" s="309"/>
      <c r="E121" s="309"/>
      <c r="F121" s="309"/>
      <c r="G121" s="309"/>
      <c r="H121" s="309"/>
      <c r="I121" s="309"/>
      <c r="J121" s="309"/>
      <c r="K121" s="310"/>
    </row>
    <row r="122" spans="2:11" ht="45" customHeight="1">
      <c r="B122" s="311"/>
      <c r="C122" s="264" t="s">
        <v>770</v>
      </c>
      <c r="D122" s="264"/>
      <c r="E122" s="264"/>
      <c r="F122" s="264"/>
      <c r="G122" s="264"/>
      <c r="H122" s="264"/>
      <c r="I122" s="264"/>
      <c r="J122" s="264"/>
      <c r="K122" s="312"/>
    </row>
    <row r="123" spans="2:11" ht="17.25" customHeight="1">
      <c r="B123" s="313"/>
      <c r="C123" s="288" t="s">
        <v>716</v>
      </c>
      <c r="D123" s="288"/>
      <c r="E123" s="288"/>
      <c r="F123" s="288" t="s">
        <v>717</v>
      </c>
      <c r="G123" s="289"/>
      <c r="H123" s="288" t="s">
        <v>54</v>
      </c>
      <c r="I123" s="288" t="s">
        <v>57</v>
      </c>
      <c r="J123" s="288" t="s">
        <v>718</v>
      </c>
      <c r="K123" s="314"/>
    </row>
    <row r="124" spans="2:11" ht="17.25" customHeight="1">
      <c r="B124" s="313"/>
      <c r="C124" s="290" t="s">
        <v>719</v>
      </c>
      <c r="D124" s="290"/>
      <c r="E124" s="290"/>
      <c r="F124" s="291" t="s">
        <v>720</v>
      </c>
      <c r="G124" s="292"/>
      <c r="H124" s="290"/>
      <c r="I124" s="290"/>
      <c r="J124" s="290" t="s">
        <v>721</v>
      </c>
      <c r="K124" s="314"/>
    </row>
    <row r="125" spans="2:11" ht="5.25" customHeight="1">
      <c r="B125" s="315"/>
      <c r="C125" s="293"/>
      <c r="D125" s="293"/>
      <c r="E125" s="293"/>
      <c r="F125" s="293"/>
      <c r="G125" s="273"/>
      <c r="H125" s="293"/>
      <c r="I125" s="293"/>
      <c r="J125" s="293"/>
      <c r="K125" s="316"/>
    </row>
    <row r="126" spans="2:11" ht="15" customHeight="1">
      <c r="B126" s="315"/>
      <c r="C126" s="273" t="s">
        <v>725</v>
      </c>
      <c r="D126" s="293"/>
      <c r="E126" s="293"/>
      <c r="F126" s="295" t="s">
        <v>722</v>
      </c>
      <c r="G126" s="273"/>
      <c r="H126" s="273" t="s">
        <v>762</v>
      </c>
      <c r="I126" s="273" t="s">
        <v>724</v>
      </c>
      <c r="J126" s="273">
        <v>120</v>
      </c>
      <c r="K126" s="317"/>
    </row>
    <row r="127" spans="2:11" ht="15" customHeight="1">
      <c r="B127" s="315"/>
      <c r="C127" s="273" t="s">
        <v>771</v>
      </c>
      <c r="D127" s="273"/>
      <c r="E127" s="273"/>
      <c r="F127" s="295" t="s">
        <v>722</v>
      </c>
      <c r="G127" s="273"/>
      <c r="H127" s="273" t="s">
        <v>772</v>
      </c>
      <c r="I127" s="273" t="s">
        <v>724</v>
      </c>
      <c r="J127" s="273" t="s">
        <v>773</v>
      </c>
      <c r="K127" s="317"/>
    </row>
    <row r="128" spans="2:11" ht="15" customHeight="1">
      <c r="B128" s="315"/>
      <c r="C128" s="273" t="s">
        <v>670</v>
      </c>
      <c r="D128" s="273"/>
      <c r="E128" s="273"/>
      <c r="F128" s="295" t="s">
        <v>722</v>
      </c>
      <c r="G128" s="273"/>
      <c r="H128" s="273" t="s">
        <v>774</v>
      </c>
      <c r="I128" s="273" t="s">
        <v>724</v>
      </c>
      <c r="J128" s="273" t="s">
        <v>773</v>
      </c>
      <c r="K128" s="317"/>
    </row>
    <row r="129" spans="2:11" ht="15" customHeight="1">
      <c r="B129" s="315"/>
      <c r="C129" s="273" t="s">
        <v>733</v>
      </c>
      <c r="D129" s="273"/>
      <c r="E129" s="273"/>
      <c r="F129" s="295" t="s">
        <v>728</v>
      </c>
      <c r="G129" s="273"/>
      <c r="H129" s="273" t="s">
        <v>734</v>
      </c>
      <c r="I129" s="273" t="s">
        <v>724</v>
      </c>
      <c r="J129" s="273">
        <v>15</v>
      </c>
      <c r="K129" s="317"/>
    </row>
    <row r="130" spans="2:11" ht="15" customHeight="1">
      <c r="B130" s="315"/>
      <c r="C130" s="297" t="s">
        <v>735</v>
      </c>
      <c r="D130" s="297"/>
      <c r="E130" s="297"/>
      <c r="F130" s="298" t="s">
        <v>728</v>
      </c>
      <c r="G130" s="297"/>
      <c r="H130" s="297" t="s">
        <v>736</v>
      </c>
      <c r="I130" s="297" t="s">
        <v>724</v>
      </c>
      <c r="J130" s="297">
        <v>15</v>
      </c>
      <c r="K130" s="317"/>
    </row>
    <row r="131" spans="2:11" ht="15" customHeight="1">
      <c r="B131" s="315"/>
      <c r="C131" s="297" t="s">
        <v>737</v>
      </c>
      <c r="D131" s="297"/>
      <c r="E131" s="297"/>
      <c r="F131" s="298" t="s">
        <v>728</v>
      </c>
      <c r="G131" s="297"/>
      <c r="H131" s="297" t="s">
        <v>738</v>
      </c>
      <c r="I131" s="297" t="s">
        <v>724</v>
      </c>
      <c r="J131" s="297">
        <v>20</v>
      </c>
      <c r="K131" s="317"/>
    </row>
    <row r="132" spans="2:11" ht="15" customHeight="1">
      <c r="B132" s="315"/>
      <c r="C132" s="297" t="s">
        <v>739</v>
      </c>
      <c r="D132" s="297"/>
      <c r="E132" s="297"/>
      <c r="F132" s="298" t="s">
        <v>728</v>
      </c>
      <c r="G132" s="297"/>
      <c r="H132" s="297" t="s">
        <v>740</v>
      </c>
      <c r="I132" s="297" t="s">
        <v>724</v>
      </c>
      <c r="J132" s="297">
        <v>20</v>
      </c>
      <c r="K132" s="317"/>
    </row>
    <row r="133" spans="2:11" ht="15" customHeight="1">
      <c r="B133" s="315"/>
      <c r="C133" s="273" t="s">
        <v>727</v>
      </c>
      <c r="D133" s="273"/>
      <c r="E133" s="273"/>
      <c r="F133" s="295" t="s">
        <v>728</v>
      </c>
      <c r="G133" s="273"/>
      <c r="H133" s="273" t="s">
        <v>762</v>
      </c>
      <c r="I133" s="273" t="s">
        <v>724</v>
      </c>
      <c r="J133" s="273">
        <v>50</v>
      </c>
      <c r="K133" s="317"/>
    </row>
    <row r="134" spans="2:11" ht="15" customHeight="1">
      <c r="B134" s="315"/>
      <c r="C134" s="273" t="s">
        <v>741</v>
      </c>
      <c r="D134" s="273"/>
      <c r="E134" s="273"/>
      <c r="F134" s="295" t="s">
        <v>728</v>
      </c>
      <c r="G134" s="273"/>
      <c r="H134" s="273" t="s">
        <v>762</v>
      </c>
      <c r="I134" s="273" t="s">
        <v>724</v>
      </c>
      <c r="J134" s="273">
        <v>50</v>
      </c>
      <c r="K134" s="317"/>
    </row>
    <row r="135" spans="2:11" ht="15" customHeight="1">
      <c r="B135" s="315"/>
      <c r="C135" s="273" t="s">
        <v>747</v>
      </c>
      <c r="D135" s="273"/>
      <c r="E135" s="273"/>
      <c r="F135" s="295" t="s">
        <v>728</v>
      </c>
      <c r="G135" s="273"/>
      <c r="H135" s="273" t="s">
        <v>762</v>
      </c>
      <c r="I135" s="273" t="s">
        <v>724</v>
      </c>
      <c r="J135" s="273">
        <v>50</v>
      </c>
      <c r="K135" s="317"/>
    </row>
    <row r="136" spans="2:11" ht="15" customHeight="1">
      <c r="B136" s="315"/>
      <c r="C136" s="273" t="s">
        <v>749</v>
      </c>
      <c r="D136" s="273"/>
      <c r="E136" s="273"/>
      <c r="F136" s="295" t="s">
        <v>728</v>
      </c>
      <c r="G136" s="273"/>
      <c r="H136" s="273" t="s">
        <v>762</v>
      </c>
      <c r="I136" s="273" t="s">
        <v>724</v>
      </c>
      <c r="J136" s="273">
        <v>50</v>
      </c>
      <c r="K136" s="317"/>
    </row>
    <row r="137" spans="2:11" ht="15" customHeight="1">
      <c r="B137" s="315"/>
      <c r="C137" s="273" t="s">
        <v>750</v>
      </c>
      <c r="D137" s="273"/>
      <c r="E137" s="273"/>
      <c r="F137" s="295" t="s">
        <v>728</v>
      </c>
      <c r="G137" s="273"/>
      <c r="H137" s="273" t="s">
        <v>775</v>
      </c>
      <c r="I137" s="273" t="s">
        <v>724</v>
      </c>
      <c r="J137" s="273">
        <v>255</v>
      </c>
      <c r="K137" s="317"/>
    </row>
    <row r="138" spans="2:11" ht="15" customHeight="1">
      <c r="B138" s="315"/>
      <c r="C138" s="273" t="s">
        <v>752</v>
      </c>
      <c r="D138" s="273"/>
      <c r="E138" s="273"/>
      <c r="F138" s="295" t="s">
        <v>722</v>
      </c>
      <c r="G138" s="273"/>
      <c r="H138" s="273" t="s">
        <v>776</v>
      </c>
      <c r="I138" s="273" t="s">
        <v>754</v>
      </c>
      <c r="J138" s="273"/>
      <c r="K138" s="317"/>
    </row>
    <row r="139" spans="2:11" ht="15" customHeight="1">
      <c r="B139" s="315"/>
      <c r="C139" s="273" t="s">
        <v>755</v>
      </c>
      <c r="D139" s="273"/>
      <c r="E139" s="273"/>
      <c r="F139" s="295" t="s">
        <v>722</v>
      </c>
      <c r="G139" s="273"/>
      <c r="H139" s="273" t="s">
        <v>777</v>
      </c>
      <c r="I139" s="273" t="s">
        <v>757</v>
      </c>
      <c r="J139" s="273"/>
      <c r="K139" s="317"/>
    </row>
    <row r="140" spans="2:11" ht="15" customHeight="1">
      <c r="B140" s="315"/>
      <c r="C140" s="273" t="s">
        <v>758</v>
      </c>
      <c r="D140" s="273"/>
      <c r="E140" s="273"/>
      <c r="F140" s="295" t="s">
        <v>722</v>
      </c>
      <c r="G140" s="273"/>
      <c r="H140" s="273" t="s">
        <v>758</v>
      </c>
      <c r="I140" s="273" t="s">
        <v>757</v>
      </c>
      <c r="J140" s="273"/>
      <c r="K140" s="317"/>
    </row>
    <row r="141" spans="2:11" ht="15" customHeight="1">
      <c r="B141" s="315"/>
      <c r="C141" s="273" t="s">
        <v>38</v>
      </c>
      <c r="D141" s="273"/>
      <c r="E141" s="273"/>
      <c r="F141" s="295" t="s">
        <v>722</v>
      </c>
      <c r="G141" s="273"/>
      <c r="H141" s="273" t="s">
        <v>778</v>
      </c>
      <c r="I141" s="273" t="s">
        <v>757</v>
      </c>
      <c r="J141" s="273"/>
      <c r="K141" s="317"/>
    </row>
    <row r="142" spans="2:11" ht="15" customHeight="1">
      <c r="B142" s="315"/>
      <c r="C142" s="273" t="s">
        <v>779</v>
      </c>
      <c r="D142" s="273"/>
      <c r="E142" s="273"/>
      <c r="F142" s="295" t="s">
        <v>722</v>
      </c>
      <c r="G142" s="273"/>
      <c r="H142" s="273" t="s">
        <v>780</v>
      </c>
      <c r="I142" s="273" t="s">
        <v>757</v>
      </c>
      <c r="J142" s="273"/>
      <c r="K142" s="317"/>
    </row>
    <row r="143" spans="2:11" ht="15" customHeight="1">
      <c r="B143" s="318"/>
      <c r="C143" s="319"/>
      <c r="D143" s="319"/>
      <c r="E143" s="319"/>
      <c r="F143" s="319"/>
      <c r="G143" s="319"/>
      <c r="H143" s="319"/>
      <c r="I143" s="319"/>
      <c r="J143" s="319"/>
      <c r="K143" s="320"/>
    </row>
    <row r="144" spans="2:11" ht="18.75" customHeight="1">
      <c r="B144" s="270"/>
      <c r="C144" s="270"/>
      <c r="D144" s="270"/>
      <c r="E144" s="270"/>
      <c r="F144" s="307"/>
      <c r="G144" s="270"/>
      <c r="H144" s="270"/>
      <c r="I144" s="270"/>
      <c r="J144" s="270"/>
      <c r="K144" s="270"/>
    </row>
    <row r="145" spans="2:11" ht="18.75" customHeight="1"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</row>
    <row r="146" spans="2:11" ht="7.5" customHeight="1">
      <c r="B146" s="282"/>
      <c r="C146" s="283"/>
      <c r="D146" s="283"/>
      <c r="E146" s="283"/>
      <c r="F146" s="283"/>
      <c r="G146" s="283"/>
      <c r="H146" s="283"/>
      <c r="I146" s="283"/>
      <c r="J146" s="283"/>
      <c r="K146" s="284"/>
    </row>
    <row r="147" spans="2:11" ht="45" customHeight="1">
      <c r="B147" s="285"/>
      <c r="C147" s="286" t="s">
        <v>781</v>
      </c>
      <c r="D147" s="286"/>
      <c r="E147" s="286"/>
      <c r="F147" s="286"/>
      <c r="G147" s="286"/>
      <c r="H147" s="286"/>
      <c r="I147" s="286"/>
      <c r="J147" s="286"/>
      <c r="K147" s="287"/>
    </row>
    <row r="148" spans="2:11" ht="17.25" customHeight="1">
      <c r="B148" s="285"/>
      <c r="C148" s="288" t="s">
        <v>716</v>
      </c>
      <c r="D148" s="288"/>
      <c r="E148" s="288"/>
      <c r="F148" s="288" t="s">
        <v>717</v>
      </c>
      <c r="G148" s="289"/>
      <c r="H148" s="288" t="s">
        <v>54</v>
      </c>
      <c r="I148" s="288" t="s">
        <v>57</v>
      </c>
      <c r="J148" s="288" t="s">
        <v>718</v>
      </c>
      <c r="K148" s="287"/>
    </row>
    <row r="149" spans="2:11" ht="17.25" customHeight="1">
      <c r="B149" s="285"/>
      <c r="C149" s="290" t="s">
        <v>719</v>
      </c>
      <c r="D149" s="290"/>
      <c r="E149" s="290"/>
      <c r="F149" s="291" t="s">
        <v>720</v>
      </c>
      <c r="G149" s="292"/>
      <c r="H149" s="290"/>
      <c r="I149" s="290"/>
      <c r="J149" s="290" t="s">
        <v>721</v>
      </c>
      <c r="K149" s="287"/>
    </row>
    <row r="150" spans="2:11" ht="5.25" customHeight="1">
      <c r="B150" s="296"/>
      <c r="C150" s="293"/>
      <c r="D150" s="293"/>
      <c r="E150" s="293"/>
      <c r="F150" s="293"/>
      <c r="G150" s="294"/>
      <c r="H150" s="293"/>
      <c r="I150" s="293"/>
      <c r="J150" s="293"/>
      <c r="K150" s="317"/>
    </row>
    <row r="151" spans="2:11" ht="15" customHeight="1">
      <c r="B151" s="296"/>
      <c r="C151" s="321" t="s">
        <v>725</v>
      </c>
      <c r="D151" s="273"/>
      <c r="E151" s="273"/>
      <c r="F151" s="322" t="s">
        <v>722</v>
      </c>
      <c r="G151" s="273"/>
      <c r="H151" s="321" t="s">
        <v>762</v>
      </c>
      <c r="I151" s="321" t="s">
        <v>724</v>
      </c>
      <c r="J151" s="321">
        <v>120</v>
      </c>
      <c r="K151" s="317"/>
    </row>
    <row r="152" spans="2:11" ht="15" customHeight="1">
      <c r="B152" s="296"/>
      <c r="C152" s="321" t="s">
        <v>771</v>
      </c>
      <c r="D152" s="273"/>
      <c r="E152" s="273"/>
      <c r="F152" s="322" t="s">
        <v>722</v>
      </c>
      <c r="G152" s="273"/>
      <c r="H152" s="321" t="s">
        <v>782</v>
      </c>
      <c r="I152" s="321" t="s">
        <v>724</v>
      </c>
      <c r="J152" s="321" t="s">
        <v>773</v>
      </c>
      <c r="K152" s="317"/>
    </row>
    <row r="153" spans="2:11" ht="15" customHeight="1">
      <c r="B153" s="296"/>
      <c r="C153" s="321" t="s">
        <v>670</v>
      </c>
      <c r="D153" s="273"/>
      <c r="E153" s="273"/>
      <c r="F153" s="322" t="s">
        <v>722</v>
      </c>
      <c r="G153" s="273"/>
      <c r="H153" s="321" t="s">
        <v>783</v>
      </c>
      <c r="I153" s="321" t="s">
        <v>724</v>
      </c>
      <c r="J153" s="321" t="s">
        <v>773</v>
      </c>
      <c r="K153" s="317"/>
    </row>
    <row r="154" spans="2:11" ht="15" customHeight="1">
      <c r="B154" s="296"/>
      <c r="C154" s="321" t="s">
        <v>727</v>
      </c>
      <c r="D154" s="273"/>
      <c r="E154" s="273"/>
      <c r="F154" s="322" t="s">
        <v>728</v>
      </c>
      <c r="G154" s="273"/>
      <c r="H154" s="321" t="s">
        <v>762</v>
      </c>
      <c r="I154" s="321" t="s">
        <v>724</v>
      </c>
      <c r="J154" s="321">
        <v>50</v>
      </c>
      <c r="K154" s="317"/>
    </row>
    <row r="155" spans="2:11" ht="15" customHeight="1">
      <c r="B155" s="296"/>
      <c r="C155" s="321" t="s">
        <v>730</v>
      </c>
      <c r="D155" s="273"/>
      <c r="E155" s="273"/>
      <c r="F155" s="322" t="s">
        <v>722</v>
      </c>
      <c r="G155" s="273"/>
      <c r="H155" s="321" t="s">
        <v>762</v>
      </c>
      <c r="I155" s="321" t="s">
        <v>732</v>
      </c>
      <c r="J155" s="321"/>
      <c r="K155" s="317"/>
    </row>
    <row r="156" spans="2:11" ht="15" customHeight="1">
      <c r="B156" s="296"/>
      <c r="C156" s="321" t="s">
        <v>741</v>
      </c>
      <c r="D156" s="273"/>
      <c r="E156" s="273"/>
      <c r="F156" s="322" t="s">
        <v>728</v>
      </c>
      <c r="G156" s="273"/>
      <c r="H156" s="321" t="s">
        <v>762</v>
      </c>
      <c r="I156" s="321" t="s">
        <v>724</v>
      </c>
      <c r="J156" s="321">
        <v>50</v>
      </c>
      <c r="K156" s="317"/>
    </row>
    <row r="157" spans="2:11" ht="15" customHeight="1">
      <c r="B157" s="296"/>
      <c r="C157" s="321" t="s">
        <v>749</v>
      </c>
      <c r="D157" s="273"/>
      <c r="E157" s="273"/>
      <c r="F157" s="322" t="s">
        <v>728</v>
      </c>
      <c r="G157" s="273"/>
      <c r="H157" s="321" t="s">
        <v>762</v>
      </c>
      <c r="I157" s="321" t="s">
        <v>724</v>
      </c>
      <c r="J157" s="321">
        <v>50</v>
      </c>
      <c r="K157" s="317"/>
    </row>
    <row r="158" spans="2:11" ht="15" customHeight="1">
      <c r="B158" s="296"/>
      <c r="C158" s="321" t="s">
        <v>747</v>
      </c>
      <c r="D158" s="273"/>
      <c r="E158" s="273"/>
      <c r="F158" s="322" t="s">
        <v>728</v>
      </c>
      <c r="G158" s="273"/>
      <c r="H158" s="321" t="s">
        <v>762</v>
      </c>
      <c r="I158" s="321" t="s">
        <v>724</v>
      </c>
      <c r="J158" s="321">
        <v>50</v>
      </c>
      <c r="K158" s="317"/>
    </row>
    <row r="159" spans="2:11" ht="15" customHeight="1">
      <c r="B159" s="296"/>
      <c r="C159" s="321" t="s">
        <v>86</v>
      </c>
      <c r="D159" s="273"/>
      <c r="E159" s="273"/>
      <c r="F159" s="322" t="s">
        <v>722</v>
      </c>
      <c r="G159" s="273"/>
      <c r="H159" s="321" t="s">
        <v>784</v>
      </c>
      <c r="I159" s="321" t="s">
        <v>724</v>
      </c>
      <c r="J159" s="321" t="s">
        <v>785</v>
      </c>
      <c r="K159" s="317"/>
    </row>
    <row r="160" spans="2:11" ht="15" customHeight="1">
      <c r="B160" s="296"/>
      <c r="C160" s="321" t="s">
        <v>786</v>
      </c>
      <c r="D160" s="273"/>
      <c r="E160" s="273"/>
      <c r="F160" s="322" t="s">
        <v>722</v>
      </c>
      <c r="G160" s="273"/>
      <c r="H160" s="321" t="s">
        <v>787</v>
      </c>
      <c r="I160" s="321" t="s">
        <v>757</v>
      </c>
      <c r="J160" s="321"/>
      <c r="K160" s="317"/>
    </row>
    <row r="161" spans="2:11" ht="15" customHeight="1">
      <c r="B161" s="323"/>
      <c r="C161" s="305"/>
      <c r="D161" s="305"/>
      <c r="E161" s="305"/>
      <c r="F161" s="305"/>
      <c r="G161" s="305"/>
      <c r="H161" s="305"/>
      <c r="I161" s="305"/>
      <c r="J161" s="305"/>
      <c r="K161" s="324"/>
    </row>
    <row r="162" spans="2:11" ht="18.75" customHeight="1">
      <c r="B162" s="270"/>
      <c r="C162" s="273"/>
      <c r="D162" s="273"/>
      <c r="E162" s="273"/>
      <c r="F162" s="295"/>
      <c r="G162" s="273"/>
      <c r="H162" s="273"/>
      <c r="I162" s="273"/>
      <c r="J162" s="273"/>
      <c r="K162" s="270"/>
    </row>
    <row r="163" spans="2:11" ht="18.75" customHeight="1"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</row>
    <row r="164" spans="2:11" ht="7.5" customHeight="1">
      <c r="B164" s="260"/>
      <c r="C164" s="261"/>
      <c r="D164" s="261"/>
      <c r="E164" s="261"/>
      <c r="F164" s="261"/>
      <c r="G164" s="261"/>
      <c r="H164" s="261"/>
      <c r="I164" s="261"/>
      <c r="J164" s="261"/>
      <c r="K164" s="262"/>
    </row>
    <row r="165" spans="2:11" ht="45" customHeight="1">
      <c r="B165" s="263"/>
      <c r="C165" s="264" t="s">
        <v>788</v>
      </c>
      <c r="D165" s="264"/>
      <c r="E165" s="264"/>
      <c r="F165" s="264"/>
      <c r="G165" s="264"/>
      <c r="H165" s="264"/>
      <c r="I165" s="264"/>
      <c r="J165" s="264"/>
      <c r="K165" s="265"/>
    </row>
    <row r="166" spans="2:11" ht="17.25" customHeight="1">
      <c r="B166" s="263"/>
      <c r="C166" s="288" t="s">
        <v>716</v>
      </c>
      <c r="D166" s="288"/>
      <c r="E166" s="288"/>
      <c r="F166" s="288" t="s">
        <v>717</v>
      </c>
      <c r="G166" s="325"/>
      <c r="H166" s="326" t="s">
        <v>54</v>
      </c>
      <c r="I166" s="326" t="s">
        <v>57</v>
      </c>
      <c r="J166" s="288" t="s">
        <v>718</v>
      </c>
      <c r="K166" s="265"/>
    </row>
    <row r="167" spans="2:11" ht="17.25" customHeight="1">
      <c r="B167" s="266"/>
      <c r="C167" s="290" t="s">
        <v>719</v>
      </c>
      <c r="D167" s="290"/>
      <c r="E167" s="290"/>
      <c r="F167" s="291" t="s">
        <v>720</v>
      </c>
      <c r="G167" s="327"/>
      <c r="H167" s="328"/>
      <c r="I167" s="328"/>
      <c r="J167" s="290" t="s">
        <v>721</v>
      </c>
      <c r="K167" s="268"/>
    </row>
    <row r="168" spans="2:11" ht="5.25" customHeight="1">
      <c r="B168" s="296"/>
      <c r="C168" s="293"/>
      <c r="D168" s="293"/>
      <c r="E168" s="293"/>
      <c r="F168" s="293"/>
      <c r="G168" s="294"/>
      <c r="H168" s="293"/>
      <c r="I168" s="293"/>
      <c r="J168" s="293"/>
      <c r="K168" s="317"/>
    </row>
    <row r="169" spans="2:11" ht="15" customHeight="1">
      <c r="B169" s="296"/>
      <c r="C169" s="273" t="s">
        <v>725</v>
      </c>
      <c r="D169" s="273"/>
      <c r="E169" s="273"/>
      <c r="F169" s="295" t="s">
        <v>722</v>
      </c>
      <c r="G169" s="273"/>
      <c r="H169" s="273" t="s">
        <v>762</v>
      </c>
      <c r="I169" s="273" t="s">
        <v>724</v>
      </c>
      <c r="J169" s="273">
        <v>120</v>
      </c>
      <c r="K169" s="317"/>
    </row>
    <row r="170" spans="2:11" ht="15" customHeight="1">
      <c r="B170" s="296"/>
      <c r="C170" s="273" t="s">
        <v>771</v>
      </c>
      <c r="D170" s="273"/>
      <c r="E170" s="273"/>
      <c r="F170" s="295" t="s">
        <v>722</v>
      </c>
      <c r="G170" s="273"/>
      <c r="H170" s="273" t="s">
        <v>772</v>
      </c>
      <c r="I170" s="273" t="s">
        <v>724</v>
      </c>
      <c r="J170" s="273" t="s">
        <v>773</v>
      </c>
      <c r="K170" s="317"/>
    </row>
    <row r="171" spans="2:11" ht="15" customHeight="1">
      <c r="B171" s="296"/>
      <c r="C171" s="273" t="s">
        <v>670</v>
      </c>
      <c r="D171" s="273"/>
      <c r="E171" s="273"/>
      <c r="F171" s="295" t="s">
        <v>722</v>
      </c>
      <c r="G171" s="273"/>
      <c r="H171" s="273" t="s">
        <v>789</v>
      </c>
      <c r="I171" s="273" t="s">
        <v>724</v>
      </c>
      <c r="J171" s="273" t="s">
        <v>773</v>
      </c>
      <c r="K171" s="317"/>
    </row>
    <row r="172" spans="2:11" ht="15" customHeight="1">
      <c r="B172" s="296"/>
      <c r="C172" s="273" t="s">
        <v>727</v>
      </c>
      <c r="D172" s="273"/>
      <c r="E172" s="273"/>
      <c r="F172" s="295" t="s">
        <v>728</v>
      </c>
      <c r="G172" s="273"/>
      <c r="H172" s="273" t="s">
        <v>789</v>
      </c>
      <c r="I172" s="273" t="s">
        <v>724</v>
      </c>
      <c r="J172" s="273">
        <v>50</v>
      </c>
      <c r="K172" s="317"/>
    </row>
    <row r="173" spans="2:11" ht="15" customHeight="1">
      <c r="B173" s="296"/>
      <c r="C173" s="273" t="s">
        <v>730</v>
      </c>
      <c r="D173" s="273"/>
      <c r="E173" s="273"/>
      <c r="F173" s="295" t="s">
        <v>722</v>
      </c>
      <c r="G173" s="273"/>
      <c r="H173" s="273" t="s">
        <v>789</v>
      </c>
      <c r="I173" s="273" t="s">
        <v>732</v>
      </c>
      <c r="J173" s="273"/>
      <c r="K173" s="317"/>
    </row>
    <row r="174" spans="2:11" ht="15" customHeight="1">
      <c r="B174" s="296"/>
      <c r="C174" s="273" t="s">
        <v>741</v>
      </c>
      <c r="D174" s="273"/>
      <c r="E174" s="273"/>
      <c r="F174" s="295" t="s">
        <v>728</v>
      </c>
      <c r="G174" s="273"/>
      <c r="H174" s="273" t="s">
        <v>789</v>
      </c>
      <c r="I174" s="273" t="s">
        <v>724</v>
      </c>
      <c r="J174" s="273">
        <v>50</v>
      </c>
      <c r="K174" s="317"/>
    </row>
    <row r="175" spans="2:11" ht="15" customHeight="1">
      <c r="B175" s="296"/>
      <c r="C175" s="273" t="s">
        <v>749</v>
      </c>
      <c r="D175" s="273"/>
      <c r="E175" s="273"/>
      <c r="F175" s="295" t="s">
        <v>728</v>
      </c>
      <c r="G175" s="273"/>
      <c r="H175" s="273" t="s">
        <v>789</v>
      </c>
      <c r="I175" s="273" t="s">
        <v>724</v>
      </c>
      <c r="J175" s="273">
        <v>50</v>
      </c>
      <c r="K175" s="317"/>
    </row>
    <row r="176" spans="2:11" ht="15" customHeight="1">
      <c r="B176" s="296"/>
      <c r="C176" s="273" t="s">
        <v>747</v>
      </c>
      <c r="D176" s="273"/>
      <c r="E176" s="273"/>
      <c r="F176" s="295" t="s">
        <v>728</v>
      </c>
      <c r="G176" s="273"/>
      <c r="H176" s="273" t="s">
        <v>789</v>
      </c>
      <c r="I176" s="273" t="s">
        <v>724</v>
      </c>
      <c r="J176" s="273">
        <v>50</v>
      </c>
      <c r="K176" s="317"/>
    </row>
    <row r="177" spans="2:11" ht="15" customHeight="1">
      <c r="B177" s="296"/>
      <c r="C177" s="273" t="s">
        <v>109</v>
      </c>
      <c r="D177" s="273"/>
      <c r="E177" s="273"/>
      <c r="F177" s="295" t="s">
        <v>722</v>
      </c>
      <c r="G177" s="273"/>
      <c r="H177" s="273" t="s">
        <v>790</v>
      </c>
      <c r="I177" s="273" t="s">
        <v>791</v>
      </c>
      <c r="J177" s="273"/>
      <c r="K177" s="317"/>
    </row>
    <row r="178" spans="2:11" ht="15" customHeight="1">
      <c r="B178" s="296"/>
      <c r="C178" s="273" t="s">
        <v>57</v>
      </c>
      <c r="D178" s="273"/>
      <c r="E178" s="273"/>
      <c r="F178" s="295" t="s">
        <v>722</v>
      </c>
      <c r="G178" s="273"/>
      <c r="H178" s="273" t="s">
        <v>792</v>
      </c>
      <c r="I178" s="273" t="s">
        <v>793</v>
      </c>
      <c r="J178" s="273">
        <v>1</v>
      </c>
      <c r="K178" s="317"/>
    </row>
    <row r="179" spans="2:11" ht="15" customHeight="1">
      <c r="B179" s="296"/>
      <c r="C179" s="273" t="s">
        <v>53</v>
      </c>
      <c r="D179" s="273"/>
      <c r="E179" s="273"/>
      <c r="F179" s="295" t="s">
        <v>722</v>
      </c>
      <c r="G179" s="273"/>
      <c r="H179" s="273" t="s">
        <v>794</v>
      </c>
      <c r="I179" s="273" t="s">
        <v>724</v>
      </c>
      <c r="J179" s="273">
        <v>20</v>
      </c>
      <c r="K179" s="317"/>
    </row>
    <row r="180" spans="2:11" ht="15" customHeight="1">
      <c r="B180" s="296"/>
      <c r="C180" s="273" t="s">
        <v>54</v>
      </c>
      <c r="D180" s="273"/>
      <c r="E180" s="273"/>
      <c r="F180" s="295" t="s">
        <v>722</v>
      </c>
      <c r="G180" s="273"/>
      <c r="H180" s="273" t="s">
        <v>795</v>
      </c>
      <c r="I180" s="273" t="s">
        <v>724</v>
      </c>
      <c r="J180" s="273">
        <v>255</v>
      </c>
      <c r="K180" s="317"/>
    </row>
    <row r="181" spans="2:11" ht="15" customHeight="1">
      <c r="B181" s="296"/>
      <c r="C181" s="273" t="s">
        <v>110</v>
      </c>
      <c r="D181" s="273"/>
      <c r="E181" s="273"/>
      <c r="F181" s="295" t="s">
        <v>722</v>
      </c>
      <c r="G181" s="273"/>
      <c r="H181" s="273" t="s">
        <v>686</v>
      </c>
      <c r="I181" s="273" t="s">
        <v>724</v>
      </c>
      <c r="J181" s="273">
        <v>10</v>
      </c>
      <c r="K181" s="317"/>
    </row>
    <row r="182" spans="2:11" ht="15" customHeight="1">
      <c r="B182" s="296"/>
      <c r="C182" s="273" t="s">
        <v>111</v>
      </c>
      <c r="D182" s="273"/>
      <c r="E182" s="273"/>
      <c r="F182" s="295" t="s">
        <v>722</v>
      </c>
      <c r="G182" s="273"/>
      <c r="H182" s="273" t="s">
        <v>796</v>
      </c>
      <c r="I182" s="273" t="s">
        <v>757</v>
      </c>
      <c r="J182" s="273"/>
      <c r="K182" s="317"/>
    </row>
    <row r="183" spans="2:11" ht="15" customHeight="1">
      <c r="B183" s="296"/>
      <c r="C183" s="273" t="s">
        <v>797</v>
      </c>
      <c r="D183" s="273"/>
      <c r="E183" s="273"/>
      <c r="F183" s="295" t="s">
        <v>722</v>
      </c>
      <c r="G183" s="273"/>
      <c r="H183" s="273" t="s">
        <v>798</v>
      </c>
      <c r="I183" s="273" t="s">
        <v>757</v>
      </c>
      <c r="J183" s="273"/>
      <c r="K183" s="317"/>
    </row>
    <row r="184" spans="2:11" ht="15" customHeight="1">
      <c r="B184" s="296"/>
      <c r="C184" s="273" t="s">
        <v>786</v>
      </c>
      <c r="D184" s="273"/>
      <c r="E184" s="273"/>
      <c r="F184" s="295" t="s">
        <v>722</v>
      </c>
      <c r="G184" s="273"/>
      <c r="H184" s="273" t="s">
        <v>799</v>
      </c>
      <c r="I184" s="273" t="s">
        <v>757</v>
      </c>
      <c r="J184" s="273"/>
      <c r="K184" s="317"/>
    </row>
    <row r="185" spans="2:11" ht="15" customHeight="1">
      <c r="B185" s="296"/>
      <c r="C185" s="273" t="s">
        <v>113</v>
      </c>
      <c r="D185" s="273"/>
      <c r="E185" s="273"/>
      <c r="F185" s="295" t="s">
        <v>728</v>
      </c>
      <c r="G185" s="273"/>
      <c r="H185" s="273" t="s">
        <v>800</v>
      </c>
      <c r="I185" s="273" t="s">
        <v>724</v>
      </c>
      <c r="J185" s="273">
        <v>50</v>
      </c>
      <c r="K185" s="317"/>
    </row>
    <row r="186" spans="2:11" ht="15" customHeight="1">
      <c r="B186" s="296"/>
      <c r="C186" s="273" t="s">
        <v>801</v>
      </c>
      <c r="D186" s="273"/>
      <c r="E186" s="273"/>
      <c r="F186" s="295" t="s">
        <v>728</v>
      </c>
      <c r="G186" s="273"/>
      <c r="H186" s="273" t="s">
        <v>802</v>
      </c>
      <c r="I186" s="273" t="s">
        <v>803</v>
      </c>
      <c r="J186" s="273"/>
      <c r="K186" s="317"/>
    </row>
    <row r="187" spans="2:11" ht="15" customHeight="1">
      <c r="B187" s="296"/>
      <c r="C187" s="273" t="s">
        <v>804</v>
      </c>
      <c r="D187" s="273"/>
      <c r="E187" s="273"/>
      <c r="F187" s="295" t="s">
        <v>728</v>
      </c>
      <c r="G187" s="273"/>
      <c r="H187" s="273" t="s">
        <v>805</v>
      </c>
      <c r="I187" s="273" t="s">
        <v>803</v>
      </c>
      <c r="J187" s="273"/>
      <c r="K187" s="317"/>
    </row>
    <row r="188" spans="2:11" ht="15" customHeight="1">
      <c r="B188" s="296"/>
      <c r="C188" s="273" t="s">
        <v>806</v>
      </c>
      <c r="D188" s="273"/>
      <c r="E188" s="273"/>
      <c r="F188" s="295" t="s">
        <v>728</v>
      </c>
      <c r="G188" s="273"/>
      <c r="H188" s="273" t="s">
        <v>807</v>
      </c>
      <c r="I188" s="273" t="s">
        <v>803</v>
      </c>
      <c r="J188" s="273"/>
      <c r="K188" s="317"/>
    </row>
    <row r="189" spans="2:11" ht="15" customHeight="1">
      <c r="B189" s="296"/>
      <c r="C189" s="329" t="s">
        <v>808</v>
      </c>
      <c r="D189" s="273"/>
      <c r="E189" s="273"/>
      <c r="F189" s="295" t="s">
        <v>728</v>
      </c>
      <c r="G189" s="273"/>
      <c r="H189" s="273" t="s">
        <v>809</v>
      </c>
      <c r="I189" s="273" t="s">
        <v>810</v>
      </c>
      <c r="J189" s="330" t="s">
        <v>811</v>
      </c>
      <c r="K189" s="317"/>
    </row>
    <row r="190" spans="2:11" ht="15" customHeight="1">
      <c r="B190" s="296"/>
      <c r="C190" s="280" t="s">
        <v>42</v>
      </c>
      <c r="D190" s="273"/>
      <c r="E190" s="273"/>
      <c r="F190" s="295" t="s">
        <v>722</v>
      </c>
      <c r="G190" s="273"/>
      <c r="H190" s="270" t="s">
        <v>812</v>
      </c>
      <c r="I190" s="273" t="s">
        <v>813</v>
      </c>
      <c r="J190" s="273"/>
      <c r="K190" s="317"/>
    </row>
    <row r="191" spans="2:11" ht="15" customHeight="1">
      <c r="B191" s="296"/>
      <c r="C191" s="280" t="s">
        <v>814</v>
      </c>
      <c r="D191" s="273"/>
      <c r="E191" s="273"/>
      <c r="F191" s="295" t="s">
        <v>722</v>
      </c>
      <c r="G191" s="273"/>
      <c r="H191" s="273" t="s">
        <v>815</v>
      </c>
      <c r="I191" s="273" t="s">
        <v>757</v>
      </c>
      <c r="J191" s="273"/>
      <c r="K191" s="317"/>
    </row>
    <row r="192" spans="2:11" ht="15" customHeight="1">
      <c r="B192" s="296"/>
      <c r="C192" s="280" t="s">
        <v>816</v>
      </c>
      <c r="D192" s="273"/>
      <c r="E192" s="273"/>
      <c r="F192" s="295" t="s">
        <v>722</v>
      </c>
      <c r="G192" s="273"/>
      <c r="H192" s="273" t="s">
        <v>817</v>
      </c>
      <c r="I192" s="273" t="s">
        <v>757</v>
      </c>
      <c r="J192" s="273"/>
      <c r="K192" s="317"/>
    </row>
    <row r="193" spans="2:11" ht="15" customHeight="1">
      <c r="B193" s="296"/>
      <c r="C193" s="280" t="s">
        <v>818</v>
      </c>
      <c r="D193" s="273"/>
      <c r="E193" s="273"/>
      <c r="F193" s="295" t="s">
        <v>728</v>
      </c>
      <c r="G193" s="273"/>
      <c r="H193" s="273" t="s">
        <v>819</v>
      </c>
      <c r="I193" s="273" t="s">
        <v>757</v>
      </c>
      <c r="J193" s="273"/>
      <c r="K193" s="317"/>
    </row>
    <row r="194" spans="2:11" ht="15" customHeight="1">
      <c r="B194" s="323"/>
      <c r="C194" s="331"/>
      <c r="D194" s="305"/>
      <c r="E194" s="305"/>
      <c r="F194" s="305"/>
      <c r="G194" s="305"/>
      <c r="H194" s="305"/>
      <c r="I194" s="305"/>
      <c r="J194" s="305"/>
      <c r="K194" s="324"/>
    </row>
    <row r="195" spans="2:11" ht="18.75" customHeight="1">
      <c r="B195" s="270"/>
      <c r="C195" s="273"/>
      <c r="D195" s="273"/>
      <c r="E195" s="273"/>
      <c r="F195" s="295"/>
      <c r="G195" s="273"/>
      <c r="H195" s="273"/>
      <c r="I195" s="273"/>
      <c r="J195" s="273"/>
      <c r="K195" s="270"/>
    </row>
    <row r="196" spans="2:11" ht="18.75" customHeight="1">
      <c r="B196" s="270"/>
      <c r="C196" s="273"/>
      <c r="D196" s="273"/>
      <c r="E196" s="273"/>
      <c r="F196" s="295"/>
      <c r="G196" s="273"/>
      <c r="H196" s="273"/>
      <c r="I196" s="273"/>
      <c r="J196" s="273"/>
      <c r="K196" s="270"/>
    </row>
    <row r="197" spans="2:11" ht="18.75" customHeight="1"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</row>
    <row r="198" spans="2:11" ht="13.5">
      <c r="B198" s="260"/>
      <c r="C198" s="261"/>
      <c r="D198" s="261"/>
      <c r="E198" s="261"/>
      <c r="F198" s="261"/>
      <c r="G198" s="261"/>
      <c r="H198" s="261"/>
      <c r="I198" s="261"/>
      <c r="J198" s="261"/>
      <c r="K198" s="262"/>
    </row>
    <row r="199" spans="2:11" ht="21">
      <c r="B199" s="263"/>
      <c r="C199" s="264" t="s">
        <v>820</v>
      </c>
      <c r="D199" s="264"/>
      <c r="E199" s="264"/>
      <c r="F199" s="264"/>
      <c r="G199" s="264"/>
      <c r="H199" s="264"/>
      <c r="I199" s="264"/>
      <c r="J199" s="264"/>
      <c r="K199" s="265"/>
    </row>
    <row r="200" spans="2:11" ht="25.5" customHeight="1">
      <c r="B200" s="263"/>
      <c r="C200" s="332" t="s">
        <v>821</v>
      </c>
      <c r="D200" s="332"/>
      <c r="E200" s="332"/>
      <c r="F200" s="332" t="s">
        <v>822</v>
      </c>
      <c r="G200" s="333"/>
      <c r="H200" s="332" t="s">
        <v>823</v>
      </c>
      <c r="I200" s="332"/>
      <c r="J200" s="332"/>
      <c r="K200" s="265"/>
    </row>
    <row r="201" spans="2:11" ht="5.25" customHeight="1">
      <c r="B201" s="296"/>
      <c r="C201" s="293"/>
      <c r="D201" s="293"/>
      <c r="E201" s="293"/>
      <c r="F201" s="293"/>
      <c r="G201" s="273"/>
      <c r="H201" s="293"/>
      <c r="I201" s="293"/>
      <c r="J201" s="293"/>
      <c r="K201" s="317"/>
    </row>
    <row r="202" spans="2:11" ht="15" customHeight="1">
      <c r="B202" s="296"/>
      <c r="C202" s="273" t="s">
        <v>813</v>
      </c>
      <c r="D202" s="273"/>
      <c r="E202" s="273"/>
      <c r="F202" s="295" t="s">
        <v>43</v>
      </c>
      <c r="G202" s="273"/>
      <c r="H202" s="273" t="s">
        <v>824</v>
      </c>
      <c r="I202" s="273"/>
      <c r="J202" s="273"/>
      <c r="K202" s="317"/>
    </row>
    <row r="203" spans="2:11" ht="15" customHeight="1">
      <c r="B203" s="296"/>
      <c r="C203" s="302"/>
      <c r="D203" s="273"/>
      <c r="E203" s="273"/>
      <c r="F203" s="295" t="s">
        <v>44</v>
      </c>
      <c r="G203" s="273"/>
      <c r="H203" s="273" t="s">
        <v>825</v>
      </c>
      <c r="I203" s="273"/>
      <c r="J203" s="273"/>
      <c r="K203" s="317"/>
    </row>
    <row r="204" spans="2:11" ht="15" customHeight="1">
      <c r="B204" s="296"/>
      <c r="C204" s="302"/>
      <c r="D204" s="273"/>
      <c r="E204" s="273"/>
      <c r="F204" s="295" t="s">
        <v>47</v>
      </c>
      <c r="G204" s="273"/>
      <c r="H204" s="273" t="s">
        <v>826</v>
      </c>
      <c r="I204" s="273"/>
      <c r="J204" s="273"/>
      <c r="K204" s="317"/>
    </row>
    <row r="205" spans="2:11" ht="15" customHeight="1">
      <c r="B205" s="296"/>
      <c r="C205" s="273"/>
      <c r="D205" s="273"/>
      <c r="E205" s="273"/>
      <c r="F205" s="295" t="s">
        <v>45</v>
      </c>
      <c r="G205" s="273"/>
      <c r="H205" s="273" t="s">
        <v>827</v>
      </c>
      <c r="I205" s="273"/>
      <c r="J205" s="273"/>
      <c r="K205" s="317"/>
    </row>
    <row r="206" spans="2:11" ht="15" customHeight="1">
      <c r="B206" s="296"/>
      <c r="C206" s="273"/>
      <c r="D206" s="273"/>
      <c r="E206" s="273"/>
      <c r="F206" s="295" t="s">
        <v>46</v>
      </c>
      <c r="G206" s="273"/>
      <c r="H206" s="273" t="s">
        <v>828</v>
      </c>
      <c r="I206" s="273"/>
      <c r="J206" s="273"/>
      <c r="K206" s="317"/>
    </row>
    <row r="207" spans="2:11" ht="15" customHeight="1">
      <c r="B207" s="296"/>
      <c r="C207" s="273"/>
      <c r="D207" s="273"/>
      <c r="E207" s="273"/>
      <c r="F207" s="295"/>
      <c r="G207" s="273"/>
      <c r="H207" s="273"/>
      <c r="I207" s="273"/>
      <c r="J207" s="273"/>
      <c r="K207" s="317"/>
    </row>
    <row r="208" spans="2:11" ht="15" customHeight="1">
      <c r="B208" s="296"/>
      <c r="C208" s="273" t="s">
        <v>769</v>
      </c>
      <c r="D208" s="273"/>
      <c r="E208" s="273"/>
      <c r="F208" s="295" t="s">
        <v>79</v>
      </c>
      <c r="G208" s="273"/>
      <c r="H208" s="273" t="s">
        <v>829</v>
      </c>
      <c r="I208" s="273"/>
      <c r="J208" s="273"/>
      <c r="K208" s="317"/>
    </row>
    <row r="209" spans="2:11" ht="15" customHeight="1">
      <c r="B209" s="296"/>
      <c r="C209" s="302"/>
      <c r="D209" s="273"/>
      <c r="E209" s="273"/>
      <c r="F209" s="295" t="s">
        <v>664</v>
      </c>
      <c r="G209" s="273"/>
      <c r="H209" s="273" t="s">
        <v>665</v>
      </c>
      <c r="I209" s="273"/>
      <c r="J209" s="273"/>
      <c r="K209" s="317"/>
    </row>
    <row r="210" spans="2:11" ht="15" customHeight="1">
      <c r="B210" s="296"/>
      <c r="C210" s="273"/>
      <c r="D210" s="273"/>
      <c r="E210" s="273"/>
      <c r="F210" s="295" t="s">
        <v>662</v>
      </c>
      <c r="G210" s="273"/>
      <c r="H210" s="273" t="s">
        <v>830</v>
      </c>
      <c r="I210" s="273"/>
      <c r="J210" s="273"/>
      <c r="K210" s="317"/>
    </row>
    <row r="211" spans="2:11" ht="15" customHeight="1">
      <c r="B211" s="334"/>
      <c r="C211" s="302"/>
      <c r="D211" s="302"/>
      <c r="E211" s="302"/>
      <c r="F211" s="295" t="s">
        <v>666</v>
      </c>
      <c r="G211" s="280"/>
      <c r="H211" s="321" t="s">
        <v>667</v>
      </c>
      <c r="I211" s="321"/>
      <c r="J211" s="321"/>
      <c r="K211" s="335"/>
    </row>
    <row r="212" spans="2:11" ht="15" customHeight="1">
      <c r="B212" s="334"/>
      <c r="C212" s="302"/>
      <c r="D212" s="302"/>
      <c r="E212" s="302"/>
      <c r="F212" s="295" t="s">
        <v>668</v>
      </c>
      <c r="G212" s="280"/>
      <c r="H212" s="321" t="s">
        <v>645</v>
      </c>
      <c r="I212" s="321"/>
      <c r="J212" s="321"/>
      <c r="K212" s="335"/>
    </row>
    <row r="213" spans="2:11" ht="15" customHeight="1">
      <c r="B213" s="334"/>
      <c r="C213" s="302"/>
      <c r="D213" s="302"/>
      <c r="E213" s="302"/>
      <c r="F213" s="336"/>
      <c r="G213" s="280"/>
      <c r="H213" s="337"/>
      <c r="I213" s="337"/>
      <c r="J213" s="337"/>
      <c r="K213" s="335"/>
    </row>
    <row r="214" spans="2:11" ht="15" customHeight="1">
      <c r="B214" s="334"/>
      <c r="C214" s="273" t="s">
        <v>793</v>
      </c>
      <c r="D214" s="302"/>
      <c r="E214" s="302"/>
      <c r="F214" s="295">
        <v>1</v>
      </c>
      <c r="G214" s="280"/>
      <c r="H214" s="321" t="s">
        <v>831</v>
      </c>
      <c r="I214" s="321"/>
      <c r="J214" s="321"/>
      <c r="K214" s="335"/>
    </row>
    <row r="215" spans="2:11" ht="15" customHeight="1">
      <c r="B215" s="334"/>
      <c r="C215" s="302"/>
      <c r="D215" s="302"/>
      <c r="E215" s="302"/>
      <c r="F215" s="295">
        <v>2</v>
      </c>
      <c r="G215" s="280"/>
      <c r="H215" s="321" t="s">
        <v>832</v>
      </c>
      <c r="I215" s="321"/>
      <c r="J215" s="321"/>
      <c r="K215" s="335"/>
    </row>
    <row r="216" spans="2:11" ht="15" customHeight="1">
      <c r="B216" s="334"/>
      <c r="C216" s="302"/>
      <c r="D216" s="302"/>
      <c r="E216" s="302"/>
      <c r="F216" s="295">
        <v>3</v>
      </c>
      <c r="G216" s="280"/>
      <c r="H216" s="321" t="s">
        <v>833</v>
      </c>
      <c r="I216" s="321"/>
      <c r="J216" s="321"/>
      <c r="K216" s="335"/>
    </row>
    <row r="217" spans="2:11" ht="15" customHeight="1">
      <c r="B217" s="334"/>
      <c r="C217" s="302"/>
      <c r="D217" s="302"/>
      <c r="E217" s="302"/>
      <c r="F217" s="295">
        <v>4</v>
      </c>
      <c r="G217" s="280"/>
      <c r="H217" s="321" t="s">
        <v>834</v>
      </c>
      <c r="I217" s="321"/>
      <c r="J217" s="321"/>
      <c r="K217" s="335"/>
    </row>
    <row r="218" spans="2:11" ht="12.75" customHeight="1">
      <c r="B218" s="338"/>
      <c r="C218" s="339"/>
      <c r="D218" s="339"/>
      <c r="E218" s="339"/>
      <c r="F218" s="339"/>
      <c r="G218" s="339"/>
      <c r="H218" s="339"/>
      <c r="I218" s="339"/>
      <c r="J218" s="339"/>
      <c r="K218" s="340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Novák</dc:creator>
  <cp:keywords/>
  <dc:description/>
  <cp:lastModifiedBy>Lukáš Novák</cp:lastModifiedBy>
  <dcterms:created xsi:type="dcterms:W3CDTF">2019-07-23T12:16:06Z</dcterms:created>
  <dcterms:modified xsi:type="dcterms:W3CDTF">2019-07-23T12:16:09Z</dcterms:modified>
  <cp:category/>
  <cp:version/>
  <cp:contentType/>
  <cp:contentStatus/>
</cp:coreProperties>
</file>